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78.1 - Veřejné osvětlení " sheetId="2" r:id="rId2"/>
    <sheet name="78.2 - VRN" sheetId="3" r:id="rId3"/>
    <sheet name="Pokyny pro vyplnění" sheetId="4" r:id="rId4"/>
  </sheets>
  <definedNames>
    <definedName name="_xlnm.Print_Area" localSheetId="0">'Rekapitulace stavby'!$D$4:$AO$36,'Rekapitulace stavby'!$C$42:$AQ$57</definedName>
    <definedName name="_xlnm._FilterDatabase" localSheetId="1" hidden="1">'78.1 - Veřejné osvětlení '!$C$91:$K$321</definedName>
    <definedName name="_xlnm.Print_Area" localSheetId="1">'78.1 - Veřejné osvětlení '!$C$4:$J$39,'78.1 - Veřejné osvětlení '!$C$45:$J$73,'78.1 - Veřejné osvětlení '!$C$79:$K$321</definedName>
    <definedName name="_xlnm._FilterDatabase" localSheetId="2" hidden="1">'78.2 - VRN'!$C$80:$K$96</definedName>
    <definedName name="_xlnm.Print_Area" localSheetId="2">'78.2 - VRN'!$C$4:$J$39,'78.2 - VRN'!$C$45:$J$62,'78.2 - VRN'!$C$68:$K$96</definedName>
    <definedName name="_xlnm.Print_Area" localSheetId="3">'Pokyny pro vyplnění'!$B$2:$K$71,'Pokyny pro vyplnění'!$B$74:$K$118,'Pokyny pro vyplnění'!$B$121:$K$190,'Pokyny pro vyplnění'!$B$198:$K$218</definedName>
    <definedName name="_xlnm.Print_Titles" localSheetId="0">'Rekapitulace stavby'!$52:$52</definedName>
    <definedName name="_xlnm.Print_Titles" localSheetId="1">'78.1 - Veřejné osvětlení '!$91:$91</definedName>
    <definedName name="_xlnm.Print_Titles" localSheetId="2">'78.2 - VRN'!$80:$80</definedName>
  </definedNames>
  <calcPr fullCalcOnLoad="1"/>
</workbook>
</file>

<file path=xl/sharedStrings.xml><?xml version="1.0" encoding="utf-8"?>
<sst xmlns="http://schemas.openxmlformats.org/spreadsheetml/2006/main" count="3173" uniqueCount="761">
  <si>
    <t>Export Komplet</t>
  </si>
  <si>
    <t>VZ</t>
  </si>
  <si>
    <t>2.0</t>
  </si>
  <si>
    <t>ZAMOK</t>
  </si>
  <si>
    <t>False</t>
  </si>
  <si>
    <t>{8832721a-0cf3-40c0-9a2e-14d0fdfc79b3}</t>
  </si>
  <si>
    <t>0,01</t>
  </si>
  <si>
    <t>21</t>
  </si>
  <si>
    <t>15</t>
  </si>
  <si>
    <t>REKAPITULACE STAVBY</t>
  </si>
  <si>
    <t>v ---  níže se nacházejí doplnkové a pomocné údaje k sestavám  --- v</t>
  </si>
  <si>
    <t>Návod na vyplnění</t>
  </si>
  <si>
    <t>0,001</t>
  </si>
  <si>
    <t>Kód:</t>
  </si>
  <si>
    <t>78</t>
  </si>
  <si>
    <t>Měnit lze pouze buňky se žlutým podbarvením!
1) v Rekapitulaci stavby vyplňte údaje o Uchazeči (přenesou se do ostatních sestav i v jiných listech)
2) na vybraných listech vyplňte v sestavě Soupis prací ceny u položek</t>
  </si>
  <si>
    <t>Stavba:</t>
  </si>
  <si>
    <t>Doplnění stožáru veřejného osvětlení u bytového domu č.p. 912, 911 v ul. U Zámeckého parku v Litvínově</t>
  </si>
  <si>
    <t>KSO:</t>
  </si>
  <si>
    <t>828</t>
  </si>
  <si>
    <t>CC-CZ:</t>
  </si>
  <si>
    <t/>
  </si>
  <si>
    <t>Místo:</t>
  </si>
  <si>
    <t>Litvínov</t>
  </si>
  <si>
    <t>Datum:</t>
  </si>
  <si>
    <t>15. 10. 2019</t>
  </si>
  <si>
    <t>Zadavatel:</t>
  </si>
  <si>
    <t>IČ:</t>
  </si>
  <si>
    <t>město Litvínov</t>
  </si>
  <si>
    <t>DIČ:</t>
  </si>
  <si>
    <t>Uchazeč:</t>
  </si>
  <si>
    <t>Vyplň údaj</t>
  </si>
  <si>
    <t>Projektant:</t>
  </si>
  <si>
    <t>T. Dvořák</t>
  </si>
  <si>
    <t>True</t>
  </si>
  <si>
    <t>Zpracovatel:</t>
  </si>
  <si>
    <t>27296695</t>
  </si>
  <si>
    <t>S4A, s.r.o.</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</si>
  <si>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</si>
  <si>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</si>
  <si>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</si>
  <si>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</si>
  <si>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</si>
  <si>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</si>
  <si>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</si>
  <si>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</si>
  <si>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</si>
  <si>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</si>
  <si>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</si>
  <si>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</si>
  <si>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</si>
  <si>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</si>
  <si>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</si>
  <si>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</si>
  <si>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</si>
  <si>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</si>
  <si>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</si>
  <si>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</si>
  <si>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</si>
  <si>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</si>
  <si>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</si>
  <si>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</si>
  <si>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</si>
  <si>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</si>
  <si>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</si>
  <si>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</si>
  <si>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</si>
  <si>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</si>
  <si>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</si>
  <si>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</si>
  <si>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</si>
  <si>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</si>
  <si>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</si>
  <si>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</si>
  <si>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</si>
  <si>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</si>
  <si>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</si>
  <si>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</si>
  <si>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</si>
  <si>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78.1</t>
  </si>
  <si>
    <t xml:space="preserve">Veřejné osvětlení </t>
  </si>
  <si>
    <t>ING</t>
  </si>
  <si>
    <t>1</t>
  </si>
  <si>
    <t>{b9a50afa-ce82-4922-92af-8c99ea9eac2a}</t>
  </si>
  <si>
    <t>2</t>
  </si>
  <si>
    <t>78.2</t>
  </si>
  <si>
    <t>VRN</t>
  </si>
  <si>
    <t>OST</t>
  </si>
  <si>
    <t>{04e44f6e-265d-4faa-8f7c-a95d4fe68fe4}</t>
  </si>
  <si>
    <t>KRYCÍ LIST SOUPISU PRACÍ</t>
  </si>
  <si>
    <t>Objekt:</t>
  </si>
  <si>
    <t xml:space="preserve">78.1 - Veřejné osvětlení </t>
  </si>
  <si>
    <t>22</t>
  </si>
  <si>
    <t>CZ-CPV:</t>
  </si>
  <si>
    <t>51000000-9</t>
  </si>
  <si>
    <t>Soupis prací je sestaven za využití položek cenové soustavy ÚRS. Cenové a technické podmínky položek Cenové soustavy  ÚRS, které nejsou uvedeny v soupisu prací (tzv. úvodní část katalogů) jsou neomezeně dálkově k dispozici na www.cs-urs.cz. Položky soupisů prací, které nemají ve sloupci "Cenová soustava" uveden žádný údaj, nepochází z cenové soustavy ÚRS. Bližší informace k ocenění rozpočtu jsou uvedeny v textových a výkresových částech projektové dokumentace pro provádění stavby.</t>
  </si>
  <si>
    <t>REKAPITULACE ČLENĚNÍ SOUPISU PRACÍ</t>
  </si>
  <si>
    <t>Kód dílu - Popis</t>
  </si>
  <si>
    <t>Cena celkem [CZK]</t>
  </si>
  <si>
    <t>-1</t>
  </si>
  <si>
    <t>HSV - Práce a dodávky HSV</t>
  </si>
  <si>
    <t xml:space="preserve">    1 - Zemní práce</t>
  </si>
  <si>
    <t xml:space="preserve">    9 - Ostatní konstrukce a práce</t>
  </si>
  <si>
    <t xml:space="preserve">      99 - Přesun hmot</t>
  </si>
  <si>
    <t>PSV - Práce a dodávky PSV</t>
  </si>
  <si>
    <t xml:space="preserve">    740 - Elektromontáže - zkoušky a revize</t>
  </si>
  <si>
    <t xml:space="preserve">    742 - Elektromontáže - rozvodný systém</t>
  </si>
  <si>
    <t xml:space="preserve">    747 - Elektromontáže - kompletace rozvodů</t>
  </si>
  <si>
    <t xml:space="preserve">    748 - Elektromontáže - osvětlovací zařízení a svítidla</t>
  </si>
  <si>
    <t>M - Práce a dodávky M</t>
  </si>
  <si>
    <t xml:space="preserve">    21-M - Elektromontáže</t>
  </si>
  <si>
    <t xml:space="preserve">    46-M - Zemní práce při extr.mont.pracích</t>
  </si>
  <si>
    <t xml:space="preserve">      5 - Komunikace</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</si>
  <si>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</si>
  <si>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</si>
  <si>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</si>
  <si>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</si>
  <si>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</si>
  <si>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</si>
  <si>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</si>
  <si>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</si>
  <si>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</si>
  <si>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</si>
  <si>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</si>
  <si>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</si>
  <si>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</si>
  <si>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</si>
  <si>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</si>
  <si>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</si>
  <si>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</si>
  <si>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</si>
  <si>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113107022</t>
  </si>
  <si>
    <t>Odstranění podkladů nebo krytů při překopech inženýrských sítí s přemístěním hmot na skládku ve vzdálenosti do 3 m nebo s naložením na dopravní prostředek ručně z kameniva hrubého drceného, o tl. vrstvy přes 100 do 200 mm</t>
  </si>
  <si>
    <t>m2</t>
  </si>
  <si>
    <t>CS ÚRS 2019 01</t>
  </si>
  <si>
    <t>4</t>
  </si>
  <si>
    <t>846125443</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</si>
  <si>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</si>
  <si>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a přeložek.
3. Ceny nelze použít v rámci výstavby nových inženýrských sítí.
4. Ceny
a) –7011 až –7013, -7411 až -7413 a -7511 až -7513 lze použít i pro odstranění podkladů nebo krytů ze štěrkopísku, škváry, strusky nebo z mechanicky zpevněných zemin,
b) –7021 až 7025, -7421 až -7425 a -7521 až -7525 lze použít i pro odstranění podkladů nebo krytů ze zemin stabilizovaných vápnem,
c) –7030 až -7034, -7430 až -7434 a -7530 až -7534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se oceňuje cenami souborů cen 997 22-1 Vodorovná doprava suti.
8. Cenypro odstranění živičných podkladů nebo krytů -704 ., -744 . a -754 . nelze použít pro odstranění podkladu nebo krytu frézováním.
</t>
  </si>
  <si>
    <t>VV</t>
  </si>
  <si>
    <t>4*0,8</t>
  </si>
  <si>
    <t>113107031</t>
  </si>
  <si>
    <t>Odstranění podkladů nebo krytů při překopech inženýrských sítí s přemístěním hmot na skládku ve vzdálenosti do 3 m nebo s naložením na dopravní prostředek ručně z betonu prostého, o tl. vrstvy přes 100 do 150 mm</t>
  </si>
  <si>
    <t>388254349</t>
  </si>
  <si>
    <t>3,2</t>
  </si>
  <si>
    <t>3</t>
  </si>
  <si>
    <t>113107042</t>
  </si>
  <si>
    <t>Odstranění podkladů nebo krytů při překopech inženýrských sítí s přemístěním hmot na skládku ve vzdálenosti do 3 m nebo s naložením na dopravní prostředek ručně živičných, o tl. vrstvy přes 50 do 100 mm</t>
  </si>
  <si>
    <t>-410681865</t>
  </si>
  <si>
    <t>113204111</t>
  </si>
  <si>
    <t>Vytrhání obrub s vybouráním lože, s přemístěním hmot na skládku na vzdálenost do 3 m nebo s naložením na dopravní prostředek záhonových</t>
  </si>
  <si>
    <t>m</t>
  </si>
  <si>
    <t>-177198885</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</si>
  <si>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</si>
  <si>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5</t>
  </si>
  <si>
    <t>119001421</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</si>
  <si>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</si>
  <si>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-1527205071</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</si>
  <si>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</si>
  <si>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10</t>
  </si>
  <si>
    <t>6</t>
  </si>
  <si>
    <t>120001101ROO</t>
  </si>
  <si>
    <t>Příplatek k cenám vykopávek za ztížení vykopávky v blízkosti podzemního vedení nebo výbušnin v horninách jakékoliv třídy</t>
  </si>
  <si>
    <t>m3</t>
  </si>
  <si>
    <t>1588040958</t>
  </si>
  <si>
    <t>P</t>
  </si>
  <si>
    <t xml:space="preserve">Poznámka k položce:
cena zahrnuje ruční práce i blízkosti stromů a jejich kořenů
Orientační cena z nabídek firem </t>
  </si>
  <si>
    <t>20*0.5*0.5</t>
  </si>
  <si>
    <t>7</t>
  </si>
  <si>
    <t>121101101</t>
  </si>
  <si>
    <t>Sejmutí ornice nebo lesní půdy s vodorovným přemístěním na hromady v místě upotřebení nebo na dočasné či trvalé skládky se složením, na vzdálenost do 50 m</t>
  </si>
  <si>
    <t>-170002506</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</si>
  <si>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</si>
  <si>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38*0,5*0,2</t>
  </si>
  <si>
    <t>8</t>
  </si>
  <si>
    <t>181301103</t>
  </si>
  <si>
    <t>Rozprostření a urovnání ornice v rovině nebo ve svahu sklonu do 1:5 při souvislé ploše do 500 m2, tl. vrstvy přes 150 do 200 mm</t>
  </si>
  <si>
    <t>1081938874</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</si>
  <si>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</si>
  <si>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38*0,5</t>
  </si>
  <si>
    <t>9</t>
  </si>
  <si>
    <t>M</t>
  </si>
  <si>
    <t>231182303114R00</t>
  </si>
  <si>
    <t>substrát s dodání do 20km</t>
  </si>
  <si>
    <t>495506113</t>
  </si>
  <si>
    <t>Poznámka k položce:
Po dohodě s investorem a zjištění stavu a kvality ornice, bude možné použít stávající získanou ornici zpět místo nové ornice.</t>
  </si>
  <si>
    <t>3,8</t>
  </si>
  <si>
    <t>181411131</t>
  </si>
  <si>
    <t>Založení trávníku na půdě předem připravené plochy do 1000 m2 výsevem včetně utažení parkového v rovině nebo na svahu do 1:5</t>
  </si>
  <si>
    <t>892416184</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</si>
  <si>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</si>
  <si>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19</t>
  </si>
  <si>
    <t>11</t>
  </si>
  <si>
    <t>005724100</t>
  </si>
  <si>
    <t>osivo směs travní parková</t>
  </si>
  <si>
    <t>kg</t>
  </si>
  <si>
    <t>682450704</t>
  </si>
  <si>
    <t>19/20</t>
  </si>
  <si>
    <t>12</t>
  </si>
  <si>
    <t>185803511R00</t>
  </si>
  <si>
    <t>Odstranění travního drnu a kamenů s naložením a odvozem odpadu do 20 km včetně uložení do kompostárny nebo na skládky</t>
  </si>
  <si>
    <t>-1201076945</t>
  </si>
  <si>
    <t>(42-4)*0,5</t>
  </si>
  <si>
    <t>13</t>
  </si>
  <si>
    <t>460600023</t>
  </si>
  <si>
    <t>Přemístění (odvoz) horniny, suti a vybouraných hmot vodorovné přemístění horniny včetně složení, bez naložení a rozprostření jakékoliv třídy, na vzdálenost přes 500 do 1000 m</t>
  </si>
  <si>
    <t>64</t>
  </si>
  <si>
    <t>1853431895</t>
  </si>
  <si>
    <t xml:space="preserve">Poznámka k souboru cen:
1. V cenách -0021 až -0031 nejsou započteny místní poplatky za uložení výkopku na řízenou skládku.
2. V cenách -0041 až -0071 nejsou započteny poplatky za uložení suti na řízenou skládku a recyklaci.
</t>
  </si>
  <si>
    <t>42*0.23*0,5</t>
  </si>
  <si>
    <t>0,5</t>
  </si>
  <si>
    <t>14</t>
  </si>
  <si>
    <t>460600031</t>
  </si>
  <si>
    <t>Přemístění (odvoz) horniny, suti a vybouraných hmot vodorovné přemístění horniny včetně složení, bez naložení a rozprostření jakékoliv třídy, na vzdálenost Příplatek k ceně -0023 za každých dalších i započatých 1000 m</t>
  </si>
  <si>
    <t>743224703</t>
  </si>
  <si>
    <t>9,13*9</t>
  </si>
  <si>
    <t>171201211</t>
  </si>
  <si>
    <t>Poplatek za uložení stavebního odpadu na skládce (skládkovné) zeminy a kameniva zatříděného do Katalogu odpadů pod kódem 170 504</t>
  </si>
  <si>
    <t>t</t>
  </si>
  <si>
    <t>-807217836</t>
  </si>
  <si>
    <t xml:space="preserve">Poznámka k souboru cen:
1. Ceny uvedené v souboru cen lze po dohodě upravit podle místních podmínek.
</t>
  </si>
  <si>
    <t>9,13*1.8</t>
  </si>
  <si>
    <t>Ostatní konstrukce a práce</t>
  </si>
  <si>
    <t>16</t>
  </si>
  <si>
    <t>919112112</t>
  </si>
  <si>
    <t>Řezání dilatačních spár v živičném krytu příčných nebo podélných, šířky 4 mm, hloubky přes 60 do 80 mm</t>
  </si>
  <si>
    <t>965432566</t>
  </si>
  <si>
    <t xml:space="preserve">Poznámka k souboru cen:
1. V cenách jsou započteny i náklady na vyčištění spár po řezání.
</t>
  </si>
  <si>
    <t>17</t>
  </si>
  <si>
    <t>919112211</t>
  </si>
  <si>
    <t>Řezání dilatačních spár v živičném krytu vytvoření komůrky pro těsnící zálivku šířky 10 mm, hloubky 15 mm</t>
  </si>
  <si>
    <t>1569841269</t>
  </si>
  <si>
    <t>18</t>
  </si>
  <si>
    <t>919121212</t>
  </si>
  <si>
    <t>Utěsnění dilatačních spár zálivkou za studena v cementobetonovém nebo živičném krytu včetně adhezního nátěru bez těsnicího profilu pod zálivkou, pro komůrky šířky 10 mm, hloubky 20 mm</t>
  </si>
  <si>
    <t>-72869393</t>
  </si>
  <si>
    <t xml:space="preserve">Poznámka k souboru cen:
1. V cenách jsou započteny i náklady na vyčištění spár před těsněním a zalitím a náklady na impregnaci, těsnění a zalití spár včetně dodání hmot.
</t>
  </si>
  <si>
    <t>919731123</t>
  </si>
  <si>
    <t>Zarovnání styčné plochy podkladu nebo krytu podél vybourané části komunikace nebo zpevněné plochy živičné tl. přes 100 do 200 mm</t>
  </si>
  <si>
    <t>-479757286</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</si>
  <si>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</si>
  <si>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20</t>
  </si>
  <si>
    <t>919735112</t>
  </si>
  <si>
    <t>Řezání stávajícího živičného krytu nebo podkladu hloubky přes 50 do 100 mm</t>
  </si>
  <si>
    <t>2034548420</t>
  </si>
  <si>
    <t xml:space="preserve">Poznámka k souboru cen:
1. V cenách jsou započteny i náklady na spotřebu vody.
</t>
  </si>
  <si>
    <t>4*2</t>
  </si>
  <si>
    <t>99</t>
  </si>
  <si>
    <t>Přesun hmot</t>
  </si>
  <si>
    <t>100RO1</t>
  </si>
  <si>
    <t>Přesun hmot pro komunikace s krytem z kameniva, monolitickým betonovým nebo živičným dopravní vzdálenost do 200 m montážní plošina přeprava</t>
  </si>
  <si>
    <t>km</t>
  </si>
  <si>
    <t>687375053</t>
  </si>
  <si>
    <t xml:space="preserve">Poznámka k položce:
Orientační cena z nabídek firem </t>
  </si>
  <si>
    <t>100ROO</t>
  </si>
  <si>
    <t>Přesun hmot pro komunikace s krytem z kameniva, monolitickým betonovým nebo živičným dopravní vzdálenost do 200 m autojeřáb přeprava</t>
  </si>
  <si>
    <t>-990489803</t>
  </si>
  <si>
    <t>23</t>
  </si>
  <si>
    <t>460600061</t>
  </si>
  <si>
    <t>Přemístění (odvoz) horniny, suti a vybouraných hmot odvoz suti a vybouraných hmot do 1 km</t>
  </si>
  <si>
    <t>175083779</t>
  </si>
  <si>
    <t>kameny</t>
  </si>
  <si>
    <t>0,7852</t>
  </si>
  <si>
    <t>živice</t>
  </si>
  <si>
    <t>0,579</t>
  </si>
  <si>
    <t>beton</t>
  </si>
  <si>
    <t>1,04+0,08</t>
  </si>
  <si>
    <t>24</t>
  </si>
  <si>
    <t>460600071</t>
  </si>
  <si>
    <t>Přemístění (odvoz) horniny, suti a vybouraných hmot odvoz suti a vybouraných hmot Příplatek k ceně za každý další i započatý 1 km</t>
  </si>
  <si>
    <t>-2013336175</t>
  </si>
  <si>
    <t>2,484*9</t>
  </si>
  <si>
    <t>25</t>
  </si>
  <si>
    <t>997221845ROO</t>
  </si>
  <si>
    <t>Poplatek za uložení stavebního odpadu na skládce (skládkovné) z asfaltových povrchů</t>
  </si>
  <si>
    <t>1375449851</t>
  </si>
  <si>
    <t>Poznámka k položce:
bez obsahu neb. látek
Orientační cena z nabídek firem  - zpětné využití na skládce</t>
  </si>
  <si>
    <t>26</t>
  </si>
  <si>
    <t>9982761ROO</t>
  </si>
  <si>
    <t>Přesun hmot pro elektromontážní práce</t>
  </si>
  <si>
    <t>518935088</t>
  </si>
  <si>
    <t>0,372+0,104+8,126</t>
  </si>
  <si>
    <t>27</t>
  </si>
  <si>
    <t>997221855</t>
  </si>
  <si>
    <t>-804289589</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</si>
  <si>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</si>
  <si>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0,752</t>
  </si>
  <si>
    <t>28</t>
  </si>
  <si>
    <t>997221815</t>
  </si>
  <si>
    <t>Poplatek za uložení stavebního odpadu na skládce (skládkovné) z prostého betonu zatříděného do Katalogu odpadů pod kódem 170 101</t>
  </si>
  <si>
    <t>-842889332</t>
  </si>
  <si>
    <t>PSV</t>
  </si>
  <si>
    <t>Práce a dodávky PSV</t>
  </si>
  <si>
    <t>740</t>
  </si>
  <si>
    <t>Elektromontáže - zkoušky a revize</t>
  </si>
  <si>
    <t>29</t>
  </si>
  <si>
    <t>740991200</t>
  </si>
  <si>
    <t>Zkoušky a prohlídky elektrických rozvodů a zařízení celková prohlídka a vyhotovení revizní zprávy pro objem montážních prací přes 100 do 500 tis. Kč</t>
  </si>
  <si>
    <t>kus</t>
  </si>
  <si>
    <t>-68425071</t>
  </si>
  <si>
    <t xml:space="preserve">Poznámka k souboru cen:
1. Ceny -0001 až -0011 jsou určeny pro objem montážních prací včetně všech nákladů.
</t>
  </si>
  <si>
    <t>742</t>
  </si>
  <si>
    <t>Elektromontáže - rozvodný systém</t>
  </si>
  <si>
    <t>30</t>
  </si>
  <si>
    <t>74RO2</t>
  </si>
  <si>
    <t xml:space="preserve">Svorkovnice pro připojení až tří kabelů (CYKY-J 16x4; L(1-3),PEN) se zemnícím šroubem a jedním jištěným vývodem - materiál včetně montáže
</t>
  </si>
  <si>
    <t>-1751180511</t>
  </si>
  <si>
    <t>Poznámka k položce:
Orientační cena z nabídek firem</t>
  </si>
  <si>
    <t>747</t>
  </si>
  <si>
    <t>Elektromontáže - kompletace rozvodů</t>
  </si>
  <si>
    <t>31</t>
  </si>
  <si>
    <t>747211100 R00</t>
  </si>
  <si>
    <t>Pojistka včetně montáže se zapojením vodičů</t>
  </si>
  <si>
    <t>1017625441</t>
  </si>
  <si>
    <t>748</t>
  </si>
  <si>
    <t>Elektromontáže - osvětlovací zařízení a svítidla</t>
  </si>
  <si>
    <t>32</t>
  </si>
  <si>
    <t>210202013</t>
  </si>
  <si>
    <t>Montáž svítidel výbojkových se zapojením vodičů průmyslových nebo venkovních na výložník</t>
  </si>
  <si>
    <t>-1871616029</t>
  </si>
  <si>
    <t>33</t>
  </si>
  <si>
    <t>34844ROO</t>
  </si>
  <si>
    <t>THOME Lighting s.r.o. SEL0212_6 TITANIA T 2300lm 17W IP65 3K ASTRODIM+CLO</t>
  </si>
  <si>
    <t>256</t>
  </si>
  <si>
    <t>1416692152</t>
  </si>
  <si>
    <t>34</t>
  </si>
  <si>
    <t>748719211</t>
  </si>
  <si>
    <t>Montáž stožárů osvětlení, bez zemních prací ocelových samostatně stojících, délky do 12 m</t>
  </si>
  <si>
    <t>1435383697</t>
  </si>
  <si>
    <t>35</t>
  </si>
  <si>
    <t>31674R07</t>
  </si>
  <si>
    <t xml:space="preserve">KL-5,0 - 133/60 
</t>
  </si>
  <si>
    <t>722339313</t>
  </si>
  <si>
    <t>Poznámka k položce:
Výška nad zemí je 5 m.</t>
  </si>
  <si>
    <t>36</t>
  </si>
  <si>
    <t>748741000</t>
  </si>
  <si>
    <t>Montáž elektrovýzbroje stožárů osvětlení 1 okruh</t>
  </si>
  <si>
    <t>136356889</t>
  </si>
  <si>
    <t>Práce a dodávky M</t>
  </si>
  <si>
    <t>21-M</t>
  </si>
  <si>
    <t>Elektromontáže</t>
  </si>
  <si>
    <t>37</t>
  </si>
  <si>
    <t>210100096</t>
  </si>
  <si>
    <t>Ukončení vodičů izolovaných s označením a zapojením na svorkovnici s otevřením a uzavřením krytu průřezu žíly do 2,5 mm2</t>
  </si>
  <si>
    <t>-1873367452</t>
  </si>
  <si>
    <t>6*1</t>
  </si>
  <si>
    <t>38</t>
  </si>
  <si>
    <t>460ROO</t>
  </si>
  <si>
    <t>stožárové pouzdro včetně montáže a dodávky</t>
  </si>
  <si>
    <t>-342197656</t>
  </si>
  <si>
    <t>39</t>
  </si>
  <si>
    <t>745901200ROO</t>
  </si>
  <si>
    <t>označení vývodu z rozvaděče štítkem</t>
  </si>
  <si>
    <t>2087005582</t>
  </si>
  <si>
    <t>6+8</t>
  </si>
  <si>
    <t>40</t>
  </si>
  <si>
    <t>745904111ROO</t>
  </si>
  <si>
    <t>Ostatní práce při montáži vodičů, šňůr a kabelů Příplatek k cenám montáže vodičů a kabelů za zatahování vodičů a kabelů do tvárnicových tras s komorami nebo do kolektorů, hmotnosti do 0,75 kg</t>
  </si>
  <si>
    <t>2072799024</t>
  </si>
  <si>
    <t>45,6+4+1,2</t>
  </si>
  <si>
    <t>41</t>
  </si>
  <si>
    <t>210100101</t>
  </si>
  <si>
    <t>Ukončení vodičů izolovaných s označením a zapojením na svorkovnici s otevřením a uzavřením krytu průřezu žíly do 16 mm2</t>
  </si>
  <si>
    <t>-908310036</t>
  </si>
  <si>
    <t>2*4</t>
  </si>
  <si>
    <t>42</t>
  </si>
  <si>
    <t>460510064RO2</t>
  </si>
  <si>
    <t>montáž chránička 75</t>
  </si>
  <si>
    <t>1369880475</t>
  </si>
  <si>
    <t>45,6</t>
  </si>
  <si>
    <t>43</t>
  </si>
  <si>
    <t>460510064RO3</t>
  </si>
  <si>
    <t>montáž chránička 100</t>
  </si>
  <si>
    <t>1501350314</t>
  </si>
  <si>
    <t>44</t>
  </si>
  <si>
    <t>460510064RO1</t>
  </si>
  <si>
    <t>montáž chránička 50</t>
  </si>
  <si>
    <t>1438741973</t>
  </si>
  <si>
    <t>1,2</t>
  </si>
  <si>
    <t>45</t>
  </si>
  <si>
    <t>286R00</t>
  </si>
  <si>
    <t>Chránička HDPE/LDPE 75 ČSN EN 61386-24</t>
  </si>
  <si>
    <t>-699591885</t>
  </si>
  <si>
    <t>Poznámka k položce:
barva červená
Orientační cena z nabídek firem</t>
  </si>
  <si>
    <t>(42-4)*1.2</t>
  </si>
  <si>
    <t>46</t>
  </si>
  <si>
    <t>286R003</t>
  </si>
  <si>
    <t>Chránička HDPE/LDPE 100</t>
  </si>
  <si>
    <t>-183552375</t>
  </si>
  <si>
    <t>Poznámka k položce:
barva červená, 
Orientační cena z nabídek firem</t>
  </si>
  <si>
    <t>47</t>
  </si>
  <si>
    <t>286R002</t>
  </si>
  <si>
    <t>Chránička HDPE/LDPE 50</t>
  </si>
  <si>
    <t>82619034</t>
  </si>
  <si>
    <t>Poznámka k položce:
barva červená, vstup do lamp
Orientační cena z nabídek firem</t>
  </si>
  <si>
    <t>1*1.2</t>
  </si>
  <si>
    <t>48</t>
  </si>
  <si>
    <t>460510076R01</t>
  </si>
  <si>
    <t>Drobné příslušenství (manžety OMP 159 - 0.35 m, manžeta ochranná zemnícího drátu 0.45 m, smršťovačka, podložka, kabelová průchodka PVC,..)</t>
  </si>
  <si>
    <t>sada</t>
  </si>
  <si>
    <t>-662628339</t>
  </si>
  <si>
    <t>49</t>
  </si>
  <si>
    <t>345629050</t>
  </si>
  <si>
    <t xml:space="preserve">svorka ochranná </t>
  </si>
  <si>
    <t>1279467111</t>
  </si>
  <si>
    <t>Poznámka k položce:
součástí stožáru - pouze montáž
Orientační cena z nabídek firem</t>
  </si>
  <si>
    <t>50</t>
  </si>
  <si>
    <t>210220002</t>
  </si>
  <si>
    <t>Montáž uzemňovacího vedení s upevněním, propojením a připojením pomocí svorek na povrchu vodičů FeZn drátem nebo lanem průměru do 10 mm</t>
  </si>
  <si>
    <t>975546349</t>
  </si>
  <si>
    <t>(42+(2*1.7))*1.2</t>
  </si>
  <si>
    <t>51</t>
  </si>
  <si>
    <t>354410730</t>
  </si>
  <si>
    <t>drát D 10mm FeZn</t>
  </si>
  <si>
    <t>-1017240578</t>
  </si>
  <si>
    <t>Poznámka k položce:
Hmotnost: 0,62 kg/m</t>
  </si>
  <si>
    <t>54,48/1.61</t>
  </si>
  <si>
    <t>52</t>
  </si>
  <si>
    <t>210280211</t>
  </si>
  <si>
    <t>Měření zemních odporů zemniče prvního nebo samostatného</t>
  </si>
  <si>
    <t>-635156859</t>
  </si>
  <si>
    <t>53</t>
  </si>
  <si>
    <t>210280215</t>
  </si>
  <si>
    <t>Měření zemních odporů zemniče Příplatek k ceně za každý další zemnič v síti</t>
  </si>
  <si>
    <t>-63019214</t>
  </si>
  <si>
    <t>Poznámka k položce:
včetně propojených okolních lamp</t>
  </si>
  <si>
    <t>54</t>
  </si>
  <si>
    <t>210810014ROO</t>
  </si>
  <si>
    <t>Montáž izolovaných kabelů měděných bez ukončení do 1 kV uložených volně CYKY, CYKYD, CYKYDY, NYM, NYY, YSLY, 750 V, počtu a průřezu žil 4 x 16 mm2</t>
  </si>
  <si>
    <t>352296856</t>
  </si>
  <si>
    <t>(42+(2*1,7))*1,2</t>
  </si>
  <si>
    <t>55</t>
  </si>
  <si>
    <t>210810005</t>
  </si>
  <si>
    <t>Montáž izolovaných kabelů měděných do 1 kV bez ukončení plných a kulatých (CYKY, CHKE-R,...) uložených volně nebo v liště počtu a průřezu žil 3x1,5 až 6 mm2</t>
  </si>
  <si>
    <t>322712662</t>
  </si>
  <si>
    <t>1*8</t>
  </si>
  <si>
    <t>56</t>
  </si>
  <si>
    <t>341110300</t>
  </si>
  <si>
    <t>kabel silový s Cu jádrem 1 kV 3x1,5mm2</t>
  </si>
  <si>
    <t>-822264885</t>
  </si>
  <si>
    <t>57</t>
  </si>
  <si>
    <t>341110800ROO</t>
  </si>
  <si>
    <t>kabely silové s měděným jádrem pro jmenovité napětí 750 V CYKY -  RE průřez   Cu číslo  bázová cena mm2       kg/m      Kč/m 4 x 16 RE  0,627    117,31</t>
  </si>
  <si>
    <t>-862176211</t>
  </si>
  <si>
    <t>54,48</t>
  </si>
  <si>
    <t>58</t>
  </si>
  <si>
    <t>210RO1</t>
  </si>
  <si>
    <t>Ostatní ukončení kabelů nebo vodičů montáž doplňků koncovek a uzávěrů rozdělovací hlavy nebo skříně typ KRH 100 Montáž smršťovací rozdělovací hlavy včetně materiálu TYP EN &gt; ROZDĚLOVACÍ HLAVA EN 4.1</t>
  </si>
  <si>
    <t>-641675035</t>
  </si>
  <si>
    <t>Poznámka k položce:
Orientační cena z nabídek firem
ROzdělovací hlava jak to kabely 4x16 tak i 3x1,5</t>
  </si>
  <si>
    <t>2*1</t>
  </si>
  <si>
    <t>46-M</t>
  </si>
  <si>
    <t>Zemní práce při extr.mont.pracích</t>
  </si>
  <si>
    <t>59</t>
  </si>
  <si>
    <t>460010025R</t>
  </si>
  <si>
    <t>Vytyčení trasy inženýrských sítí v zastavěném prostoru</t>
  </si>
  <si>
    <t>kompl</t>
  </si>
  <si>
    <t>824991339</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</si>
  <si>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</si>
  <si>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60</t>
  </si>
  <si>
    <t>460030023</t>
  </si>
  <si>
    <t>Přípravné terénní práce odstranění dřevitého porostu z keřů nebo stromků průměru kmenů do 5 cm včetně odstranění kořenů a složení do hromad nebo naložení na dopravní prostředek tvrdého středně hustého</t>
  </si>
  <si>
    <t>-584884731</t>
  </si>
  <si>
    <t xml:space="preserve">Poznámka k souboru cen:
1. V cenách -0001 až -0007 nejsou zahrnuty náklady na odstranění kamenů, kořenů a ostatních nevhodných přimísenin, tyto práce se oceňují individuálně.
2. U cen -0021 až -0025 se u středně hustého porostu uvažuje hustota do 3 ks/m2, u hustého porostu přes 3 ks/m2.
3. U ceny -0092 se počítá první vytržený obrubník trojnásobnou délkou.
</t>
  </si>
  <si>
    <t>61</t>
  </si>
  <si>
    <t>460050024</t>
  </si>
  <si>
    <t>Hloubení nezapažených jam ručně pro stožáry s přemístěním výkopku do vzdálenosti 3 m od okraje jámy nebo naložením na dopravní prostředek, včetně zásypu, zhutnění a urovnání povrchu bez patky jednoduché na rovině, délky přes 10 do 13 m, v hornině třídy 4</t>
  </si>
  <si>
    <t>1584010580</t>
  </si>
  <si>
    <t xml:space="preserve">Poznámka k souboru cen:
1. Ceny hloubení jam v hornině třídy 6 a 7 jsou stanoveny za použití pneumatického kladiva.
</t>
  </si>
  <si>
    <t>62</t>
  </si>
  <si>
    <t>131301209</t>
  </si>
  <si>
    <t>Hloubení zapažených jam a zářezů s urovnáním dna do předepsaného profilu a spádu Příplatek k cenám za lepivost horniny tř. 4</t>
  </si>
  <si>
    <t>857504564</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</si>
  <si>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
</t>
  </si>
  <si>
    <t>Poznámka k položce:
možnost výskytu i větších kamenů!</t>
  </si>
  <si>
    <t>63</t>
  </si>
  <si>
    <t>460080013</t>
  </si>
  <si>
    <t>Základové konstrukce základ bez bednění do rostlé zeminy z monolitického betonu tř. C 12/15</t>
  </si>
  <si>
    <t>-705122308</t>
  </si>
  <si>
    <t>460150234</t>
  </si>
  <si>
    <t>Hloubení zapažených i nezapažených kabelových rýh ručně včetně urovnání dna s přemístěním výkopku do vzdálenosti 3 m od okraje jámy nebo naložením na dopravní prostředek šířky 50 cm, hloubky 50 cm, v hornině třídy 4</t>
  </si>
  <si>
    <t>1999626884</t>
  </si>
  <si>
    <t xml:space="preserve">Poznámka k souboru cen:
1. Ceny hloubení rýh v hornině třídy 6 a 7 se oceňují cenami souboru cen 460 20- . Hloubení nezapažených kabelových rýh strojně.
</t>
  </si>
  <si>
    <t>65</t>
  </si>
  <si>
    <t>460201604</t>
  </si>
  <si>
    <t>Hloubení nezapažených kabelových rýh strojně s přemístěním výkopku do vzdálenosti 3 m od okraje jámy nebo naložením na dopravní prostředek jakýchkoli rozměrů, v hornině třídy 4</t>
  </si>
  <si>
    <t>-84994668</t>
  </si>
  <si>
    <t xml:space="preserve">Poznámka k souboru cen:
1. Ceny hloubení rýh strojně v hornině třídy 6 a 7 jsou stanoveny za použití trhaviny.
</t>
  </si>
  <si>
    <t>5*0,5*1</t>
  </si>
  <si>
    <t>28*0,5*0.6</t>
  </si>
  <si>
    <t>Součet</t>
  </si>
  <si>
    <t>66</t>
  </si>
  <si>
    <t>460421182</t>
  </si>
  <si>
    <t>Kabelové lože včetně podsypu, zhutnění a urovnání povrchu z písku nebo štěrkopísku tloušťky 10 cm nad kabel zakryté plastovou fólií, šířky lože přes 25 do 50 cm</t>
  </si>
  <si>
    <t>-2127718168</t>
  </si>
  <si>
    <t xml:space="preserve">Poznámka k souboru cen:
1. V cenách -1021 až -1072, -1121 až -1172 a -1221 až -1272 nejsou započteny náklady na dodávku betonových a plastových desek. Tato dodávka se oceňuje ve specifikaci.
</t>
  </si>
  <si>
    <t>67</t>
  </si>
  <si>
    <t>460560234</t>
  </si>
  <si>
    <t>Zásyp kabelových rýh ručně s uložením výkopku ve vrstvách včetně zhutnění a urovnání povrchu šířky 50 cm hloubky 50 cm, v hornině třídy 4</t>
  </si>
  <si>
    <t>-1881124800</t>
  </si>
  <si>
    <t>68</t>
  </si>
  <si>
    <t>460560514</t>
  </si>
  <si>
    <t>Zásyp kabelových rýh ručně s uložením výkopku ve vrstvách včetně zhutnění a urovnání povrchu šířky 60 cm hloubky 60 cm, v hornině třídy 4</t>
  </si>
  <si>
    <t>978518494</t>
  </si>
  <si>
    <t>Komunikace</t>
  </si>
  <si>
    <t>69</t>
  </si>
  <si>
    <t>564861111</t>
  </si>
  <si>
    <t>Podklad ze štěrkodrti ŠD s rozprostřením a zhutněním, po zhutnění tl. 200 mm</t>
  </si>
  <si>
    <t>-1869934638</t>
  </si>
  <si>
    <t>70</t>
  </si>
  <si>
    <t>565155111</t>
  </si>
  <si>
    <t>Asfaltový beton vrstva podkladní ACP 16 (obalované kamenivo střednězrnné - OKS) s rozprostřením a zhutněním v pruhu šířky do 3 m, po zhutnění tl. 70 mm</t>
  </si>
  <si>
    <t>-437742923</t>
  </si>
  <si>
    <t xml:space="preserve">Poznámka k souboru cen:
1. ČSN EN 13108-1 připouští pro ACP 16 pouze tl. 50 až 80 mm.
</t>
  </si>
  <si>
    <t>71</t>
  </si>
  <si>
    <t>573191111</t>
  </si>
  <si>
    <t>Postřik infiltrační kationaktivní emulzí v množství 1,00 kg/m2</t>
  </si>
  <si>
    <t>-2068204615</t>
  </si>
  <si>
    <t xml:space="preserve">Poznámka k souboru cen:
1. V ceně nejsou započteny náklady na popř. projektem předepsané očištění vozovky, které se oceňuje cenou 938 90-8411 Očištění povrchu saponátovým roztokem části C 01 tohoto katalogu.
</t>
  </si>
  <si>
    <t>72</t>
  </si>
  <si>
    <t>573231111</t>
  </si>
  <si>
    <t>Postřik spojovací PS bez posypu kamenivem ze silniční emulze, v množství 0,70 kg/m2</t>
  </si>
  <si>
    <t>-941326424</t>
  </si>
  <si>
    <t>73</t>
  </si>
  <si>
    <t>577134111</t>
  </si>
  <si>
    <t>Asfaltový beton vrstva obrusná ACO 11 (ABS) s rozprostřením a se zhutněním z nemodifikovaného asfaltu v pruhu šířky do 3 m tř. I, po zhutnění tl. 40 mm</t>
  </si>
  <si>
    <t>1329980089</t>
  </si>
  <si>
    <t xml:space="preserve">Poznámka k souboru cen:
1. ČSN EN 13108-1 připouští pro ACO 11 pouze tl. 35 až 50 mm.
</t>
  </si>
  <si>
    <t>74</t>
  </si>
  <si>
    <t>916231213</t>
  </si>
  <si>
    <t>Osazení chodníkového obrubníku betonového se zřízením lože, s vyplněním a zatřením spár cementovou maltou stojatého s boční opěrou z betonu prostého, do lože z betonu prostého</t>
  </si>
  <si>
    <t>761780484</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</si>
  <si>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</si>
  <si>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Poznámka k položce:
Cena včetně řezání</t>
  </si>
  <si>
    <t>75</t>
  </si>
  <si>
    <t>59217037</t>
  </si>
  <si>
    <t>obrubník betonový parkový přírodní 500x50x200mm</t>
  </si>
  <si>
    <t>-1273603000</t>
  </si>
  <si>
    <t>78.2 - VRN</t>
  </si>
  <si>
    <t>Ing. Lucie Dvořáková</t>
  </si>
  <si>
    <t>S4A,s.r.o.</t>
  </si>
  <si>
    <t>VRN - Vedlejší rozpočtové náklady</t>
  </si>
  <si>
    <t xml:space="preserve">    0 - Vedlejší rozpočtové náklady</t>
  </si>
  <si>
    <t>Vedlejší rozpočtové náklady</t>
  </si>
  <si>
    <t>010001000</t>
  </si>
  <si>
    <t>Základní rozdělení průvodních činností a nákladů průzkumné geodetické a projektové práce</t>
  </si>
  <si>
    <t>Kč</t>
  </si>
  <si>
    <t>1024</t>
  </si>
  <si>
    <t>-349185788</t>
  </si>
  <si>
    <t>Poznámka k položce:
 náklady související se zjištěním výskytu sítí - sondy, zaměření. Geometrický plán.Přechodné dopravní značení. Dokumentace skutečného stavu.</t>
  </si>
  <si>
    <t>020001000</t>
  </si>
  <si>
    <t xml:space="preserve">Základní rozdělení průvodních činností a nákladů příprava staveniště. </t>
  </si>
  <si>
    <t>875011108</t>
  </si>
  <si>
    <t>030001000</t>
  </si>
  <si>
    <t>Základní rozdělení průvodních činností a nákladů zařízení staveniště</t>
  </si>
  <si>
    <t>1167454880</t>
  </si>
  <si>
    <t>Poznámka k položce:
Vybavení staveniště, zabezpečení staveniště, zrušení staveniště,....</t>
  </si>
  <si>
    <t>040001000</t>
  </si>
  <si>
    <t>Základní rozdělení průvodních činností a nákladů inženýrská činnost</t>
  </si>
  <si>
    <t>-40308985</t>
  </si>
  <si>
    <t>Poznámka k položce:
Je v tom také zahrnut dozor zkoušky únosnosti. Poplatky</t>
  </si>
  <si>
    <t>060001000</t>
  </si>
  <si>
    <t>Základní rozdělení průvodních činností a nákladů územní vlivy</t>
  </si>
  <si>
    <t>-2080741440</t>
  </si>
  <si>
    <t>Poznámka k položce:
Obsahuje třeba zajištění materiálů na mezideponii. Čerpání vody ze staveniště, špatné klimatické podmínky a i jiné vlivy. Dále se jedná o stísněné podmínky a další vlivy</t>
  </si>
  <si>
    <t>070001000</t>
  </si>
  <si>
    <t>Základní rozdělení průvodních činností a nákladů provozní vlivy</t>
  </si>
  <si>
    <t>-1854141009</t>
  </si>
  <si>
    <t>Poznámka k položce:
Tato položka zapracovává mimo jiné náklady související s pracemi v ochranných pásmech sítí a kořenů.  Zajištěn přístup ke všem objektům po celou dobu realizace stavby.</t>
  </si>
  <si>
    <t>080001000</t>
  </si>
  <si>
    <t>Základní rozdělení průvodních činností a nákladů přesun stavebních kapacit</t>
  </si>
  <si>
    <t>-269895474</t>
  </si>
  <si>
    <t>090001000</t>
  </si>
  <si>
    <t>Základní rozdělení průvodních činností a nákladů ostatní náklady</t>
  </si>
  <si>
    <t>262144</t>
  </si>
  <si>
    <t>25563963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</si>
  <si>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</si>
  <si>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</si>
  <si>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</si>
  <si>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</si>
  <si>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</si>
  <si>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</si>
  <si>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</si>
  <si>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</si>
  <si>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</si>
  <si>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</si>
  <si>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</si>
  <si>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t>
  </si>
  <si>
    <t>Stavební objekt pozemní</t>
  </si>
  <si>
    <t>Stavební objekt inženýrský</t>
  </si>
  <si>
    <t>PRO</t>
  </si>
  <si>
    <t>Provozní soubor</t>
  </si>
  <si>
    <t>VON</t>
  </si>
  <si>
    <t>Vedlejší a ostatní náklady</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</si>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</sst>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52">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7"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7"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19"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0" fontId="21" fillId="4" borderId="8" xfId="0" applyFont="1" applyFill="1" applyBorder="1" applyAlignment="1" applyProtection="1">
      <alignment horizontal="center" vertical="center"/>
      <protection/>
    </xf>
    <xf numFmtId="0" fontId="22" fillId="0" borderId="16" xfId="0" applyFont="1" applyBorder="1" applyAlignment="1" applyProtection="1">
      <alignment horizontal="center" vertical="center" wrapText="1"/>
      <protection/>
    </xf>
    <xf numFmtId="0" fontId="22" fillId="0" borderId="17"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8" fillId="0" borderId="14"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5"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2" fillId="0" borderId="0" xfId="0" applyFont="1" applyAlignment="1">
      <alignment horizontal="left" vertical="top"/>
    </xf>
    <xf numFmtId="0" fontId="0" fillId="0" borderId="0" xfId="0" applyFont="1" applyAlignment="1">
      <alignment horizontal="left" vertical="top"/>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protection/>
    </xf>
    <xf numFmtId="0" fontId="29"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locked="0"/>
    </xf>
    <xf numFmtId="0" fontId="21"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3" fillId="0" borderId="0" xfId="0" applyNumberFormat="1" applyFont="1" applyAlignment="1" applyProtection="1">
      <alignment/>
      <protection/>
    </xf>
    <xf numFmtId="166" fontId="30" fillId="0" borderId="12" xfId="0" applyNumberFormat="1" applyFont="1" applyBorder="1" applyAlignment="1" applyProtection="1">
      <alignment/>
      <protection/>
    </xf>
    <xf numFmtId="166" fontId="30" fillId="0" borderId="13" xfId="0" applyNumberFormat="1" applyFont="1" applyBorder="1" applyAlignment="1" applyProtection="1">
      <alignment/>
      <protection/>
    </xf>
    <xf numFmtId="4" fontId="19"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1" fillId="0" borderId="0" xfId="0" applyFont="1" applyAlignment="1" applyProtection="1">
      <alignment horizontal="left" vertical="center"/>
      <protection/>
    </xf>
    <xf numFmtId="0" fontId="32" fillId="0" borderId="0" xfId="0" applyFont="1" applyAlignment="1" applyProtection="1">
      <alignment vertical="center" wrapText="1"/>
      <protection/>
    </xf>
    <xf numFmtId="0" fontId="0" fillId="0" borderId="14" xfId="0"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33" fillId="0" borderId="22" xfId="0" applyFont="1" applyBorder="1" applyAlignment="1" applyProtection="1">
      <alignment horizontal="center" vertical="center"/>
      <protection/>
    </xf>
    <xf numFmtId="49" fontId="33" fillId="0" borderId="22" xfId="0" applyNumberFormat="1" applyFont="1" applyBorder="1" applyAlignment="1" applyProtection="1">
      <alignment horizontal="left" vertical="center" wrapText="1"/>
      <protection/>
    </xf>
    <xf numFmtId="0" fontId="33" fillId="0" borderId="22" xfId="0" applyFont="1" applyBorder="1" applyAlignment="1" applyProtection="1">
      <alignment horizontal="left" vertical="center" wrapText="1"/>
      <protection/>
    </xf>
    <xf numFmtId="0" fontId="33" fillId="0" borderId="22" xfId="0" applyFont="1" applyBorder="1" applyAlignment="1" applyProtection="1">
      <alignment horizontal="center" vertical="center" wrapText="1"/>
      <protection/>
    </xf>
    <xf numFmtId="167" fontId="33" fillId="0" borderId="22" xfId="0" applyNumberFormat="1" applyFont="1" applyBorder="1" applyAlignment="1" applyProtection="1">
      <alignment vertical="center"/>
      <protection/>
    </xf>
    <xf numFmtId="4" fontId="33" fillId="2" borderId="22" xfId="0" applyNumberFormat="1" applyFont="1" applyFill="1" applyBorder="1" applyAlignment="1" applyProtection="1">
      <alignment vertical="center"/>
      <protection locked="0"/>
    </xf>
    <xf numFmtId="4" fontId="33" fillId="0" borderId="22" xfId="0" applyNumberFormat="1" applyFont="1" applyBorder="1" applyAlignment="1" applyProtection="1">
      <alignment vertical="center"/>
      <protection/>
    </xf>
    <xf numFmtId="0" fontId="33" fillId="0" borderId="3" xfId="0" applyFont="1" applyBorder="1" applyAlignment="1">
      <alignment vertical="center"/>
    </xf>
    <xf numFmtId="0" fontId="33" fillId="2" borderId="14" xfId="0" applyFont="1" applyFill="1" applyBorder="1" applyAlignment="1" applyProtection="1">
      <alignment horizontal="left" vertical="center"/>
      <protection locked="0"/>
    </xf>
    <xf numFmtId="0" fontId="33" fillId="0" borderId="0" xfId="0" applyFont="1" applyBorder="1" applyAlignment="1" applyProtection="1">
      <alignment horizontal="center"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9" fillId="0" borderId="19" xfId="0" applyFont="1" applyBorder="1" applyAlignment="1" applyProtection="1">
      <alignment vertical="center"/>
      <protection/>
    </xf>
    <xf numFmtId="0" fontId="9" fillId="0" borderId="20" xfId="0" applyFont="1" applyBorder="1" applyAlignment="1" applyProtection="1">
      <alignment vertical="center"/>
      <protection/>
    </xf>
    <xf numFmtId="0" fontId="9" fillId="0" borderId="21" xfId="0" applyFont="1" applyBorder="1" applyAlignment="1" applyProtection="1">
      <alignment vertical="center"/>
      <protection/>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4"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35" fillId="0" borderId="28" xfId="0" applyFont="1" applyBorder="1" applyAlignment="1">
      <alignment horizontal="left" wrapText="1"/>
    </xf>
    <xf numFmtId="0" fontId="12" fillId="0" borderId="27" xfId="0" applyFont="1" applyBorder="1" applyAlignment="1">
      <alignment vertical="center" wrapText="1"/>
    </xf>
    <xf numFmtId="0" fontId="35" fillId="0" borderId="0" xfId="0" applyFont="1" applyBorder="1" applyAlignment="1">
      <alignment horizontal="left" vertical="center" wrapText="1"/>
    </xf>
    <xf numFmtId="0" fontId="36" fillId="0" borderId="0" xfId="0" applyFont="1" applyBorder="1" applyAlignment="1">
      <alignment horizontal="left" vertical="center" wrapText="1"/>
    </xf>
    <xf numFmtId="0" fontId="36" fillId="0" borderId="26" xfId="0" applyFont="1" applyBorder="1" applyAlignment="1">
      <alignment vertical="center" wrapText="1"/>
    </xf>
    <xf numFmtId="0" fontId="36" fillId="0" borderId="0" xfId="0" applyFont="1" applyBorder="1" applyAlignment="1">
      <alignment vertical="center" wrapText="1"/>
    </xf>
    <xf numFmtId="0" fontId="36" fillId="0" borderId="0" xfId="0" applyFont="1" applyBorder="1" applyAlignment="1">
      <alignment horizontal="left" vertical="center"/>
    </xf>
    <xf numFmtId="0" fontId="36" fillId="0" borderId="0" xfId="0" applyFont="1" applyBorder="1" applyAlignment="1">
      <alignment vertical="center"/>
    </xf>
    <xf numFmtId="49" fontId="36" fillId="0" borderId="0" xfId="0" applyNumberFormat="1" applyFont="1" applyBorder="1" applyAlignment="1">
      <alignment horizontal="left" vertical="center" wrapText="1"/>
    </xf>
    <xf numFmtId="49" fontId="36" fillId="0" borderId="0" xfId="0" applyNumberFormat="1" applyFont="1" applyBorder="1" applyAlignment="1">
      <alignment vertical="center" wrapText="1"/>
    </xf>
    <xf numFmtId="0" fontId="12" fillId="0" borderId="29" xfId="0" applyFont="1" applyBorder="1" applyAlignment="1">
      <alignment vertical="center" wrapText="1"/>
    </xf>
    <xf numFmtId="0" fontId="37"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4" fillId="0" borderId="0" xfId="0" applyFont="1" applyBorder="1" applyAlignment="1">
      <alignment horizontal="center" vertical="center"/>
    </xf>
    <xf numFmtId="0" fontId="12" fillId="0" borderId="27" xfId="0" applyFont="1" applyBorder="1" applyAlignment="1">
      <alignment horizontal="left" vertical="center"/>
    </xf>
    <xf numFmtId="0" fontId="35" fillId="0" borderId="0" xfId="0" applyFont="1" applyBorder="1" applyAlignment="1">
      <alignment horizontal="left" vertical="center"/>
    </xf>
    <xf numFmtId="0" fontId="38" fillId="0" borderId="0" xfId="0" applyFont="1" applyAlignment="1">
      <alignment horizontal="left" vertical="center"/>
    </xf>
    <xf numFmtId="0" fontId="35" fillId="0" borderId="28" xfId="0" applyFont="1" applyBorder="1" applyAlignment="1">
      <alignment horizontal="left" vertical="center"/>
    </xf>
    <xf numFmtId="0" fontId="35" fillId="0" borderId="28" xfId="0" applyFont="1" applyBorder="1" applyAlignment="1">
      <alignment horizontal="center" vertical="center"/>
    </xf>
    <xf numFmtId="0" fontId="38" fillId="0" borderId="28" xfId="0" applyFont="1" applyBorder="1" applyAlignment="1">
      <alignment horizontal="left" vertical="center"/>
    </xf>
    <xf numFmtId="0" fontId="39" fillId="0" borderId="0" xfId="0" applyFont="1" applyBorder="1" applyAlignment="1">
      <alignment horizontal="left" vertical="center"/>
    </xf>
    <xf numFmtId="0" fontId="36" fillId="0" borderId="0" xfId="0" applyFont="1" applyAlignment="1">
      <alignment horizontal="left" vertical="center"/>
    </xf>
    <xf numFmtId="0" fontId="36" fillId="0" borderId="0" xfId="0" applyFont="1" applyBorder="1" applyAlignment="1">
      <alignment horizontal="center" vertical="center"/>
    </xf>
    <xf numFmtId="0" fontId="36" fillId="0" borderId="26" xfId="0" applyFont="1" applyBorder="1" applyAlignment="1">
      <alignment horizontal="left" vertical="center"/>
    </xf>
    <xf numFmtId="0" fontId="36"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12" fillId="0" borderId="29" xfId="0" applyFont="1" applyBorder="1" applyAlignment="1">
      <alignment horizontal="left" vertical="center"/>
    </xf>
    <xf numFmtId="0" fontId="37"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37" fillId="0" borderId="0" xfId="0" applyFont="1" applyBorder="1" applyAlignment="1">
      <alignment horizontal="left" vertical="center"/>
    </xf>
    <xf numFmtId="0" fontId="38" fillId="0" borderId="0" xfId="0" applyFont="1" applyBorder="1" applyAlignment="1">
      <alignment horizontal="left" vertical="center"/>
    </xf>
    <xf numFmtId="0" fontId="36" fillId="0" borderId="28" xfId="0" applyFont="1" applyBorder="1" applyAlignment="1">
      <alignment horizontal="left" vertical="center"/>
    </xf>
    <xf numFmtId="0" fontId="12" fillId="0" borderId="0" xfId="0" applyFont="1" applyBorder="1" applyAlignment="1">
      <alignment horizontal="left" vertical="center" wrapText="1"/>
    </xf>
    <xf numFmtId="0" fontId="36"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36" fillId="0" borderId="27" xfId="0" applyFont="1" applyBorder="1" applyAlignment="1">
      <alignment horizontal="left" vertical="center"/>
    </xf>
    <xf numFmtId="0" fontId="36" fillId="0" borderId="29" xfId="0" applyFont="1" applyBorder="1" applyAlignment="1">
      <alignment horizontal="left" vertical="center" wrapText="1"/>
    </xf>
    <xf numFmtId="0" fontId="36" fillId="0" borderId="28" xfId="0" applyFont="1" applyBorder="1" applyAlignment="1">
      <alignment horizontal="left" vertical="center" wrapText="1"/>
    </xf>
    <xf numFmtId="0" fontId="36" fillId="0" borderId="30" xfId="0" applyFont="1" applyBorder="1" applyAlignment="1">
      <alignment horizontal="left" vertical="center" wrapText="1"/>
    </xf>
    <xf numFmtId="0" fontId="36" fillId="0" borderId="0" xfId="0" applyFont="1" applyBorder="1" applyAlignment="1">
      <alignment horizontal="left" vertical="top"/>
    </xf>
    <xf numFmtId="0" fontId="36" fillId="0" borderId="0" xfId="0" applyFont="1" applyBorder="1" applyAlignment="1">
      <alignment horizontal="center" vertical="top"/>
    </xf>
    <xf numFmtId="0" fontId="36" fillId="0" borderId="29" xfId="0" applyFont="1" applyBorder="1" applyAlignment="1">
      <alignment horizontal="left" vertical="center"/>
    </xf>
    <xf numFmtId="0" fontId="36" fillId="0" borderId="30" xfId="0" applyFont="1" applyBorder="1" applyAlignment="1">
      <alignment horizontal="left" vertical="center"/>
    </xf>
    <xf numFmtId="0" fontId="38" fillId="0" borderId="0" xfId="0" applyFont="1" applyAlignment="1">
      <alignment vertical="center"/>
    </xf>
    <xf numFmtId="0" fontId="35" fillId="0" borderId="0" xfId="0" applyFont="1" applyBorder="1" applyAlignment="1">
      <alignment vertical="center"/>
    </xf>
    <xf numFmtId="0" fontId="38" fillId="0" borderId="28" xfId="0" applyFont="1" applyBorder="1" applyAlignment="1">
      <alignment vertical="center"/>
    </xf>
    <xf numFmtId="0" fontId="35" fillId="0" borderId="28" xfId="0" applyFont="1" applyBorder="1" applyAlignment="1">
      <alignment vertical="center"/>
    </xf>
    <xf numFmtId="0" fontId="0" fillId="0" borderId="0" xfId="0" applyBorder="1" applyAlignment="1">
      <alignment vertical="top"/>
    </xf>
    <xf numFmtId="49" fontId="36" fillId="0" borderId="0" xfId="0" applyNumberFormat="1" applyFont="1" applyBorder="1" applyAlignment="1">
      <alignment horizontal="left" vertical="center"/>
    </xf>
    <xf numFmtId="0" fontId="0" fillId="0" borderId="28" xfId="0" applyBorder="1" applyAlignment="1">
      <alignment vertical="top"/>
    </xf>
    <xf numFmtId="0" fontId="35" fillId="0" borderId="28" xfId="0" applyFont="1" applyBorder="1" applyAlignment="1">
      <alignment horizontal="left"/>
    </xf>
    <xf numFmtId="0" fontId="38"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5" customHeight="1">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21</v>
      </c>
      <c r="AO7" s="21"/>
      <c r="AP7" s="21"/>
      <c r="AQ7" s="21"/>
      <c r="AR7" s="19"/>
      <c r="BE7" s="30"/>
      <c r="BS7" s="16" t="s">
        <v>6</v>
      </c>
    </row>
    <row r="8" spans="2:71" ht="12" customHeight="1">
      <c r="B8" s="20"/>
      <c r="C8" s="21"/>
      <c r="D8" s="31" t="s">
        <v>22</v>
      </c>
      <c r="E8" s="21"/>
      <c r="F8" s="21"/>
      <c r="G8" s="21"/>
      <c r="H8" s="21"/>
      <c r="I8" s="21"/>
      <c r="J8" s="21"/>
      <c r="K8" s="26" t="s">
        <v>23</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24</v>
      </c>
      <c r="AL8" s="21"/>
      <c r="AM8" s="21"/>
      <c r="AN8" s="32" t="s">
        <v>25</v>
      </c>
      <c r="AO8" s="21"/>
      <c r="AP8" s="21"/>
      <c r="AQ8" s="21"/>
      <c r="AR8" s="19"/>
      <c r="BE8" s="30"/>
      <c r="BS8" s="16" t="s">
        <v>6</v>
      </c>
    </row>
    <row r="9" spans="2:7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ht="12" customHeight="1">
      <c r="B10" s="20"/>
      <c r="C10" s="21"/>
      <c r="D10" s="31" t="s">
        <v>26</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27</v>
      </c>
      <c r="AL10" s="21"/>
      <c r="AM10" s="21"/>
      <c r="AN10" s="26" t="s">
        <v>21</v>
      </c>
      <c r="AO10" s="21"/>
      <c r="AP10" s="21"/>
      <c r="AQ10" s="21"/>
      <c r="AR10" s="19"/>
      <c r="BE10" s="30"/>
      <c r="BS10" s="16" t="s">
        <v>6</v>
      </c>
    </row>
    <row r="11" spans="2:71" ht="18.45" customHeight="1">
      <c r="B11" s="20"/>
      <c r="C11" s="21"/>
      <c r="D11" s="21"/>
      <c r="E11" s="26" t="s">
        <v>28</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29</v>
      </c>
      <c r="AL11" s="21"/>
      <c r="AM11" s="21"/>
      <c r="AN11" s="26" t="s">
        <v>21</v>
      </c>
      <c r="AO11" s="21"/>
      <c r="AP11" s="21"/>
      <c r="AQ11" s="21"/>
      <c r="AR11" s="19"/>
      <c r="BE11" s="30"/>
      <c r="BS11" s="16" t="s">
        <v>6</v>
      </c>
    </row>
    <row r="12" spans="2:7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ht="12" customHeight="1">
      <c r="B13" s="20"/>
      <c r="C13" s="21"/>
      <c r="D13" s="31" t="s">
        <v>30</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27</v>
      </c>
      <c r="AL13" s="21"/>
      <c r="AM13" s="21"/>
      <c r="AN13" s="33" t="s">
        <v>31</v>
      </c>
      <c r="AO13" s="21"/>
      <c r="AP13" s="21"/>
      <c r="AQ13" s="21"/>
      <c r="AR13" s="19"/>
      <c r="BE13" s="30"/>
      <c r="BS13" s="16" t="s">
        <v>6</v>
      </c>
    </row>
    <row r="14" spans="2:71" ht="12">
      <c r="B14" s="20"/>
      <c r="C14" s="21"/>
      <c r="D14" s="21"/>
      <c r="E14" s="33" t="s">
        <v>31</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29</v>
      </c>
      <c r="AL14" s="21"/>
      <c r="AM14" s="21"/>
      <c r="AN14" s="33" t="s">
        <v>31</v>
      </c>
      <c r="AO14" s="21"/>
      <c r="AP14" s="21"/>
      <c r="AQ14" s="21"/>
      <c r="AR14" s="19"/>
      <c r="BE14" s="30"/>
      <c r="BS14" s="16" t="s">
        <v>6</v>
      </c>
    </row>
    <row r="15" spans="2:7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ht="12" customHeight="1">
      <c r="B16" s="20"/>
      <c r="C16" s="21"/>
      <c r="D16" s="31" t="s">
        <v>32</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27</v>
      </c>
      <c r="AL16" s="21"/>
      <c r="AM16" s="21"/>
      <c r="AN16" s="26" t="s">
        <v>21</v>
      </c>
      <c r="AO16" s="21"/>
      <c r="AP16" s="21"/>
      <c r="AQ16" s="21"/>
      <c r="AR16" s="19"/>
      <c r="BE16" s="30"/>
      <c r="BS16" s="16" t="s">
        <v>4</v>
      </c>
    </row>
    <row r="17" spans="2:71" ht="18.45" customHeight="1">
      <c r="B17" s="20"/>
      <c r="C17" s="21"/>
      <c r="D17" s="21"/>
      <c r="E17" s="26" t="s">
        <v>33</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29</v>
      </c>
      <c r="AL17" s="21"/>
      <c r="AM17" s="21"/>
      <c r="AN17" s="26" t="s">
        <v>21</v>
      </c>
      <c r="AO17" s="21"/>
      <c r="AP17" s="21"/>
      <c r="AQ17" s="21"/>
      <c r="AR17" s="19"/>
      <c r="BE17" s="30"/>
      <c r="BS17" s="16" t="s">
        <v>34</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ht="12" customHeight="1">
      <c r="B19" s="20"/>
      <c r="C19" s="21"/>
      <c r="D19" s="31" t="s">
        <v>35</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27</v>
      </c>
      <c r="AL19" s="21"/>
      <c r="AM19" s="21"/>
      <c r="AN19" s="26" t="s">
        <v>36</v>
      </c>
      <c r="AO19" s="21"/>
      <c r="AP19" s="21"/>
      <c r="AQ19" s="21"/>
      <c r="AR19" s="19"/>
      <c r="BE19" s="30"/>
      <c r="BS19" s="16" t="s">
        <v>6</v>
      </c>
    </row>
    <row r="20" spans="2:71" ht="18.45" customHeight="1">
      <c r="B20" s="20"/>
      <c r="C20" s="21"/>
      <c r="D20" s="21"/>
      <c r="E20" s="26" t="s">
        <v>37</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29</v>
      </c>
      <c r="AL20" s="21"/>
      <c r="AM20" s="21"/>
      <c r="AN20" s="26" t="s">
        <v>21</v>
      </c>
      <c r="AO20" s="21"/>
      <c r="AP20" s="21"/>
      <c r="AQ20" s="21"/>
      <c r="AR20" s="19"/>
      <c r="BE20" s="30"/>
      <c r="BS20" s="16" t="s">
        <v>4</v>
      </c>
    </row>
    <row r="21" spans="2:57"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ht="12" customHeight="1">
      <c r="B22" s="20"/>
      <c r="C22" s="21"/>
      <c r="D22" s="31" t="s">
        <v>38</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ht="45" customHeight="1">
      <c r="B23" s="20"/>
      <c r="C23" s="21"/>
      <c r="D23" s="21"/>
      <c r="E23" s="35" t="s">
        <v>39</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2:57" s="1" customFormat="1" ht="25.9" customHeight="1">
      <c r="B26" s="37"/>
      <c r="C26" s="38"/>
      <c r="D26" s="39" t="s">
        <v>40</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ROUND(AG54,2)</f>
        <v>0</v>
      </c>
      <c r="AL26" s="40"/>
      <c r="AM26" s="40"/>
      <c r="AN26" s="40"/>
      <c r="AO26" s="40"/>
      <c r="AP26" s="38"/>
      <c r="AQ26" s="38"/>
      <c r="AR26" s="42"/>
      <c r="BE26" s="30"/>
    </row>
    <row r="27" spans="2:57" s="1" customFormat="1" ht="6.95" customHeight="1">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2"/>
      <c r="BE27" s="30"/>
    </row>
    <row r="28" spans="2:57" s="1" customFormat="1" ht="12">
      <c r="B28" s="37"/>
      <c r="C28" s="38"/>
      <c r="D28" s="38"/>
      <c r="E28" s="38"/>
      <c r="F28" s="38"/>
      <c r="G28" s="38"/>
      <c r="H28" s="38"/>
      <c r="I28" s="38"/>
      <c r="J28" s="38"/>
      <c r="K28" s="38"/>
      <c r="L28" s="43" t="s">
        <v>41</v>
      </c>
      <c r="M28" s="43"/>
      <c r="N28" s="43"/>
      <c r="O28" s="43"/>
      <c r="P28" s="43"/>
      <c r="Q28" s="38"/>
      <c r="R28" s="38"/>
      <c r="S28" s="38"/>
      <c r="T28" s="38"/>
      <c r="U28" s="38"/>
      <c r="V28" s="38"/>
      <c r="W28" s="43" t="s">
        <v>42</v>
      </c>
      <c r="X28" s="43"/>
      <c r="Y28" s="43"/>
      <c r="Z28" s="43"/>
      <c r="AA28" s="43"/>
      <c r="AB28" s="43"/>
      <c r="AC28" s="43"/>
      <c r="AD28" s="43"/>
      <c r="AE28" s="43"/>
      <c r="AF28" s="38"/>
      <c r="AG28" s="38"/>
      <c r="AH28" s="38"/>
      <c r="AI28" s="38"/>
      <c r="AJ28" s="38"/>
      <c r="AK28" s="43" t="s">
        <v>43</v>
      </c>
      <c r="AL28" s="43"/>
      <c r="AM28" s="43"/>
      <c r="AN28" s="43"/>
      <c r="AO28" s="43"/>
      <c r="AP28" s="38"/>
      <c r="AQ28" s="38"/>
      <c r="AR28" s="42"/>
      <c r="BE28" s="30"/>
    </row>
    <row r="29" spans="2:57" s="2" customFormat="1" ht="14.4" customHeight="1">
      <c r="B29" s="44"/>
      <c r="C29" s="45"/>
      <c r="D29" s="31" t="s">
        <v>44</v>
      </c>
      <c r="E29" s="45"/>
      <c r="F29" s="31" t="s">
        <v>45</v>
      </c>
      <c r="G29" s="45"/>
      <c r="H29" s="45"/>
      <c r="I29" s="45"/>
      <c r="J29" s="45"/>
      <c r="K29" s="45"/>
      <c r="L29" s="46">
        <v>0.21</v>
      </c>
      <c r="M29" s="45"/>
      <c r="N29" s="45"/>
      <c r="O29" s="45"/>
      <c r="P29" s="45"/>
      <c r="Q29" s="45"/>
      <c r="R29" s="45"/>
      <c r="S29" s="45"/>
      <c r="T29" s="45"/>
      <c r="U29" s="45"/>
      <c r="V29" s="45"/>
      <c r="W29" s="47">
        <f>ROUND(AZ54,2)</f>
        <v>0</v>
      </c>
      <c r="X29" s="45"/>
      <c r="Y29" s="45"/>
      <c r="Z29" s="45"/>
      <c r="AA29" s="45"/>
      <c r="AB29" s="45"/>
      <c r="AC29" s="45"/>
      <c r="AD29" s="45"/>
      <c r="AE29" s="45"/>
      <c r="AF29" s="45"/>
      <c r="AG29" s="45"/>
      <c r="AH29" s="45"/>
      <c r="AI29" s="45"/>
      <c r="AJ29" s="45"/>
      <c r="AK29" s="47">
        <f>ROUND(AV54,2)</f>
        <v>0</v>
      </c>
      <c r="AL29" s="45"/>
      <c r="AM29" s="45"/>
      <c r="AN29" s="45"/>
      <c r="AO29" s="45"/>
      <c r="AP29" s="45"/>
      <c r="AQ29" s="45"/>
      <c r="AR29" s="48"/>
      <c r="BE29" s="30"/>
    </row>
    <row r="30" spans="2:57" s="2" customFormat="1" ht="14.4" customHeight="1">
      <c r="B30" s="44"/>
      <c r="C30" s="45"/>
      <c r="D30" s="45"/>
      <c r="E30" s="45"/>
      <c r="F30" s="31" t="s">
        <v>46</v>
      </c>
      <c r="G30" s="45"/>
      <c r="H30" s="45"/>
      <c r="I30" s="45"/>
      <c r="J30" s="45"/>
      <c r="K30" s="45"/>
      <c r="L30" s="46">
        <v>0.15</v>
      </c>
      <c r="M30" s="45"/>
      <c r="N30" s="45"/>
      <c r="O30" s="45"/>
      <c r="P30" s="45"/>
      <c r="Q30" s="45"/>
      <c r="R30" s="45"/>
      <c r="S30" s="45"/>
      <c r="T30" s="45"/>
      <c r="U30" s="45"/>
      <c r="V30" s="45"/>
      <c r="W30" s="47">
        <f>ROUND(BA54,2)</f>
        <v>0</v>
      </c>
      <c r="X30" s="45"/>
      <c r="Y30" s="45"/>
      <c r="Z30" s="45"/>
      <c r="AA30" s="45"/>
      <c r="AB30" s="45"/>
      <c r="AC30" s="45"/>
      <c r="AD30" s="45"/>
      <c r="AE30" s="45"/>
      <c r="AF30" s="45"/>
      <c r="AG30" s="45"/>
      <c r="AH30" s="45"/>
      <c r="AI30" s="45"/>
      <c r="AJ30" s="45"/>
      <c r="AK30" s="47">
        <f>ROUND(AW54,2)</f>
        <v>0</v>
      </c>
      <c r="AL30" s="45"/>
      <c r="AM30" s="45"/>
      <c r="AN30" s="45"/>
      <c r="AO30" s="45"/>
      <c r="AP30" s="45"/>
      <c r="AQ30" s="45"/>
      <c r="AR30" s="48"/>
      <c r="BE30" s="30"/>
    </row>
    <row r="31" spans="2:57" s="2" customFormat="1" ht="14.4" customHeight="1" hidden="1">
      <c r="B31" s="44"/>
      <c r="C31" s="45"/>
      <c r="D31" s="45"/>
      <c r="E31" s="45"/>
      <c r="F31" s="31" t="s">
        <v>47</v>
      </c>
      <c r="G31" s="45"/>
      <c r="H31" s="45"/>
      <c r="I31" s="45"/>
      <c r="J31" s="45"/>
      <c r="K31" s="45"/>
      <c r="L31" s="46">
        <v>0.21</v>
      </c>
      <c r="M31" s="45"/>
      <c r="N31" s="45"/>
      <c r="O31" s="45"/>
      <c r="P31" s="45"/>
      <c r="Q31" s="45"/>
      <c r="R31" s="45"/>
      <c r="S31" s="45"/>
      <c r="T31" s="45"/>
      <c r="U31" s="45"/>
      <c r="V31" s="45"/>
      <c r="W31" s="47">
        <f>ROUND(BB54,2)</f>
        <v>0</v>
      </c>
      <c r="X31" s="45"/>
      <c r="Y31" s="45"/>
      <c r="Z31" s="45"/>
      <c r="AA31" s="45"/>
      <c r="AB31" s="45"/>
      <c r="AC31" s="45"/>
      <c r="AD31" s="45"/>
      <c r="AE31" s="45"/>
      <c r="AF31" s="45"/>
      <c r="AG31" s="45"/>
      <c r="AH31" s="45"/>
      <c r="AI31" s="45"/>
      <c r="AJ31" s="45"/>
      <c r="AK31" s="47">
        <v>0</v>
      </c>
      <c r="AL31" s="45"/>
      <c r="AM31" s="45"/>
      <c r="AN31" s="45"/>
      <c r="AO31" s="45"/>
      <c r="AP31" s="45"/>
      <c r="AQ31" s="45"/>
      <c r="AR31" s="48"/>
      <c r="BE31" s="30"/>
    </row>
    <row r="32" spans="2:57" s="2" customFormat="1" ht="14.4" customHeight="1" hidden="1">
      <c r="B32" s="44"/>
      <c r="C32" s="45"/>
      <c r="D32" s="45"/>
      <c r="E32" s="45"/>
      <c r="F32" s="31" t="s">
        <v>48</v>
      </c>
      <c r="G32" s="45"/>
      <c r="H32" s="45"/>
      <c r="I32" s="45"/>
      <c r="J32" s="45"/>
      <c r="K32" s="45"/>
      <c r="L32" s="46">
        <v>0.15</v>
      </c>
      <c r="M32" s="45"/>
      <c r="N32" s="45"/>
      <c r="O32" s="45"/>
      <c r="P32" s="45"/>
      <c r="Q32" s="45"/>
      <c r="R32" s="45"/>
      <c r="S32" s="45"/>
      <c r="T32" s="45"/>
      <c r="U32" s="45"/>
      <c r="V32" s="45"/>
      <c r="W32" s="47">
        <f>ROUND(BC54,2)</f>
        <v>0</v>
      </c>
      <c r="X32" s="45"/>
      <c r="Y32" s="45"/>
      <c r="Z32" s="45"/>
      <c r="AA32" s="45"/>
      <c r="AB32" s="45"/>
      <c r="AC32" s="45"/>
      <c r="AD32" s="45"/>
      <c r="AE32" s="45"/>
      <c r="AF32" s="45"/>
      <c r="AG32" s="45"/>
      <c r="AH32" s="45"/>
      <c r="AI32" s="45"/>
      <c r="AJ32" s="45"/>
      <c r="AK32" s="47">
        <v>0</v>
      </c>
      <c r="AL32" s="45"/>
      <c r="AM32" s="45"/>
      <c r="AN32" s="45"/>
      <c r="AO32" s="45"/>
      <c r="AP32" s="45"/>
      <c r="AQ32" s="45"/>
      <c r="AR32" s="48"/>
      <c r="BE32" s="30"/>
    </row>
    <row r="33" spans="2:44" s="2" customFormat="1" ht="14.4" customHeight="1" hidden="1">
      <c r="B33" s="44"/>
      <c r="C33" s="45"/>
      <c r="D33" s="45"/>
      <c r="E33" s="45"/>
      <c r="F33" s="31" t="s">
        <v>49</v>
      </c>
      <c r="G33" s="45"/>
      <c r="H33" s="45"/>
      <c r="I33" s="45"/>
      <c r="J33" s="45"/>
      <c r="K33" s="45"/>
      <c r="L33" s="46">
        <v>0</v>
      </c>
      <c r="M33" s="45"/>
      <c r="N33" s="45"/>
      <c r="O33" s="45"/>
      <c r="P33" s="45"/>
      <c r="Q33" s="45"/>
      <c r="R33" s="45"/>
      <c r="S33" s="45"/>
      <c r="T33" s="45"/>
      <c r="U33" s="45"/>
      <c r="V33" s="45"/>
      <c r="W33" s="47">
        <f>ROUND(BD54,2)</f>
        <v>0</v>
      </c>
      <c r="X33" s="45"/>
      <c r="Y33" s="45"/>
      <c r="Z33" s="45"/>
      <c r="AA33" s="45"/>
      <c r="AB33" s="45"/>
      <c r="AC33" s="45"/>
      <c r="AD33" s="45"/>
      <c r="AE33" s="45"/>
      <c r="AF33" s="45"/>
      <c r="AG33" s="45"/>
      <c r="AH33" s="45"/>
      <c r="AI33" s="45"/>
      <c r="AJ33" s="45"/>
      <c r="AK33" s="47">
        <v>0</v>
      </c>
      <c r="AL33" s="45"/>
      <c r="AM33" s="45"/>
      <c r="AN33" s="45"/>
      <c r="AO33" s="45"/>
      <c r="AP33" s="45"/>
      <c r="AQ33" s="45"/>
      <c r="AR33" s="48"/>
    </row>
    <row r="34" spans="2:44" s="1" customFormat="1" ht="6.95" customHeight="1">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2"/>
    </row>
    <row r="35" spans="2:44" s="1" customFormat="1" ht="25.9" customHeight="1">
      <c r="B35" s="37"/>
      <c r="C35" s="49"/>
      <c r="D35" s="50" t="s">
        <v>50</v>
      </c>
      <c r="E35" s="51"/>
      <c r="F35" s="51"/>
      <c r="G35" s="51"/>
      <c r="H35" s="51"/>
      <c r="I35" s="51"/>
      <c r="J35" s="51"/>
      <c r="K35" s="51"/>
      <c r="L35" s="51"/>
      <c r="M35" s="51"/>
      <c r="N35" s="51"/>
      <c r="O35" s="51"/>
      <c r="P35" s="51"/>
      <c r="Q35" s="51"/>
      <c r="R35" s="51"/>
      <c r="S35" s="51"/>
      <c r="T35" s="52" t="s">
        <v>51</v>
      </c>
      <c r="U35" s="51"/>
      <c r="V35" s="51"/>
      <c r="W35" s="51"/>
      <c r="X35" s="53" t="s">
        <v>52</v>
      </c>
      <c r="Y35" s="51"/>
      <c r="Z35" s="51"/>
      <c r="AA35" s="51"/>
      <c r="AB35" s="51"/>
      <c r="AC35" s="51"/>
      <c r="AD35" s="51"/>
      <c r="AE35" s="51"/>
      <c r="AF35" s="51"/>
      <c r="AG35" s="51"/>
      <c r="AH35" s="51"/>
      <c r="AI35" s="51"/>
      <c r="AJ35" s="51"/>
      <c r="AK35" s="54">
        <f>SUM(AK26:AK33)</f>
        <v>0</v>
      </c>
      <c r="AL35" s="51"/>
      <c r="AM35" s="51"/>
      <c r="AN35" s="51"/>
      <c r="AO35" s="55"/>
      <c r="AP35" s="49"/>
      <c r="AQ35" s="49"/>
      <c r="AR35" s="42"/>
    </row>
    <row r="36" spans="2:44" s="1" customFormat="1" ht="6.95" customHeight="1">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2"/>
    </row>
    <row r="37" spans="2:44" s="1" customFormat="1" ht="6.95" customHeight="1">
      <c r="B37" s="56"/>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42"/>
    </row>
    <row r="41" spans="2:44" s="1" customFormat="1" ht="6.95" customHeight="1">
      <c r="B41" s="58"/>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42"/>
    </row>
    <row r="42" spans="2:44" s="1" customFormat="1" ht="24.95" customHeight="1">
      <c r="B42" s="37"/>
      <c r="C42" s="22" t="s">
        <v>53</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2"/>
    </row>
    <row r="43" spans="2:44" s="1" customFormat="1" ht="6.95" customHeight="1">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2"/>
    </row>
    <row r="44" spans="2:44" s="1" customFormat="1" ht="12" customHeight="1">
      <c r="B44" s="37"/>
      <c r="C44" s="31" t="s">
        <v>13</v>
      </c>
      <c r="D44" s="38"/>
      <c r="E44" s="38"/>
      <c r="F44" s="38"/>
      <c r="G44" s="38"/>
      <c r="H44" s="38"/>
      <c r="I44" s="38"/>
      <c r="J44" s="38"/>
      <c r="K44" s="38"/>
      <c r="L44" s="38" t="str">
        <f>K5</f>
        <v>78</v>
      </c>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42"/>
    </row>
    <row r="45" spans="2:44" s="3" customFormat="1" ht="36.95" customHeight="1">
      <c r="B45" s="60"/>
      <c r="C45" s="61" t="s">
        <v>16</v>
      </c>
      <c r="D45" s="62"/>
      <c r="E45" s="62"/>
      <c r="F45" s="62"/>
      <c r="G45" s="62"/>
      <c r="H45" s="62"/>
      <c r="I45" s="62"/>
      <c r="J45" s="62"/>
      <c r="K45" s="62"/>
      <c r="L45" s="63" t="str">
        <f>K6</f>
        <v>Doplnění stožáru veřejného osvětlení u bytového domu č.p. 912, 911 v ul. U Zámeckého parku v Litvínově</v>
      </c>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4"/>
    </row>
    <row r="46" spans="2:44" s="1" customFormat="1" ht="6.95" customHeight="1">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2"/>
    </row>
    <row r="47" spans="2:44" s="1" customFormat="1" ht="12" customHeight="1">
      <c r="B47" s="37"/>
      <c r="C47" s="31" t="s">
        <v>22</v>
      </c>
      <c r="D47" s="38"/>
      <c r="E47" s="38"/>
      <c r="F47" s="38"/>
      <c r="G47" s="38"/>
      <c r="H47" s="38"/>
      <c r="I47" s="38"/>
      <c r="J47" s="38"/>
      <c r="K47" s="38"/>
      <c r="L47" s="65" t="str">
        <f>IF(K8="","",K8)</f>
        <v>Litvínov</v>
      </c>
      <c r="M47" s="38"/>
      <c r="N47" s="38"/>
      <c r="O47" s="38"/>
      <c r="P47" s="38"/>
      <c r="Q47" s="38"/>
      <c r="R47" s="38"/>
      <c r="S47" s="38"/>
      <c r="T47" s="38"/>
      <c r="U47" s="38"/>
      <c r="V47" s="38"/>
      <c r="W47" s="38"/>
      <c r="X47" s="38"/>
      <c r="Y47" s="38"/>
      <c r="Z47" s="38"/>
      <c r="AA47" s="38"/>
      <c r="AB47" s="38"/>
      <c r="AC47" s="38"/>
      <c r="AD47" s="38"/>
      <c r="AE47" s="38"/>
      <c r="AF47" s="38"/>
      <c r="AG47" s="38"/>
      <c r="AH47" s="38"/>
      <c r="AI47" s="31" t="s">
        <v>24</v>
      </c>
      <c r="AJ47" s="38"/>
      <c r="AK47" s="38"/>
      <c r="AL47" s="38"/>
      <c r="AM47" s="66" t="str">
        <f>IF(AN8="","",AN8)</f>
        <v>15. 10. 2019</v>
      </c>
      <c r="AN47" s="66"/>
      <c r="AO47" s="38"/>
      <c r="AP47" s="38"/>
      <c r="AQ47" s="38"/>
      <c r="AR47" s="42"/>
    </row>
    <row r="48" spans="2:44" s="1" customFormat="1" ht="6.95" customHeight="1">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2"/>
    </row>
    <row r="49" spans="2:56" s="1" customFormat="1" ht="13.65" customHeight="1">
      <c r="B49" s="37"/>
      <c r="C49" s="31" t="s">
        <v>26</v>
      </c>
      <c r="D49" s="38"/>
      <c r="E49" s="38"/>
      <c r="F49" s="38"/>
      <c r="G49" s="38"/>
      <c r="H49" s="38"/>
      <c r="I49" s="38"/>
      <c r="J49" s="38"/>
      <c r="K49" s="38"/>
      <c r="L49" s="38" t="str">
        <f>IF(E11="","",E11)</f>
        <v>město Litvínov</v>
      </c>
      <c r="M49" s="38"/>
      <c r="N49" s="38"/>
      <c r="O49" s="38"/>
      <c r="P49" s="38"/>
      <c r="Q49" s="38"/>
      <c r="R49" s="38"/>
      <c r="S49" s="38"/>
      <c r="T49" s="38"/>
      <c r="U49" s="38"/>
      <c r="V49" s="38"/>
      <c r="W49" s="38"/>
      <c r="X49" s="38"/>
      <c r="Y49" s="38"/>
      <c r="Z49" s="38"/>
      <c r="AA49" s="38"/>
      <c r="AB49" s="38"/>
      <c r="AC49" s="38"/>
      <c r="AD49" s="38"/>
      <c r="AE49" s="38"/>
      <c r="AF49" s="38"/>
      <c r="AG49" s="38"/>
      <c r="AH49" s="38"/>
      <c r="AI49" s="31" t="s">
        <v>32</v>
      </c>
      <c r="AJ49" s="38"/>
      <c r="AK49" s="38"/>
      <c r="AL49" s="38"/>
      <c r="AM49" s="67" t="str">
        <f>IF(E17="","",E17)</f>
        <v>T. Dvořák</v>
      </c>
      <c r="AN49" s="38"/>
      <c r="AO49" s="38"/>
      <c r="AP49" s="38"/>
      <c r="AQ49" s="38"/>
      <c r="AR49" s="42"/>
      <c r="AS49" s="68" t="s">
        <v>54</v>
      </c>
      <c r="AT49" s="69"/>
      <c r="AU49" s="70"/>
      <c r="AV49" s="70"/>
      <c r="AW49" s="70"/>
      <c r="AX49" s="70"/>
      <c r="AY49" s="70"/>
      <c r="AZ49" s="70"/>
      <c r="BA49" s="70"/>
      <c r="BB49" s="70"/>
      <c r="BC49" s="70"/>
      <c r="BD49" s="71"/>
    </row>
    <row r="50" spans="2:56" s="1" customFormat="1" ht="13.65" customHeight="1">
      <c r="B50" s="37"/>
      <c r="C50" s="31" t="s">
        <v>30</v>
      </c>
      <c r="D50" s="38"/>
      <c r="E50" s="38"/>
      <c r="F50" s="38"/>
      <c r="G50" s="38"/>
      <c r="H50" s="38"/>
      <c r="I50" s="38"/>
      <c r="J50" s="38"/>
      <c r="K50" s="38"/>
      <c r="L50" s="38"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35</v>
      </c>
      <c r="AJ50" s="38"/>
      <c r="AK50" s="38"/>
      <c r="AL50" s="38"/>
      <c r="AM50" s="67" t="str">
        <f>IF(E20="","",E20)</f>
        <v>S4A, s.r.o.</v>
      </c>
      <c r="AN50" s="38"/>
      <c r="AO50" s="38"/>
      <c r="AP50" s="38"/>
      <c r="AQ50" s="38"/>
      <c r="AR50" s="42"/>
      <c r="AS50" s="72"/>
      <c r="AT50" s="73"/>
      <c r="AU50" s="74"/>
      <c r="AV50" s="74"/>
      <c r="AW50" s="74"/>
      <c r="AX50" s="74"/>
      <c r="AY50" s="74"/>
      <c r="AZ50" s="74"/>
      <c r="BA50" s="74"/>
      <c r="BB50" s="74"/>
      <c r="BC50" s="74"/>
      <c r="BD50" s="75"/>
    </row>
    <row r="51" spans="2:56" s="1" customFormat="1" ht="10.8" customHeight="1">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2"/>
      <c r="AS51" s="76"/>
      <c r="AT51" s="77"/>
      <c r="AU51" s="78"/>
      <c r="AV51" s="78"/>
      <c r="AW51" s="78"/>
      <c r="AX51" s="78"/>
      <c r="AY51" s="78"/>
      <c r="AZ51" s="78"/>
      <c r="BA51" s="78"/>
      <c r="BB51" s="78"/>
      <c r="BC51" s="78"/>
      <c r="BD51" s="79"/>
    </row>
    <row r="52" spans="2:56" s="1" customFormat="1" ht="29.25" customHeight="1">
      <c r="B52" s="37"/>
      <c r="C52" s="80" t="s">
        <v>55</v>
      </c>
      <c r="D52" s="81"/>
      <c r="E52" s="81"/>
      <c r="F52" s="81"/>
      <c r="G52" s="81"/>
      <c r="H52" s="82"/>
      <c r="I52" s="83" t="s">
        <v>56</v>
      </c>
      <c r="J52" s="81"/>
      <c r="K52" s="81"/>
      <c r="L52" s="81"/>
      <c r="M52" s="81"/>
      <c r="N52" s="81"/>
      <c r="O52" s="81"/>
      <c r="P52" s="81"/>
      <c r="Q52" s="81"/>
      <c r="R52" s="81"/>
      <c r="S52" s="81"/>
      <c r="T52" s="81"/>
      <c r="U52" s="81"/>
      <c r="V52" s="81"/>
      <c r="W52" s="81"/>
      <c r="X52" s="81"/>
      <c r="Y52" s="81"/>
      <c r="Z52" s="81"/>
      <c r="AA52" s="81"/>
      <c r="AB52" s="81"/>
      <c r="AC52" s="81"/>
      <c r="AD52" s="81"/>
      <c r="AE52" s="81"/>
      <c r="AF52" s="81"/>
      <c r="AG52" s="84" t="s">
        <v>57</v>
      </c>
      <c r="AH52" s="81"/>
      <c r="AI52" s="81"/>
      <c r="AJ52" s="81"/>
      <c r="AK52" s="81"/>
      <c r="AL52" s="81"/>
      <c r="AM52" s="81"/>
      <c r="AN52" s="83" t="s">
        <v>58</v>
      </c>
      <c r="AO52" s="81"/>
      <c r="AP52" s="81"/>
      <c r="AQ52" s="85" t="s">
        <v>59</v>
      </c>
      <c r="AR52" s="42"/>
      <c r="AS52" s="86" t="s">
        <v>60</v>
      </c>
      <c r="AT52" s="87" t="s">
        <v>61</v>
      </c>
      <c r="AU52" s="87" t="s">
        <v>62</v>
      </c>
      <c r="AV52" s="87" t="s">
        <v>63</v>
      </c>
      <c r="AW52" s="87" t="s">
        <v>64</v>
      </c>
      <c r="AX52" s="87" t="s">
        <v>65</v>
      </c>
      <c r="AY52" s="87" t="s">
        <v>66</v>
      </c>
      <c r="AZ52" s="87" t="s">
        <v>67</v>
      </c>
      <c r="BA52" s="87" t="s">
        <v>68</v>
      </c>
      <c r="BB52" s="87" t="s">
        <v>69</v>
      </c>
      <c r="BC52" s="87" t="s">
        <v>70</v>
      </c>
      <c r="BD52" s="88" t="s">
        <v>71</v>
      </c>
    </row>
    <row r="53" spans="2:56" s="1" customFormat="1" ht="10.8" customHeight="1">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2"/>
      <c r="AS53" s="89"/>
      <c r="AT53" s="90"/>
      <c r="AU53" s="90"/>
      <c r="AV53" s="90"/>
      <c r="AW53" s="90"/>
      <c r="AX53" s="90"/>
      <c r="AY53" s="90"/>
      <c r="AZ53" s="90"/>
      <c r="BA53" s="90"/>
      <c r="BB53" s="90"/>
      <c r="BC53" s="90"/>
      <c r="BD53" s="91"/>
    </row>
    <row r="54" spans="2:90" s="4" customFormat="1" ht="32.4" customHeight="1">
      <c r="B54" s="92"/>
      <c r="C54" s="93" t="s">
        <v>72</v>
      </c>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5">
        <f>ROUND(SUM(AG55:AG56),2)</f>
        <v>0</v>
      </c>
      <c r="AH54" s="95"/>
      <c r="AI54" s="95"/>
      <c r="AJ54" s="95"/>
      <c r="AK54" s="95"/>
      <c r="AL54" s="95"/>
      <c r="AM54" s="95"/>
      <c r="AN54" s="96">
        <f>SUM(AG54,AT54)</f>
        <v>0</v>
      </c>
      <c r="AO54" s="96"/>
      <c r="AP54" s="96"/>
      <c r="AQ54" s="97" t="s">
        <v>21</v>
      </c>
      <c r="AR54" s="98"/>
      <c r="AS54" s="99">
        <f>ROUND(SUM(AS55:AS56),2)</f>
        <v>0</v>
      </c>
      <c r="AT54" s="100">
        <f>ROUND(SUM(AV54:AW54),2)</f>
        <v>0</v>
      </c>
      <c r="AU54" s="101">
        <f>ROUND(SUM(AU55:AU56),5)</f>
        <v>0</v>
      </c>
      <c r="AV54" s="100">
        <f>ROUND(AZ54*L29,2)</f>
        <v>0</v>
      </c>
      <c r="AW54" s="100">
        <f>ROUND(BA54*L30,2)</f>
        <v>0</v>
      </c>
      <c r="AX54" s="100">
        <f>ROUND(BB54*L29,2)</f>
        <v>0</v>
      </c>
      <c r="AY54" s="100">
        <f>ROUND(BC54*L30,2)</f>
        <v>0</v>
      </c>
      <c r="AZ54" s="100">
        <f>ROUND(SUM(AZ55:AZ56),2)</f>
        <v>0</v>
      </c>
      <c r="BA54" s="100">
        <f>ROUND(SUM(BA55:BA56),2)</f>
        <v>0</v>
      </c>
      <c r="BB54" s="100">
        <f>ROUND(SUM(BB55:BB56),2)</f>
        <v>0</v>
      </c>
      <c r="BC54" s="100">
        <f>ROUND(SUM(BC55:BC56),2)</f>
        <v>0</v>
      </c>
      <c r="BD54" s="102">
        <f>ROUND(SUM(BD55:BD56),2)</f>
        <v>0</v>
      </c>
      <c r="BS54" s="103" t="s">
        <v>73</v>
      </c>
      <c r="BT54" s="103" t="s">
        <v>74</v>
      </c>
      <c r="BU54" s="104" t="s">
        <v>75</v>
      </c>
      <c r="BV54" s="103" t="s">
        <v>76</v>
      </c>
      <c r="BW54" s="103" t="s">
        <v>5</v>
      </c>
      <c r="BX54" s="103" t="s">
        <v>77</v>
      </c>
      <c r="CL54" s="103" t="s">
        <v>19</v>
      </c>
    </row>
    <row r="55" spans="1:91" s="5" customFormat="1" ht="16.5" customHeight="1">
      <c r="A55" s="105" t="s">
        <v>78</v>
      </c>
      <c r="B55" s="106"/>
      <c r="C55" s="107"/>
      <c r="D55" s="108" t="s">
        <v>79</v>
      </c>
      <c r="E55" s="108"/>
      <c r="F55" s="108"/>
      <c r="G55" s="108"/>
      <c r="H55" s="108"/>
      <c r="I55" s="109"/>
      <c r="J55" s="108" t="s">
        <v>80</v>
      </c>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10">
        <f>'78.1 - Veřejné osvětlení '!J30</f>
        <v>0</v>
      </c>
      <c r="AH55" s="109"/>
      <c r="AI55" s="109"/>
      <c r="AJ55" s="109"/>
      <c r="AK55" s="109"/>
      <c r="AL55" s="109"/>
      <c r="AM55" s="109"/>
      <c r="AN55" s="110">
        <f>SUM(AG55,AT55)</f>
        <v>0</v>
      </c>
      <c r="AO55" s="109"/>
      <c r="AP55" s="109"/>
      <c r="AQ55" s="111" t="s">
        <v>81</v>
      </c>
      <c r="AR55" s="112"/>
      <c r="AS55" s="113">
        <v>0</v>
      </c>
      <c r="AT55" s="114">
        <f>ROUND(SUM(AV55:AW55),2)</f>
        <v>0</v>
      </c>
      <c r="AU55" s="115">
        <f>'78.1 - Veřejné osvětlení '!P92</f>
        <v>0</v>
      </c>
      <c r="AV55" s="114">
        <f>'78.1 - Veřejné osvětlení '!J33</f>
        <v>0</v>
      </c>
      <c r="AW55" s="114">
        <f>'78.1 - Veřejné osvětlení '!J34</f>
        <v>0</v>
      </c>
      <c r="AX55" s="114">
        <f>'78.1 - Veřejné osvětlení '!J35</f>
        <v>0</v>
      </c>
      <c r="AY55" s="114">
        <f>'78.1 - Veřejné osvětlení '!J36</f>
        <v>0</v>
      </c>
      <c r="AZ55" s="114">
        <f>'78.1 - Veřejné osvětlení '!F33</f>
        <v>0</v>
      </c>
      <c r="BA55" s="114">
        <f>'78.1 - Veřejné osvětlení '!F34</f>
        <v>0</v>
      </c>
      <c r="BB55" s="114">
        <f>'78.1 - Veřejné osvětlení '!F35</f>
        <v>0</v>
      </c>
      <c r="BC55" s="114">
        <f>'78.1 - Veřejné osvětlení '!F36</f>
        <v>0</v>
      </c>
      <c r="BD55" s="116">
        <f>'78.1 - Veřejné osvětlení '!F37</f>
        <v>0</v>
      </c>
      <c r="BT55" s="117" t="s">
        <v>82</v>
      </c>
      <c r="BV55" s="117" t="s">
        <v>76</v>
      </c>
      <c r="BW55" s="117" t="s">
        <v>83</v>
      </c>
      <c r="BX55" s="117" t="s">
        <v>5</v>
      </c>
      <c r="CL55" s="117" t="s">
        <v>19</v>
      </c>
      <c r="CM55" s="117" t="s">
        <v>84</v>
      </c>
    </row>
    <row r="56" spans="1:91" s="5" customFormat="1" ht="16.5" customHeight="1">
      <c r="A56" s="105" t="s">
        <v>78</v>
      </c>
      <c r="B56" s="106"/>
      <c r="C56" s="107"/>
      <c r="D56" s="108" t="s">
        <v>85</v>
      </c>
      <c r="E56" s="108"/>
      <c r="F56" s="108"/>
      <c r="G56" s="108"/>
      <c r="H56" s="108"/>
      <c r="I56" s="109"/>
      <c r="J56" s="108" t="s">
        <v>86</v>
      </c>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10">
        <f>'78.2 - VRN'!J30</f>
        <v>0</v>
      </c>
      <c r="AH56" s="109"/>
      <c r="AI56" s="109"/>
      <c r="AJ56" s="109"/>
      <c r="AK56" s="109"/>
      <c r="AL56" s="109"/>
      <c r="AM56" s="109"/>
      <c r="AN56" s="110">
        <f>SUM(AG56,AT56)</f>
        <v>0</v>
      </c>
      <c r="AO56" s="109"/>
      <c r="AP56" s="109"/>
      <c r="AQ56" s="111" t="s">
        <v>87</v>
      </c>
      <c r="AR56" s="112"/>
      <c r="AS56" s="118">
        <v>0</v>
      </c>
      <c r="AT56" s="119">
        <f>ROUND(SUM(AV56:AW56),2)</f>
        <v>0</v>
      </c>
      <c r="AU56" s="120">
        <f>'78.2 - VRN'!P81</f>
        <v>0</v>
      </c>
      <c r="AV56" s="119">
        <f>'78.2 - VRN'!J33</f>
        <v>0</v>
      </c>
      <c r="AW56" s="119">
        <f>'78.2 - VRN'!J34</f>
        <v>0</v>
      </c>
      <c r="AX56" s="119">
        <f>'78.2 - VRN'!J35</f>
        <v>0</v>
      </c>
      <c r="AY56" s="119">
        <f>'78.2 - VRN'!J36</f>
        <v>0</v>
      </c>
      <c r="AZ56" s="119">
        <f>'78.2 - VRN'!F33</f>
        <v>0</v>
      </c>
      <c r="BA56" s="119">
        <f>'78.2 - VRN'!F34</f>
        <v>0</v>
      </c>
      <c r="BB56" s="119">
        <f>'78.2 - VRN'!F35</f>
        <v>0</v>
      </c>
      <c r="BC56" s="119">
        <f>'78.2 - VRN'!F36</f>
        <v>0</v>
      </c>
      <c r="BD56" s="121">
        <f>'78.2 - VRN'!F37</f>
        <v>0</v>
      </c>
      <c r="BT56" s="117" t="s">
        <v>82</v>
      </c>
      <c r="BV56" s="117" t="s">
        <v>76</v>
      </c>
      <c r="BW56" s="117" t="s">
        <v>88</v>
      </c>
      <c r="BX56" s="117" t="s">
        <v>5</v>
      </c>
      <c r="CL56" s="117" t="s">
        <v>21</v>
      </c>
      <c r="CM56" s="117" t="s">
        <v>84</v>
      </c>
    </row>
    <row r="57" spans="2:44" s="1" customFormat="1" ht="30" customHeight="1">
      <c r="B57" s="37"/>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42"/>
    </row>
    <row r="58" spans="2:44" s="1" customFormat="1" ht="6.95" customHeight="1">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42"/>
    </row>
  </sheetData>
  <sheetProtection password="CC35" sheet="1" objects="1" scenarios="1" formatColumns="0" formatRows="0"/>
  <mergeCells count="46">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s>
  <hyperlinks>
    <hyperlink ref="A55" location="'78.1 - Veřejné osvětlení '!C2" display="/"/>
    <hyperlink ref="A56" location="'78.2 - VR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32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2"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83</v>
      </c>
    </row>
    <row r="3" spans="2:46" ht="6.95" customHeight="1">
      <c r="B3" s="123"/>
      <c r="C3" s="124"/>
      <c r="D3" s="124"/>
      <c r="E3" s="124"/>
      <c r="F3" s="124"/>
      <c r="G3" s="124"/>
      <c r="H3" s="124"/>
      <c r="I3" s="125"/>
      <c r="J3" s="124"/>
      <c r="K3" s="124"/>
      <c r="L3" s="19"/>
      <c r="AT3" s="16" t="s">
        <v>84</v>
      </c>
    </row>
    <row r="4" spans="2:46" ht="24.95" customHeight="1">
      <c r="B4" s="19"/>
      <c r="D4" s="126" t="s">
        <v>89</v>
      </c>
      <c r="L4" s="19"/>
      <c r="M4" s="23" t="s">
        <v>10</v>
      </c>
      <c r="AT4" s="16" t="s">
        <v>4</v>
      </c>
    </row>
    <row r="5" spans="2:12" ht="6.95" customHeight="1">
      <c r="B5" s="19"/>
      <c r="L5" s="19"/>
    </row>
    <row r="6" spans="2:12" ht="12" customHeight="1">
      <c r="B6" s="19"/>
      <c r="D6" s="127" t="s">
        <v>16</v>
      </c>
      <c r="L6" s="19"/>
    </row>
    <row r="7" spans="2:12" ht="16.5" customHeight="1">
      <c r="B7" s="19"/>
      <c r="E7" s="128" t="str">
        <f>'Rekapitulace stavby'!K6</f>
        <v>Doplnění stožáru veřejného osvětlení u bytového domu č.p. 912, 911 v ul. U Zámeckého parku v Litvínově</v>
      </c>
      <c r="F7" s="127"/>
      <c r="G7" s="127"/>
      <c r="H7" s="127"/>
      <c r="L7" s="19"/>
    </row>
    <row r="8" spans="2:12" s="1" customFormat="1" ht="12" customHeight="1">
      <c r="B8" s="42"/>
      <c r="D8" s="127" t="s">
        <v>90</v>
      </c>
      <c r="I8" s="129"/>
      <c r="L8" s="42"/>
    </row>
    <row r="9" spans="2:12" s="1" customFormat="1" ht="36.95" customHeight="1">
      <c r="B9" s="42"/>
      <c r="E9" s="130" t="s">
        <v>91</v>
      </c>
      <c r="F9" s="1"/>
      <c r="G9" s="1"/>
      <c r="H9" s="1"/>
      <c r="I9" s="129"/>
      <c r="L9" s="42"/>
    </row>
    <row r="10" spans="2:12" s="1" customFormat="1" ht="12">
      <c r="B10" s="42"/>
      <c r="I10" s="129"/>
      <c r="L10" s="42"/>
    </row>
    <row r="11" spans="2:12" s="1" customFormat="1" ht="12" customHeight="1">
      <c r="B11" s="42"/>
      <c r="D11" s="127" t="s">
        <v>18</v>
      </c>
      <c r="F11" s="16" t="s">
        <v>19</v>
      </c>
      <c r="I11" s="131" t="s">
        <v>20</v>
      </c>
      <c r="J11" s="16" t="s">
        <v>92</v>
      </c>
      <c r="L11" s="42"/>
    </row>
    <row r="12" spans="2:12" s="1" customFormat="1" ht="12" customHeight="1">
      <c r="B12" s="42"/>
      <c r="D12" s="127" t="s">
        <v>22</v>
      </c>
      <c r="F12" s="16" t="s">
        <v>23</v>
      </c>
      <c r="I12" s="131" t="s">
        <v>24</v>
      </c>
      <c r="J12" s="132" t="str">
        <f>'Rekapitulace stavby'!AN8</f>
        <v>15. 10. 2019</v>
      </c>
      <c r="L12" s="42"/>
    </row>
    <row r="13" spans="2:12" s="1" customFormat="1" ht="21.8" customHeight="1">
      <c r="B13" s="42"/>
      <c r="D13" s="133" t="s">
        <v>93</v>
      </c>
      <c r="F13" s="134" t="s">
        <v>94</v>
      </c>
      <c r="I13" s="129"/>
      <c r="L13" s="42"/>
    </row>
    <row r="14" spans="2:12" s="1" customFormat="1" ht="12" customHeight="1">
      <c r="B14" s="42"/>
      <c r="D14" s="127" t="s">
        <v>26</v>
      </c>
      <c r="I14" s="131" t="s">
        <v>27</v>
      </c>
      <c r="J14" s="16" t="str">
        <f>IF('Rekapitulace stavby'!AN10="","",'Rekapitulace stavby'!AN10)</f>
        <v/>
      </c>
      <c r="L14" s="42"/>
    </row>
    <row r="15" spans="2:12" s="1" customFormat="1" ht="18" customHeight="1">
      <c r="B15" s="42"/>
      <c r="E15" s="16" t="str">
        <f>IF('Rekapitulace stavby'!E11="","",'Rekapitulace stavby'!E11)</f>
        <v>město Litvínov</v>
      </c>
      <c r="I15" s="131" t="s">
        <v>29</v>
      </c>
      <c r="J15" s="16" t="str">
        <f>IF('Rekapitulace stavby'!AN11="","",'Rekapitulace stavby'!AN11)</f>
        <v/>
      </c>
      <c r="L15" s="42"/>
    </row>
    <row r="16" spans="2:12" s="1" customFormat="1" ht="6.95" customHeight="1">
      <c r="B16" s="42"/>
      <c r="I16" s="129"/>
      <c r="L16" s="42"/>
    </row>
    <row r="17" spans="2:12" s="1" customFormat="1" ht="12" customHeight="1">
      <c r="B17" s="42"/>
      <c r="D17" s="127" t="s">
        <v>30</v>
      </c>
      <c r="I17" s="131" t="s">
        <v>27</v>
      </c>
      <c r="J17" s="32" t="str">
        <f>'Rekapitulace stavby'!AN13</f>
        <v>Vyplň údaj</v>
      </c>
      <c r="L17" s="42"/>
    </row>
    <row r="18" spans="2:12" s="1" customFormat="1" ht="18" customHeight="1">
      <c r="B18" s="42"/>
      <c r="E18" s="32" t="str">
        <f>'Rekapitulace stavby'!E14</f>
        <v>Vyplň údaj</v>
      </c>
      <c r="F18" s="16"/>
      <c r="G18" s="16"/>
      <c r="H18" s="16"/>
      <c r="I18" s="131" t="s">
        <v>29</v>
      </c>
      <c r="J18" s="32" t="str">
        <f>'Rekapitulace stavby'!AN14</f>
        <v>Vyplň údaj</v>
      </c>
      <c r="L18" s="42"/>
    </row>
    <row r="19" spans="2:12" s="1" customFormat="1" ht="6.95" customHeight="1">
      <c r="B19" s="42"/>
      <c r="I19" s="129"/>
      <c r="L19" s="42"/>
    </row>
    <row r="20" spans="2:12" s="1" customFormat="1" ht="12" customHeight="1">
      <c r="B20" s="42"/>
      <c r="D20" s="127" t="s">
        <v>32</v>
      </c>
      <c r="I20" s="131" t="s">
        <v>27</v>
      </c>
      <c r="J20" s="16" t="str">
        <f>IF('Rekapitulace stavby'!AN16="","",'Rekapitulace stavby'!AN16)</f>
        <v/>
      </c>
      <c r="L20" s="42"/>
    </row>
    <row r="21" spans="2:12" s="1" customFormat="1" ht="18" customHeight="1">
      <c r="B21" s="42"/>
      <c r="E21" s="16" t="str">
        <f>IF('Rekapitulace stavby'!E17="","",'Rekapitulace stavby'!E17)</f>
        <v>T. Dvořák</v>
      </c>
      <c r="I21" s="131" t="s">
        <v>29</v>
      </c>
      <c r="J21" s="16" t="str">
        <f>IF('Rekapitulace stavby'!AN17="","",'Rekapitulace stavby'!AN17)</f>
        <v/>
      </c>
      <c r="L21" s="42"/>
    </row>
    <row r="22" spans="2:12" s="1" customFormat="1" ht="6.95" customHeight="1">
      <c r="B22" s="42"/>
      <c r="I22" s="129"/>
      <c r="L22" s="42"/>
    </row>
    <row r="23" spans="2:12" s="1" customFormat="1" ht="12" customHeight="1">
      <c r="B23" s="42"/>
      <c r="D23" s="127" t="s">
        <v>35</v>
      </c>
      <c r="I23" s="131" t="s">
        <v>27</v>
      </c>
      <c r="J23" s="16" t="str">
        <f>IF('Rekapitulace stavby'!AN19="","",'Rekapitulace stavby'!AN19)</f>
        <v>27296695</v>
      </c>
      <c r="L23" s="42"/>
    </row>
    <row r="24" spans="2:12" s="1" customFormat="1" ht="18" customHeight="1">
      <c r="B24" s="42"/>
      <c r="E24" s="16" t="str">
        <f>IF('Rekapitulace stavby'!E20="","",'Rekapitulace stavby'!E20)</f>
        <v>S4A, s.r.o.</v>
      </c>
      <c r="I24" s="131" t="s">
        <v>29</v>
      </c>
      <c r="J24" s="16" t="str">
        <f>IF('Rekapitulace stavby'!AN20="","",'Rekapitulace stavby'!AN20)</f>
        <v/>
      </c>
      <c r="L24" s="42"/>
    </row>
    <row r="25" spans="2:12" s="1" customFormat="1" ht="6.95" customHeight="1">
      <c r="B25" s="42"/>
      <c r="I25" s="129"/>
      <c r="L25" s="42"/>
    </row>
    <row r="26" spans="2:12" s="1" customFormat="1" ht="12" customHeight="1">
      <c r="B26" s="42"/>
      <c r="D26" s="127" t="s">
        <v>38</v>
      </c>
      <c r="I26" s="129"/>
      <c r="L26" s="42"/>
    </row>
    <row r="27" spans="2:12" s="6" customFormat="1" ht="45" customHeight="1">
      <c r="B27" s="135"/>
      <c r="E27" s="136" t="s">
        <v>95</v>
      </c>
      <c r="F27" s="136"/>
      <c r="G27" s="136"/>
      <c r="H27" s="136"/>
      <c r="I27" s="137"/>
      <c r="L27" s="135"/>
    </row>
    <row r="28" spans="2:12" s="1" customFormat="1" ht="6.95" customHeight="1">
      <c r="B28" s="42"/>
      <c r="I28" s="129"/>
      <c r="L28" s="42"/>
    </row>
    <row r="29" spans="2:12" s="1" customFormat="1" ht="6.95" customHeight="1">
      <c r="B29" s="42"/>
      <c r="D29" s="70"/>
      <c r="E29" s="70"/>
      <c r="F29" s="70"/>
      <c r="G29" s="70"/>
      <c r="H29" s="70"/>
      <c r="I29" s="138"/>
      <c r="J29" s="70"/>
      <c r="K29" s="70"/>
      <c r="L29" s="42"/>
    </row>
    <row r="30" spans="2:12" s="1" customFormat="1" ht="25.4" customHeight="1">
      <c r="B30" s="42"/>
      <c r="D30" s="139" t="s">
        <v>40</v>
      </c>
      <c r="I30" s="129"/>
      <c r="J30" s="140">
        <f>ROUND(J92,2)</f>
        <v>0</v>
      </c>
      <c r="L30" s="42"/>
    </row>
    <row r="31" spans="2:12" s="1" customFormat="1" ht="6.95" customHeight="1">
      <c r="B31" s="42"/>
      <c r="D31" s="70"/>
      <c r="E31" s="70"/>
      <c r="F31" s="70"/>
      <c r="G31" s="70"/>
      <c r="H31" s="70"/>
      <c r="I31" s="138"/>
      <c r="J31" s="70"/>
      <c r="K31" s="70"/>
      <c r="L31" s="42"/>
    </row>
    <row r="32" spans="2:12" s="1" customFormat="1" ht="14.4" customHeight="1">
      <c r="B32" s="42"/>
      <c r="F32" s="141" t="s">
        <v>42</v>
      </c>
      <c r="I32" s="142" t="s">
        <v>41</v>
      </c>
      <c r="J32" s="141" t="s">
        <v>43</v>
      </c>
      <c r="L32" s="42"/>
    </row>
    <row r="33" spans="2:12" s="1" customFormat="1" ht="14.4" customHeight="1">
      <c r="B33" s="42"/>
      <c r="D33" s="127" t="s">
        <v>44</v>
      </c>
      <c r="E33" s="127" t="s">
        <v>45</v>
      </c>
      <c r="F33" s="143">
        <f>ROUND((SUM(BE92:BE321)),2)</f>
        <v>0</v>
      </c>
      <c r="I33" s="144">
        <v>0.21</v>
      </c>
      <c r="J33" s="143">
        <f>ROUND(((SUM(BE92:BE321))*I33),2)</f>
        <v>0</v>
      </c>
      <c r="L33" s="42"/>
    </row>
    <row r="34" spans="2:12" s="1" customFormat="1" ht="14.4" customHeight="1">
      <c r="B34" s="42"/>
      <c r="E34" s="127" t="s">
        <v>46</v>
      </c>
      <c r="F34" s="143">
        <f>ROUND((SUM(BF92:BF321)),2)</f>
        <v>0</v>
      </c>
      <c r="I34" s="144">
        <v>0.15</v>
      </c>
      <c r="J34" s="143">
        <f>ROUND(((SUM(BF92:BF321))*I34),2)</f>
        <v>0</v>
      </c>
      <c r="L34" s="42"/>
    </row>
    <row r="35" spans="2:12" s="1" customFormat="1" ht="14.4" customHeight="1" hidden="1">
      <c r="B35" s="42"/>
      <c r="E35" s="127" t="s">
        <v>47</v>
      </c>
      <c r="F35" s="143">
        <f>ROUND((SUM(BG92:BG321)),2)</f>
        <v>0</v>
      </c>
      <c r="I35" s="144">
        <v>0.21</v>
      </c>
      <c r="J35" s="143">
        <f>0</f>
        <v>0</v>
      </c>
      <c r="L35" s="42"/>
    </row>
    <row r="36" spans="2:12" s="1" customFormat="1" ht="14.4" customHeight="1" hidden="1">
      <c r="B36" s="42"/>
      <c r="E36" s="127" t="s">
        <v>48</v>
      </c>
      <c r="F36" s="143">
        <f>ROUND((SUM(BH92:BH321)),2)</f>
        <v>0</v>
      </c>
      <c r="I36" s="144">
        <v>0.15</v>
      </c>
      <c r="J36" s="143">
        <f>0</f>
        <v>0</v>
      </c>
      <c r="L36" s="42"/>
    </row>
    <row r="37" spans="2:12" s="1" customFormat="1" ht="14.4" customHeight="1" hidden="1">
      <c r="B37" s="42"/>
      <c r="E37" s="127" t="s">
        <v>49</v>
      </c>
      <c r="F37" s="143">
        <f>ROUND((SUM(BI92:BI321)),2)</f>
        <v>0</v>
      </c>
      <c r="I37" s="144">
        <v>0</v>
      </c>
      <c r="J37" s="143">
        <f>0</f>
        <v>0</v>
      </c>
      <c r="L37" s="42"/>
    </row>
    <row r="38" spans="2:12" s="1" customFormat="1" ht="6.95" customHeight="1">
      <c r="B38" s="42"/>
      <c r="I38" s="129"/>
      <c r="L38" s="42"/>
    </row>
    <row r="39" spans="2:12" s="1" customFormat="1" ht="25.4" customHeight="1">
      <c r="B39" s="42"/>
      <c r="C39" s="145"/>
      <c r="D39" s="146" t="s">
        <v>50</v>
      </c>
      <c r="E39" s="147"/>
      <c r="F39" s="147"/>
      <c r="G39" s="148" t="s">
        <v>51</v>
      </c>
      <c r="H39" s="149" t="s">
        <v>52</v>
      </c>
      <c r="I39" s="150"/>
      <c r="J39" s="151">
        <f>SUM(J30:J37)</f>
        <v>0</v>
      </c>
      <c r="K39" s="152"/>
      <c r="L39" s="42"/>
    </row>
    <row r="40" spans="2:12" s="1" customFormat="1" ht="14.4" customHeight="1">
      <c r="B40" s="153"/>
      <c r="C40" s="154"/>
      <c r="D40" s="154"/>
      <c r="E40" s="154"/>
      <c r="F40" s="154"/>
      <c r="G40" s="154"/>
      <c r="H40" s="154"/>
      <c r="I40" s="155"/>
      <c r="J40" s="154"/>
      <c r="K40" s="154"/>
      <c r="L40" s="42"/>
    </row>
    <row r="44" spans="2:12" s="1" customFormat="1" ht="6.95" customHeight="1">
      <c r="B44" s="156"/>
      <c r="C44" s="157"/>
      <c r="D44" s="157"/>
      <c r="E44" s="157"/>
      <c r="F44" s="157"/>
      <c r="G44" s="157"/>
      <c r="H44" s="157"/>
      <c r="I44" s="158"/>
      <c r="J44" s="157"/>
      <c r="K44" s="157"/>
      <c r="L44" s="42"/>
    </row>
    <row r="45" spans="2:12" s="1" customFormat="1" ht="24.95" customHeight="1">
      <c r="B45" s="37"/>
      <c r="C45" s="22" t="s">
        <v>96</v>
      </c>
      <c r="D45" s="38"/>
      <c r="E45" s="38"/>
      <c r="F45" s="38"/>
      <c r="G45" s="38"/>
      <c r="H45" s="38"/>
      <c r="I45" s="129"/>
      <c r="J45" s="38"/>
      <c r="K45" s="38"/>
      <c r="L45" s="42"/>
    </row>
    <row r="46" spans="2:12" s="1" customFormat="1" ht="6.95" customHeight="1">
      <c r="B46" s="37"/>
      <c r="C46" s="38"/>
      <c r="D46" s="38"/>
      <c r="E46" s="38"/>
      <c r="F46" s="38"/>
      <c r="G46" s="38"/>
      <c r="H46" s="38"/>
      <c r="I46" s="129"/>
      <c r="J46" s="38"/>
      <c r="K46" s="38"/>
      <c r="L46" s="42"/>
    </row>
    <row r="47" spans="2:12" s="1" customFormat="1" ht="12" customHeight="1">
      <c r="B47" s="37"/>
      <c r="C47" s="31" t="s">
        <v>16</v>
      </c>
      <c r="D47" s="38"/>
      <c r="E47" s="38"/>
      <c r="F47" s="38"/>
      <c r="G47" s="38"/>
      <c r="H47" s="38"/>
      <c r="I47" s="129"/>
      <c r="J47" s="38"/>
      <c r="K47" s="38"/>
      <c r="L47" s="42"/>
    </row>
    <row r="48" spans="2:12" s="1" customFormat="1" ht="16.5" customHeight="1">
      <c r="B48" s="37"/>
      <c r="C48" s="38"/>
      <c r="D48" s="38"/>
      <c r="E48" s="159" t="str">
        <f>E7</f>
        <v>Doplnění stožáru veřejného osvětlení u bytového domu č.p. 912, 911 v ul. U Zámeckého parku v Litvínově</v>
      </c>
      <c r="F48" s="31"/>
      <c r="G48" s="31"/>
      <c r="H48" s="31"/>
      <c r="I48" s="129"/>
      <c r="J48" s="38"/>
      <c r="K48" s="38"/>
      <c r="L48" s="42"/>
    </row>
    <row r="49" spans="2:12" s="1" customFormat="1" ht="12" customHeight="1">
      <c r="B49" s="37"/>
      <c r="C49" s="31" t="s">
        <v>90</v>
      </c>
      <c r="D49" s="38"/>
      <c r="E49" s="38"/>
      <c r="F49" s="38"/>
      <c r="G49" s="38"/>
      <c r="H49" s="38"/>
      <c r="I49" s="129"/>
      <c r="J49" s="38"/>
      <c r="K49" s="38"/>
      <c r="L49" s="42"/>
    </row>
    <row r="50" spans="2:12" s="1" customFormat="1" ht="16.5" customHeight="1">
      <c r="B50" s="37"/>
      <c r="C50" s="38"/>
      <c r="D50" s="38"/>
      <c r="E50" s="63" t="str">
        <f>E9</f>
        <v xml:space="preserve">78.1 - Veřejné osvětlení </v>
      </c>
      <c r="F50" s="38"/>
      <c r="G50" s="38"/>
      <c r="H50" s="38"/>
      <c r="I50" s="129"/>
      <c r="J50" s="38"/>
      <c r="K50" s="38"/>
      <c r="L50" s="42"/>
    </row>
    <row r="51" spans="2:12" s="1" customFormat="1" ht="6.95" customHeight="1">
      <c r="B51" s="37"/>
      <c r="C51" s="38"/>
      <c r="D51" s="38"/>
      <c r="E51" s="38"/>
      <c r="F51" s="38"/>
      <c r="G51" s="38"/>
      <c r="H51" s="38"/>
      <c r="I51" s="129"/>
      <c r="J51" s="38"/>
      <c r="K51" s="38"/>
      <c r="L51" s="42"/>
    </row>
    <row r="52" spans="2:12" s="1" customFormat="1" ht="12" customHeight="1">
      <c r="B52" s="37"/>
      <c r="C52" s="31" t="s">
        <v>22</v>
      </c>
      <c r="D52" s="38"/>
      <c r="E52" s="38"/>
      <c r="F52" s="26" t="str">
        <f>F12</f>
        <v>Litvínov</v>
      </c>
      <c r="G52" s="38"/>
      <c r="H52" s="38"/>
      <c r="I52" s="131" t="s">
        <v>24</v>
      </c>
      <c r="J52" s="66" t="str">
        <f>IF(J12="","",J12)</f>
        <v>15. 10. 2019</v>
      </c>
      <c r="K52" s="38"/>
      <c r="L52" s="42"/>
    </row>
    <row r="53" spans="2:12" s="1" customFormat="1" ht="6.95" customHeight="1">
      <c r="B53" s="37"/>
      <c r="C53" s="38"/>
      <c r="D53" s="38"/>
      <c r="E53" s="38"/>
      <c r="F53" s="38"/>
      <c r="G53" s="38"/>
      <c r="H53" s="38"/>
      <c r="I53" s="129"/>
      <c r="J53" s="38"/>
      <c r="K53" s="38"/>
      <c r="L53" s="42"/>
    </row>
    <row r="54" spans="2:12" s="1" customFormat="1" ht="13.65" customHeight="1">
      <c r="B54" s="37"/>
      <c r="C54" s="31" t="s">
        <v>26</v>
      </c>
      <c r="D54" s="38"/>
      <c r="E54" s="38"/>
      <c r="F54" s="26" t="str">
        <f>E15</f>
        <v>město Litvínov</v>
      </c>
      <c r="G54" s="38"/>
      <c r="H54" s="38"/>
      <c r="I54" s="131" t="s">
        <v>32</v>
      </c>
      <c r="J54" s="35" t="str">
        <f>E21</f>
        <v>T. Dvořák</v>
      </c>
      <c r="K54" s="38"/>
      <c r="L54" s="42"/>
    </row>
    <row r="55" spans="2:12" s="1" customFormat="1" ht="13.65" customHeight="1">
      <c r="B55" s="37"/>
      <c r="C55" s="31" t="s">
        <v>30</v>
      </c>
      <c r="D55" s="38"/>
      <c r="E55" s="38"/>
      <c r="F55" s="26" t="str">
        <f>IF(E18="","",E18)</f>
        <v>Vyplň údaj</v>
      </c>
      <c r="G55" s="38"/>
      <c r="H55" s="38"/>
      <c r="I55" s="131" t="s">
        <v>35</v>
      </c>
      <c r="J55" s="35" t="str">
        <f>E24</f>
        <v>S4A, s.r.o.</v>
      </c>
      <c r="K55" s="38"/>
      <c r="L55" s="42"/>
    </row>
    <row r="56" spans="2:12" s="1" customFormat="1" ht="10.3" customHeight="1">
      <c r="B56" s="37"/>
      <c r="C56" s="38"/>
      <c r="D56" s="38"/>
      <c r="E56" s="38"/>
      <c r="F56" s="38"/>
      <c r="G56" s="38"/>
      <c r="H56" s="38"/>
      <c r="I56" s="129"/>
      <c r="J56" s="38"/>
      <c r="K56" s="38"/>
      <c r="L56" s="42"/>
    </row>
    <row r="57" spans="2:12" s="1" customFormat="1" ht="29.25" customHeight="1">
      <c r="B57" s="37"/>
      <c r="C57" s="160" t="s">
        <v>97</v>
      </c>
      <c r="D57" s="161"/>
      <c r="E57" s="161"/>
      <c r="F57" s="161"/>
      <c r="G57" s="161"/>
      <c r="H57" s="161"/>
      <c r="I57" s="162"/>
      <c r="J57" s="163" t="s">
        <v>98</v>
      </c>
      <c r="K57" s="161"/>
      <c r="L57" s="42"/>
    </row>
    <row r="58" spans="2:12" s="1" customFormat="1" ht="10.3" customHeight="1">
      <c r="B58" s="37"/>
      <c r="C58" s="38"/>
      <c r="D58" s="38"/>
      <c r="E58" s="38"/>
      <c r="F58" s="38"/>
      <c r="G58" s="38"/>
      <c r="H58" s="38"/>
      <c r="I58" s="129"/>
      <c r="J58" s="38"/>
      <c r="K58" s="38"/>
      <c r="L58" s="42"/>
    </row>
    <row r="59" spans="2:47" s="1" customFormat="1" ht="22.8" customHeight="1">
      <c r="B59" s="37"/>
      <c r="C59" s="164" t="s">
        <v>72</v>
      </c>
      <c r="D59" s="38"/>
      <c r="E59" s="38"/>
      <c r="F59" s="38"/>
      <c r="G59" s="38"/>
      <c r="H59" s="38"/>
      <c r="I59" s="129"/>
      <c r="J59" s="96">
        <f>J92</f>
        <v>0</v>
      </c>
      <c r="K59" s="38"/>
      <c r="L59" s="42"/>
      <c r="AU59" s="16" t="s">
        <v>99</v>
      </c>
    </row>
    <row r="60" spans="2:12" s="7" customFormat="1" ht="24.95" customHeight="1">
      <c r="B60" s="165"/>
      <c r="C60" s="166"/>
      <c r="D60" s="167" t="s">
        <v>100</v>
      </c>
      <c r="E60" s="168"/>
      <c r="F60" s="168"/>
      <c r="G60" s="168"/>
      <c r="H60" s="168"/>
      <c r="I60" s="169"/>
      <c r="J60" s="170">
        <f>J93</f>
        <v>0</v>
      </c>
      <c r="K60" s="166"/>
      <c r="L60" s="171"/>
    </row>
    <row r="61" spans="2:12" s="8" customFormat="1" ht="19.9" customHeight="1">
      <c r="B61" s="172"/>
      <c r="C61" s="173"/>
      <c r="D61" s="174" t="s">
        <v>101</v>
      </c>
      <c r="E61" s="175"/>
      <c r="F61" s="175"/>
      <c r="G61" s="175"/>
      <c r="H61" s="175"/>
      <c r="I61" s="176"/>
      <c r="J61" s="177">
        <f>J94</f>
        <v>0</v>
      </c>
      <c r="K61" s="173"/>
      <c r="L61" s="178"/>
    </row>
    <row r="62" spans="2:12" s="8" customFormat="1" ht="19.9" customHeight="1">
      <c r="B62" s="172"/>
      <c r="C62" s="173"/>
      <c r="D62" s="174" t="s">
        <v>102</v>
      </c>
      <c r="E62" s="175"/>
      <c r="F62" s="175"/>
      <c r="G62" s="175"/>
      <c r="H62" s="175"/>
      <c r="I62" s="176"/>
      <c r="J62" s="177">
        <f>J140</f>
        <v>0</v>
      </c>
      <c r="K62" s="173"/>
      <c r="L62" s="178"/>
    </row>
    <row r="63" spans="2:12" s="8" customFormat="1" ht="14.85" customHeight="1">
      <c r="B63" s="172"/>
      <c r="C63" s="173"/>
      <c r="D63" s="174" t="s">
        <v>103</v>
      </c>
      <c r="E63" s="175"/>
      <c r="F63" s="175"/>
      <c r="G63" s="175"/>
      <c r="H63" s="175"/>
      <c r="I63" s="176"/>
      <c r="J63" s="177">
        <f>J156</f>
        <v>0</v>
      </c>
      <c r="K63" s="173"/>
      <c r="L63" s="178"/>
    </row>
    <row r="64" spans="2:12" s="7" customFormat="1" ht="24.95" customHeight="1">
      <c r="B64" s="165"/>
      <c r="C64" s="166"/>
      <c r="D64" s="167" t="s">
        <v>104</v>
      </c>
      <c r="E64" s="168"/>
      <c r="F64" s="168"/>
      <c r="G64" s="168"/>
      <c r="H64" s="168"/>
      <c r="I64" s="169"/>
      <c r="J64" s="170">
        <f>J184</f>
        <v>0</v>
      </c>
      <c r="K64" s="166"/>
      <c r="L64" s="171"/>
    </row>
    <row r="65" spans="2:12" s="8" customFormat="1" ht="19.9" customHeight="1">
      <c r="B65" s="172"/>
      <c r="C65" s="173"/>
      <c r="D65" s="174" t="s">
        <v>105</v>
      </c>
      <c r="E65" s="175"/>
      <c r="F65" s="175"/>
      <c r="G65" s="175"/>
      <c r="H65" s="175"/>
      <c r="I65" s="176"/>
      <c r="J65" s="177">
        <f>J185</f>
        <v>0</v>
      </c>
      <c r="K65" s="173"/>
      <c r="L65" s="178"/>
    </row>
    <row r="66" spans="2:12" s="8" customFormat="1" ht="19.9" customHeight="1">
      <c r="B66" s="172"/>
      <c r="C66" s="173"/>
      <c r="D66" s="174" t="s">
        <v>106</v>
      </c>
      <c r="E66" s="175"/>
      <c r="F66" s="175"/>
      <c r="G66" s="175"/>
      <c r="H66" s="175"/>
      <c r="I66" s="176"/>
      <c r="J66" s="177">
        <f>J189</f>
        <v>0</v>
      </c>
      <c r="K66" s="173"/>
      <c r="L66" s="178"/>
    </row>
    <row r="67" spans="2:12" s="8" customFormat="1" ht="19.9" customHeight="1">
      <c r="B67" s="172"/>
      <c r="C67" s="173"/>
      <c r="D67" s="174" t="s">
        <v>107</v>
      </c>
      <c r="E67" s="175"/>
      <c r="F67" s="175"/>
      <c r="G67" s="175"/>
      <c r="H67" s="175"/>
      <c r="I67" s="176"/>
      <c r="J67" s="177">
        <f>J193</f>
        <v>0</v>
      </c>
      <c r="K67" s="173"/>
      <c r="L67" s="178"/>
    </row>
    <row r="68" spans="2:12" s="8" customFormat="1" ht="19.9" customHeight="1">
      <c r="B68" s="172"/>
      <c r="C68" s="173"/>
      <c r="D68" s="174" t="s">
        <v>108</v>
      </c>
      <c r="E68" s="175"/>
      <c r="F68" s="175"/>
      <c r="G68" s="175"/>
      <c r="H68" s="175"/>
      <c r="I68" s="176"/>
      <c r="J68" s="177">
        <f>J196</f>
        <v>0</v>
      </c>
      <c r="K68" s="173"/>
      <c r="L68" s="178"/>
    </row>
    <row r="69" spans="2:12" s="7" customFormat="1" ht="24.95" customHeight="1">
      <c r="B69" s="165"/>
      <c r="C69" s="166"/>
      <c r="D69" s="167" t="s">
        <v>109</v>
      </c>
      <c r="E69" s="168"/>
      <c r="F69" s="168"/>
      <c r="G69" s="168"/>
      <c r="H69" s="168"/>
      <c r="I69" s="169"/>
      <c r="J69" s="170">
        <f>J208</f>
        <v>0</v>
      </c>
      <c r="K69" s="166"/>
      <c r="L69" s="171"/>
    </row>
    <row r="70" spans="2:12" s="8" customFormat="1" ht="19.9" customHeight="1">
      <c r="B70" s="172"/>
      <c r="C70" s="173"/>
      <c r="D70" s="174" t="s">
        <v>110</v>
      </c>
      <c r="E70" s="175"/>
      <c r="F70" s="175"/>
      <c r="G70" s="175"/>
      <c r="H70" s="175"/>
      <c r="I70" s="176"/>
      <c r="J70" s="177">
        <f>J209</f>
        <v>0</v>
      </c>
      <c r="K70" s="173"/>
      <c r="L70" s="178"/>
    </row>
    <row r="71" spans="2:12" s="8" customFormat="1" ht="19.9" customHeight="1">
      <c r="B71" s="172"/>
      <c r="C71" s="173"/>
      <c r="D71" s="174" t="s">
        <v>111</v>
      </c>
      <c r="E71" s="175"/>
      <c r="F71" s="175"/>
      <c r="G71" s="175"/>
      <c r="H71" s="175"/>
      <c r="I71" s="176"/>
      <c r="J71" s="177">
        <f>J271</f>
        <v>0</v>
      </c>
      <c r="K71" s="173"/>
      <c r="L71" s="178"/>
    </row>
    <row r="72" spans="2:12" s="8" customFormat="1" ht="14.85" customHeight="1">
      <c r="B72" s="172"/>
      <c r="C72" s="173"/>
      <c r="D72" s="174" t="s">
        <v>112</v>
      </c>
      <c r="E72" s="175"/>
      <c r="F72" s="175"/>
      <c r="G72" s="175"/>
      <c r="H72" s="175"/>
      <c r="I72" s="176"/>
      <c r="J72" s="177">
        <f>J302</f>
        <v>0</v>
      </c>
      <c r="K72" s="173"/>
      <c r="L72" s="178"/>
    </row>
    <row r="73" spans="2:12" s="1" customFormat="1" ht="21.8" customHeight="1">
      <c r="B73" s="37"/>
      <c r="C73" s="38"/>
      <c r="D73" s="38"/>
      <c r="E73" s="38"/>
      <c r="F73" s="38"/>
      <c r="G73" s="38"/>
      <c r="H73" s="38"/>
      <c r="I73" s="129"/>
      <c r="J73" s="38"/>
      <c r="K73" s="38"/>
      <c r="L73" s="42"/>
    </row>
    <row r="74" spans="2:12" s="1" customFormat="1" ht="6.95" customHeight="1">
      <c r="B74" s="56"/>
      <c r="C74" s="57"/>
      <c r="D74" s="57"/>
      <c r="E74" s="57"/>
      <c r="F74" s="57"/>
      <c r="G74" s="57"/>
      <c r="H74" s="57"/>
      <c r="I74" s="155"/>
      <c r="J74" s="57"/>
      <c r="K74" s="57"/>
      <c r="L74" s="42"/>
    </row>
    <row r="78" spans="2:12" s="1" customFormat="1" ht="6.95" customHeight="1">
      <c r="B78" s="58"/>
      <c r="C78" s="59"/>
      <c r="D78" s="59"/>
      <c r="E78" s="59"/>
      <c r="F78" s="59"/>
      <c r="G78" s="59"/>
      <c r="H78" s="59"/>
      <c r="I78" s="158"/>
      <c r="J78" s="59"/>
      <c r="K78" s="59"/>
      <c r="L78" s="42"/>
    </row>
    <row r="79" spans="2:12" s="1" customFormat="1" ht="24.95" customHeight="1">
      <c r="B79" s="37"/>
      <c r="C79" s="22" t="s">
        <v>113</v>
      </c>
      <c r="D79" s="38"/>
      <c r="E79" s="38"/>
      <c r="F79" s="38"/>
      <c r="G79" s="38"/>
      <c r="H79" s="38"/>
      <c r="I79" s="129"/>
      <c r="J79" s="38"/>
      <c r="K79" s="38"/>
      <c r="L79" s="42"/>
    </row>
    <row r="80" spans="2:12" s="1" customFormat="1" ht="6.95" customHeight="1">
      <c r="B80" s="37"/>
      <c r="C80" s="38"/>
      <c r="D80" s="38"/>
      <c r="E80" s="38"/>
      <c r="F80" s="38"/>
      <c r="G80" s="38"/>
      <c r="H80" s="38"/>
      <c r="I80" s="129"/>
      <c r="J80" s="38"/>
      <c r="K80" s="38"/>
      <c r="L80" s="42"/>
    </row>
    <row r="81" spans="2:12" s="1" customFormat="1" ht="12" customHeight="1">
      <c r="B81" s="37"/>
      <c r="C81" s="31" t="s">
        <v>16</v>
      </c>
      <c r="D81" s="38"/>
      <c r="E81" s="38"/>
      <c r="F81" s="38"/>
      <c r="G81" s="38"/>
      <c r="H81" s="38"/>
      <c r="I81" s="129"/>
      <c r="J81" s="38"/>
      <c r="K81" s="38"/>
      <c r="L81" s="42"/>
    </row>
    <row r="82" spans="2:12" s="1" customFormat="1" ht="16.5" customHeight="1">
      <c r="B82" s="37"/>
      <c r="C82" s="38"/>
      <c r="D82" s="38"/>
      <c r="E82" s="159" t="str">
        <f>E7</f>
        <v>Doplnění stožáru veřejného osvětlení u bytového domu č.p. 912, 911 v ul. U Zámeckého parku v Litvínově</v>
      </c>
      <c r="F82" s="31"/>
      <c r="G82" s="31"/>
      <c r="H82" s="31"/>
      <c r="I82" s="129"/>
      <c r="J82" s="38"/>
      <c r="K82" s="38"/>
      <c r="L82" s="42"/>
    </row>
    <row r="83" spans="2:12" s="1" customFormat="1" ht="12" customHeight="1">
      <c r="B83" s="37"/>
      <c r="C83" s="31" t="s">
        <v>90</v>
      </c>
      <c r="D83" s="38"/>
      <c r="E83" s="38"/>
      <c r="F83" s="38"/>
      <c r="G83" s="38"/>
      <c r="H83" s="38"/>
      <c r="I83" s="129"/>
      <c r="J83" s="38"/>
      <c r="K83" s="38"/>
      <c r="L83" s="42"/>
    </row>
    <row r="84" spans="2:12" s="1" customFormat="1" ht="16.5" customHeight="1">
      <c r="B84" s="37"/>
      <c r="C84" s="38"/>
      <c r="D84" s="38"/>
      <c r="E84" s="63" t="str">
        <f>E9</f>
        <v xml:space="preserve">78.1 - Veřejné osvětlení </v>
      </c>
      <c r="F84" s="38"/>
      <c r="G84" s="38"/>
      <c r="H84" s="38"/>
      <c r="I84" s="129"/>
      <c r="J84" s="38"/>
      <c r="K84" s="38"/>
      <c r="L84" s="42"/>
    </row>
    <row r="85" spans="2:12" s="1" customFormat="1" ht="6.95" customHeight="1">
      <c r="B85" s="37"/>
      <c r="C85" s="38"/>
      <c r="D85" s="38"/>
      <c r="E85" s="38"/>
      <c r="F85" s="38"/>
      <c r="G85" s="38"/>
      <c r="H85" s="38"/>
      <c r="I85" s="129"/>
      <c r="J85" s="38"/>
      <c r="K85" s="38"/>
      <c r="L85" s="42"/>
    </row>
    <row r="86" spans="2:12" s="1" customFormat="1" ht="12" customHeight="1">
      <c r="B86" s="37"/>
      <c r="C86" s="31" t="s">
        <v>22</v>
      </c>
      <c r="D86" s="38"/>
      <c r="E86" s="38"/>
      <c r="F86" s="26" t="str">
        <f>F12</f>
        <v>Litvínov</v>
      </c>
      <c r="G86" s="38"/>
      <c r="H86" s="38"/>
      <c r="I86" s="131" t="s">
        <v>24</v>
      </c>
      <c r="J86" s="66" t="str">
        <f>IF(J12="","",J12)</f>
        <v>15. 10. 2019</v>
      </c>
      <c r="K86" s="38"/>
      <c r="L86" s="42"/>
    </row>
    <row r="87" spans="2:12" s="1" customFormat="1" ht="6.95" customHeight="1">
      <c r="B87" s="37"/>
      <c r="C87" s="38"/>
      <c r="D87" s="38"/>
      <c r="E87" s="38"/>
      <c r="F87" s="38"/>
      <c r="G87" s="38"/>
      <c r="H87" s="38"/>
      <c r="I87" s="129"/>
      <c r="J87" s="38"/>
      <c r="K87" s="38"/>
      <c r="L87" s="42"/>
    </row>
    <row r="88" spans="2:12" s="1" customFormat="1" ht="13.65" customHeight="1">
      <c r="B88" s="37"/>
      <c r="C88" s="31" t="s">
        <v>26</v>
      </c>
      <c r="D88" s="38"/>
      <c r="E88" s="38"/>
      <c r="F88" s="26" t="str">
        <f>E15</f>
        <v>město Litvínov</v>
      </c>
      <c r="G88" s="38"/>
      <c r="H88" s="38"/>
      <c r="I88" s="131" t="s">
        <v>32</v>
      </c>
      <c r="J88" s="35" t="str">
        <f>E21</f>
        <v>T. Dvořák</v>
      </c>
      <c r="K88" s="38"/>
      <c r="L88" s="42"/>
    </row>
    <row r="89" spans="2:12" s="1" customFormat="1" ht="13.65" customHeight="1">
      <c r="B89" s="37"/>
      <c r="C89" s="31" t="s">
        <v>30</v>
      </c>
      <c r="D89" s="38"/>
      <c r="E89" s="38"/>
      <c r="F89" s="26" t="str">
        <f>IF(E18="","",E18)</f>
        <v>Vyplň údaj</v>
      </c>
      <c r="G89" s="38"/>
      <c r="H89" s="38"/>
      <c r="I89" s="131" t="s">
        <v>35</v>
      </c>
      <c r="J89" s="35" t="str">
        <f>E24</f>
        <v>S4A, s.r.o.</v>
      </c>
      <c r="K89" s="38"/>
      <c r="L89" s="42"/>
    </row>
    <row r="90" spans="2:12" s="1" customFormat="1" ht="10.3" customHeight="1">
      <c r="B90" s="37"/>
      <c r="C90" s="38"/>
      <c r="D90" s="38"/>
      <c r="E90" s="38"/>
      <c r="F90" s="38"/>
      <c r="G90" s="38"/>
      <c r="H90" s="38"/>
      <c r="I90" s="129"/>
      <c r="J90" s="38"/>
      <c r="K90" s="38"/>
      <c r="L90" s="42"/>
    </row>
    <row r="91" spans="2:20" s="9" customFormat="1" ht="29.25" customHeight="1">
      <c r="B91" s="179"/>
      <c r="C91" s="180" t="s">
        <v>114</v>
      </c>
      <c r="D91" s="181" t="s">
        <v>59</v>
      </c>
      <c r="E91" s="181" t="s">
        <v>55</v>
      </c>
      <c r="F91" s="181" t="s">
        <v>56</v>
      </c>
      <c r="G91" s="181" t="s">
        <v>115</v>
      </c>
      <c r="H91" s="181" t="s">
        <v>116</v>
      </c>
      <c r="I91" s="182" t="s">
        <v>117</v>
      </c>
      <c r="J91" s="181" t="s">
        <v>98</v>
      </c>
      <c r="K91" s="183" t="s">
        <v>118</v>
      </c>
      <c r="L91" s="184"/>
      <c r="M91" s="86" t="s">
        <v>21</v>
      </c>
      <c r="N91" s="87" t="s">
        <v>44</v>
      </c>
      <c r="O91" s="87" t="s">
        <v>119</v>
      </c>
      <c r="P91" s="87" t="s">
        <v>120</v>
      </c>
      <c r="Q91" s="87" t="s">
        <v>121</v>
      </c>
      <c r="R91" s="87" t="s">
        <v>122</v>
      </c>
      <c r="S91" s="87" t="s">
        <v>123</v>
      </c>
      <c r="T91" s="88" t="s">
        <v>124</v>
      </c>
    </row>
    <row r="92" spans="2:63" s="1" customFormat="1" ht="22.8" customHeight="1">
      <c r="B92" s="37"/>
      <c r="C92" s="93" t="s">
        <v>125</v>
      </c>
      <c r="D92" s="38"/>
      <c r="E92" s="38"/>
      <c r="F92" s="38"/>
      <c r="G92" s="38"/>
      <c r="H92" s="38"/>
      <c r="I92" s="129"/>
      <c r="J92" s="185">
        <f>BK92</f>
        <v>0</v>
      </c>
      <c r="K92" s="38"/>
      <c r="L92" s="42"/>
      <c r="M92" s="89"/>
      <c r="N92" s="90"/>
      <c r="O92" s="90"/>
      <c r="P92" s="186">
        <f>P93+P184+P208</f>
        <v>0</v>
      </c>
      <c r="Q92" s="90"/>
      <c r="R92" s="186">
        <f>R93+R184+R208</f>
        <v>8.602329902000001</v>
      </c>
      <c r="S92" s="90"/>
      <c r="T92" s="187">
        <f>T93+T184+T208</f>
        <v>2.7520000000000002</v>
      </c>
      <c r="AT92" s="16" t="s">
        <v>73</v>
      </c>
      <c r="AU92" s="16" t="s">
        <v>99</v>
      </c>
      <c r="BK92" s="188">
        <f>BK93+BK184+BK208</f>
        <v>0</v>
      </c>
    </row>
    <row r="93" spans="2:63" s="10" customFormat="1" ht="25.9" customHeight="1">
      <c r="B93" s="189"/>
      <c r="C93" s="190"/>
      <c r="D93" s="191" t="s">
        <v>73</v>
      </c>
      <c r="E93" s="192" t="s">
        <v>126</v>
      </c>
      <c r="F93" s="192" t="s">
        <v>127</v>
      </c>
      <c r="G93" s="190"/>
      <c r="H93" s="190"/>
      <c r="I93" s="193"/>
      <c r="J93" s="194">
        <f>BK93</f>
        <v>0</v>
      </c>
      <c r="K93" s="190"/>
      <c r="L93" s="195"/>
      <c r="M93" s="196"/>
      <c r="N93" s="197"/>
      <c r="O93" s="197"/>
      <c r="P93" s="198">
        <f>P94+P140</f>
        <v>0</v>
      </c>
      <c r="Q93" s="197"/>
      <c r="R93" s="198">
        <f>R94+R140</f>
        <v>0.37183700000000003</v>
      </c>
      <c r="S93" s="197"/>
      <c r="T93" s="199">
        <f>T94+T140</f>
        <v>2.7520000000000002</v>
      </c>
      <c r="AR93" s="200" t="s">
        <v>82</v>
      </c>
      <c r="AT93" s="201" t="s">
        <v>73</v>
      </c>
      <c r="AU93" s="201" t="s">
        <v>74</v>
      </c>
      <c r="AY93" s="200" t="s">
        <v>128</v>
      </c>
      <c r="BK93" s="202">
        <f>BK94+BK140</f>
        <v>0</v>
      </c>
    </row>
    <row r="94" spans="2:63" s="10" customFormat="1" ht="22.8" customHeight="1">
      <c r="B94" s="189"/>
      <c r="C94" s="190"/>
      <c r="D94" s="191" t="s">
        <v>73</v>
      </c>
      <c r="E94" s="203" t="s">
        <v>82</v>
      </c>
      <c r="F94" s="203" t="s">
        <v>129</v>
      </c>
      <c r="G94" s="190"/>
      <c r="H94" s="190"/>
      <c r="I94" s="193"/>
      <c r="J94" s="204">
        <f>BK94</f>
        <v>0</v>
      </c>
      <c r="K94" s="190"/>
      <c r="L94" s="195"/>
      <c r="M94" s="196"/>
      <c r="N94" s="197"/>
      <c r="O94" s="197"/>
      <c r="P94" s="198">
        <f>SUM(P95:P139)</f>
        <v>0</v>
      </c>
      <c r="Q94" s="197"/>
      <c r="R94" s="198">
        <f>SUM(R95:R139)</f>
        <v>0.369993</v>
      </c>
      <c r="S94" s="197"/>
      <c r="T94" s="199">
        <f>SUM(T95:T139)</f>
        <v>2.7520000000000002</v>
      </c>
      <c r="AR94" s="200" t="s">
        <v>82</v>
      </c>
      <c r="AT94" s="201" t="s">
        <v>73</v>
      </c>
      <c r="AU94" s="201" t="s">
        <v>82</v>
      </c>
      <c r="AY94" s="200" t="s">
        <v>128</v>
      </c>
      <c r="BK94" s="202">
        <f>SUM(BK95:BK139)</f>
        <v>0</v>
      </c>
    </row>
    <row r="95" spans="2:65" s="1" customFormat="1" ht="22.5" customHeight="1">
      <c r="B95" s="37"/>
      <c r="C95" s="205" t="s">
        <v>82</v>
      </c>
      <c r="D95" s="205" t="s">
        <v>130</v>
      </c>
      <c r="E95" s="206" t="s">
        <v>131</v>
      </c>
      <c r="F95" s="207" t="s">
        <v>132</v>
      </c>
      <c r="G95" s="208" t="s">
        <v>133</v>
      </c>
      <c r="H95" s="209">
        <v>3.2</v>
      </c>
      <c r="I95" s="210"/>
      <c r="J95" s="211">
        <f>ROUND(I95*H95,2)</f>
        <v>0</v>
      </c>
      <c r="K95" s="207" t="s">
        <v>134</v>
      </c>
      <c r="L95" s="42"/>
      <c r="M95" s="212" t="s">
        <v>21</v>
      </c>
      <c r="N95" s="213" t="s">
        <v>45</v>
      </c>
      <c r="O95" s="78"/>
      <c r="P95" s="214">
        <f>O95*H95</f>
        <v>0</v>
      </c>
      <c r="Q95" s="214">
        <v>0</v>
      </c>
      <c r="R95" s="214">
        <f>Q95*H95</f>
        <v>0</v>
      </c>
      <c r="S95" s="214">
        <v>0.29</v>
      </c>
      <c r="T95" s="215">
        <f>S95*H95</f>
        <v>0.9279999999999999</v>
      </c>
      <c r="AR95" s="16" t="s">
        <v>135</v>
      </c>
      <c r="AT95" s="16" t="s">
        <v>130</v>
      </c>
      <c r="AU95" s="16" t="s">
        <v>84</v>
      </c>
      <c r="AY95" s="16" t="s">
        <v>128</v>
      </c>
      <c r="BE95" s="216">
        <f>IF(N95="základní",J95,0)</f>
        <v>0</v>
      </c>
      <c r="BF95" s="216">
        <f>IF(N95="snížená",J95,0)</f>
        <v>0</v>
      </c>
      <c r="BG95" s="216">
        <f>IF(N95="zákl. přenesená",J95,0)</f>
        <v>0</v>
      </c>
      <c r="BH95" s="216">
        <f>IF(N95="sníž. přenesená",J95,0)</f>
        <v>0</v>
      </c>
      <c r="BI95" s="216">
        <f>IF(N95="nulová",J95,0)</f>
        <v>0</v>
      </c>
      <c r="BJ95" s="16" t="s">
        <v>82</v>
      </c>
      <c r="BK95" s="216">
        <f>ROUND(I95*H95,2)</f>
        <v>0</v>
      </c>
      <c r="BL95" s="16" t="s">
        <v>135</v>
      </c>
      <c r="BM95" s="16" t="s">
        <v>136</v>
      </c>
    </row>
    <row r="96" spans="2:47" s="1" customFormat="1" ht="12">
      <c r="B96" s="37"/>
      <c r="C96" s="38"/>
      <c r="D96" s="217" t="s">
        <v>137</v>
      </c>
      <c r="E96" s="38"/>
      <c r="F96" s="218" t="s">
        <v>138</v>
      </c>
      <c r="G96" s="38"/>
      <c r="H96" s="38"/>
      <c r="I96" s="129"/>
      <c r="J96" s="38"/>
      <c r="K96" s="38"/>
      <c r="L96" s="42"/>
      <c r="M96" s="219"/>
      <c r="N96" s="78"/>
      <c r="O96" s="78"/>
      <c r="P96" s="78"/>
      <c r="Q96" s="78"/>
      <c r="R96" s="78"/>
      <c r="S96" s="78"/>
      <c r="T96" s="79"/>
      <c r="AT96" s="16" t="s">
        <v>137</v>
      </c>
      <c r="AU96" s="16" t="s">
        <v>84</v>
      </c>
    </row>
    <row r="97" spans="2:51" s="11" customFormat="1" ht="12">
      <c r="B97" s="220"/>
      <c r="C97" s="221"/>
      <c r="D97" s="217" t="s">
        <v>139</v>
      </c>
      <c r="E97" s="222" t="s">
        <v>21</v>
      </c>
      <c r="F97" s="223" t="s">
        <v>140</v>
      </c>
      <c r="G97" s="221"/>
      <c r="H97" s="224">
        <v>3.2</v>
      </c>
      <c r="I97" s="225"/>
      <c r="J97" s="221"/>
      <c r="K97" s="221"/>
      <c r="L97" s="226"/>
      <c r="M97" s="227"/>
      <c r="N97" s="228"/>
      <c r="O97" s="228"/>
      <c r="P97" s="228"/>
      <c r="Q97" s="228"/>
      <c r="R97" s="228"/>
      <c r="S97" s="228"/>
      <c r="T97" s="229"/>
      <c r="AT97" s="230" t="s">
        <v>139</v>
      </c>
      <c r="AU97" s="230" t="s">
        <v>84</v>
      </c>
      <c r="AV97" s="11" t="s">
        <v>84</v>
      </c>
      <c r="AW97" s="11" t="s">
        <v>34</v>
      </c>
      <c r="AX97" s="11" t="s">
        <v>82</v>
      </c>
      <c r="AY97" s="230" t="s">
        <v>128</v>
      </c>
    </row>
    <row r="98" spans="2:65" s="1" customFormat="1" ht="22.5" customHeight="1">
      <c r="B98" s="37"/>
      <c r="C98" s="205" t="s">
        <v>84</v>
      </c>
      <c r="D98" s="205" t="s">
        <v>130</v>
      </c>
      <c r="E98" s="206" t="s">
        <v>141</v>
      </c>
      <c r="F98" s="207" t="s">
        <v>142</v>
      </c>
      <c r="G98" s="208" t="s">
        <v>133</v>
      </c>
      <c r="H98" s="209">
        <v>3.2</v>
      </c>
      <c r="I98" s="210"/>
      <c r="J98" s="211">
        <f>ROUND(I98*H98,2)</f>
        <v>0</v>
      </c>
      <c r="K98" s="207" t="s">
        <v>134</v>
      </c>
      <c r="L98" s="42"/>
      <c r="M98" s="212" t="s">
        <v>21</v>
      </c>
      <c r="N98" s="213" t="s">
        <v>45</v>
      </c>
      <c r="O98" s="78"/>
      <c r="P98" s="214">
        <f>O98*H98</f>
        <v>0</v>
      </c>
      <c r="Q98" s="214">
        <v>0</v>
      </c>
      <c r="R98" s="214">
        <f>Q98*H98</f>
        <v>0</v>
      </c>
      <c r="S98" s="214">
        <v>0.325</v>
      </c>
      <c r="T98" s="215">
        <f>S98*H98</f>
        <v>1.04</v>
      </c>
      <c r="AR98" s="16" t="s">
        <v>135</v>
      </c>
      <c r="AT98" s="16" t="s">
        <v>130</v>
      </c>
      <c r="AU98" s="16" t="s">
        <v>84</v>
      </c>
      <c r="AY98" s="16" t="s">
        <v>128</v>
      </c>
      <c r="BE98" s="216">
        <f>IF(N98="základní",J98,0)</f>
        <v>0</v>
      </c>
      <c r="BF98" s="216">
        <f>IF(N98="snížená",J98,0)</f>
        <v>0</v>
      </c>
      <c r="BG98" s="216">
        <f>IF(N98="zákl. přenesená",J98,0)</f>
        <v>0</v>
      </c>
      <c r="BH98" s="216">
        <f>IF(N98="sníž. přenesená",J98,0)</f>
        <v>0</v>
      </c>
      <c r="BI98" s="216">
        <f>IF(N98="nulová",J98,0)</f>
        <v>0</v>
      </c>
      <c r="BJ98" s="16" t="s">
        <v>82</v>
      </c>
      <c r="BK98" s="216">
        <f>ROUND(I98*H98,2)</f>
        <v>0</v>
      </c>
      <c r="BL98" s="16" t="s">
        <v>135</v>
      </c>
      <c r="BM98" s="16" t="s">
        <v>143</v>
      </c>
    </row>
    <row r="99" spans="2:47" s="1" customFormat="1" ht="12">
      <c r="B99" s="37"/>
      <c r="C99" s="38"/>
      <c r="D99" s="217" t="s">
        <v>137</v>
      </c>
      <c r="E99" s="38"/>
      <c r="F99" s="218" t="s">
        <v>138</v>
      </c>
      <c r="G99" s="38"/>
      <c r="H99" s="38"/>
      <c r="I99" s="129"/>
      <c r="J99" s="38"/>
      <c r="K99" s="38"/>
      <c r="L99" s="42"/>
      <c r="M99" s="219"/>
      <c r="N99" s="78"/>
      <c r="O99" s="78"/>
      <c r="P99" s="78"/>
      <c r="Q99" s="78"/>
      <c r="R99" s="78"/>
      <c r="S99" s="78"/>
      <c r="T99" s="79"/>
      <c r="AT99" s="16" t="s">
        <v>137</v>
      </c>
      <c r="AU99" s="16" t="s">
        <v>84</v>
      </c>
    </row>
    <row r="100" spans="2:51" s="11" customFormat="1" ht="12">
      <c r="B100" s="220"/>
      <c r="C100" s="221"/>
      <c r="D100" s="217" t="s">
        <v>139</v>
      </c>
      <c r="E100" s="222" t="s">
        <v>21</v>
      </c>
      <c r="F100" s="223" t="s">
        <v>144</v>
      </c>
      <c r="G100" s="221"/>
      <c r="H100" s="224">
        <v>3.2</v>
      </c>
      <c r="I100" s="225"/>
      <c r="J100" s="221"/>
      <c r="K100" s="221"/>
      <c r="L100" s="226"/>
      <c r="M100" s="227"/>
      <c r="N100" s="228"/>
      <c r="O100" s="228"/>
      <c r="P100" s="228"/>
      <c r="Q100" s="228"/>
      <c r="R100" s="228"/>
      <c r="S100" s="228"/>
      <c r="T100" s="229"/>
      <c r="AT100" s="230" t="s">
        <v>139</v>
      </c>
      <c r="AU100" s="230" t="s">
        <v>84</v>
      </c>
      <c r="AV100" s="11" t="s">
        <v>84</v>
      </c>
      <c r="AW100" s="11" t="s">
        <v>34</v>
      </c>
      <c r="AX100" s="11" t="s">
        <v>82</v>
      </c>
      <c r="AY100" s="230" t="s">
        <v>128</v>
      </c>
    </row>
    <row r="101" spans="2:65" s="1" customFormat="1" ht="22.5" customHeight="1">
      <c r="B101" s="37"/>
      <c r="C101" s="205" t="s">
        <v>145</v>
      </c>
      <c r="D101" s="205" t="s">
        <v>130</v>
      </c>
      <c r="E101" s="206" t="s">
        <v>146</v>
      </c>
      <c r="F101" s="207" t="s">
        <v>147</v>
      </c>
      <c r="G101" s="208" t="s">
        <v>133</v>
      </c>
      <c r="H101" s="209">
        <v>3.2</v>
      </c>
      <c r="I101" s="210"/>
      <c r="J101" s="211">
        <f>ROUND(I101*H101,2)</f>
        <v>0</v>
      </c>
      <c r="K101" s="207" t="s">
        <v>134</v>
      </c>
      <c r="L101" s="42"/>
      <c r="M101" s="212" t="s">
        <v>21</v>
      </c>
      <c r="N101" s="213" t="s">
        <v>45</v>
      </c>
      <c r="O101" s="78"/>
      <c r="P101" s="214">
        <f>O101*H101</f>
        <v>0</v>
      </c>
      <c r="Q101" s="214">
        <v>0</v>
      </c>
      <c r="R101" s="214">
        <f>Q101*H101</f>
        <v>0</v>
      </c>
      <c r="S101" s="214">
        <v>0.22</v>
      </c>
      <c r="T101" s="215">
        <f>S101*H101</f>
        <v>0.7040000000000001</v>
      </c>
      <c r="AR101" s="16" t="s">
        <v>135</v>
      </c>
      <c r="AT101" s="16" t="s">
        <v>130</v>
      </c>
      <c r="AU101" s="16" t="s">
        <v>84</v>
      </c>
      <c r="AY101" s="16" t="s">
        <v>128</v>
      </c>
      <c r="BE101" s="216">
        <f>IF(N101="základní",J101,0)</f>
        <v>0</v>
      </c>
      <c r="BF101" s="216">
        <f>IF(N101="snížená",J101,0)</f>
        <v>0</v>
      </c>
      <c r="BG101" s="216">
        <f>IF(N101="zákl. přenesená",J101,0)</f>
        <v>0</v>
      </c>
      <c r="BH101" s="216">
        <f>IF(N101="sníž. přenesená",J101,0)</f>
        <v>0</v>
      </c>
      <c r="BI101" s="216">
        <f>IF(N101="nulová",J101,0)</f>
        <v>0</v>
      </c>
      <c r="BJ101" s="16" t="s">
        <v>82</v>
      </c>
      <c r="BK101" s="216">
        <f>ROUND(I101*H101,2)</f>
        <v>0</v>
      </c>
      <c r="BL101" s="16" t="s">
        <v>135</v>
      </c>
      <c r="BM101" s="16" t="s">
        <v>148</v>
      </c>
    </row>
    <row r="102" spans="2:47" s="1" customFormat="1" ht="12">
      <c r="B102" s="37"/>
      <c r="C102" s="38"/>
      <c r="D102" s="217" t="s">
        <v>137</v>
      </c>
      <c r="E102" s="38"/>
      <c r="F102" s="218" t="s">
        <v>138</v>
      </c>
      <c r="G102" s="38"/>
      <c r="H102" s="38"/>
      <c r="I102" s="129"/>
      <c r="J102" s="38"/>
      <c r="K102" s="38"/>
      <c r="L102" s="42"/>
      <c r="M102" s="219"/>
      <c r="N102" s="78"/>
      <c r="O102" s="78"/>
      <c r="P102" s="78"/>
      <c r="Q102" s="78"/>
      <c r="R102" s="78"/>
      <c r="S102" s="78"/>
      <c r="T102" s="79"/>
      <c r="AT102" s="16" t="s">
        <v>137</v>
      </c>
      <c r="AU102" s="16" t="s">
        <v>84</v>
      </c>
    </row>
    <row r="103" spans="2:51" s="11" customFormat="1" ht="12">
      <c r="B103" s="220"/>
      <c r="C103" s="221"/>
      <c r="D103" s="217" t="s">
        <v>139</v>
      </c>
      <c r="E103" s="222" t="s">
        <v>21</v>
      </c>
      <c r="F103" s="223" t="s">
        <v>140</v>
      </c>
      <c r="G103" s="221"/>
      <c r="H103" s="224">
        <v>3.2</v>
      </c>
      <c r="I103" s="225"/>
      <c r="J103" s="221"/>
      <c r="K103" s="221"/>
      <c r="L103" s="226"/>
      <c r="M103" s="227"/>
      <c r="N103" s="228"/>
      <c r="O103" s="228"/>
      <c r="P103" s="228"/>
      <c r="Q103" s="228"/>
      <c r="R103" s="228"/>
      <c r="S103" s="228"/>
      <c r="T103" s="229"/>
      <c r="AT103" s="230" t="s">
        <v>139</v>
      </c>
      <c r="AU103" s="230" t="s">
        <v>84</v>
      </c>
      <c r="AV103" s="11" t="s">
        <v>84</v>
      </c>
      <c r="AW103" s="11" t="s">
        <v>34</v>
      </c>
      <c r="AX103" s="11" t="s">
        <v>82</v>
      </c>
      <c r="AY103" s="230" t="s">
        <v>128</v>
      </c>
    </row>
    <row r="104" spans="2:65" s="1" customFormat="1" ht="22.5" customHeight="1">
      <c r="B104" s="37"/>
      <c r="C104" s="205" t="s">
        <v>135</v>
      </c>
      <c r="D104" s="205" t="s">
        <v>130</v>
      </c>
      <c r="E104" s="206" t="s">
        <v>149</v>
      </c>
      <c r="F104" s="207" t="s">
        <v>150</v>
      </c>
      <c r="G104" s="208" t="s">
        <v>151</v>
      </c>
      <c r="H104" s="209">
        <v>2</v>
      </c>
      <c r="I104" s="210"/>
      <c r="J104" s="211">
        <f>ROUND(I104*H104,2)</f>
        <v>0</v>
      </c>
      <c r="K104" s="207" t="s">
        <v>134</v>
      </c>
      <c r="L104" s="42"/>
      <c r="M104" s="212" t="s">
        <v>21</v>
      </c>
      <c r="N104" s="213" t="s">
        <v>45</v>
      </c>
      <c r="O104" s="78"/>
      <c r="P104" s="214">
        <f>O104*H104</f>
        <v>0</v>
      </c>
      <c r="Q104" s="214">
        <v>0</v>
      </c>
      <c r="R104" s="214">
        <f>Q104*H104</f>
        <v>0</v>
      </c>
      <c r="S104" s="214">
        <v>0.04</v>
      </c>
      <c r="T104" s="215">
        <f>S104*H104</f>
        <v>0.08</v>
      </c>
      <c r="AR104" s="16" t="s">
        <v>135</v>
      </c>
      <c r="AT104" s="16" t="s">
        <v>130</v>
      </c>
      <c r="AU104" s="16" t="s">
        <v>84</v>
      </c>
      <c r="AY104" s="16" t="s">
        <v>128</v>
      </c>
      <c r="BE104" s="216">
        <f>IF(N104="základní",J104,0)</f>
        <v>0</v>
      </c>
      <c r="BF104" s="216">
        <f>IF(N104="snížená",J104,0)</f>
        <v>0</v>
      </c>
      <c r="BG104" s="216">
        <f>IF(N104="zákl. přenesená",J104,0)</f>
        <v>0</v>
      </c>
      <c r="BH104" s="216">
        <f>IF(N104="sníž. přenesená",J104,0)</f>
        <v>0</v>
      </c>
      <c r="BI104" s="216">
        <f>IF(N104="nulová",J104,0)</f>
        <v>0</v>
      </c>
      <c r="BJ104" s="16" t="s">
        <v>82</v>
      </c>
      <c r="BK104" s="216">
        <f>ROUND(I104*H104,2)</f>
        <v>0</v>
      </c>
      <c r="BL104" s="16" t="s">
        <v>135</v>
      </c>
      <c r="BM104" s="16" t="s">
        <v>152</v>
      </c>
    </row>
    <row r="105" spans="2:47" s="1" customFormat="1" ht="12">
      <c r="B105" s="37"/>
      <c r="C105" s="38"/>
      <c r="D105" s="217" t="s">
        <v>137</v>
      </c>
      <c r="E105" s="38"/>
      <c r="F105" s="218" t="s">
        <v>153</v>
      </c>
      <c r="G105" s="38"/>
      <c r="H105" s="38"/>
      <c r="I105" s="129"/>
      <c r="J105" s="38"/>
      <c r="K105" s="38"/>
      <c r="L105" s="42"/>
      <c r="M105" s="219"/>
      <c r="N105" s="78"/>
      <c r="O105" s="78"/>
      <c r="P105" s="78"/>
      <c r="Q105" s="78"/>
      <c r="R105" s="78"/>
      <c r="S105" s="78"/>
      <c r="T105" s="79"/>
      <c r="AT105" s="16" t="s">
        <v>137</v>
      </c>
      <c r="AU105" s="16" t="s">
        <v>84</v>
      </c>
    </row>
    <row r="106" spans="2:51" s="11" customFormat="1" ht="12">
      <c r="B106" s="220"/>
      <c r="C106" s="221"/>
      <c r="D106" s="217" t="s">
        <v>139</v>
      </c>
      <c r="E106" s="222" t="s">
        <v>21</v>
      </c>
      <c r="F106" s="223" t="s">
        <v>84</v>
      </c>
      <c r="G106" s="221"/>
      <c r="H106" s="224">
        <v>2</v>
      </c>
      <c r="I106" s="225"/>
      <c r="J106" s="221"/>
      <c r="K106" s="221"/>
      <c r="L106" s="226"/>
      <c r="M106" s="227"/>
      <c r="N106" s="228"/>
      <c r="O106" s="228"/>
      <c r="P106" s="228"/>
      <c r="Q106" s="228"/>
      <c r="R106" s="228"/>
      <c r="S106" s="228"/>
      <c r="T106" s="229"/>
      <c r="AT106" s="230" t="s">
        <v>139</v>
      </c>
      <c r="AU106" s="230" t="s">
        <v>84</v>
      </c>
      <c r="AV106" s="11" t="s">
        <v>84</v>
      </c>
      <c r="AW106" s="11" t="s">
        <v>34</v>
      </c>
      <c r="AX106" s="11" t="s">
        <v>82</v>
      </c>
      <c r="AY106" s="230" t="s">
        <v>128</v>
      </c>
    </row>
    <row r="107" spans="2:65" s="1" customFormat="1" ht="33.75" customHeight="1">
      <c r="B107" s="37"/>
      <c r="C107" s="205" t="s">
        <v>154</v>
      </c>
      <c r="D107" s="205" t="s">
        <v>130</v>
      </c>
      <c r="E107" s="206" t="s">
        <v>155</v>
      </c>
      <c r="F107" s="207" t="s">
        <v>156</v>
      </c>
      <c r="G107" s="208" t="s">
        <v>151</v>
      </c>
      <c r="H107" s="209">
        <v>10</v>
      </c>
      <c r="I107" s="210"/>
      <c r="J107" s="211">
        <f>ROUND(I107*H107,2)</f>
        <v>0</v>
      </c>
      <c r="K107" s="207" t="s">
        <v>134</v>
      </c>
      <c r="L107" s="42"/>
      <c r="M107" s="212" t="s">
        <v>21</v>
      </c>
      <c r="N107" s="213" t="s">
        <v>45</v>
      </c>
      <c r="O107" s="78"/>
      <c r="P107" s="214">
        <f>O107*H107</f>
        <v>0</v>
      </c>
      <c r="Q107" s="214">
        <v>0.0369043</v>
      </c>
      <c r="R107" s="214">
        <f>Q107*H107</f>
        <v>0.369043</v>
      </c>
      <c r="S107" s="214">
        <v>0</v>
      </c>
      <c r="T107" s="215">
        <f>S107*H107</f>
        <v>0</v>
      </c>
      <c r="AR107" s="16" t="s">
        <v>135</v>
      </c>
      <c r="AT107" s="16" t="s">
        <v>130</v>
      </c>
      <c r="AU107" s="16" t="s">
        <v>84</v>
      </c>
      <c r="AY107" s="16" t="s">
        <v>128</v>
      </c>
      <c r="BE107" s="216">
        <f>IF(N107="základní",J107,0)</f>
        <v>0</v>
      </c>
      <c r="BF107" s="216">
        <f>IF(N107="snížená",J107,0)</f>
        <v>0</v>
      </c>
      <c r="BG107" s="216">
        <f>IF(N107="zákl. přenesená",J107,0)</f>
        <v>0</v>
      </c>
      <c r="BH107" s="216">
        <f>IF(N107="sníž. přenesená",J107,0)</f>
        <v>0</v>
      </c>
      <c r="BI107" s="216">
        <f>IF(N107="nulová",J107,0)</f>
        <v>0</v>
      </c>
      <c r="BJ107" s="16" t="s">
        <v>82</v>
      </c>
      <c r="BK107" s="216">
        <f>ROUND(I107*H107,2)</f>
        <v>0</v>
      </c>
      <c r="BL107" s="16" t="s">
        <v>135</v>
      </c>
      <c r="BM107" s="16" t="s">
        <v>157</v>
      </c>
    </row>
    <row r="108" spans="2:47" s="1" customFormat="1" ht="12">
      <c r="B108" s="37"/>
      <c r="C108" s="38"/>
      <c r="D108" s="217" t="s">
        <v>137</v>
      </c>
      <c r="E108" s="38"/>
      <c r="F108" s="218" t="s">
        <v>158</v>
      </c>
      <c r="G108" s="38"/>
      <c r="H108" s="38"/>
      <c r="I108" s="129"/>
      <c r="J108" s="38"/>
      <c r="K108" s="38"/>
      <c r="L108" s="42"/>
      <c r="M108" s="219"/>
      <c r="N108" s="78"/>
      <c r="O108" s="78"/>
      <c r="P108" s="78"/>
      <c r="Q108" s="78"/>
      <c r="R108" s="78"/>
      <c r="S108" s="78"/>
      <c r="T108" s="79"/>
      <c r="AT108" s="16" t="s">
        <v>137</v>
      </c>
      <c r="AU108" s="16" t="s">
        <v>84</v>
      </c>
    </row>
    <row r="109" spans="2:51" s="11" customFormat="1" ht="12">
      <c r="B109" s="220"/>
      <c r="C109" s="221"/>
      <c r="D109" s="217" t="s">
        <v>139</v>
      </c>
      <c r="E109" s="222" t="s">
        <v>21</v>
      </c>
      <c r="F109" s="223" t="s">
        <v>159</v>
      </c>
      <c r="G109" s="221"/>
      <c r="H109" s="224">
        <v>10</v>
      </c>
      <c r="I109" s="225"/>
      <c r="J109" s="221"/>
      <c r="K109" s="221"/>
      <c r="L109" s="226"/>
      <c r="M109" s="227"/>
      <c r="N109" s="228"/>
      <c r="O109" s="228"/>
      <c r="P109" s="228"/>
      <c r="Q109" s="228"/>
      <c r="R109" s="228"/>
      <c r="S109" s="228"/>
      <c r="T109" s="229"/>
      <c r="AT109" s="230" t="s">
        <v>139</v>
      </c>
      <c r="AU109" s="230" t="s">
        <v>84</v>
      </c>
      <c r="AV109" s="11" t="s">
        <v>84</v>
      </c>
      <c r="AW109" s="11" t="s">
        <v>34</v>
      </c>
      <c r="AX109" s="11" t="s">
        <v>82</v>
      </c>
      <c r="AY109" s="230" t="s">
        <v>128</v>
      </c>
    </row>
    <row r="110" spans="2:65" s="1" customFormat="1" ht="16.5" customHeight="1">
      <c r="B110" s="37"/>
      <c r="C110" s="205" t="s">
        <v>160</v>
      </c>
      <c r="D110" s="205" t="s">
        <v>130</v>
      </c>
      <c r="E110" s="206" t="s">
        <v>161</v>
      </c>
      <c r="F110" s="207" t="s">
        <v>162</v>
      </c>
      <c r="G110" s="208" t="s">
        <v>163</v>
      </c>
      <c r="H110" s="209">
        <v>5</v>
      </c>
      <c r="I110" s="210"/>
      <c r="J110" s="211">
        <f>ROUND(I110*H110,2)</f>
        <v>0</v>
      </c>
      <c r="K110" s="207" t="s">
        <v>21</v>
      </c>
      <c r="L110" s="42"/>
      <c r="M110" s="212" t="s">
        <v>21</v>
      </c>
      <c r="N110" s="213" t="s">
        <v>45</v>
      </c>
      <c r="O110" s="78"/>
      <c r="P110" s="214">
        <f>O110*H110</f>
        <v>0</v>
      </c>
      <c r="Q110" s="214">
        <v>0</v>
      </c>
      <c r="R110" s="214">
        <f>Q110*H110</f>
        <v>0</v>
      </c>
      <c r="S110" s="214">
        <v>0</v>
      </c>
      <c r="T110" s="215">
        <f>S110*H110</f>
        <v>0</v>
      </c>
      <c r="AR110" s="16" t="s">
        <v>135</v>
      </c>
      <c r="AT110" s="16" t="s">
        <v>130</v>
      </c>
      <c r="AU110" s="16" t="s">
        <v>84</v>
      </c>
      <c r="AY110" s="16" t="s">
        <v>128</v>
      </c>
      <c r="BE110" s="216">
        <f>IF(N110="základní",J110,0)</f>
        <v>0</v>
      </c>
      <c r="BF110" s="216">
        <f>IF(N110="snížená",J110,0)</f>
        <v>0</v>
      </c>
      <c r="BG110" s="216">
        <f>IF(N110="zákl. přenesená",J110,0)</f>
        <v>0</v>
      </c>
      <c r="BH110" s="216">
        <f>IF(N110="sníž. přenesená",J110,0)</f>
        <v>0</v>
      </c>
      <c r="BI110" s="216">
        <f>IF(N110="nulová",J110,0)</f>
        <v>0</v>
      </c>
      <c r="BJ110" s="16" t="s">
        <v>82</v>
      </c>
      <c r="BK110" s="216">
        <f>ROUND(I110*H110,2)</f>
        <v>0</v>
      </c>
      <c r="BL110" s="16" t="s">
        <v>135</v>
      </c>
      <c r="BM110" s="16" t="s">
        <v>164</v>
      </c>
    </row>
    <row r="111" spans="2:47" s="1" customFormat="1" ht="12">
      <c r="B111" s="37"/>
      <c r="C111" s="38"/>
      <c r="D111" s="217" t="s">
        <v>165</v>
      </c>
      <c r="E111" s="38"/>
      <c r="F111" s="218" t="s">
        <v>166</v>
      </c>
      <c r="G111" s="38"/>
      <c r="H111" s="38"/>
      <c r="I111" s="129"/>
      <c r="J111" s="38"/>
      <c r="K111" s="38"/>
      <c r="L111" s="42"/>
      <c r="M111" s="219"/>
      <c r="N111" s="78"/>
      <c r="O111" s="78"/>
      <c r="P111" s="78"/>
      <c r="Q111" s="78"/>
      <c r="R111" s="78"/>
      <c r="S111" s="78"/>
      <c r="T111" s="79"/>
      <c r="AT111" s="16" t="s">
        <v>165</v>
      </c>
      <c r="AU111" s="16" t="s">
        <v>84</v>
      </c>
    </row>
    <row r="112" spans="2:51" s="11" customFormat="1" ht="12">
      <c r="B112" s="220"/>
      <c r="C112" s="221"/>
      <c r="D112" s="217" t="s">
        <v>139</v>
      </c>
      <c r="E112" s="222" t="s">
        <v>21</v>
      </c>
      <c r="F112" s="223" t="s">
        <v>167</v>
      </c>
      <c r="G112" s="221"/>
      <c r="H112" s="224">
        <v>5</v>
      </c>
      <c r="I112" s="225"/>
      <c r="J112" s="221"/>
      <c r="K112" s="221"/>
      <c r="L112" s="226"/>
      <c r="M112" s="227"/>
      <c r="N112" s="228"/>
      <c r="O112" s="228"/>
      <c r="P112" s="228"/>
      <c r="Q112" s="228"/>
      <c r="R112" s="228"/>
      <c r="S112" s="228"/>
      <c r="T112" s="229"/>
      <c r="AT112" s="230" t="s">
        <v>139</v>
      </c>
      <c r="AU112" s="230" t="s">
        <v>84</v>
      </c>
      <c r="AV112" s="11" t="s">
        <v>84</v>
      </c>
      <c r="AW112" s="11" t="s">
        <v>34</v>
      </c>
      <c r="AX112" s="11" t="s">
        <v>82</v>
      </c>
      <c r="AY112" s="230" t="s">
        <v>128</v>
      </c>
    </row>
    <row r="113" spans="2:65" s="1" customFormat="1" ht="22.5" customHeight="1">
      <c r="B113" s="37"/>
      <c r="C113" s="205" t="s">
        <v>168</v>
      </c>
      <c r="D113" s="205" t="s">
        <v>130</v>
      </c>
      <c r="E113" s="206" t="s">
        <v>169</v>
      </c>
      <c r="F113" s="207" t="s">
        <v>170</v>
      </c>
      <c r="G113" s="208" t="s">
        <v>163</v>
      </c>
      <c r="H113" s="209">
        <v>3.8</v>
      </c>
      <c r="I113" s="210"/>
      <c r="J113" s="211">
        <f>ROUND(I113*H113,2)</f>
        <v>0</v>
      </c>
      <c r="K113" s="207" t="s">
        <v>134</v>
      </c>
      <c r="L113" s="42"/>
      <c r="M113" s="212" t="s">
        <v>21</v>
      </c>
      <c r="N113" s="213" t="s">
        <v>45</v>
      </c>
      <c r="O113" s="78"/>
      <c r="P113" s="214">
        <f>O113*H113</f>
        <v>0</v>
      </c>
      <c r="Q113" s="214">
        <v>0</v>
      </c>
      <c r="R113" s="214">
        <f>Q113*H113</f>
        <v>0</v>
      </c>
      <c r="S113" s="214">
        <v>0</v>
      </c>
      <c r="T113" s="215">
        <f>S113*H113</f>
        <v>0</v>
      </c>
      <c r="AR113" s="16" t="s">
        <v>135</v>
      </c>
      <c r="AT113" s="16" t="s">
        <v>130</v>
      </c>
      <c r="AU113" s="16" t="s">
        <v>84</v>
      </c>
      <c r="AY113" s="16" t="s">
        <v>128</v>
      </c>
      <c r="BE113" s="216">
        <f>IF(N113="základní",J113,0)</f>
        <v>0</v>
      </c>
      <c r="BF113" s="216">
        <f>IF(N113="snížená",J113,0)</f>
        <v>0</v>
      </c>
      <c r="BG113" s="216">
        <f>IF(N113="zákl. přenesená",J113,0)</f>
        <v>0</v>
      </c>
      <c r="BH113" s="216">
        <f>IF(N113="sníž. přenesená",J113,0)</f>
        <v>0</v>
      </c>
      <c r="BI113" s="216">
        <f>IF(N113="nulová",J113,0)</f>
        <v>0</v>
      </c>
      <c r="BJ113" s="16" t="s">
        <v>82</v>
      </c>
      <c r="BK113" s="216">
        <f>ROUND(I113*H113,2)</f>
        <v>0</v>
      </c>
      <c r="BL113" s="16" t="s">
        <v>135</v>
      </c>
      <c r="BM113" s="16" t="s">
        <v>171</v>
      </c>
    </row>
    <row r="114" spans="2:47" s="1" customFormat="1" ht="12">
      <c r="B114" s="37"/>
      <c r="C114" s="38"/>
      <c r="D114" s="217" t="s">
        <v>137</v>
      </c>
      <c r="E114" s="38"/>
      <c r="F114" s="218" t="s">
        <v>172</v>
      </c>
      <c r="G114" s="38"/>
      <c r="H114" s="38"/>
      <c r="I114" s="129"/>
      <c r="J114" s="38"/>
      <c r="K114" s="38"/>
      <c r="L114" s="42"/>
      <c r="M114" s="219"/>
      <c r="N114" s="78"/>
      <c r="O114" s="78"/>
      <c r="P114" s="78"/>
      <c r="Q114" s="78"/>
      <c r="R114" s="78"/>
      <c r="S114" s="78"/>
      <c r="T114" s="79"/>
      <c r="AT114" s="16" t="s">
        <v>137</v>
      </c>
      <c r="AU114" s="16" t="s">
        <v>84</v>
      </c>
    </row>
    <row r="115" spans="2:51" s="11" customFormat="1" ht="12">
      <c r="B115" s="220"/>
      <c r="C115" s="221"/>
      <c r="D115" s="217" t="s">
        <v>139</v>
      </c>
      <c r="E115" s="222" t="s">
        <v>21</v>
      </c>
      <c r="F115" s="223" t="s">
        <v>173</v>
      </c>
      <c r="G115" s="221"/>
      <c r="H115" s="224">
        <v>3.8</v>
      </c>
      <c r="I115" s="225"/>
      <c r="J115" s="221"/>
      <c r="K115" s="221"/>
      <c r="L115" s="226"/>
      <c r="M115" s="227"/>
      <c r="N115" s="228"/>
      <c r="O115" s="228"/>
      <c r="P115" s="228"/>
      <c r="Q115" s="228"/>
      <c r="R115" s="228"/>
      <c r="S115" s="228"/>
      <c r="T115" s="229"/>
      <c r="AT115" s="230" t="s">
        <v>139</v>
      </c>
      <c r="AU115" s="230" t="s">
        <v>84</v>
      </c>
      <c r="AV115" s="11" t="s">
        <v>84</v>
      </c>
      <c r="AW115" s="11" t="s">
        <v>34</v>
      </c>
      <c r="AX115" s="11" t="s">
        <v>82</v>
      </c>
      <c r="AY115" s="230" t="s">
        <v>128</v>
      </c>
    </row>
    <row r="116" spans="2:65" s="1" customFormat="1" ht="22.5" customHeight="1">
      <c r="B116" s="37"/>
      <c r="C116" s="205" t="s">
        <v>174</v>
      </c>
      <c r="D116" s="205" t="s">
        <v>130</v>
      </c>
      <c r="E116" s="206" t="s">
        <v>175</v>
      </c>
      <c r="F116" s="207" t="s">
        <v>176</v>
      </c>
      <c r="G116" s="208" t="s">
        <v>133</v>
      </c>
      <c r="H116" s="209">
        <v>19</v>
      </c>
      <c r="I116" s="210"/>
      <c r="J116" s="211">
        <f>ROUND(I116*H116,2)</f>
        <v>0</v>
      </c>
      <c r="K116" s="207" t="s">
        <v>134</v>
      </c>
      <c r="L116" s="42"/>
      <c r="M116" s="212" t="s">
        <v>21</v>
      </c>
      <c r="N116" s="213" t="s">
        <v>45</v>
      </c>
      <c r="O116" s="78"/>
      <c r="P116" s="214">
        <f>O116*H116</f>
        <v>0</v>
      </c>
      <c r="Q116" s="214">
        <v>0</v>
      </c>
      <c r="R116" s="214">
        <f>Q116*H116</f>
        <v>0</v>
      </c>
      <c r="S116" s="214">
        <v>0</v>
      </c>
      <c r="T116" s="215">
        <f>S116*H116</f>
        <v>0</v>
      </c>
      <c r="AR116" s="16" t="s">
        <v>135</v>
      </c>
      <c r="AT116" s="16" t="s">
        <v>130</v>
      </c>
      <c r="AU116" s="16" t="s">
        <v>84</v>
      </c>
      <c r="AY116" s="16" t="s">
        <v>128</v>
      </c>
      <c r="BE116" s="216">
        <f>IF(N116="základní",J116,0)</f>
        <v>0</v>
      </c>
      <c r="BF116" s="216">
        <f>IF(N116="snížená",J116,0)</f>
        <v>0</v>
      </c>
      <c r="BG116" s="216">
        <f>IF(N116="zákl. přenesená",J116,0)</f>
        <v>0</v>
      </c>
      <c r="BH116" s="216">
        <f>IF(N116="sníž. přenesená",J116,0)</f>
        <v>0</v>
      </c>
      <c r="BI116" s="216">
        <f>IF(N116="nulová",J116,0)</f>
        <v>0</v>
      </c>
      <c r="BJ116" s="16" t="s">
        <v>82</v>
      </c>
      <c r="BK116" s="216">
        <f>ROUND(I116*H116,2)</f>
        <v>0</v>
      </c>
      <c r="BL116" s="16" t="s">
        <v>135</v>
      </c>
      <c r="BM116" s="16" t="s">
        <v>177</v>
      </c>
    </row>
    <row r="117" spans="2:47" s="1" customFormat="1" ht="12">
      <c r="B117" s="37"/>
      <c r="C117" s="38"/>
      <c r="D117" s="217" t="s">
        <v>137</v>
      </c>
      <c r="E117" s="38"/>
      <c r="F117" s="218" t="s">
        <v>178</v>
      </c>
      <c r="G117" s="38"/>
      <c r="H117" s="38"/>
      <c r="I117" s="129"/>
      <c r="J117" s="38"/>
      <c r="K117" s="38"/>
      <c r="L117" s="42"/>
      <c r="M117" s="219"/>
      <c r="N117" s="78"/>
      <c r="O117" s="78"/>
      <c r="P117" s="78"/>
      <c r="Q117" s="78"/>
      <c r="R117" s="78"/>
      <c r="S117" s="78"/>
      <c r="T117" s="79"/>
      <c r="AT117" s="16" t="s">
        <v>137</v>
      </c>
      <c r="AU117" s="16" t="s">
        <v>84</v>
      </c>
    </row>
    <row r="118" spans="2:51" s="11" customFormat="1" ht="12">
      <c r="B118" s="220"/>
      <c r="C118" s="221"/>
      <c r="D118" s="217" t="s">
        <v>139</v>
      </c>
      <c r="E118" s="222" t="s">
        <v>21</v>
      </c>
      <c r="F118" s="223" t="s">
        <v>179</v>
      </c>
      <c r="G118" s="221"/>
      <c r="H118" s="224">
        <v>19</v>
      </c>
      <c r="I118" s="225"/>
      <c r="J118" s="221"/>
      <c r="K118" s="221"/>
      <c r="L118" s="226"/>
      <c r="M118" s="227"/>
      <c r="N118" s="228"/>
      <c r="O118" s="228"/>
      <c r="P118" s="228"/>
      <c r="Q118" s="228"/>
      <c r="R118" s="228"/>
      <c r="S118" s="228"/>
      <c r="T118" s="229"/>
      <c r="AT118" s="230" t="s">
        <v>139</v>
      </c>
      <c r="AU118" s="230" t="s">
        <v>84</v>
      </c>
      <c r="AV118" s="11" t="s">
        <v>84</v>
      </c>
      <c r="AW118" s="11" t="s">
        <v>34</v>
      </c>
      <c r="AX118" s="11" t="s">
        <v>82</v>
      </c>
      <c r="AY118" s="230" t="s">
        <v>128</v>
      </c>
    </row>
    <row r="119" spans="2:65" s="1" customFormat="1" ht="16.5" customHeight="1">
      <c r="B119" s="37"/>
      <c r="C119" s="231" t="s">
        <v>180</v>
      </c>
      <c r="D119" s="231" t="s">
        <v>181</v>
      </c>
      <c r="E119" s="232" t="s">
        <v>182</v>
      </c>
      <c r="F119" s="233" t="s">
        <v>183</v>
      </c>
      <c r="G119" s="234" t="s">
        <v>163</v>
      </c>
      <c r="H119" s="235">
        <v>3.8</v>
      </c>
      <c r="I119" s="236"/>
      <c r="J119" s="237">
        <f>ROUND(I119*H119,2)</f>
        <v>0</v>
      </c>
      <c r="K119" s="233" t="s">
        <v>21</v>
      </c>
      <c r="L119" s="238"/>
      <c r="M119" s="239" t="s">
        <v>21</v>
      </c>
      <c r="N119" s="240" t="s">
        <v>45</v>
      </c>
      <c r="O119" s="78"/>
      <c r="P119" s="214">
        <f>O119*H119</f>
        <v>0</v>
      </c>
      <c r="Q119" s="214">
        <v>0</v>
      </c>
      <c r="R119" s="214">
        <f>Q119*H119</f>
        <v>0</v>
      </c>
      <c r="S119" s="214">
        <v>0</v>
      </c>
      <c r="T119" s="215">
        <f>S119*H119</f>
        <v>0</v>
      </c>
      <c r="AR119" s="16" t="s">
        <v>174</v>
      </c>
      <c r="AT119" s="16" t="s">
        <v>181</v>
      </c>
      <c r="AU119" s="16" t="s">
        <v>84</v>
      </c>
      <c r="AY119" s="16" t="s">
        <v>128</v>
      </c>
      <c r="BE119" s="216">
        <f>IF(N119="základní",J119,0)</f>
        <v>0</v>
      </c>
      <c r="BF119" s="216">
        <f>IF(N119="snížená",J119,0)</f>
        <v>0</v>
      </c>
      <c r="BG119" s="216">
        <f>IF(N119="zákl. přenesená",J119,0)</f>
        <v>0</v>
      </c>
      <c r="BH119" s="216">
        <f>IF(N119="sníž. přenesená",J119,0)</f>
        <v>0</v>
      </c>
      <c r="BI119" s="216">
        <f>IF(N119="nulová",J119,0)</f>
        <v>0</v>
      </c>
      <c r="BJ119" s="16" t="s">
        <v>82</v>
      </c>
      <c r="BK119" s="216">
        <f>ROUND(I119*H119,2)</f>
        <v>0</v>
      </c>
      <c r="BL119" s="16" t="s">
        <v>135</v>
      </c>
      <c r="BM119" s="16" t="s">
        <v>184</v>
      </c>
    </row>
    <row r="120" spans="2:47" s="1" customFormat="1" ht="12">
      <c r="B120" s="37"/>
      <c r="C120" s="38"/>
      <c r="D120" s="217" t="s">
        <v>165</v>
      </c>
      <c r="E120" s="38"/>
      <c r="F120" s="218" t="s">
        <v>185</v>
      </c>
      <c r="G120" s="38"/>
      <c r="H120" s="38"/>
      <c r="I120" s="129"/>
      <c r="J120" s="38"/>
      <c r="K120" s="38"/>
      <c r="L120" s="42"/>
      <c r="M120" s="219"/>
      <c r="N120" s="78"/>
      <c r="O120" s="78"/>
      <c r="P120" s="78"/>
      <c r="Q120" s="78"/>
      <c r="R120" s="78"/>
      <c r="S120" s="78"/>
      <c r="T120" s="79"/>
      <c r="AT120" s="16" t="s">
        <v>165</v>
      </c>
      <c r="AU120" s="16" t="s">
        <v>84</v>
      </c>
    </row>
    <row r="121" spans="2:51" s="11" customFormat="1" ht="12">
      <c r="B121" s="220"/>
      <c r="C121" s="221"/>
      <c r="D121" s="217" t="s">
        <v>139</v>
      </c>
      <c r="E121" s="222" t="s">
        <v>21</v>
      </c>
      <c r="F121" s="223" t="s">
        <v>186</v>
      </c>
      <c r="G121" s="221"/>
      <c r="H121" s="224">
        <v>3.8</v>
      </c>
      <c r="I121" s="225"/>
      <c r="J121" s="221"/>
      <c r="K121" s="221"/>
      <c r="L121" s="226"/>
      <c r="M121" s="227"/>
      <c r="N121" s="228"/>
      <c r="O121" s="228"/>
      <c r="P121" s="228"/>
      <c r="Q121" s="228"/>
      <c r="R121" s="228"/>
      <c r="S121" s="228"/>
      <c r="T121" s="229"/>
      <c r="AT121" s="230" t="s">
        <v>139</v>
      </c>
      <c r="AU121" s="230" t="s">
        <v>84</v>
      </c>
      <c r="AV121" s="11" t="s">
        <v>84</v>
      </c>
      <c r="AW121" s="11" t="s">
        <v>34</v>
      </c>
      <c r="AX121" s="11" t="s">
        <v>74</v>
      </c>
      <c r="AY121" s="230" t="s">
        <v>128</v>
      </c>
    </row>
    <row r="122" spans="2:65" s="1" customFormat="1" ht="22.5" customHeight="1">
      <c r="B122" s="37"/>
      <c r="C122" s="205" t="s">
        <v>159</v>
      </c>
      <c r="D122" s="205" t="s">
        <v>130</v>
      </c>
      <c r="E122" s="206" t="s">
        <v>187</v>
      </c>
      <c r="F122" s="207" t="s">
        <v>188</v>
      </c>
      <c r="G122" s="208" t="s">
        <v>133</v>
      </c>
      <c r="H122" s="209">
        <v>19</v>
      </c>
      <c r="I122" s="210"/>
      <c r="J122" s="211">
        <f>ROUND(I122*H122,2)</f>
        <v>0</v>
      </c>
      <c r="K122" s="207" t="s">
        <v>134</v>
      </c>
      <c r="L122" s="42"/>
      <c r="M122" s="212" t="s">
        <v>21</v>
      </c>
      <c r="N122" s="213" t="s">
        <v>45</v>
      </c>
      <c r="O122" s="78"/>
      <c r="P122" s="214">
        <f>O122*H122</f>
        <v>0</v>
      </c>
      <c r="Q122" s="214">
        <v>0</v>
      </c>
      <c r="R122" s="214">
        <f>Q122*H122</f>
        <v>0</v>
      </c>
      <c r="S122" s="214">
        <v>0</v>
      </c>
      <c r="T122" s="215">
        <f>S122*H122</f>
        <v>0</v>
      </c>
      <c r="AR122" s="16" t="s">
        <v>135</v>
      </c>
      <c r="AT122" s="16" t="s">
        <v>130</v>
      </c>
      <c r="AU122" s="16" t="s">
        <v>84</v>
      </c>
      <c r="AY122" s="16" t="s">
        <v>128</v>
      </c>
      <c r="BE122" s="216">
        <f>IF(N122="základní",J122,0)</f>
        <v>0</v>
      </c>
      <c r="BF122" s="216">
        <f>IF(N122="snížená",J122,0)</f>
        <v>0</v>
      </c>
      <c r="BG122" s="216">
        <f>IF(N122="zákl. přenesená",J122,0)</f>
        <v>0</v>
      </c>
      <c r="BH122" s="216">
        <f>IF(N122="sníž. přenesená",J122,0)</f>
        <v>0</v>
      </c>
      <c r="BI122" s="216">
        <f>IF(N122="nulová",J122,0)</f>
        <v>0</v>
      </c>
      <c r="BJ122" s="16" t="s">
        <v>82</v>
      </c>
      <c r="BK122" s="216">
        <f>ROUND(I122*H122,2)</f>
        <v>0</v>
      </c>
      <c r="BL122" s="16" t="s">
        <v>135</v>
      </c>
      <c r="BM122" s="16" t="s">
        <v>189</v>
      </c>
    </row>
    <row r="123" spans="2:47" s="1" customFormat="1" ht="12">
      <c r="B123" s="37"/>
      <c r="C123" s="38"/>
      <c r="D123" s="217" t="s">
        <v>137</v>
      </c>
      <c r="E123" s="38"/>
      <c r="F123" s="218" t="s">
        <v>190</v>
      </c>
      <c r="G123" s="38"/>
      <c r="H123" s="38"/>
      <c r="I123" s="129"/>
      <c r="J123" s="38"/>
      <c r="K123" s="38"/>
      <c r="L123" s="42"/>
      <c r="M123" s="219"/>
      <c r="N123" s="78"/>
      <c r="O123" s="78"/>
      <c r="P123" s="78"/>
      <c r="Q123" s="78"/>
      <c r="R123" s="78"/>
      <c r="S123" s="78"/>
      <c r="T123" s="79"/>
      <c r="AT123" s="16" t="s">
        <v>137</v>
      </c>
      <c r="AU123" s="16" t="s">
        <v>84</v>
      </c>
    </row>
    <row r="124" spans="2:51" s="11" customFormat="1" ht="12">
      <c r="B124" s="220"/>
      <c r="C124" s="221"/>
      <c r="D124" s="217" t="s">
        <v>139</v>
      </c>
      <c r="E124" s="222" t="s">
        <v>21</v>
      </c>
      <c r="F124" s="223" t="s">
        <v>191</v>
      </c>
      <c r="G124" s="221"/>
      <c r="H124" s="224">
        <v>19</v>
      </c>
      <c r="I124" s="225"/>
      <c r="J124" s="221"/>
      <c r="K124" s="221"/>
      <c r="L124" s="226"/>
      <c r="M124" s="227"/>
      <c r="N124" s="228"/>
      <c r="O124" s="228"/>
      <c r="P124" s="228"/>
      <c r="Q124" s="228"/>
      <c r="R124" s="228"/>
      <c r="S124" s="228"/>
      <c r="T124" s="229"/>
      <c r="AT124" s="230" t="s">
        <v>139</v>
      </c>
      <c r="AU124" s="230" t="s">
        <v>84</v>
      </c>
      <c r="AV124" s="11" t="s">
        <v>84</v>
      </c>
      <c r="AW124" s="11" t="s">
        <v>34</v>
      </c>
      <c r="AX124" s="11" t="s">
        <v>82</v>
      </c>
      <c r="AY124" s="230" t="s">
        <v>128</v>
      </c>
    </row>
    <row r="125" spans="2:65" s="1" customFormat="1" ht="16.5" customHeight="1">
      <c r="B125" s="37"/>
      <c r="C125" s="231" t="s">
        <v>192</v>
      </c>
      <c r="D125" s="231" t="s">
        <v>181</v>
      </c>
      <c r="E125" s="232" t="s">
        <v>193</v>
      </c>
      <c r="F125" s="233" t="s">
        <v>194</v>
      </c>
      <c r="G125" s="234" t="s">
        <v>195</v>
      </c>
      <c r="H125" s="235">
        <v>0.95</v>
      </c>
      <c r="I125" s="236"/>
      <c r="J125" s="237">
        <f>ROUND(I125*H125,2)</f>
        <v>0</v>
      </c>
      <c r="K125" s="233" t="s">
        <v>134</v>
      </c>
      <c r="L125" s="238"/>
      <c r="M125" s="239" t="s">
        <v>21</v>
      </c>
      <c r="N125" s="240" t="s">
        <v>45</v>
      </c>
      <c r="O125" s="78"/>
      <c r="P125" s="214">
        <f>O125*H125</f>
        <v>0</v>
      </c>
      <c r="Q125" s="214">
        <v>0.001</v>
      </c>
      <c r="R125" s="214">
        <f>Q125*H125</f>
        <v>0.00095</v>
      </c>
      <c r="S125" s="214">
        <v>0</v>
      </c>
      <c r="T125" s="215">
        <f>S125*H125</f>
        <v>0</v>
      </c>
      <c r="AR125" s="16" t="s">
        <v>174</v>
      </c>
      <c r="AT125" s="16" t="s">
        <v>181</v>
      </c>
      <c r="AU125" s="16" t="s">
        <v>84</v>
      </c>
      <c r="AY125" s="16" t="s">
        <v>128</v>
      </c>
      <c r="BE125" s="216">
        <f>IF(N125="základní",J125,0)</f>
        <v>0</v>
      </c>
      <c r="BF125" s="216">
        <f>IF(N125="snížená",J125,0)</f>
        <v>0</v>
      </c>
      <c r="BG125" s="216">
        <f>IF(N125="zákl. přenesená",J125,0)</f>
        <v>0</v>
      </c>
      <c r="BH125" s="216">
        <f>IF(N125="sníž. přenesená",J125,0)</f>
        <v>0</v>
      </c>
      <c r="BI125" s="216">
        <f>IF(N125="nulová",J125,0)</f>
        <v>0</v>
      </c>
      <c r="BJ125" s="16" t="s">
        <v>82</v>
      </c>
      <c r="BK125" s="216">
        <f>ROUND(I125*H125,2)</f>
        <v>0</v>
      </c>
      <c r="BL125" s="16" t="s">
        <v>135</v>
      </c>
      <c r="BM125" s="16" t="s">
        <v>196</v>
      </c>
    </row>
    <row r="126" spans="2:51" s="11" customFormat="1" ht="12">
      <c r="B126" s="220"/>
      <c r="C126" s="221"/>
      <c r="D126" s="217" t="s">
        <v>139</v>
      </c>
      <c r="E126" s="222" t="s">
        <v>21</v>
      </c>
      <c r="F126" s="223" t="s">
        <v>197</v>
      </c>
      <c r="G126" s="221"/>
      <c r="H126" s="224">
        <v>0.95</v>
      </c>
      <c r="I126" s="225"/>
      <c r="J126" s="221"/>
      <c r="K126" s="221"/>
      <c r="L126" s="226"/>
      <c r="M126" s="227"/>
      <c r="N126" s="228"/>
      <c r="O126" s="228"/>
      <c r="P126" s="228"/>
      <c r="Q126" s="228"/>
      <c r="R126" s="228"/>
      <c r="S126" s="228"/>
      <c r="T126" s="229"/>
      <c r="AT126" s="230" t="s">
        <v>139</v>
      </c>
      <c r="AU126" s="230" t="s">
        <v>84</v>
      </c>
      <c r="AV126" s="11" t="s">
        <v>84</v>
      </c>
      <c r="AW126" s="11" t="s">
        <v>34</v>
      </c>
      <c r="AX126" s="11" t="s">
        <v>74</v>
      </c>
      <c r="AY126" s="230" t="s">
        <v>128</v>
      </c>
    </row>
    <row r="127" spans="2:65" s="1" customFormat="1" ht="22.5" customHeight="1">
      <c r="B127" s="37"/>
      <c r="C127" s="205" t="s">
        <v>198</v>
      </c>
      <c r="D127" s="205" t="s">
        <v>130</v>
      </c>
      <c r="E127" s="206" t="s">
        <v>199</v>
      </c>
      <c r="F127" s="207" t="s">
        <v>200</v>
      </c>
      <c r="G127" s="208" t="s">
        <v>133</v>
      </c>
      <c r="H127" s="209">
        <v>19</v>
      </c>
      <c r="I127" s="210"/>
      <c r="J127" s="211">
        <f>ROUND(I127*H127,2)</f>
        <v>0</v>
      </c>
      <c r="K127" s="207" t="s">
        <v>21</v>
      </c>
      <c r="L127" s="42"/>
      <c r="M127" s="212" t="s">
        <v>21</v>
      </c>
      <c r="N127" s="213" t="s">
        <v>45</v>
      </c>
      <c r="O127" s="78"/>
      <c r="P127" s="214">
        <f>O127*H127</f>
        <v>0</v>
      </c>
      <c r="Q127" s="214">
        <v>0</v>
      </c>
      <c r="R127" s="214">
        <f>Q127*H127</f>
        <v>0</v>
      </c>
      <c r="S127" s="214">
        <v>0</v>
      </c>
      <c r="T127" s="215">
        <f>S127*H127</f>
        <v>0</v>
      </c>
      <c r="AR127" s="16" t="s">
        <v>135</v>
      </c>
      <c r="AT127" s="16" t="s">
        <v>130</v>
      </c>
      <c r="AU127" s="16" t="s">
        <v>84</v>
      </c>
      <c r="AY127" s="16" t="s">
        <v>128</v>
      </c>
      <c r="BE127" s="216">
        <f>IF(N127="základní",J127,0)</f>
        <v>0</v>
      </c>
      <c r="BF127" s="216">
        <f>IF(N127="snížená",J127,0)</f>
        <v>0</v>
      </c>
      <c r="BG127" s="216">
        <f>IF(N127="zákl. přenesená",J127,0)</f>
        <v>0</v>
      </c>
      <c r="BH127" s="216">
        <f>IF(N127="sníž. přenesená",J127,0)</f>
        <v>0</v>
      </c>
      <c r="BI127" s="216">
        <f>IF(N127="nulová",J127,0)</f>
        <v>0</v>
      </c>
      <c r="BJ127" s="16" t="s">
        <v>82</v>
      </c>
      <c r="BK127" s="216">
        <f>ROUND(I127*H127,2)</f>
        <v>0</v>
      </c>
      <c r="BL127" s="16" t="s">
        <v>135</v>
      </c>
      <c r="BM127" s="16" t="s">
        <v>201</v>
      </c>
    </row>
    <row r="128" spans="2:51" s="11" customFormat="1" ht="12">
      <c r="B128" s="220"/>
      <c r="C128" s="221"/>
      <c r="D128" s="217" t="s">
        <v>139</v>
      </c>
      <c r="E128" s="222" t="s">
        <v>21</v>
      </c>
      <c r="F128" s="223" t="s">
        <v>202</v>
      </c>
      <c r="G128" s="221"/>
      <c r="H128" s="224">
        <v>19</v>
      </c>
      <c r="I128" s="225"/>
      <c r="J128" s="221"/>
      <c r="K128" s="221"/>
      <c r="L128" s="226"/>
      <c r="M128" s="227"/>
      <c r="N128" s="228"/>
      <c r="O128" s="228"/>
      <c r="P128" s="228"/>
      <c r="Q128" s="228"/>
      <c r="R128" s="228"/>
      <c r="S128" s="228"/>
      <c r="T128" s="229"/>
      <c r="AT128" s="230" t="s">
        <v>139</v>
      </c>
      <c r="AU128" s="230" t="s">
        <v>84</v>
      </c>
      <c r="AV128" s="11" t="s">
        <v>84</v>
      </c>
      <c r="AW128" s="11" t="s">
        <v>34</v>
      </c>
      <c r="AX128" s="11" t="s">
        <v>74</v>
      </c>
      <c r="AY128" s="230" t="s">
        <v>128</v>
      </c>
    </row>
    <row r="129" spans="2:65" s="1" customFormat="1" ht="22.5" customHeight="1">
      <c r="B129" s="37"/>
      <c r="C129" s="205" t="s">
        <v>203</v>
      </c>
      <c r="D129" s="205" t="s">
        <v>130</v>
      </c>
      <c r="E129" s="206" t="s">
        <v>204</v>
      </c>
      <c r="F129" s="207" t="s">
        <v>205</v>
      </c>
      <c r="G129" s="208" t="s">
        <v>163</v>
      </c>
      <c r="H129" s="209">
        <v>9.13</v>
      </c>
      <c r="I129" s="210"/>
      <c r="J129" s="211">
        <f>ROUND(I129*H129,2)</f>
        <v>0</v>
      </c>
      <c r="K129" s="207" t="s">
        <v>134</v>
      </c>
      <c r="L129" s="42"/>
      <c r="M129" s="212" t="s">
        <v>21</v>
      </c>
      <c r="N129" s="213" t="s">
        <v>45</v>
      </c>
      <c r="O129" s="78"/>
      <c r="P129" s="214">
        <f>O129*H129</f>
        <v>0</v>
      </c>
      <c r="Q129" s="214">
        <v>0</v>
      </c>
      <c r="R129" s="214">
        <f>Q129*H129</f>
        <v>0</v>
      </c>
      <c r="S129" s="214">
        <v>0</v>
      </c>
      <c r="T129" s="215">
        <f>S129*H129</f>
        <v>0</v>
      </c>
      <c r="AR129" s="16" t="s">
        <v>206</v>
      </c>
      <c r="AT129" s="16" t="s">
        <v>130</v>
      </c>
      <c r="AU129" s="16" t="s">
        <v>84</v>
      </c>
      <c r="AY129" s="16" t="s">
        <v>128</v>
      </c>
      <c r="BE129" s="216">
        <f>IF(N129="základní",J129,0)</f>
        <v>0</v>
      </c>
      <c r="BF129" s="216">
        <f>IF(N129="snížená",J129,0)</f>
        <v>0</v>
      </c>
      <c r="BG129" s="216">
        <f>IF(N129="zákl. přenesená",J129,0)</f>
        <v>0</v>
      </c>
      <c r="BH129" s="216">
        <f>IF(N129="sníž. přenesená",J129,0)</f>
        <v>0</v>
      </c>
      <c r="BI129" s="216">
        <f>IF(N129="nulová",J129,0)</f>
        <v>0</v>
      </c>
      <c r="BJ129" s="16" t="s">
        <v>82</v>
      </c>
      <c r="BK129" s="216">
        <f>ROUND(I129*H129,2)</f>
        <v>0</v>
      </c>
      <c r="BL129" s="16" t="s">
        <v>206</v>
      </c>
      <c r="BM129" s="16" t="s">
        <v>207</v>
      </c>
    </row>
    <row r="130" spans="2:47" s="1" customFormat="1" ht="12">
      <c r="B130" s="37"/>
      <c r="C130" s="38"/>
      <c r="D130" s="217" t="s">
        <v>137</v>
      </c>
      <c r="E130" s="38"/>
      <c r="F130" s="218" t="s">
        <v>208</v>
      </c>
      <c r="G130" s="38"/>
      <c r="H130" s="38"/>
      <c r="I130" s="129"/>
      <c r="J130" s="38"/>
      <c r="K130" s="38"/>
      <c r="L130" s="42"/>
      <c r="M130" s="219"/>
      <c r="N130" s="78"/>
      <c r="O130" s="78"/>
      <c r="P130" s="78"/>
      <c r="Q130" s="78"/>
      <c r="R130" s="78"/>
      <c r="S130" s="78"/>
      <c r="T130" s="79"/>
      <c r="AT130" s="16" t="s">
        <v>137</v>
      </c>
      <c r="AU130" s="16" t="s">
        <v>84</v>
      </c>
    </row>
    <row r="131" spans="2:51" s="11" customFormat="1" ht="12">
      <c r="B131" s="220"/>
      <c r="C131" s="221"/>
      <c r="D131" s="217" t="s">
        <v>139</v>
      </c>
      <c r="E131" s="222" t="s">
        <v>21</v>
      </c>
      <c r="F131" s="223" t="s">
        <v>209</v>
      </c>
      <c r="G131" s="221"/>
      <c r="H131" s="224">
        <v>4.83</v>
      </c>
      <c r="I131" s="225"/>
      <c r="J131" s="221"/>
      <c r="K131" s="221"/>
      <c r="L131" s="226"/>
      <c r="M131" s="227"/>
      <c r="N131" s="228"/>
      <c r="O131" s="228"/>
      <c r="P131" s="228"/>
      <c r="Q131" s="228"/>
      <c r="R131" s="228"/>
      <c r="S131" s="228"/>
      <c r="T131" s="229"/>
      <c r="AT131" s="230" t="s">
        <v>139</v>
      </c>
      <c r="AU131" s="230" t="s">
        <v>84</v>
      </c>
      <c r="AV131" s="11" t="s">
        <v>84</v>
      </c>
      <c r="AW131" s="11" t="s">
        <v>34</v>
      </c>
      <c r="AX131" s="11" t="s">
        <v>74</v>
      </c>
      <c r="AY131" s="230" t="s">
        <v>128</v>
      </c>
    </row>
    <row r="132" spans="2:51" s="11" customFormat="1" ht="12">
      <c r="B132" s="220"/>
      <c r="C132" s="221"/>
      <c r="D132" s="217" t="s">
        <v>139</v>
      </c>
      <c r="E132" s="222" t="s">
        <v>21</v>
      </c>
      <c r="F132" s="223" t="s">
        <v>173</v>
      </c>
      <c r="G132" s="221"/>
      <c r="H132" s="224">
        <v>3.8</v>
      </c>
      <c r="I132" s="225"/>
      <c r="J132" s="221"/>
      <c r="K132" s="221"/>
      <c r="L132" s="226"/>
      <c r="M132" s="227"/>
      <c r="N132" s="228"/>
      <c r="O132" s="228"/>
      <c r="P132" s="228"/>
      <c r="Q132" s="228"/>
      <c r="R132" s="228"/>
      <c r="S132" s="228"/>
      <c r="T132" s="229"/>
      <c r="AT132" s="230" t="s">
        <v>139</v>
      </c>
      <c r="AU132" s="230" t="s">
        <v>84</v>
      </c>
      <c r="AV132" s="11" t="s">
        <v>84</v>
      </c>
      <c r="AW132" s="11" t="s">
        <v>34</v>
      </c>
      <c r="AX132" s="11" t="s">
        <v>74</v>
      </c>
      <c r="AY132" s="230" t="s">
        <v>128</v>
      </c>
    </row>
    <row r="133" spans="2:51" s="11" customFormat="1" ht="12">
      <c r="B133" s="220"/>
      <c r="C133" s="221"/>
      <c r="D133" s="217" t="s">
        <v>139</v>
      </c>
      <c r="E133" s="222" t="s">
        <v>21</v>
      </c>
      <c r="F133" s="223" t="s">
        <v>210</v>
      </c>
      <c r="G133" s="221"/>
      <c r="H133" s="224">
        <v>0.5</v>
      </c>
      <c r="I133" s="225"/>
      <c r="J133" s="221"/>
      <c r="K133" s="221"/>
      <c r="L133" s="226"/>
      <c r="M133" s="227"/>
      <c r="N133" s="228"/>
      <c r="O133" s="228"/>
      <c r="P133" s="228"/>
      <c r="Q133" s="228"/>
      <c r="R133" s="228"/>
      <c r="S133" s="228"/>
      <c r="T133" s="229"/>
      <c r="AT133" s="230" t="s">
        <v>139</v>
      </c>
      <c r="AU133" s="230" t="s">
        <v>84</v>
      </c>
      <c r="AV133" s="11" t="s">
        <v>84</v>
      </c>
      <c r="AW133" s="11" t="s">
        <v>34</v>
      </c>
      <c r="AX133" s="11" t="s">
        <v>74</v>
      </c>
      <c r="AY133" s="230" t="s">
        <v>128</v>
      </c>
    </row>
    <row r="134" spans="2:65" s="1" customFormat="1" ht="22.5" customHeight="1">
      <c r="B134" s="37"/>
      <c r="C134" s="205" t="s">
        <v>211</v>
      </c>
      <c r="D134" s="205" t="s">
        <v>130</v>
      </c>
      <c r="E134" s="206" t="s">
        <v>212</v>
      </c>
      <c r="F134" s="207" t="s">
        <v>213</v>
      </c>
      <c r="G134" s="208" t="s">
        <v>163</v>
      </c>
      <c r="H134" s="209">
        <v>82.17</v>
      </c>
      <c r="I134" s="210"/>
      <c r="J134" s="211">
        <f>ROUND(I134*H134,2)</f>
        <v>0</v>
      </c>
      <c r="K134" s="207" t="s">
        <v>134</v>
      </c>
      <c r="L134" s="42"/>
      <c r="M134" s="212" t="s">
        <v>21</v>
      </c>
      <c r="N134" s="213" t="s">
        <v>45</v>
      </c>
      <c r="O134" s="78"/>
      <c r="P134" s="214">
        <f>O134*H134</f>
        <v>0</v>
      </c>
      <c r="Q134" s="214">
        <v>0</v>
      </c>
      <c r="R134" s="214">
        <f>Q134*H134</f>
        <v>0</v>
      </c>
      <c r="S134" s="214">
        <v>0</v>
      </c>
      <c r="T134" s="215">
        <f>S134*H134</f>
        <v>0</v>
      </c>
      <c r="AR134" s="16" t="s">
        <v>206</v>
      </c>
      <c r="AT134" s="16" t="s">
        <v>130</v>
      </c>
      <c r="AU134" s="16" t="s">
        <v>84</v>
      </c>
      <c r="AY134" s="16" t="s">
        <v>128</v>
      </c>
      <c r="BE134" s="216">
        <f>IF(N134="základní",J134,0)</f>
        <v>0</v>
      </c>
      <c r="BF134" s="216">
        <f>IF(N134="snížená",J134,0)</f>
        <v>0</v>
      </c>
      <c r="BG134" s="216">
        <f>IF(N134="zákl. přenesená",J134,0)</f>
        <v>0</v>
      </c>
      <c r="BH134" s="216">
        <f>IF(N134="sníž. přenesená",J134,0)</f>
        <v>0</v>
      </c>
      <c r="BI134" s="216">
        <f>IF(N134="nulová",J134,0)</f>
        <v>0</v>
      </c>
      <c r="BJ134" s="16" t="s">
        <v>82</v>
      </c>
      <c r="BK134" s="216">
        <f>ROUND(I134*H134,2)</f>
        <v>0</v>
      </c>
      <c r="BL134" s="16" t="s">
        <v>206</v>
      </c>
      <c r="BM134" s="16" t="s">
        <v>214</v>
      </c>
    </row>
    <row r="135" spans="2:47" s="1" customFormat="1" ht="12">
      <c r="B135" s="37"/>
      <c r="C135" s="38"/>
      <c r="D135" s="217" t="s">
        <v>137</v>
      </c>
      <c r="E135" s="38"/>
      <c r="F135" s="218" t="s">
        <v>208</v>
      </c>
      <c r="G135" s="38"/>
      <c r="H135" s="38"/>
      <c r="I135" s="129"/>
      <c r="J135" s="38"/>
      <c r="K135" s="38"/>
      <c r="L135" s="42"/>
      <c r="M135" s="219"/>
      <c r="N135" s="78"/>
      <c r="O135" s="78"/>
      <c r="P135" s="78"/>
      <c r="Q135" s="78"/>
      <c r="R135" s="78"/>
      <c r="S135" s="78"/>
      <c r="T135" s="79"/>
      <c r="AT135" s="16" t="s">
        <v>137</v>
      </c>
      <c r="AU135" s="16" t="s">
        <v>84</v>
      </c>
    </row>
    <row r="136" spans="2:51" s="11" customFormat="1" ht="12">
      <c r="B136" s="220"/>
      <c r="C136" s="221"/>
      <c r="D136" s="217" t="s">
        <v>139</v>
      </c>
      <c r="E136" s="222" t="s">
        <v>21</v>
      </c>
      <c r="F136" s="223" t="s">
        <v>215</v>
      </c>
      <c r="G136" s="221"/>
      <c r="H136" s="224">
        <v>82.17</v>
      </c>
      <c r="I136" s="225"/>
      <c r="J136" s="221"/>
      <c r="K136" s="221"/>
      <c r="L136" s="226"/>
      <c r="M136" s="227"/>
      <c r="N136" s="228"/>
      <c r="O136" s="228"/>
      <c r="P136" s="228"/>
      <c r="Q136" s="228"/>
      <c r="R136" s="228"/>
      <c r="S136" s="228"/>
      <c r="T136" s="229"/>
      <c r="AT136" s="230" t="s">
        <v>139</v>
      </c>
      <c r="AU136" s="230" t="s">
        <v>84</v>
      </c>
      <c r="AV136" s="11" t="s">
        <v>84</v>
      </c>
      <c r="AW136" s="11" t="s">
        <v>34</v>
      </c>
      <c r="AX136" s="11" t="s">
        <v>82</v>
      </c>
      <c r="AY136" s="230" t="s">
        <v>128</v>
      </c>
    </row>
    <row r="137" spans="2:65" s="1" customFormat="1" ht="22.5" customHeight="1">
      <c r="B137" s="37"/>
      <c r="C137" s="205" t="s">
        <v>8</v>
      </c>
      <c r="D137" s="205" t="s">
        <v>130</v>
      </c>
      <c r="E137" s="206" t="s">
        <v>216</v>
      </c>
      <c r="F137" s="207" t="s">
        <v>217</v>
      </c>
      <c r="G137" s="208" t="s">
        <v>218</v>
      </c>
      <c r="H137" s="209">
        <v>16.434</v>
      </c>
      <c r="I137" s="210"/>
      <c r="J137" s="211">
        <f>ROUND(I137*H137,2)</f>
        <v>0</v>
      </c>
      <c r="K137" s="207" t="s">
        <v>134</v>
      </c>
      <c r="L137" s="42"/>
      <c r="M137" s="212" t="s">
        <v>21</v>
      </c>
      <c r="N137" s="213" t="s">
        <v>45</v>
      </c>
      <c r="O137" s="78"/>
      <c r="P137" s="214">
        <f>O137*H137</f>
        <v>0</v>
      </c>
      <c r="Q137" s="214">
        <v>0</v>
      </c>
      <c r="R137" s="214">
        <f>Q137*H137</f>
        <v>0</v>
      </c>
      <c r="S137" s="214">
        <v>0</v>
      </c>
      <c r="T137" s="215">
        <f>S137*H137</f>
        <v>0</v>
      </c>
      <c r="AR137" s="16" t="s">
        <v>135</v>
      </c>
      <c r="AT137" s="16" t="s">
        <v>130</v>
      </c>
      <c r="AU137" s="16" t="s">
        <v>84</v>
      </c>
      <c r="AY137" s="16" t="s">
        <v>128</v>
      </c>
      <c r="BE137" s="216">
        <f>IF(N137="základní",J137,0)</f>
        <v>0</v>
      </c>
      <c r="BF137" s="216">
        <f>IF(N137="snížená",J137,0)</f>
        <v>0</v>
      </c>
      <c r="BG137" s="216">
        <f>IF(N137="zákl. přenesená",J137,0)</f>
        <v>0</v>
      </c>
      <c r="BH137" s="216">
        <f>IF(N137="sníž. přenesená",J137,0)</f>
        <v>0</v>
      </c>
      <c r="BI137" s="216">
        <f>IF(N137="nulová",J137,0)</f>
        <v>0</v>
      </c>
      <c r="BJ137" s="16" t="s">
        <v>82</v>
      </c>
      <c r="BK137" s="216">
        <f>ROUND(I137*H137,2)</f>
        <v>0</v>
      </c>
      <c r="BL137" s="16" t="s">
        <v>135</v>
      </c>
      <c r="BM137" s="16" t="s">
        <v>219</v>
      </c>
    </row>
    <row r="138" spans="2:47" s="1" customFormat="1" ht="12">
      <c r="B138" s="37"/>
      <c r="C138" s="38"/>
      <c r="D138" s="217" t="s">
        <v>137</v>
      </c>
      <c r="E138" s="38"/>
      <c r="F138" s="218" t="s">
        <v>220</v>
      </c>
      <c r="G138" s="38"/>
      <c r="H138" s="38"/>
      <c r="I138" s="129"/>
      <c r="J138" s="38"/>
      <c r="K138" s="38"/>
      <c r="L138" s="42"/>
      <c r="M138" s="219"/>
      <c r="N138" s="78"/>
      <c r="O138" s="78"/>
      <c r="P138" s="78"/>
      <c r="Q138" s="78"/>
      <c r="R138" s="78"/>
      <c r="S138" s="78"/>
      <c r="T138" s="79"/>
      <c r="AT138" s="16" t="s">
        <v>137</v>
      </c>
      <c r="AU138" s="16" t="s">
        <v>84</v>
      </c>
    </row>
    <row r="139" spans="2:51" s="11" customFormat="1" ht="12">
      <c r="B139" s="220"/>
      <c r="C139" s="221"/>
      <c r="D139" s="217" t="s">
        <v>139</v>
      </c>
      <c r="E139" s="222" t="s">
        <v>21</v>
      </c>
      <c r="F139" s="223" t="s">
        <v>221</v>
      </c>
      <c r="G139" s="221"/>
      <c r="H139" s="224">
        <v>16.434</v>
      </c>
      <c r="I139" s="225"/>
      <c r="J139" s="221"/>
      <c r="K139" s="221"/>
      <c r="L139" s="226"/>
      <c r="M139" s="227"/>
      <c r="N139" s="228"/>
      <c r="O139" s="228"/>
      <c r="P139" s="228"/>
      <c r="Q139" s="228"/>
      <c r="R139" s="228"/>
      <c r="S139" s="228"/>
      <c r="T139" s="229"/>
      <c r="AT139" s="230" t="s">
        <v>139</v>
      </c>
      <c r="AU139" s="230" t="s">
        <v>84</v>
      </c>
      <c r="AV139" s="11" t="s">
        <v>84</v>
      </c>
      <c r="AW139" s="11" t="s">
        <v>34</v>
      </c>
      <c r="AX139" s="11" t="s">
        <v>82</v>
      </c>
      <c r="AY139" s="230" t="s">
        <v>128</v>
      </c>
    </row>
    <row r="140" spans="2:63" s="10" customFormat="1" ht="22.8" customHeight="1">
      <c r="B140" s="189"/>
      <c r="C140" s="190"/>
      <c r="D140" s="191" t="s">
        <v>73</v>
      </c>
      <c r="E140" s="203" t="s">
        <v>180</v>
      </c>
      <c r="F140" s="203" t="s">
        <v>222</v>
      </c>
      <c r="G140" s="190"/>
      <c r="H140" s="190"/>
      <c r="I140" s="193"/>
      <c r="J140" s="204">
        <f>BK140</f>
        <v>0</v>
      </c>
      <c r="K140" s="190"/>
      <c r="L140" s="195"/>
      <c r="M140" s="196"/>
      <c r="N140" s="197"/>
      <c r="O140" s="197"/>
      <c r="P140" s="198">
        <f>P141+SUM(P142:P156)</f>
        <v>0</v>
      </c>
      <c r="Q140" s="197"/>
      <c r="R140" s="198">
        <f>R141+SUM(R142:R156)</f>
        <v>0.001844</v>
      </c>
      <c r="S140" s="197"/>
      <c r="T140" s="199">
        <f>T141+SUM(T142:T156)</f>
        <v>0</v>
      </c>
      <c r="AR140" s="200" t="s">
        <v>82</v>
      </c>
      <c r="AT140" s="201" t="s">
        <v>73</v>
      </c>
      <c r="AU140" s="201" t="s">
        <v>82</v>
      </c>
      <c r="AY140" s="200" t="s">
        <v>128</v>
      </c>
      <c r="BK140" s="202">
        <f>BK141+SUM(BK142:BK156)</f>
        <v>0</v>
      </c>
    </row>
    <row r="141" spans="2:65" s="1" customFormat="1" ht="16.5" customHeight="1">
      <c r="B141" s="37"/>
      <c r="C141" s="205" t="s">
        <v>223</v>
      </c>
      <c r="D141" s="205" t="s">
        <v>130</v>
      </c>
      <c r="E141" s="206" t="s">
        <v>224</v>
      </c>
      <c r="F141" s="207" t="s">
        <v>225</v>
      </c>
      <c r="G141" s="208" t="s">
        <v>151</v>
      </c>
      <c r="H141" s="209">
        <v>8</v>
      </c>
      <c r="I141" s="210"/>
      <c r="J141" s="211">
        <f>ROUND(I141*H141,2)</f>
        <v>0</v>
      </c>
      <c r="K141" s="207" t="s">
        <v>134</v>
      </c>
      <c r="L141" s="42"/>
      <c r="M141" s="212" t="s">
        <v>21</v>
      </c>
      <c r="N141" s="213" t="s">
        <v>45</v>
      </c>
      <c r="O141" s="78"/>
      <c r="P141" s="214">
        <f>O141*H141</f>
        <v>0</v>
      </c>
      <c r="Q141" s="214">
        <v>1E-05</v>
      </c>
      <c r="R141" s="214">
        <f>Q141*H141</f>
        <v>8E-05</v>
      </c>
      <c r="S141" s="214">
        <v>0</v>
      </c>
      <c r="T141" s="215">
        <f>S141*H141</f>
        <v>0</v>
      </c>
      <c r="AR141" s="16" t="s">
        <v>135</v>
      </c>
      <c r="AT141" s="16" t="s">
        <v>130</v>
      </c>
      <c r="AU141" s="16" t="s">
        <v>84</v>
      </c>
      <c r="AY141" s="16" t="s">
        <v>128</v>
      </c>
      <c r="BE141" s="216">
        <f>IF(N141="základní",J141,0)</f>
        <v>0</v>
      </c>
      <c r="BF141" s="216">
        <f>IF(N141="snížená",J141,0)</f>
        <v>0</v>
      </c>
      <c r="BG141" s="216">
        <f>IF(N141="zákl. přenesená",J141,0)</f>
        <v>0</v>
      </c>
      <c r="BH141" s="216">
        <f>IF(N141="sníž. přenesená",J141,0)</f>
        <v>0</v>
      </c>
      <c r="BI141" s="216">
        <f>IF(N141="nulová",J141,0)</f>
        <v>0</v>
      </c>
      <c r="BJ141" s="16" t="s">
        <v>82</v>
      </c>
      <c r="BK141" s="216">
        <f>ROUND(I141*H141,2)</f>
        <v>0</v>
      </c>
      <c r="BL141" s="16" t="s">
        <v>135</v>
      </c>
      <c r="BM141" s="16" t="s">
        <v>226</v>
      </c>
    </row>
    <row r="142" spans="2:47" s="1" customFormat="1" ht="12">
      <c r="B142" s="37"/>
      <c r="C142" s="38"/>
      <c r="D142" s="217" t="s">
        <v>137</v>
      </c>
      <c r="E142" s="38"/>
      <c r="F142" s="218" t="s">
        <v>227</v>
      </c>
      <c r="G142" s="38"/>
      <c r="H142" s="38"/>
      <c r="I142" s="129"/>
      <c r="J142" s="38"/>
      <c r="K142" s="38"/>
      <c r="L142" s="42"/>
      <c r="M142" s="219"/>
      <c r="N142" s="78"/>
      <c r="O142" s="78"/>
      <c r="P142" s="78"/>
      <c r="Q142" s="78"/>
      <c r="R142" s="78"/>
      <c r="S142" s="78"/>
      <c r="T142" s="79"/>
      <c r="AT142" s="16" t="s">
        <v>137</v>
      </c>
      <c r="AU142" s="16" t="s">
        <v>84</v>
      </c>
    </row>
    <row r="143" spans="2:51" s="11" customFormat="1" ht="12">
      <c r="B143" s="220"/>
      <c r="C143" s="221"/>
      <c r="D143" s="217" t="s">
        <v>139</v>
      </c>
      <c r="E143" s="222" t="s">
        <v>21</v>
      </c>
      <c r="F143" s="223" t="s">
        <v>174</v>
      </c>
      <c r="G143" s="221"/>
      <c r="H143" s="224">
        <v>8</v>
      </c>
      <c r="I143" s="225"/>
      <c r="J143" s="221"/>
      <c r="K143" s="221"/>
      <c r="L143" s="226"/>
      <c r="M143" s="227"/>
      <c r="N143" s="228"/>
      <c r="O143" s="228"/>
      <c r="P143" s="228"/>
      <c r="Q143" s="228"/>
      <c r="R143" s="228"/>
      <c r="S143" s="228"/>
      <c r="T143" s="229"/>
      <c r="AT143" s="230" t="s">
        <v>139</v>
      </c>
      <c r="AU143" s="230" t="s">
        <v>84</v>
      </c>
      <c r="AV143" s="11" t="s">
        <v>84</v>
      </c>
      <c r="AW143" s="11" t="s">
        <v>34</v>
      </c>
      <c r="AX143" s="11" t="s">
        <v>82</v>
      </c>
      <c r="AY143" s="230" t="s">
        <v>128</v>
      </c>
    </row>
    <row r="144" spans="2:65" s="1" customFormat="1" ht="16.5" customHeight="1">
      <c r="B144" s="37"/>
      <c r="C144" s="205" t="s">
        <v>228</v>
      </c>
      <c r="D144" s="205" t="s">
        <v>130</v>
      </c>
      <c r="E144" s="206" t="s">
        <v>229</v>
      </c>
      <c r="F144" s="207" t="s">
        <v>230</v>
      </c>
      <c r="G144" s="208" t="s">
        <v>151</v>
      </c>
      <c r="H144" s="209">
        <v>8</v>
      </c>
      <c r="I144" s="210"/>
      <c r="J144" s="211">
        <f>ROUND(I144*H144,2)</f>
        <v>0</v>
      </c>
      <c r="K144" s="207" t="s">
        <v>134</v>
      </c>
      <c r="L144" s="42"/>
      <c r="M144" s="212" t="s">
        <v>21</v>
      </c>
      <c r="N144" s="213" t="s">
        <v>45</v>
      </c>
      <c r="O144" s="78"/>
      <c r="P144" s="214">
        <f>O144*H144</f>
        <v>0</v>
      </c>
      <c r="Q144" s="214">
        <v>0</v>
      </c>
      <c r="R144" s="214">
        <f>Q144*H144</f>
        <v>0</v>
      </c>
      <c r="S144" s="214">
        <v>0</v>
      </c>
      <c r="T144" s="215">
        <f>S144*H144</f>
        <v>0</v>
      </c>
      <c r="AR144" s="16" t="s">
        <v>135</v>
      </c>
      <c r="AT144" s="16" t="s">
        <v>130</v>
      </c>
      <c r="AU144" s="16" t="s">
        <v>84</v>
      </c>
      <c r="AY144" s="16" t="s">
        <v>128</v>
      </c>
      <c r="BE144" s="216">
        <f>IF(N144="základní",J144,0)</f>
        <v>0</v>
      </c>
      <c r="BF144" s="216">
        <f>IF(N144="snížená",J144,0)</f>
        <v>0</v>
      </c>
      <c r="BG144" s="216">
        <f>IF(N144="zákl. přenesená",J144,0)</f>
        <v>0</v>
      </c>
      <c r="BH144" s="216">
        <f>IF(N144="sníž. přenesená",J144,0)</f>
        <v>0</v>
      </c>
      <c r="BI144" s="216">
        <f>IF(N144="nulová",J144,0)</f>
        <v>0</v>
      </c>
      <c r="BJ144" s="16" t="s">
        <v>82</v>
      </c>
      <c r="BK144" s="216">
        <f>ROUND(I144*H144,2)</f>
        <v>0</v>
      </c>
      <c r="BL144" s="16" t="s">
        <v>135</v>
      </c>
      <c r="BM144" s="16" t="s">
        <v>231</v>
      </c>
    </row>
    <row r="145" spans="2:47" s="1" customFormat="1" ht="12">
      <c r="B145" s="37"/>
      <c r="C145" s="38"/>
      <c r="D145" s="217" t="s">
        <v>137</v>
      </c>
      <c r="E145" s="38"/>
      <c r="F145" s="218" t="s">
        <v>227</v>
      </c>
      <c r="G145" s="38"/>
      <c r="H145" s="38"/>
      <c r="I145" s="129"/>
      <c r="J145" s="38"/>
      <c r="K145" s="38"/>
      <c r="L145" s="42"/>
      <c r="M145" s="219"/>
      <c r="N145" s="78"/>
      <c r="O145" s="78"/>
      <c r="P145" s="78"/>
      <c r="Q145" s="78"/>
      <c r="R145" s="78"/>
      <c r="S145" s="78"/>
      <c r="T145" s="79"/>
      <c r="AT145" s="16" t="s">
        <v>137</v>
      </c>
      <c r="AU145" s="16" t="s">
        <v>84</v>
      </c>
    </row>
    <row r="146" spans="2:51" s="11" customFormat="1" ht="12">
      <c r="B146" s="220"/>
      <c r="C146" s="221"/>
      <c r="D146" s="217" t="s">
        <v>139</v>
      </c>
      <c r="E146" s="222" t="s">
        <v>21</v>
      </c>
      <c r="F146" s="223" t="s">
        <v>174</v>
      </c>
      <c r="G146" s="221"/>
      <c r="H146" s="224">
        <v>8</v>
      </c>
      <c r="I146" s="225"/>
      <c r="J146" s="221"/>
      <c r="K146" s="221"/>
      <c r="L146" s="226"/>
      <c r="M146" s="227"/>
      <c r="N146" s="228"/>
      <c r="O146" s="228"/>
      <c r="P146" s="228"/>
      <c r="Q146" s="228"/>
      <c r="R146" s="228"/>
      <c r="S146" s="228"/>
      <c r="T146" s="229"/>
      <c r="AT146" s="230" t="s">
        <v>139</v>
      </c>
      <c r="AU146" s="230" t="s">
        <v>84</v>
      </c>
      <c r="AV146" s="11" t="s">
        <v>84</v>
      </c>
      <c r="AW146" s="11" t="s">
        <v>34</v>
      </c>
      <c r="AX146" s="11" t="s">
        <v>82</v>
      </c>
      <c r="AY146" s="230" t="s">
        <v>128</v>
      </c>
    </row>
    <row r="147" spans="2:65" s="1" customFormat="1" ht="22.5" customHeight="1">
      <c r="B147" s="37"/>
      <c r="C147" s="205" t="s">
        <v>232</v>
      </c>
      <c r="D147" s="205" t="s">
        <v>130</v>
      </c>
      <c r="E147" s="206" t="s">
        <v>233</v>
      </c>
      <c r="F147" s="207" t="s">
        <v>234</v>
      </c>
      <c r="G147" s="208" t="s">
        <v>151</v>
      </c>
      <c r="H147" s="209">
        <v>8</v>
      </c>
      <c r="I147" s="210"/>
      <c r="J147" s="211">
        <f>ROUND(I147*H147,2)</f>
        <v>0</v>
      </c>
      <c r="K147" s="207" t="s">
        <v>134</v>
      </c>
      <c r="L147" s="42"/>
      <c r="M147" s="212" t="s">
        <v>21</v>
      </c>
      <c r="N147" s="213" t="s">
        <v>45</v>
      </c>
      <c r="O147" s="78"/>
      <c r="P147" s="214">
        <f>O147*H147</f>
        <v>0</v>
      </c>
      <c r="Q147" s="214">
        <v>0.0002205</v>
      </c>
      <c r="R147" s="214">
        <f>Q147*H147</f>
        <v>0.001764</v>
      </c>
      <c r="S147" s="214">
        <v>0</v>
      </c>
      <c r="T147" s="215">
        <f>S147*H147</f>
        <v>0</v>
      </c>
      <c r="AR147" s="16" t="s">
        <v>135</v>
      </c>
      <c r="AT147" s="16" t="s">
        <v>130</v>
      </c>
      <c r="AU147" s="16" t="s">
        <v>84</v>
      </c>
      <c r="AY147" s="16" t="s">
        <v>128</v>
      </c>
      <c r="BE147" s="216">
        <f>IF(N147="základní",J147,0)</f>
        <v>0</v>
      </c>
      <c r="BF147" s="216">
        <f>IF(N147="snížená",J147,0)</f>
        <v>0</v>
      </c>
      <c r="BG147" s="216">
        <f>IF(N147="zákl. přenesená",J147,0)</f>
        <v>0</v>
      </c>
      <c r="BH147" s="216">
        <f>IF(N147="sníž. přenesená",J147,0)</f>
        <v>0</v>
      </c>
      <c r="BI147" s="216">
        <f>IF(N147="nulová",J147,0)</f>
        <v>0</v>
      </c>
      <c r="BJ147" s="16" t="s">
        <v>82</v>
      </c>
      <c r="BK147" s="216">
        <f>ROUND(I147*H147,2)</f>
        <v>0</v>
      </c>
      <c r="BL147" s="16" t="s">
        <v>135</v>
      </c>
      <c r="BM147" s="16" t="s">
        <v>235</v>
      </c>
    </row>
    <row r="148" spans="2:47" s="1" customFormat="1" ht="12">
      <c r="B148" s="37"/>
      <c r="C148" s="38"/>
      <c r="D148" s="217" t="s">
        <v>137</v>
      </c>
      <c r="E148" s="38"/>
      <c r="F148" s="218" t="s">
        <v>236</v>
      </c>
      <c r="G148" s="38"/>
      <c r="H148" s="38"/>
      <c r="I148" s="129"/>
      <c r="J148" s="38"/>
      <c r="K148" s="38"/>
      <c r="L148" s="42"/>
      <c r="M148" s="219"/>
      <c r="N148" s="78"/>
      <c r="O148" s="78"/>
      <c r="P148" s="78"/>
      <c r="Q148" s="78"/>
      <c r="R148" s="78"/>
      <c r="S148" s="78"/>
      <c r="T148" s="79"/>
      <c r="AT148" s="16" t="s">
        <v>137</v>
      </c>
      <c r="AU148" s="16" t="s">
        <v>84</v>
      </c>
    </row>
    <row r="149" spans="2:51" s="11" customFormat="1" ht="12">
      <c r="B149" s="220"/>
      <c r="C149" s="221"/>
      <c r="D149" s="217" t="s">
        <v>139</v>
      </c>
      <c r="E149" s="222" t="s">
        <v>21</v>
      </c>
      <c r="F149" s="223" t="s">
        <v>174</v>
      </c>
      <c r="G149" s="221"/>
      <c r="H149" s="224">
        <v>8</v>
      </c>
      <c r="I149" s="225"/>
      <c r="J149" s="221"/>
      <c r="K149" s="221"/>
      <c r="L149" s="226"/>
      <c r="M149" s="227"/>
      <c r="N149" s="228"/>
      <c r="O149" s="228"/>
      <c r="P149" s="228"/>
      <c r="Q149" s="228"/>
      <c r="R149" s="228"/>
      <c r="S149" s="228"/>
      <c r="T149" s="229"/>
      <c r="AT149" s="230" t="s">
        <v>139</v>
      </c>
      <c r="AU149" s="230" t="s">
        <v>84</v>
      </c>
      <c r="AV149" s="11" t="s">
        <v>84</v>
      </c>
      <c r="AW149" s="11" t="s">
        <v>34</v>
      </c>
      <c r="AX149" s="11" t="s">
        <v>74</v>
      </c>
      <c r="AY149" s="230" t="s">
        <v>128</v>
      </c>
    </row>
    <row r="150" spans="2:65" s="1" customFormat="1" ht="22.5" customHeight="1">
      <c r="B150" s="37"/>
      <c r="C150" s="205" t="s">
        <v>191</v>
      </c>
      <c r="D150" s="205" t="s">
        <v>130</v>
      </c>
      <c r="E150" s="206" t="s">
        <v>237</v>
      </c>
      <c r="F150" s="207" t="s">
        <v>238</v>
      </c>
      <c r="G150" s="208" t="s">
        <v>151</v>
      </c>
      <c r="H150" s="209">
        <v>8</v>
      </c>
      <c r="I150" s="210"/>
      <c r="J150" s="211">
        <f>ROUND(I150*H150,2)</f>
        <v>0</v>
      </c>
      <c r="K150" s="207" t="s">
        <v>134</v>
      </c>
      <c r="L150" s="42"/>
      <c r="M150" s="212" t="s">
        <v>21</v>
      </c>
      <c r="N150" s="213" t="s">
        <v>45</v>
      </c>
      <c r="O150" s="78"/>
      <c r="P150" s="214">
        <f>O150*H150</f>
        <v>0</v>
      </c>
      <c r="Q150" s="214">
        <v>0</v>
      </c>
      <c r="R150" s="214">
        <f>Q150*H150</f>
        <v>0</v>
      </c>
      <c r="S150" s="214">
        <v>0</v>
      </c>
      <c r="T150" s="215">
        <f>S150*H150</f>
        <v>0</v>
      </c>
      <c r="AR150" s="16" t="s">
        <v>135</v>
      </c>
      <c r="AT150" s="16" t="s">
        <v>130</v>
      </c>
      <c r="AU150" s="16" t="s">
        <v>84</v>
      </c>
      <c r="AY150" s="16" t="s">
        <v>128</v>
      </c>
      <c r="BE150" s="216">
        <f>IF(N150="základní",J150,0)</f>
        <v>0</v>
      </c>
      <c r="BF150" s="216">
        <f>IF(N150="snížená",J150,0)</f>
        <v>0</v>
      </c>
      <c r="BG150" s="216">
        <f>IF(N150="zákl. přenesená",J150,0)</f>
        <v>0</v>
      </c>
      <c r="BH150" s="216">
        <f>IF(N150="sníž. přenesená",J150,0)</f>
        <v>0</v>
      </c>
      <c r="BI150" s="216">
        <f>IF(N150="nulová",J150,0)</f>
        <v>0</v>
      </c>
      <c r="BJ150" s="16" t="s">
        <v>82</v>
      </c>
      <c r="BK150" s="216">
        <f>ROUND(I150*H150,2)</f>
        <v>0</v>
      </c>
      <c r="BL150" s="16" t="s">
        <v>135</v>
      </c>
      <c r="BM150" s="16" t="s">
        <v>239</v>
      </c>
    </row>
    <row r="151" spans="2:47" s="1" customFormat="1" ht="12">
      <c r="B151" s="37"/>
      <c r="C151" s="38"/>
      <c r="D151" s="217" t="s">
        <v>137</v>
      </c>
      <c r="E151" s="38"/>
      <c r="F151" s="218" t="s">
        <v>240</v>
      </c>
      <c r="G151" s="38"/>
      <c r="H151" s="38"/>
      <c r="I151" s="129"/>
      <c r="J151" s="38"/>
      <c r="K151" s="38"/>
      <c r="L151" s="42"/>
      <c r="M151" s="219"/>
      <c r="N151" s="78"/>
      <c r="O151" s="78"/>
      <c r="P151" s="78"/>
      <c r="Q151" s="78"/>
      <c r="R151" s="78"/>
      <c r="S151" s="78"/>
      <c r="T151" s="79"/>
      <c r="AT151" s="16" t="s">
        <v>137</v>
      </c>
      <c r="AU151" s="16" t="s">
        <v>84</v>
      </c>
    </row>
    <row r="152" spans="2:51" s="11" customFormat="1" ht="12">
      <c r="B152" s="220"/>
      <c r="C152" s="221"/>
      <c r="D152" s="217" t="s">
        <v>139</v>
      </c>
      <c r="E152" s="222" t="s">
        <v>21</v>
      </c>
      <c r="F152" s="223" t="s">
        <v>174</v>
      </c>
      <c r="G152" s="221"/>
      <c r="H152" s="224">
        <v>8</v>
      </c>
      <c r="I152" s="225"/>
      <c r="J152" s="221"/>
      <c r="K152" s="221"/>
      <c r="L152" s="226"/>
      <c r="M152" s="227"/>
      <c r="N152" s="228"/>
      <c r="O152" s="228"/>
      <c r="P152" s="228"/>
      <c r="Q152" s="228"/>
      <c r="R152" s="228"/>
      <c r="S152" s="228"/>
      <c r="T152" s="229"/>
      <c r="AT152" s="230" t="s">
        <v>139</v>
      </c>
      <c r="AU152" s="230" t="s">
        <v>84</v>
      </c>
      <c r="AV152" s="11" t="s">
        <v>84</v>
      </c>
      <c r="AW152" s="11" t="s">
        <v>34</v>
      </c>
      <c r="AX152" s="11" t="s">
        <v>82</v>
      </c>
      <c r="AY152" s="230" t="s">
        <v>128</v>
      </c>
    </row>
    <row r="153" spans="2:65" s="1" customFormat="1" ht="16.5" customHeight="1">
      <c r="B153" s="37"/>
      <c r="C153" s="205" t="s">
        <v>241</v>
      </c>
      <c r="D153" s="205" t="s">
        <v>130</v>
      </c>
      <c r="E153" s="206" t="s">
        <v>242</v>
      </c>
      <c r="F153" s="207" t="s">
        <v>243</v>
      </c>
      <c r="G153" s="208" t="s">
        <v>151</v>
      </c>
      <c r="H153" s="209">
        <v>8</v>
      </c>
      <c r="I153" s="210"/>
      <c r="J153" s="211">
        <f>ROUND(I153*H153,2)</f>
        <v>0</v>
      </c>
      <c r="K153" s="207" t="s">
        <v>134</v>
      </c>
      <c r="L153" s="42"/>
      <c r="M153" s="212" t="s">
        <v>21</v>
      </c>
      <c r="N153" s="213" t="s">
        <v>45</v>
      </c>
      <c r="O153" s="78"/>
      <c r="P153" s="214">
        <f>O153*H153</f>
        <v>0</v>
      </c>
      <c r="Q153" s="214">
        <v>0</v>
      </c>
      <c r="R153" s="214">
        <f>Q153*H153</f>
        <v>0</v>
      </c>
      <c r="S153" s="214">
        <v>0</v>
      </c>
      <c r="T153" s="215">
        <f>S153*H153</f>
        <v>0</v>
      </c>
      <c r="AR153" s="16" t="s">
        <v>135</v>
      </c>
      <c r="AT153" s="16" t="s">
        <v>130</v>
      </c>
      <c r="AU153" s="16" t="s">
        <v>84</v>
      </c>
      <c r="AY153" s="16" t="s">
        <v>128</v>
      </c>
      <c r="BE153" s="216">
        <f>IF(N153="základní",J153,0)</f>
        <v>0</v>
      </c>
      <c r="BF153" s="216">
        <f>IF(N153="snížená",J153,0)</f>
        <v>0</v>
      </c>
      <c r="BG153" s="216">
        <f>IF(N153="zákl. přenesená",J153,0)</f>
        <v>0</v>
      </c>
      <c r="BH153" s="216">
        <f>IF(N153="sníž. přenesená",J153,0)</f>
        <v>0</v>
      </c>
      <c r="BI153" s="216">
        <f>IF(N153="nulová",J153,0)</f>
        <v>0</v>
      </c>
      <c r="BJ153" s="16" t="s">
        <v>82</v>
      </c>
      <c r="BK153" s="216">
        <f>ROUND(I153*H153,2)</f>
        <v>0</v>
      </c>
      <c r="BL153" s="16" t="s">
        <v>135</v>
      </c>
      <c r="BM153" s="16" t="s">
        <v>244</v>
      </c>
    </row>
    <row r="154" spans="2:47" s="1" customFormat="1" ht="12">
      <c r="B154" s="37"/>
      <c r="C154" s="38"/>
      <c r="D154" s="217" t="s">
        <v>137</v>
      </c>
      <c r="E154" s="38"/>
      <c r="F154" s="218" t="s">
        <v>245</v>
      </c>
      <c r="G154" s="38"/>
      <c r="H154" s="38"/>
      <c r="I154" s="129"/>
      <c r="J154" s="38"/>
      <c r="K154" s="38"/>
      <c r="L154" s="42"/>
      <c r="M154" s="219"/>
      <c r="N154" s="78"/>
      <c r="O154" s="78"/>
      <c r="P154" s="78"/>
      <c r="Q154" s="78"/>
      <c r="R154" s="78"/>
      <c r="S154" s="78"/>
      <c r="T154" s="79"/>
      <c r="AT154" s="16" t="s">
        <v>137</v>
      </c>
      <c r="AU154" s="16" t="s">
        <v>84</v>
      </c>
    </row>
    <row r="155" spans="2:51" s="11" customFormat="1" ht="12">
      <c r="B155" s="220"/>
      <c r="C155" s="221"/>
      <c r="D155" s="217" t="s">
        <v>139</v>
      </c>
      <c r="E155" s="222" t="s">
        <v>21</v>
      </c>
      <c r="F155" s="223" t="s">
        <v>246</v>
      </c>
      <c r="G155" s="221"/>
      <c r="H155" s="224">
        <v>8</v>
      </c>
      <c r="I155" s="225"/>
      <c r="J155" s="221"/>
      <c r="K155" s="221"/>
      <c r="L155" s="226"/>
      <c r="M155" s="227"/>
      <c r="N155" s="228"/>
      <c r="O155" s="228"/>
      <c r="P155" s="228"/>
      <c r="Q155" s="228"/>
      <c r="R155" s="228"/>
      <c r="S155" s="228"/>
      <c r="T155" s="229"/>
      <c r="AT155" s="230" t="s">
        <v>139</v>
      </c>
      <c r="AU155" s="230" t="s">
        <v>84</v>
      </c>
      <c r="AV155" s="11" t="s">
        <v>84</v>
      </c>
      <c r="AW155" s="11" t="s">
        <v>34</v>
      </c>
      <c r="AX155" s="11" t="s">
        <v>82</v>
      </c>
      <c r="AY155" s="230" t="s">
        <v>128</v>
      </c>
    </row>
    <row r="156" spans="2:63" s="10" customFormat="1" ht="20.85" customHeight="1">
      <c r="B156" s="189"/>
      <c r="C156" s="190"/>
      <c r="D156" s="191" t="s">
        <v>73</v>
      </c>
      <c r="E156" s="203" t="s">
        <v>247</v>
      </c>
      <c r="F156" s="203" t="s">
        <v>248</v>
      </c>
      <c r="G156" s="190"/>
      <c r="H156" s="190"/>
      <c r="I156" s="193"/>
      <c r="J156" s="204">
        <f>BK156</f>
        <v>0</v>
      </c>
      <c r="K156" s="190"/>
      <c r="L156" s="195"/>
      <c r="M156" s="196"/>
      <c r="N156" s="197"/>
      <c r="O156" s="197"/>
      <c r="P156" s="198">
        <f>SUM(P157:P183)</f>
        <v>0</v>
      </c>
      <c r="Q156" s="197"/>
      <c r="R156" s="198">
        <f>SUM(R157:R183)</f>
        <v>0</v>
      </c>
      <c r="S156" s="197"/>
      <c r="T156" s="199">
        <f>SUM(T157:T183)</f>
        <v>0</v>
      </c>
      <c r="AR156" s="200" t="s">
        <v>82</v>
      </c>
      <c r="AT156" s="201" t="s">
        <v>73</v>
      </c>
      <c r="AU156" s="201" t="s">
        <v>84</v>
      </c>
      <c r="AY156" s="200" t="s">
        <v>128</v>
      </c>
      <c r="BK156" s="202">
        <f>SUM(BK157:BK183)</f>
        <v>0</v>
      </c>
    </row>
    <row r="157" spans="2:65" s="1" customFormat="1" ht="22.5" customHeight="1">
      <c r="B157" s="37"/>
      <c r="C157" s="205" t="s">
        <v>7</v>
      </c>
      <c r="D157" s="205" t="s">
        <v>130</v>
      </c>
      <c r="E157" s="206" t="s">
        <v>249</v>
      </c>
      <c r="F157" s="207" t="s">
        <v>250</v>
      </c>
      <c r="G157" s="208" t="s">
        <v>251</v>
      </c>
      <c r="H157" s="209">
        <v>60</v>
      </c>
      <c r="I157" s="210"/>
      <c r="J157" s="211">
        <f>ROUND(I157*H157,2)</f>
        <v>0</v>
      </c>
      <c r="K157" s="207" t="s">
        <v>21</v>
      </c>
      <c r="L157" s="42"/>
      <c r="M157" s="212" t="s">
        <v>21</v>
      </c>
      <c r="N157" s="213" t="s">
        <v>45</v>
      </c>
      <c r="O157" s="78"/>
      <c r="P157" s="214">
        <f>O157*H157</f>
        <v>0</v>
      </c>
      <c r="Q157" s="214">
        <v>0</v>
      </c>
      <c r="R157" s="214">
        <f>Q157*H157</f>
        <v>0</v>
      </c>
      <c r="S157" s="214">
        <v>0</v>
      </c>
      <c r="T157" s="215">
        <f>S157*H157</f>
        <v>0</v>
      </c>
      <c r="AR157" s="16" t="s">
        <v>135</v>
      </c>
      <c r="AT157" s="16" t="s">
        <v>130</v>
      </c>
      <c r="AU157" s="16" t="s">
        <v>145</v>
      </c>
      <c r="AY157" s="16" t="s">
        <v>128</v>
      </c>
      <c r="BE157" s="216">
        <f>IF(N157="základní",J157,0)</f>
        <v>0</v>
      </c>
      <c r="BF157" s="216">
        <f>IF(N157="snížená",J157,0)</f>
        <v>0</v>
      </c>
      <c r="BG157" s="216">
        <f>IF(N157="zákl. přenesená",J157,0)</f>
        <v>0</v>
      </c>
      <c r="BH157" s="216">
        <f>IF(N157="sníž. přenesená",J157,0)</f>
        <v>0</v>
      </c>
      <c r="BI157" s="216">
        <f>IF(N157="nulová",J157,0)</f>
        <v>0</v>
      </c>
      <c r="BJ157" s="16" t="s">
        <v>82</v>
      </c>
      <c r="BK157" s="216">
        <f>ROUND(I157*H157,2)</f>
        <v>0</v>
      </c>
      <c r="BL157" s="16" t="s">
        <v>135</v>
      </c>
      <c r="BM157" s="16" t="s">
        <v>252</v>
      </c>
    </row>
    <row r="158" spans="2:47" s="1" customFormat="1" ht="12">
      <c r="B158" s="37"/>
      <c r="C158" s="38"/>
      <c r="D158" s="217" t="s">
        <v>165</v>
      </c>
      <c r="E158" s="38"/>
      <c r="F158" s="218" t="s">
        <v>253</v>
      </c>
      <c r="G158" s="38"/>
      <c r="H158" s="38"/>
      <c r="I158" s="129"/>
      <c r="J158" s="38"/>
      <c r="K158" s="38"/>
      <c r="L158" s="42"/>
      <c r="M158" s="219"/>
      <c r="N158" s="78"/>
      <c r="O158" s="78"/>
      <c r="P158" s="78"/>
      <c r="Q158" s="78"/>
      <c r="R158" s="78"/>
      <c r="S158" s="78"/>
      <c r="T158" s="79"/>
      <c r="AT158" s="16" t="s">
        <v>165</v>
      </c>
      <c r="AU158" s="16" t="s">
        <v>145</v>
      </c>
    </row>
    <row r="159" spans="2:65" s="1" customFormat="1" ht="22.5" customHeight="1">
      <c r="B159" s="37"/>
      <c r="C159" s="205" t="s">
        <v>92</v>
      </c>
      <c r="D159" s="205" t="s">
        <v>130</v>
      </c>
      <c r="E159" s="206" t="s">
        <v>254</v>
      </c>
      <c r="F159" s="207" t="s">
        <v>255</v>
      </c>
      <c r="G159" s="208" t="s">
        <v>251</v>
      </c>
      <c r="H159" s="209">
        <v>60</v>
      </c>
      <c r="I159" s="210"/>
      <c r="J159" s="211">
        <f>ROUND(I159*H159,2)</f>
        <v>0</v>
      </c>
      <c r="K159" s="207" t="s">
        <v>21</v>
      </c>
      <c r="L159" s="42"/>
      <c r="M159" s="212" t="s">
        <v>21</v>
      </c>
      <c r="N159" s="213" t="s">
        <v>45</v>
      </c>
      <c r="O159" s="78"/>
      <c r="P159" s="214">
        <f>O159*H159</f>
        <v>0</v>
      </c>
      <c r="Q159" s="214">
        <v>0</v>
      </c>
      <c r="R159" s="214">
        <f>Q159*H159</f>
        <v>0</v>
      </c>
      <c r="S159" s="214">
        <v>0</v>
      </c>
      <c r="T159" s="215">
        <f>S159*H159</f>
        <v>0</v>
      </c>
      <c r="AR159" s="16" t="s">
        <v>135</v>
      </c>
      <c r="AT159" s="16" t="s">
        <v>130</v>
      </c>
      <c r="AU159" s="16" t="s">
        <v>145</v>
      </c>
      <c r="AY159" s="16" t="s">
        <v>128</v>
      </c>
      <c r="BE159" s="216">
        <f>IF(N159="základní",J159,0)</f>
        <v>0</v>
      </c>
      <c r="BF159" s="216">
        <f>IF(N159="snížená",J159,0)</f>
        <v>0</v>
      </c>
      <c r="BG159" s="216">
        <f>IF(N159="zákl. přenesená",J159,0)</f>
        <v>0</v>
      </c>
      <c r="BH159" s="216">
        <f>IF(N159="sníž. přenesená",J159,0)</f>
        <v>0</v>
      </c>
      <c r="BI159" s="216">
        <f>IF(N159="nulová",J159,0)</f>
        <v>0</v>
      </c>
      <c r="BJ159" s="16" t="s">
        <v>82</v>
      </c>
      <c r="BK159" s="216">
        <f>ROUND(I159*H159,2)</f>
        <v>0</v>
      </c>
      <c r="BL159" s="16" t="s">
        <v>135</v>
      </c>
      <c r="BM159" s="16" t="s">
        <v>256</v>
      </c>
    </row>
    <row r="160" spans="2:47" s="1" customFormat="1" ht="12">
      <c r="B160" s="37"/>
      <c r="C160" s="38"/>
      <c r="D160" s="217" t="s">
        <v>165</v>
      </c>
      <c r="E160" s="38"/>
      <c r="F160" s="218" t="s">
        <v>253</v>
      </c>
      <c r="G160" s="38"/>
      <c r="H160" s="38"/>
      <c r="I160" s="129"/>
      <c r="J160" s="38"/>
      <c r="K160" s="38"/>
      <c r="L160" s="42"/>
      <c r="M160" s="219"/>
      <c r="N160" s="78"/>
      <c r="O160" s="78"/>
      <c r="P160" s="78"/>
      <c r="Q160" s="78"/>
      <c r="R160" s="78"/>
      <c r="S160" s="78"/>
      <c r="T160" s="79"/>
      <c r="AT160" s="16" t="s">
        <v>165</v>
      </c>
      <c r="AU160" s="16" t="s">
        <v>145</v>
      </c>
    </row>
    <row r="161" spans="2:65" s="1" customFormat="1" ht="16.5" customHeight="1">
      <c r="B161" s="37"/>
      <c r="C161" s="205" t="s">
        <v>257</v>
      </c>
      <c r="D161" s="205" t="s">
        <v>130</v>
      </c>
      <c r="E161" s="206" t="s">
        <v>258</v>
      </c>
      <c r="F161" s="207" t="s">
        <v>259</v>
      </c>
      <c r="G161" s="208" t="s">
        <v>218</v>
      </c>
      <c r="H161" s="209">
        <v>2.484</v>
      </c>
      <c r="I161" s="210"/>
      <c r="J161" s="211">
        <f>ROUND(I161*H161,2)</f>
        <v>0</v>
      </c>
      <c r="K161" s="207" t="s">
        <v>134</v>
      </c>
      <c r="L161" s="42"/>
      <c r="M161" s="212" t="s">
        <v>21</v>
      </c>
      <c r="N161" s="213" t="s">
        <v>45</v>
      </c>
      <c r="O161" s="78"/>
      <c r="P161" s="214">
        <f>O161*H161</f>
        <v>0</v>
      </c>
      <c r="Q161" s="214">
        <v>0</v>
      </c>
      <c r="R161" s="214">
        <f>Q161*H161</f>
        <v>0</v>
      </c>
      <c r="S161" s="214">
        <v>0</v>
      </c>
      <c r="T161" s="215">
        <f>S161*H161</f>
        <v>0</v>
      </c>
      <c r="AR161" s="16" t="s">
        <v>206</v>
      </c>
      <c r="AT161" s="16" t="s">
        <v>130</v>
      </c>
      <c r="AU161" s="16" t="s">
        <v>145</v>
      </c>
      <c r="AY161" s="16" t="s">
        <v>128</v>
      </c>
      <c r="BE161" s="216">
        <f>IF(N161="základní",J161,0)</f>
        <v>0</v>
      </c>
      <c r="BF161" s="216">
        <f>IF(N161="snížená",J161,0)</f>
        <v>0</v>
      </c>
      <c r="BG161" s="216">
        <f>IF(N161="zákl. přenesená",J161,0)</f>
        <v>0</v>
      </c>
      <c r="BH161" s="216">
        <f>IF(N161="sníž. přenesená",J161,0)</f>
        <v>0</v>
      </c>
      <c r="BI161" s="216">
        <f>IF(N161="nulová",J161,0)</f>
        <v>0</v>
      </c>
      <c r="BJ161" s="16" t="s">
        <v>82</v>
      </c>
      <c r="BK161" s="216">
        <f>ROUND(I161*H161,2)</f>
        <v>0</v>
      </c>
      <c r="BL161" s="16" t="s">
        <v>206</v>
      </c>
      <c r="BM161" s="16" t="s">
        <v>260</v>
      </c>
    </row>
    <row r="162" spans="2:47" s="1" customFormat="1" ht="12">
      <c r="B162" s="37"/>
      <c r="C162" s="38"/>
      <c r="D162" s="217" t="s">
        <v>137</v>
      </c>
      <c r="E162" s="38"/>
      <c r="F162" s="218" t="s">
        <v>208</v>
      </c>
      <c r="G162" s="38"/>
      <c r="H162" s="38"/>
      <c r="I162" s="129"/>
      <c r="J162" s="38"/>
      <c r="K162" s="38"/>
      <c r="L162" s="42"/>
      <c r="M162" s="219"/>
      <c r="N162" s="78"/>
      <c r="O162" s="78"/>
      <c r="P162" s="78"/>
      <c r="Q162" s="78"/>
      <c r="R162" s="78"/>
      <c r="S162" s="78"/>
      <c r="T162" s="79"/>
      <c r="AT162" s="16" t="s">
        <v>137</v>
      </c>
      <c r="AU162" s="16" t="s">
        <v>145</v>
      </c>
    </row>
    <row r="163" spans="2:51" s="12" customFormat="1" ht="12">
      <c r="B163" s="241"/>
      <c r="C163" s="242"/>
      <c r="D163" s="217" t="s">
        <v>139</v>
      </c>
      <c r="E163" s="243" t="s">
        <v>21</v>
      </c>
      <c r="F163" s="244" t="s">
        <v>261</v>
      </c>
      <c r="G163" s="242"/>
      <c r="H163" s="243" t="s">
        <v>21</v>
      </c>
      <c r="I163" s="245"/>
      <c r="J163" s="242"/>
      <c r="K163" s="242"/>
      <c r="L163" s="246"/>
      <c r="M163" s="247"/>
      <c r="N163" s="248"/>
      <c r="O163" s="248"/>
      <c r="P163" s="248"/>
      <c r="Q163" s="248"/>
      <c r="R163" s="248"/>
      <c r="S163" s="248"/>
      <c r="T163" s="249"/>
      <c r="AT163" s="250" t="s">
        <v>139</v>
      </c>
      <c r="AU163" s="250" t="s">
        <v>145</v>
      </c>
      <c r="AV163" s="12" t="s">
        <v>82</v>
      </c>
      <c r="AW163" s="12" t="s">
        <v>34</v>
      </c>
      <c r="AX163" s="12" t="s">
        <v>74</v>
      </c>
      <c r="AY163" s="250" t="s">
        <v>128</v>
      </c>
    </row>
    <row r="164" spans="2:51" s="11" customFormat="1" ht="12">
      <c r="B164" s="220"/>
      <c r="C164" s="221"/>
      <c r="D164" s="217" t="s">
        <v>139</v>
      </c>
      <c r="E164" s="222" t="s">
        <v>21</v>
      </c>
      <c r="F164" s="223" t="s">
        <v>262</v>
      </c>
      <c r="G164" s="221"/>
      <c r="H164" s="224">
        <v>0.785</v>
      </c>
      <c r="I164" s="225"/>
      <c r="J164" s="221"/>
      <c r="K164" s="221"/>
      <c r="L164" s="226"/>
      <c r="M164" s="227"/>
      <c r="N164" s="228"/>
      <c r="O164" s="228"/>
      <c r="P164" s="228"/>
      <c r="Q164" s="228"/>
      <c r="R164" s="228"/>
      <c r="S164" s="228"/>
      <c r="T164" s="229"/>
      <c r="AT164" s="230" t="s">
        <v>139</v>
      </c>
      <c r="AU164" s="230" t="s">
        <v>145</v>
      </c>
      <c r="AV164" s="11" t="s">
        <v>84</v>
      </c>
      <c r="AW164" s="11" t="s">
        <v>34</v>
      </c>
      <c r="AX164" s="11" t="s">
        <v>74</v>
      </c>
      <c r="AY164" s="230" t="s">
        <v>128</v>
      </c>
    </row>
    <row r="165" spans="2:51" s="12" customFormat="1" ht="12">
      <c r="B165" s="241"/>
      <c r="C165" s="242"/>
      <c r="D165" s="217" t="s">
        <v>139</v>
      </c>
      <c r="E165" s="243" t="s">
        <v>21</v>
      </c>
      <c r="F165" s="244" t="s">
        <v>263</v>
      </c>
      <c r="G165" s="242"/>
      <c r="H165" s="243" t="s">
        <v>21</v>
      </c>
      <c r="I165" s="245"/>
      <c r="J165" s="242"/>
      <c r="K165" s="242"/>
      <c r="L165" s="246"/>
      <c r="M165" s="247"/>
      <c r="N165" s="248"/>
      <c r="O165" s="248"/>
      <c r="P165" s="248"/>
      <c r="Q165" s="248"/>
      <c r="R165" s="248"/>
      <c r="S165" s="248"/>
      <c r="T165" s="249"/>
      <c r="AT165" s="250" t="s">
        <v>139</v>
      </c>
      <c r="AU165" s="250" t="s">
        <v>145</v>
      </c>
      <c r="AV165" s="12" t="s">
        <v>82</v>
      </c>
      <c r="AW165" s="12" t="s">
        <v>34</v>
      </c>
      <c r="AX165" s="12" t="s">
        <v>74</v>
      </c>
      <c r="AY165" s="250" t="s">
        <v>128</v>
      </c>
    </row>
    <row r="166" spans="2:51" s="11" customFormat="1" ht="12">
      <c r="B166" s="220"/>
      <c r="C166" s="221"/>
      <c r="D166" s="217" t="s">
        <v>139</v>
      </c>
      <c r="E166" s="222" t="s">
        <v>21</v>
      </c>
      <c r="F166" s="223" t="s">
        <v>264</v>
      </c>
      <c r="G166" s="221"/>
      <c r="H166" s="224">
        <v>0.579</v>
      </c>
      <c r="I166" s="225"/>
      <c r="J166" s="221"/>
      <c r="K166" s="221"/>
      <c r="L166" s="226"/>
      <c r="M166" s="227"/>
      <c r="N166" s="228"/>
      <c r="O166" s="228"/>
      <c r="P166" s="228"/>
      <c r="Q166" s="228"/>
      <c r="R166" s="228"/>
      <c r="S166" s="228"/>
      <c r="T166" s="229"/>
      <c r="AT166" s="230" t="s">
        <v>139</v>
      </c>
      <c r="AU166" s="230" t="s">
        <v>145</v>
      </c>
      <c r="AV166" s="11" t="s">
        <v>84</v>
      </c>
      <c r="AW166" s="11" t="s">
        <v>34</v>
      </c>
      <c r="AX166" s="11" t="s">
        <v>74</v>
      </c>
      <c r="AY166" s="230" t="s">
        <v>128</v>
      </c>
    </row>
    <row r="167" spans="2:51" s="12" customFormat="1" ht="12">
      <c r="B167" s="241"/>
      <c r="C167" s="242"/>
      <c r="D167" s="217" t="s">
        <v>139</v>
      </c>
      <c r="E167" s="243" t="s">
        <v>21</v>
      </c>
      <c r="F167" s="244" t="s">
        <v>265</v>
      </c>
      <c r="G167" s="242"/>
      <c r="H167" s="243" t="s">
        <v>21</v>
      </c>
      <c r="I167" s="245"/>
      <c r="J167" s="242"/>
      <c r="K167" s="242"/>
      <c r="L167" s="246"/>
      <c r="M167" s="247"/>
      <c r="N167" s="248"/>
      <c r="O167" s="248"/>
      <c r="P167" s="248"/>
      <c r="Q167" s="248"/>
      <c r="R167" s="248"/>
      <c r="S167" s="248"/>
      <c r="T167" s="249"/>
      <c r="AT167" s="250" t="s">
        <v>139</v>
      </c>
      <c r="AU167" s="250" t="s">
        <v>145</v>
      </c>
      <c r="AV167" s="12" t="s">
        <v>82</v>
      </c>
      <c r="AW167" s="12" t="s">
        <v>34</v>
      </c>
      <c r="AX167" s="12" t="s">
        <v>74</v>
      </c>
      <c r="AY167" s="250" t="s">
        <v>128</v>
      </c>
    </row>
    <row r="168" spans="2:51" s="11" customFormat="1" ht="12">
      <c r="B168" s="220"/>
      <c r="C168" s="221"/>
      <c r="D168" s="217" t="s">
        <v>139</v>
      </c>
      <c r="E168" s="222" t="s">
        <v>21</v>
      </c>
      <c r="F168" s="223" t="s">
        <v>266</v>
      </c>
      <c r="G168" s="221"/>
      <c r="H168" s="224">
        <v>1.12</v>
      </c>
      <c r="I168" s="225"/>
      <c r="J168" s="221"/>
      <c r="K168" s="221"/>
      <c r="L168" s="226"/>
      <c r="M168" s="227"/>
      <c r="N168" s="228"/>
      <c r="O168" s="228"/>
      <c r="P168" s="228"/>
      <c r="Q168" s="228"/>
      <c r="R168" s="228"/>
      <c r="S168" s="228"/>
      <c r="T168" s="229"/>
      <c r="AT168" s="230" t="s">
        <v>139</v>
      </c>
      <c r="AU168" s="230" t="s">
        <v>145</v>
      </c>
      <c r="AV168" s="11" t="s">
        <v>84</v>
      </c>
      <c r="AW168" s="11" t="s">
        <v>34</v>
      </c>
      <c r="AX168" s="11" t="s">
        <v>74</v>
      </c>
      <c r="AY168" s="230" t="s">
        <v>128</v>
      </c>
    </row>
    <row r="169" spans="2:65" s="1" customFormat="1" ht="22.5" customHeight="1">
      <c r="B169" s="37"/>
      <c r="C169" s="205" t="s">
        <v>267</v>
      </c>
      <c r="D169" s="205" t="s">
        <v>130</v>
      </c>
      <c r="E169" s="206" t="s">
        <v>268</v>
      </c>
      <c r="F169" s="207" t="s">
        <v>269</v>
      </c>
      <c r="G169" s="208" t="s">
        <v>218</v>
      </c>
      <c r="H169" s="209">
        <v>22.356</v>
      </c>
      <c r="I169" s="210"/>
      <c r="J169" s="211">
        <f>ROUND(I169*H169,2)</f>
        <v>0</v>
      </c>
      <c r="K169" s="207" t="s">
        <v>134</v>
      </c>
      <c r="L169" s="42"/>
      <c r="M169" s="212" t="s">
        <v>21</v>
      </c>
      <c r="N169" s="213" t="s">
        <v>45</v>
      </c>
      <c r="O169" s="78"/>
      <c r="P169" s="214">
        <f>O169*H169</f>
        <v>0</v>
      </c>
      <c r="Q169" s="214">
        <v>0</v>
      </c>
      <c r="R169" s="214">
        <f>Q169*H169</f>
        <v>0</v>
      </c>
      <c r="S169" s="214">
        <v>0</v>
      </c>
      <c r="T169" s="215">
        <f>S169*H169</f>
        <v>0</v>
      </c>
      <c r="AR169" s="16" t="s">
        <v>206</v>
      </c>
      <c r="AT169" s="16" t="s">
        <v>130</v>
      </c>
      <c r="AU169" s="16" t="s">
        <v>145</v>
      </c>
      <c r="AY169" s="16" t="s">
        <v>128</v>
      </c>
      <c r="BE169" s="216">
        <f>IF(N169="základní",J169,0)</f>
        <v>0</v>
      </c>
      <c r="BF169" s="216">
        <f>IF(N169="snížená",J169,0)</f>
        <v>0</v>
      </c>
      <c r="BG169" s="216">
        <f>IF(N169="zákl. přenesená",J169,0)</f>
        <v>0</v>
      </c>
      <c r="BH169" s="216">
        <f>IF(N169="sníž. přenesená",J169,0)</f>
        <v>0</v>
      </c>
      <c r="BI169" s="216">
        <f>IF(N169="nulová",J169,0)</f>
        <v>0</v>
      </c>
      <c r="BJ169" s="16" t="s">
        <v>82</v>
      </c>
      <c r="BK169" s="216">
        <f>ROUND(I169*H169,2)</f>
        <v>0</v>
      </c>
      <c r="BL169" s="16" t="s">
        <v>206</v>
      </c>
      <c r="BM169" s="16" t="s">
        <v>270</v>
      </c>
    </row>
    <row r="170" spans="2:47" s="1" customFormat="1" ht="12">
      <c r="B170" s="37"/>
      <c r="C170" s="38"/>
      <c r="D170" s="217" t="s">
        <v>137</v>
      </c>
      <c r="E170" s="38"/>
      <c r="F170" s="218" t="s">
        <v>208</v>
      </c>
      <c r="G170" s="38"/>
      <c r="H170" s="38"/>
      <c r="I170" s="129"/>
      <c r="J170" s="38"/>
      <c r="K170" s="38"/>
      <c r="L170" s="42"/>
      <c r="M170" s="219"/>
      <c r="N170" s="78"/>
      <c r="O170" s="78"/>
      <c r="P170" s="78"/>
      <c r="Q170" s="78"/>
      <c r="R170" s="78"/>
      <c r="S170" s="78"/>
      <c r="T170" s="79"/>
      <c r="AT170" s="16" t="s">
        <v>137</v>
      </c>
      <c r="AU170" s="16" t="s">
        <v>145</v>
      </c>
    </row>
    <row r="171" spans="2:51" s="11" customFormat="1" ht="12">
      <c r="B171" s="220"/>
      <c r="C171" s="221"/>
      <c r="D171" s="217" t="s">
        <v>139</v>
      </c>
      <c r="E171" s="222" t="s">
        <v>21</v>
      </c>
      <c r="F171" s="223" t="s">
        <v>271</v>
      </c>
      <c r="G171" s="221"/>
      <c r="H171" s="224">
        <v>22.356</v>
      </c>
      <c r="I171" s="225"/>
      <c r="J171" s="221"/>
      <c r="K171" s="221"/>
      <c r="L171" s="226"/>
      <c r="M171" s="227"/>
      <c r="N171" s="228"/>
      <c r="O171" s="228"/>
      <c r="P171" s="228"/>
      <c r="Q171" s="228"/>
      <c r="R171" s="228"/>
      <c r="S171" s="228"/>
      <c r="T171" s="229"/>
      <c r="AT171" s="230" t="s">
        <v>139</v>
      </c>
      <c r="AU171" s="230" t="s">
        <v>145</v>
      </c>
      <c r="AV171" s="11" t="s">
        <v>84</v>
      </c>
      <c r="AW171" s="11" t="s">
        <v>34</v>
      </c>
      <c r="AX171" s="11" t="s">
        <v>74</v>
      </c>
      <c r="AY171" s="230" t="s">
        <v>128</v>
      </c>
    </row>
    <row r="172" spans="2:65" s="1" customFormat="1" ht="16.5" customHeight="1">
      <c r="B172" s="37"/>
      <c r="C172" s="205" t="s">
        <v>272</v>
      </c>
      <c r="D172" s="205" t="s">
        <v>130</v>
      </c>
      <c r="E172" s="206" t="s">
        <v>273</v>
      </c>
      <c r="F172" s="207" t="s">
        <v>274</v>
      </c>
      <c r="G172" s="208" t="s">
        <v>218</v>
      </c>
      <c r="H172" s="209">
        <v>0.579</v>
      </c>
      <c r="I172" s="210"/>
      <c r="J172" s="211">
        <f>ROUND(I172*H172,2)</f>
        <v>0</v>
      </c>
      <c r="K172" s="207" t="s">
        <v>21</v>
      </c>
      <c r="L172" s="42"/>
      <c r="M172" s="212" t="s">
        <v>21</v>
      </c>
      <c r="N172" s="213" t="s">
        <v>45</v>
      </c>
      <c r="O172" s="78"/>
      <c r="P172" s="214">
        <f>O172*H172</f>
        <v>0</v>
      </c>
      <c r="Q172" s="214">
        <v>0</v>
      </c>
      <c r="R172" s="214">
        <f>Q172*H172</f>
        <v>0</v>
      </c>
      <c r="S172" s="214">
        <v>0</v>
      </c>
      <c r="T172" s="215">
        <f>S172*H172</f>
        <v>0</v>
      </c>
      <c r="AR172" s="16" t="s">
        <v>135</v>
      </c>
      <c r="AT172" s="16" t="s">
        <v>130</v>
      </c>
      <c r="AU172" s="16" t="s">
        <v>145</v>
      </c>
      <c r="AY172" s="16" t="s">
        <v>128</v>
      </c>
      <c r="BE172" s="216">
        <f>IF(N172="základní",J172,0)</f>
        <v>0</v>
      </c>
      <c r="BF172" s="216">
        <f>IF(N172="snížená",J172,0)</f>
        <v>0</v>
      </c>
      <c r="BG172" s="216">
        <f>IF(N172="zákl. přenesená",J172,0)</f>
        <v>0</v>
      </c>
      <c r="BH172" s="216">
        <f>IF(N172="sníž. přenesená",J172,0)</f>
        <v>0</v>
      </c>
      <c r="BI172" s="216">
        <f>IF(N172="nulová",J172,0)</f>
        <v>0</v>
      </c>
      <c r="BJ172" s="16" t="s">
        <v>82</v>
      </c>
      <c r="BK172" s="216">
        <f>ROUND(I172*H172,2)</f>
        <v>0</v>
      </c>
      <c r="BL172" s="16" t="s">
        <v>135</v>
      </c>
      <c r="BM172" s="16" t="s">
        <v>275</v>
      </c>
    </row>
    <row r="173" spans="2:47" s="1" customFormat="1" ht="12">
      <c r="B173" s="37"/>
      <c r="C173" s="38"/>
      <c r="D173" s="217" t="s">
        <v>165</v>
      </c>
      <c r="E173" s="38"/>
      <c r="F173" s="218" t="s">
        <v>276</v>
      </c>
      <c r="G173" s="38"/>
      <c r="H173" s="38"/>
      <c r="I173" s="129"/>
      <c r="J173" s="38"/>
      <c r="K173" s="38"/>
      <c r="L173" s="42"/>
      <c r="M173" s="219"/>
      <c r="N173" s="78"/>
      <c r="O173" s="78"/>
      <c r="P173" s="78"/>
      <c r="Q173" s="78"/>
      <c r="R173" s="78"/>
      <c r="S173" s="78"/>
      <c r="T173" s="79"/>
      <c r="AT173" s="16" t="s">
        <v>165</v>
      </c>
      <c r="AU173" s="16" t="s">
        <v>145</v>
      </c>
    </row>
    <row r="174" spans="2:51" s="11" customFormat="1" ht="12">
      <c r="B174" s="220"/>
      <c r="C174" s="221"/>
      <c r="D174" s="217" t="s">
        <v>139</v>
      </c>
      <c r="E174" s="222" t="s">
        <v>21</v>
      </c>
      <c r="F174" s="223" t="s">
        <v>264</v>
      </c>
      <c r="G174" s="221"/>
      <c r="H174" s="224">
        <v>0.579</v>
      </c>
      <c r="I174" s="225"/>
      <c r="J174" s="221"/>
      <c r="K174" s="221"/>
      <c r="L174" s="226"/>
      <c r="M174" s="227"/>
      <c r="N174" s="228"/>
      <c r="O174" s="228"/>
      <c r="P174" s="228"/>
      <c r="Q174" s="228"/>
      <c r="R174" s="228"/>
      <c r="S174" s="228"/>
      <c r="T174" s="229"/>
      <c r="AT174" s="230" t="s">
        <v>139</v>
      </c>
      <c r="AU174" s="230" t="s">
        <v>145</v>
      </c>
      <c r="AV174" s="11" t="s">
        <v>84</v>
      </c>
      <c r="AW174" s="11" t="s">
        <v>34</v>
      </c>
      <c r="AX174" s="11" t="s">
        <v>82</v>
      </c>
      <c r="AY174" s="230" t="s">
        <v>128</v>
      </c>
    </row>
    <row r="175" spans="2:65" s="1" customFormat="1" ht="16.5" customHeight="1">
      <c r="B175" s="37"/>
      <c r="C175" s="205" t="s">
        <v>277</v>
      </c>
      <c r="D175" s="205" t="s">
        <v>130</v>
      </c>
      <c r="E175" s="206" t="s">
        <v>278</v>
      </c>
      <c r="F175" s="207" t="s">
        <v>279</v>
      </c>
      <c r="G175" s="208" t="s">
        <v>218</v>
      </c>
      <c r="H175" s="209">
        <v>8.602</v>
      </c>
      <c r="I175" s="210"/>
      <c r="J175" s="211">
        <f>ROUND(I175*H175,2)</f>
        <v>0</v>
      </c>
      <c r="K175" s="207" t="s">
        <v>21</v>
      </c>
      <c r="L175" s="42"/>
      <c r="M175" s="212" t="s">
        <v>21</v>
      </c>
      <c r="N175" s="213" t="s">
        <v>45</v>
      </c>
      <c r="O175" s="78"/>
      <c r="P175" s="214">
        <f>O175*H175</f>
        <v>0</v>
      </c>
      <c r="Q175" s="214">
        <v>0</v>
      </c>
      <c r="R175" s="214">
        <f>Q175*H175</f>
        <v>0</v>
      </c>
      <c r="S175" s="214">
        <v>0</v>
      </c>
      <c r="T175" s="215">
        <f>S175*H175</f>
        <v>0</v>
      </c>
      <c r="AR175" s="16" t="s">
        <v>135</v>
      </c>
      <c r="AT175" s="16" t="s">
        <v>130</v>
      </c>
      <c r="AU175" s="16" t="s">
        <v>145</v>
      </c>
      <c r="AY175" s="16" t="s">
        <v>128</v>
      </c>
      <c r="BE175" s="216">
        <f>IF(N175="základní",J175,0)</f>
        <v>0</v>
      </c>
      <c r="BF175" s="216">
        <f>IF(N175="snížená",J175,0)</f>
        <v>0</v>
      </c>
      <c r="BG175" s="216">
        <f>IF(N175="zákl. přenesená",J175,0)</f>
        <v>0</v>
      </c>
      <c r="BH175" s="216">
        <f>IF(N175="sníž. přenesená",J175,0)</f>
        <v>0</v>
      </c>
      <c r="BI175" s="216">
        <f>IF(N175="nulová",J175,0)</f>
        <v>0</v>
      </c>
      <c r="BJ175" s="16" t="s">
        <v>82</v>
      </c>
      <c r="BK175" s="216">
        <f>ROUND(I175*H175,2)</f>
        <v>0</v>
      </c>
      <c r="BL175" s="16" t="s">
        <v>135</v>
      </c>
      <c r="BM175" s="16" t="s">
        <v>280</v>
      </c>
    </row>
    <row r="176" spans="2:47" s="1" customFormat="1" ht="12">
      <c r="B176" s="37"/>
      <c r="C176" s="38"/>
      <c r="D176" s="217" t="s">
        <v>165</v>
      </c>
      <c r="E176" s="38"/>
      <c r="F176" s="218" t="s">
        <v>253</v>
      </c>
      <c r="G176" s="38"/>
      <c r="H176" s="38"/>
      <c r="I176" s="129"/>
      <c r="J176" s="38"/>
      <c r="K176" s="38"/>
      <c r="L176" s="42"/>
      <c r="M176" s="219"/>
      <c r="N176" s="78"/>
      <c r="O176" s="78"/>
      <c r="P176" s="78"/>
      <c r="Q176" s="78"/>
      <c r="R176" s="78"/>
      <c r="S176" s="78"/>
      <c r="T176" s="79"/>
      <c r="AT176" s="16" t="s">
        <v>165</v>
      </c>
      <c r="AU176" s="16" t="s">
        <v>145</v>
      </c>
    </row>
    <row r="177" spans="2:51" s="11" customFormat="1" ht="12">
      <c r="B177" s="220"/>
      <c r="C177" s="221"/>
      <c r="D177" s="217" t="s">
        <v>139</v>
      </c>
      <c r="E177" s="222" t="s">
        <v>21</v>
      </c>
      <c r="F177" s="223" t="s">
        <v>281</v>
      </c>
      <c r="G177" s="221"/>
      <c r="H177" s="224">
        <v>8.602</v>
      </c>
      <c r="I177" s="225"/>
      <c r="J177" s="221"/>
      <c r="K177" s="221"/>
      <c r="L177" s="226"/>
      <c r="M177" s="227"/>
      <c r="N177" s="228"/>
      <c r="O177" s="228"/>
      <c r="P177" s="228"/>
      <c r="Q177" s="228"/>
      <c r="R177" s="228"/>
      <c r="S177" s="228"/>
      <c r="T177" s="229"/>
      <c r="AT177" s="230" t="s">
        <v>139</v>
      </c>
      <c r="AU177" s="230" t="s">
        <v>145</v>
      </c>
      <c r="AV177" s="11" t="s">
        <v>84</v>
      </c>
      <c r="AW177" s="11" t="s">
        <v>34</v>
      </c>
      <c r="AX177" s="11" t="s">
        <v>82</v>
      </c>
      <c r="AY177" s="230" t="s">
        <v>128</v>
      </c>
    </row>
    <row r="178" spans="2:65" s="1" customFormat="1" ht="22.5" customHeight="1">
      <c r="B178" s="37"/>
      <c r="C178" s="205" t="s">
        <v>282</v>
      </c>
      <c r="D178" s="205" t="s">
        <v>130</v>
      </c>
      <c r="E178" s="206" t="s">
        <v>283</v>
      </c>
      <c r="F178" s="207" t="s">
        <v>217</v>
      </c>
      <c r="G178" s="208" t="s">
        <v>218</v>
      </c>
      <c r="H178" s="209">
        <v>0.752</v>
      </c>
      <c r="I178" s="210"/>
      <c r="J178" s="211">
        <f>ROUND(I178*H178,2)</f>
        <v>0</v>
      </c>
      <c r="K178" s="207" t="s">
        <v>134</v>
      </c>
      <c r="L178" s="42"/>
      <c r="M178" s="212" t="s">
        <v>21</v>
      </c>
      <c r="N178" s="213" t="s">
        <v>45</v>
      </c>
      <c r="O178" s="78"/>
      <c r="P178" s="214">
        <f>O178*H178</f>
        <v>0</v>
      </c>
      <c r="Q178" s="214">
        <v>0</v>
      </c>
      <c r="R178" s="214">
        <f>Q178*H178</f>
        <v>0</v>
      </c>
      <c r="S178" s="214">
        <v>0</v>
      </c>
      <c r="T178" s="215">
        <f>S178*H178</f>
        <v>0</v>
      </c>
      <c r="AR178" s="16" t="s">
        <v>135</v>
      </c>
      <c r="AT178" s="16" t="s">
        <v>130</v>
      </c>
      <c r="AU178" s="16" t="s">
        <v>145</v>
      </c>
      <c r="AY178" s="16" t="s">
        <v>128</v>
      </c>
      <c r="BE178" s="216">
        <f>IF(N178="základní",J178,0)</f>
        <v>0</v>
      </c>
      <c r="BF178" s="216">
        <f>IF(N178="snížená",J178,0)</f>
        <v>0</v>
      </c>
      <c r="BG178" s="216">
        <f>IF(N178="zákl. přenesená",J178,0)</f>
        <v>0</v>
      </c>
      <c r="BH178" s="216">
        <f>IF(N178="sníž. přenesená",J178,0)</f>
        <v>0</v>
      </c>
      <c r="BI178" s="216">
        <f>IF(N178="nulová",J178,0)</f>
        <v>0</v>
      </c>
      <c r="BJ178" s="16" t="s">
        <v>82</v>
      </c>
      <c r="BK178" s="216">
        <f>ROUND(I178*H178,2)</f>
        <v>0</v>
      </c>
      <c r="BL178" s="16" t="s">
        <v>135</v>
      </c>
      <c r="BM178" s="16" t="s">
        <v>284</v>
      </c>
    </row>
    <row r="179" spans="2:47" s="1" customFormat="1" ht="12">
      <c r="B179" s="37"/>
      <c r="C179" s="38"/>
      <c r="D179" s="217" t="s">
        <v>137</v>
      </c>
      <c r="E179" s="38"/>
      <c r="F179" s="218" t="s">
        <v>285</v>
      </c>
      <c r="G179" s="38"/>
      <c r="H179" s="38"/>
      <c r="I179" s="129"/>
      <c r="J179" s="38"/>
      <c r="K179" s="38"/>
      <c r="L179" s="42"/>
      <c r="M179" s="219"/>
      <c r="N179" s="78"/>
      <c r="O179" s="78"/>
      <c r="P179" s="78"/>
      <c r="Q179" s="78"/>
      <c r="R179" s="78"/>
      <c r="S179" s="78"/>
      <c r="T179" s="79"/>
      <c r="AT179" s="16" t="s">
        <v>137</v>
      </c>
      <c r="AU179" s="16" t="s">
        <v>145</v>
      </c>
    </row>
    <row r="180" spans="2:51" s="11" customFormat="1" ht="12">
      <c r="B180" s="220"/>
      <c r="C180" s="221"/>
      <c r="D180" s="217" t="s">
        <v>139</v>
      </c>
      <c r="E180" s="222" t="s">
        <v>21</v>
      </c>
      <c r="F180" s="223" t="s">
        <v>286</v>
      </c>
      <c r="G180" s="221"/>
      <c r="H180" s="224">
        <v>0.752</v>
      </c>
      <c r="I180" s="225"/>
      <c r="J180" s="221"/>
      <c r="K180" s="221"/>
      <c r="L180" s="226"/>
      <c r="M180" s="227"/>
      <c r="N180" s="228"/>
      <c r="O180" s="228"/>
      <c r="P180" s="228"/>
      <c r="Q180" s="228"/>
      <c r="R180" s="228"/>
      <c r="S180" s="228"/>
      <c r="T180" s="229"/>
      <c r="AT180" s="230" t="s">
        <v>139</v>
      </c>
      <c r="AU180" s="230" t="s">
        <v>145</v>
      </c>
      <c r="AV180" s="11" t="s">
        <v>84</v>
      </c>
      <c r="AW180" s="11" t="s">
        <v>34</v>
      </c>
      <c r="AX180" s="11" t="s">
        <v>82</v>
      </c>
      <c r="AY180" s="230" t="s">
        <v>128</v>
      </c>
    </row>
    <row r="181" spans="2:65" s="1" customFormat="1" ht="22.5" customHeight="1">
      <c r="B181" s="37"/>
      <c r="C181" s="205" t="s">
        <v>287</v>
      </c>
      <c r="D181" s="205" t="s">
        <v>130</v>
      </c>
      <c r="E181" s="206" t="s">
        <v>288</v>
      </c>
      <c r="F181" s="207" t="s">
        <v>289</v>
      </c>
      <c r="G181" s="208" t="s">
        <v>218</v>
      </c>
      <c r="H181" s="209">
        <v>1.12</v>
      </c>
      <c r="I181" s="210"/>
      <c r="J181" s="211">
        <f>ROUND(I181*H181,2)</f>
        <v>0</v>
      </c>
      <c r="K181" s="207" t="s">
        <v>134</v>
      </c>
      <c r="L181" s="42"/>
      <c r="M181" s="212" t="s">
        <v>21</v>
      </c>
      <c r="N181" s="213" t="s">
        <v>45</v>
      </c>
      <c r="O181" s="78"/>
      <c r="P181" s="214">
        <f>O181*H181</f>
        <v>0</v>
      </c>
      <c r="Q181" s="214">
        <v>0</v>
      </c>
      <c r="R181" s="214">
        <f>Q181*H181</f>
        <v>0</v>
      </c>
      <c r="S181" s="214">
        <v>0</v>
      </c>
      <c r="T181" s="215">
        <f>S181*H181</f>
        <v>0</v>
      </c>
      <c r="AR181" s="16" t="s">
        <v>135</v>
      </c>
      <c r="AT181" s="16" t="s">
        <v>130</v>
      </c>
      <c r="AU181" s="16" t="s">
        <v>145</v>
      </c>
      <c r="AY181" s="16" t="s">
        <v>128</v>
      </c>
      <c r="BE181" s="216">
        <f>IF(N181="základní",J181,0)</f>
        <v>0</v>
      </c>
      <c r="BF181" s="216">
        <f>IF(N181="snížená",J181,0)</f>
        <v>0</v>
      </c>
      <c r="BG181" s="216">
        <f>IF(N181="zákl. přenesená",J181,0)</f>
        <v>0</v>
      </c>
      <c r="BH181" s="216">
        <f>IF(N181="sníž. přenesená",J181,0)</f>
        <v>0</v>
      </c>
      <c r="BI181" s="216">
        <f>IF(N181="nulová",J181,0)</f>
        <v>0</v>
      </c>
      <c r="BJ181" s="16" t="s">
        <v>82</v>
      </c>
      <c r="BK181" s="216">
        <f>ROUND(I181*H181,2)</f>
        <v>0</v>
      </c>
      <c r="BL181" s="16" t="s">
        <v>135</v>
      </c>
      <c r="BM181" s="16" t="s">
        <v>290</v>
      </c>
    </row>
    <row r="182" spans="2:47" s="1" customFormat="1" ht="12">
      <c r="B182" s="37"/>
      <c r="C182" s="38"/>
      <c r="D182" s="217" t="s">
        <v>137</v>
      </c>
      <c r="E182" s="38"/>
      <c r="F182" s="218" t="s">
        <v>285</v>
      </c>
      <c r="G182" s="38"/>
      <c r="H182" s="38"/>
      <c r="I182" s="129"/>
      <c r="J182" s="38"/>
      <c r="K182" s="38"/>
      <c r="L182" s="42"/>
      <c r="M182" s="219"/>
      <c r="N182" s="78"/>
      <c r="O182" s="78"/>
      <c r="P182" s="78"/>
      <c r="Q182" s="78"/>
      <c r="R182" s="78"/>
      <c r="S182" s="78"/>
      <c r="T182" s="79"/>
      <c r="AT182" s="16" t="s">
        <v>137</v>
      </c>
      <c r="AU182" s="16" t="s">
        <v>145</v>
      </c>
    </row>
    <row r="183" spans="2:51" s="11" customFormat="1" ht="12">
      <c r="B183" s="220"/>
      <c r="C183" s="221"/>
      <c r="D183" s="217" t="s">
        <v>139</v>
      </c>
      <c r="E183" s="222" t="s">
        <v>21</v>
      </c>
      <c r="F183" s="223" t="s">
        <v>266</v>
      </c>
      <c r="G183" s="221"/>
      <c r="H183" s="224">
        <v>1.12</v>
      </c>
      <c r="I183" s="225"/>
      <c r="J183" s="221"/>
      <c r="K183" s="221"/>
      <c r="L183" s="226"/>
      <c r="M183" s="227"/>
      <c r="N183" s="228"/>
      <c r="O183" s="228"/>
      <c r="P183" s="228"/>
      <c r="Q183" s="228"/>
      <c r="R183" s="228"/>
      <c r="S183" s="228"/>
      <c r="T183" s="229"/>
      <c r="AT183" s="230" t="s">
        <v>139</v>
      </c>
      <c r="AU183" s="230" t="s">
        <v>145</v>
      </c>
      <c r="AV183" s="11" t="s">
        <v>84</v>
      </c>
      <c r="AW183" s="11" t="s">
        <v>34</v>
      </c>
      <c r="AX183" s="11" t="s">
        <v>82</v>
      </c>
      <c r="AY183" s="230" t="s">
        <v>128</v>
      </c>
    </row>
    <row r="184" spans="2:63" s="10" customFormat="1" ht="25.9" customHeight="1">
      <c r="B184" s="189"/>
      <c r="C184" s="190"/>
      <c r="D184" s="191" t="s">
        <v>73</v>
      </c>
      <c r="E184" s="192" t="s">
        <v>291</v>
      </c>
      <c r="F184" s="192" t="s">
        <v>292</v>
      </c>
      <c r="G184" s="190"/>
      <c r="H184" s="190"/>
      <c r="I184" s="193"/>
      <c r="J184" s="194">
        <f>BK184</f>
        <v>0</v>
      </c>
      <c r="K184" s="190"/>
      <c r="L184" s="195"/>
      <c r="M184" s="196"/>
      <c r="N184" s="197"/>
      <c r="O184" s="197"/>
      <c r="P184" s="198">
        <f>P185+P189+P193+P196</f>
        <v>0</v>
      </c>
      <c r="Q184" s="197"/>
      <c r="R184" s="198">
        <f>R185+R189+R193+R196</f>
        <v>0.104</v>
      </c>
      <c r="S184" s="197"/>
      <c r="T184" s="199">
        <f>T185+T189+T193+T196</f>
        <v>0</v>
      </c>
      <c r="AR184" s="200" t="s">
        <v>84</v>
      </c>
      <c r="AT184" s="201" t="s">
        <v>73</v>
      </c>
      <c r="AU184" s="201" t="s">
        <v>74</v>
      </c>
      <c r="AY184" s="200" t="s">
        <v>128</v>
      </c>
      <c r="BK184" s="202">
        <f>BK185+BK189+BK193+BK196</f>
        <v>0</v>
      </c>
    </row>
    <row r="185" spans="2:63" s="10" customFormat="1" ht="22.8" customHeight="1">
      <c r="B185" s="189"/>
      <c r="C185" s="190"/>
      <c r="D185" s="191" t="s">
        <v>73</v>
      </c>
      <c r="E185" s="203" t="s">
        <v>293</v>
      </c>
      <c r="F185" s="203" t="s">
        <v>294</v>
      </c>
      <c r="G185" s="190"/>
      <c r="H185" s="190"/>
      <c r="I185" s="193"/>
      <c r="J185" s="204">
        <f>BK185</f>
        <v>0</v>
      </c>
      <c r="K185" s="190"/>
      <c r="L185" s="195"/>
      <c r="M185" s="196"/>
      <c r="N185" s="197"/>
      <c r="O185" s="197"/>
      <c r="P185" s="198">
        <f>SUM(P186:P188)</f>
        <v>0</v>
      </c>
      <c r="Q185" s="197"/>
      <c r="R185" s="198">
        <f>SUM(R186:R188)</f>
        <v>0</v>
      </c>
      <c r="S185" s="197"/>
      <c r="T185" s="199">
        <f>SUM(T186:T188)</f>
        <v>0</v>
      </c>
      <c r="AR185" s="200" t="s">
        <v>84</v>
      </c>
      <c r="AT185" s="201" t="s">
        <v>73</v>
      </c>
      <c r="AU185" s="201" t="s">
        <v>82</v>
      </c>
      <c r="AY185" s="200" t="s">
        <v>128</v>
      </c>
      <c r="BK185" s="202">
        <f>SUM(BK186:BK188)</f>
        <v>0</v>
      </c>
    </row>
    <row r="186" spans="2:65" s="1" customFormat="1" ht="22.5" customHeight="1">
      <c r="B186" s="37"/>
      <c r="C186" s="205" t="s">
        <v>295</v>
      </c>
      <c r="D186" s="205" t="s">
        <v>130</v>
      </c>
      <c r="E186" s="206" t="s">
        <v>296</v>
      </c>
      <c r="F186" s="207" t="s">
        <v>297</v>
      </c>
      <c r="G186" s="208" t="s">
        <v>298</v>
      </c>
      <c r="H186" s="209">
        <v>2</v>
      </c>
      <c r="I186" s="210"/>
      <c r="J186" s="211">
        <f>ROUND(I186*H186,2)</f>
        <v>0</v>
      </c>
      <c r="K186" s="207" t="s">
        <v>134</v>
      </c>
      <c r="L186" s="42"/>
      <c r="M186" s="212" t="s">
        <v>21</v>
      </c>
      <c r="N186" s="213" t="s">
        <v>45</v>
      </c>
      <c r="O186" s="78"/>
      <c r="P186" s="214">
        <f>O186*H186</f>
        <v>0</v>
      </c>
      <c r="Q186" s="214">
        <v>0</v>
      </c>
      <c r="R186" s="214">
        <f>Q186*H186</f>
        <v>0</v>
      </c>
      <c r="S186" s="214">
        <v>0</v>
      </c>
      <c r="T186" s="215">
        <f>S186*H186</f>
        <v>0</v>
      </c>
      <c r="AR186" s="16" t="s">
        <v>223</v>
      </c>
      <c r="AT186" s="16" t="s">
        <v>130</v>
      </c>
      <c r="AU186" s="16" t="s">
        <v>84</v>
      </c>
      <c r="AY186" s="16" t="s">
        <v>128</v>
      </c>
      <c r="BE186" s="216">
        <f>IF(N186="základní",J186,0)</f>
        <v>0</v>
      </c>
      <c r="BF186" s="216">
        <f>IF(N186="snížená",J186,0)</f>
        <v>0</v>
      </c>
      <c r="BG186" s="216">
        <f>IF(N186="zákl. přenesená",J186,0)</f>
        <v>0</v>
      </c>
      <c r="BH186" s="216">
        <f>IF(N186="sníž. přenesená",J186,0)</f>
        <v>0</v>
      </c>
      <c r="BI186" s="216">
        <f>IF(N186="nulová",J186,0)</f>
        <v>0</v>
      </c>
      <c r="BJ186" s="16" t="s">
        <v>82</v>
      </c>
      <c r="BK186" s="216">
        <f>ROUND(I186*H186,2)</f>
        <v>0</v>
      </c>
      <c r="BL186" s="16" t="s">
        <v>223</v>
      </c>
      <c r="BM186" s="16" t="s">
        <v>299</v>
      </c>
    </row>
    <row r="187" spans="2:47" s="1" customFormat="1" ht="12">
      <c r="B187" s="37"/>
      <c r="C187" s="38"/>
      <c r="D187" s="217" t="s">
        <v>137</v>
      </c>
      <c r="E187" s="38"/>
      <c r="F187" s="218" t="s">
        <v>300</v>
      </c>
      <c r="G187" s="38"/>
      <c r="H187" s="38"/>
      <c r="I187" s="129"/>
      <c r="J187" s="38"/>
      <c r="K187" s="38"/>
      <c r="L187" s="42"/>
      <c r="M187" s="219"/>
      <c r="N187" s="78"/>
      <c r="O187" s="78"/>
      <c r="P187" s="78"/>
      <c r="Q187" s="78"/>
      <c r="R187" s="78"/>
      <c r="S187" s="78"/>
      <c r="T187" s="79"/>
      <c r="AT187" s="16" t="s">
        <v>137</v>
      </c>
      <c r="AU187" s="16" t="s">
        <v>84</v>
      </c>
    </row>
    <row r="188" spans="2:51" s="11" customFormat="1" ht="12">
      <c r="B188" s="220"/>
      <c r="C188" s="221"/>
      <c r="D188" s="217" t="s">
        <v>139</v>
      </c>
      <c r="E188" s="222" t="s">
        <v>21</v>
      </c>
      <c r="F188" s="223" t="s">
        <v>84</v>
      </c>
      <c r="G188" s="221"/>
      <c r="H188" s="224">
        <v>2</v>
      </c>
      <c r="I188" s="225"/>
      <c r="J188" s="221"/>
      <c r="K188" s="221"/>
      <c r="L188" s="226"/>
      <c r="M188" s="227"/>
      <c r="N188" s="228"/>
      <c r="O188" s="228"/>
      <c r="P188" s="228"/>
      <c r="Q188" s="228"/>
      <c r="R188" s="228"/>
      <c r="S188" s="228"/>
      <c r="T188" s="229"/>
      <c r="AT188" s="230" t="s">
        <v>139</v>
      </c>
      <c r="AU188" s="230" t="s">
        <v>84</v>
      </c>
      <c r="AV188" s="11" t="s">
        <v>84</v>
      </c>
      <c r="AW188" s="11" t="s">
        <v>34</v>
      </c>
      <c r="AX188" s="11" t="s">
        <v>82</v>
      </c>
      <c r="AY188" s="230" t="s">
        <v>128</v>
      </c>
    </row>
    <row r="189" spans="2:63" s="10" customFormat="1" ht="22.8" customHeight="1">
      <c r="B189" s="189"/>
      <c r="C189" s="190"/>
      <c r="D189" s="191" t="s">
        <v>73</v>
      </c>
      <c r="E189" s="203" t="s">
        <v>301</v>
      </c>
      <c r="F189" s="203" t="s">
        <v>302</v>
      </c>
      <c r="G189" s="190"/>
      <c r="H189" s="190"/>
      <c r="I189" s="193"/>
      <c r="J189" s="204">
        <f>BK189</f>
        <v>0</v>
      </c>
      <c r="K189" s="190"/>
      <c r="L189" s="195"/>
      <c r="M189" s="196"/>
      <c r="N189" s="197"/>
      <c r="O189" s="197"/>
      <c r="P189" s="198">
        <f>SUM(P190:P192)</f>
        <v>0</v>
      </c>
      <c r="Q189" s="197"/>
      <c r="R189" s="198">
        <f>SUM(R190:R192)</f>
        <v>0</v>
      </c>
      <c r="S189" s="197"/>
      <c r="T189" s="199">
        <f>SUM(T190:T192)</f>
        <v>0</v>
      </c>
      <c r="AR189" s="200" t="s">
        <v>84</v>
      </c>
      <c r="AT189" s="201" t="s">
        <v>73</v>
      </c>
      <c r="AU189" s="201" t="s">
        <v>82</v>
      </c>
      <c r="AY189" s="200" t="s">
        <v>128</v>
      </c>
      <c r="BK189" s="202">
        <f>SUM(BK190:BK192)</f>
        <v>0</v>
      </c>
    </row>
    <row r="190" spans="2:65" s="1" customFormat="1" ht="33.75" customHeight="1">
      <c r="B190" s="37"/>
      <c r="C190" s="205" t="s">
        <v>303</v>
      </c>
      <c r="D190" s="205" t="s">
        <v>130</v>
      </c>
      <c r="E190" s="206" t="s">
        <v>304</v>
      </c>
      <c r="F190" s="207" t="s">
        <v>305</v>
      </c>
      <c r="G190" s="208" t="s">
        <v>298</v>
      </c>
      <c r="H190" s="209">
        <v>1</v>
      </c>
      <c r="I190" s="210"/>
      <c r="J190" s="211">
        <f>ROUND(I190*H190,2)</f>
        <v>0</v>
      </c>
      <c r="K190" s="207" t="s">
        <v>21</v>
      </c>
      <c r="L190" s="42"/>
      <c r="M190" s="212" t="s">
        <v>21</v>
      </c>
      <c r="N190" s="213" t="s">
        <v>45</v>
      </c>
      <c r="O190" s="78"/>
      <c r="P190" s="214">
        <f>O190*H190</f>
        <v>0</v>
      </c>
      <c r="Q190" s="214">
        <v>0</v>
      </c>
      <c r="R190" s="214">
        <f>Q190*H190</f>
        <v>0</v>
      </c>
      <c r="S190" s="214">
        <v>0</v>
      </c>
      <c r="T190" s="215">
        <f>S190*H190</f>
        <v>0</v>
      </c>
      <c r="AR190" s="16" t="s">
        <v>223</v>
      </c>
      <c r="AT190" s="16" t="s">
        <v>130</v>
      </c>
      <c r="AU190" s="16" t="s">
        <v>84</v>
      </c>
      <c r="AY190" s="16" t="s">
        <v>128</v>
      </c>
      <c r="BE190" s="216">
        <f>IF(N190="základní",J190,0)</f>
        <v>0</v>
      </c>
      <c r="BF190" s="216">
        <f>IF(N190="snížená",J190,0)</f>
        <v>0</v>
      </c>
      <c r="BG190" s="216">
        <f>IF(N190="zákl. přenesená",J190,0)</f>
        <v>0</v>
      </c>
      <c r="BH190" s="216">
        <f>IF(N190="sníž. přenesená",J190,0)</f>
        <v>0</v>
      </c>
      <c r="BI190" s="216">
        <f>IF(N190="nulová",J190,0)</f>
        <v>0</v>
      </c>
      <c r="BJ190" s="16" t="s">
        <v>82</v>
      </c>
      <c r="BK190" s="216">
        <f>ROUND(I190*H190,2)</f>
        <v>0</v>
      </c>
      <c r="BL190" s="16" t="s">
        <v>223</v>
      </c>
      <c r="BM190" s="16" t="s">
        <v>306</v>
      </c>
    </row>
    <row r="191" spans="2:47" s="1" customFormat="1" ht="12">
      <c r="B191" s="37"/>
      <c r="C191" s="38"/>
      <c r="D191" s="217" t="s">
        <v>165</v>
      </c>
      <c r="E191" s="38"/>
      <c r="F191" s="218" t="s">
        <v>307</v>
      </c>
      <c r="G191" s="38"/>
      <c r="H191" s="38"/>
      <c r="I191" s="129"/>
      <c r="J191" s="38"/>
      <c r="K191" s="38"/>
      <c r="L191" s="42"/>
      <c r="M191" s="219"/>
      <c r="N191" s="78"/>
      <c r="O191" s="78"/>
      <c r="P191" s="78"/>
      <c r="Q191" s="78"/>
      <c r="R191" s="78"/>
      <c r="S191" s="78"/>
      <c r="T191" s="79"/>
      <c r="AT191" s="16" t="s">
        <v>165</v>
      </c>
      <c r="AU191" s="16" t="s">
        <v>84</v>
      </c>
    </row>
    <row r="192" spans="2:51" s="11" customFormat="1" ht="12">
      <c r="B192" s="220"/>
      <c r="C192" s="221"/>
      <c r="D192" s="217" t="s">
        <v>139</v>
      </c>
      <c r="E192" s="222" t="s">
        <v>21</v>
      </c>
      <c r="F192" s="223" t="s">
        <v>82</v>
      </c>
      <c r="G192" s="221"/>
      <c r="H192" s="224">
        <v>1</v>
      </c>
      <c r="I192" s="225"/>
      <c r="J192" s="221"/>
      <c r="K192" s="221"/>
      <c r="L192" s="226"/>
      <c r="M192" s="227"/>
      <c r="N192" s="228"/>
      <c r="O192" s="228"/>
      <c r="P192" s="228"/>
      <c r="Q192" s="228"/>
      <c r="R192" s="228"/>
      <c r="S192" s="228"/>
      <c r="T192" s="229"/>
      <c r="AT192" s="230" t="s">
        <v>139</v>
      </c>
      <c r="AU192" s="230" t="s">
        <v>84</v>
      </c>
      <c r="AV192" s="11" t="s">
        <v>84</v>
      </c>
      <c r="AW192" s="11" t="s">
        <v>34</v>
      </c>
      <c r="AX192" s="11" t="s">
        <v>82</v>
      </c>
      <c r="AY192" s="230" t="s">
        <v>128</v>
      </c>
    </row>
    <row r="193" spans="2:63" s="10" customFormat="1" ht="22.8" customHeight="1">
      <c r="B193" s="189"/>
      <c r="C193" s="190"/>
      <c r="D193" s="191" t="s">
        <v>73</v>
      </c>
      <c r="E193" s="203" t="s">
        <v>308</v>
      </c>
      <c r="F193" s="203" t="s">
        <v>309</v>
      </c>
      <c r="G193" s="190"/>
      <c r="H193" s="190"/>
      <c r="I193" s="193"/>
      <c r="J193" s="204">
        <f>BK193</f>
        <v>0</v>
      </c>
      <c r="K193" s="190"/>
      <c r="L193" s="195"/>
      <c r="M193" s="196"/>
      <c r="N193" s="197"/>
      <c r="O193" s="197"/>
      <c r="P193" s="198">
        <f>SUM(P194:P195)</f>
        <v>0</v>
      </c>
      <c r="Q193" s="197"/>
      <c r="R193" s="198">
        <f>SUM(R194:R195)</f>
        <v>0</v>
      </c>
      <c r="S193" s="197"/>
      <c r="T193" s="199">
        <f>SUM(T194:T195)</f>
        <v>0</v>
      </c>
      <c r="AR193" s="200" t="s">
        <v>84</v>
      </c>
      <c r="AT193" s="201" t="s">
        <v>73</v>
      </c>
      <c r="AU193" s="201" t="s">
        <v>82</v>
      </c>
      <c r="AY193" s="200" t="s">
        <v>128</v>
      </c>
      <c r="BK193" s="202">
        <f>SUM(BK194:BK195)</f>
        <v>0</v>
      </c>
    </row>
    <row r="194" spans="2:65" s="1" customFormat="1" ht="16.5" customHeight="1">
      <c r="B194" s="37"/>
      <c r="C194" s="205" t="s">
        <v>310</v>
      </c>
      <c r="D194" s="205" t="s">
        <v>130</v>
      </c>
      <c r="E194" s="206" t="s">
        <v>311</v>
      </c>
      <c r="F194" s="207" t="s">
        <v>312</v>
      </c>
      <c r="G194" s="208" t="s">
        <v>298</v>
      </c>
      <c r="H194" s="209">
        <v>1</v>
      </c>
      <c r="I194" s="210"/>
      <c r="J194" s="211">
        <f>ROUND(I194*H194,2)</f>
        <v>0</v>
      </c>
      <c r="K194" s="207" t="s">
        <v>21</v>
      </c>
      <c r="L194" s="42"/>
      <c r="M194" s="212" t="s">
        <v>21</v>
      </c>
      <c r="N194" s="213" t="s">
        <v>45</v>
      </c>
      <c r="O194" s="78"/>
      <c r="P194" s="214">
        <f>O194*H194</f>
        <v>0</v>
      </c>
      <c r="Q194" s="214">
        <v>0</v>
      </c>
      <c r="R194" s="214">
        <f>Q194*H194</f>
        <v>0</v>
      </c>
      <c r="S194" s="214">
        <v>0</v>
      </c>
      <c r="T194" s="215">
        <f>S194*H194</f>
        <v>0</v>
      </c>
      <c r="AR194" s="16" t="s">
        <v>223</v>
      </c>
      <c r="AT194" s="16" t="s">
        <v>130</v>
      </c>
      <c r="AU194" s="16" t="s">
        <v>84</v>
      </c>
      <c r="AY194" s="16" t="s">
        <v>128</v>
      </c>
      <c r="BE194" s="216">
        <f>IF(N194="základní",J194,0)</f>
        <v>0</v>
      </c>
      <c r="BF194" s="216">
        <f>IF(N194="snížená",J194,0)</f>
        <v>0</v>
      </c>
      <c r="BG194" s="216">
        <f>IF(N194="zákl. přenesená",J194,0)</f>
        <v>0</v>
      </c>
      <c r="BH194" s="216">
        <f>IF(N194="sníž. přenesená",J194,0)</f>
        <v>0</v>
      </c>
      <c r="BI194" s="216">
        <f>IF(N194="nulová",J194,0)</f>
        <v>0</v>
      </c>
      <c r="BJ194" s="16" t="s">
        <v>82</v>
      </c>
      <c r="BK194" s="216">
        <f>ROUND(I194*H194,2)</f>
        <v>0</v>
      </c>
      <c r="BL194" s="16" t="s">
        <v>223</v>
      </c>
      <c r="BM194" s="16" t="s">
        <v>313</v>
      </c>
    </row>
    <row r="195" spans="2:51" s="11" customFormat="1" ht="12">
      <c r="B195" s="220"/>
      <c r="C195" s="221"/>
      <c r="D195" s="217" t="s">
        <v>139</v>
      </c>
      <c r="E195" s="222" t="s">
        <v>21</v>
      </c>
      <c r="F195" s="223" t="s">
        <v>82</v>
      </c>
      <c r="G195" s="221"/>
      <c r="H195" s="224">
        <v>1</v>
      </c>
      <c r="I195" s="225"/>
      <c r="J195" s="221"/>
      <c r="K195" s="221"/>
      <c r="L195" s="226"/>
      <c r="M195" s="227"/>
      <c r="N195" s="228"/>
      <c r="O195" s="228"/>
      <c r="P195" s="228"/>
      <c r="Q195" s="228"/>
      <c r="R195" s="228"/>
      <c r="S195" s="228"/>
      <c r="T195" s="229"/>
      <c r="AT195" s="230" t="s">
        <v>139</v>
      </c>
      <c r="AU195" s="230" t="s">
        <v>84</v>
      </c>
      <c r="AV195" s="11" t="s">
        <v>84</v>
      </c>
      <c r="AW195" s="11" t="s">
        <v>34</v>
      </c>
      <c r="AX195" s="11" t="s">
        <v>82</v>
      </c>
      <c r="AY195" s="230" t="s">
        <v>128</v>
      </c>
    </row>
    <row r="196" spans="2:63" s="10" customFormat="1" ht="22.8" customHeight="1">
      <c r="B196" s="189"/>
      <c r="C196" s="190"/>
      <c r="D196" s="191" t="s">
        <v>73</v>
      </c>
      <c r="E196" s="203" t="s">
        <v>314</v>
      </c>
      <c r="F196" s="203" t="s">
        <v>315</v>
      </c>
      <c r="G196" s="190"/>
      <c r="H196" s="190"/>
      <c r="I196" s="193"/>
      <c r="J196" s="204">
        <f>BK196</f>
        <v>0</v>
      </c>
      <c r="K196" s="190"/>
      <c r="L196" s="195"/>
      <c r="M196" s="196"/>
      <c r="N196" s="197"/>
      <c r="O196" s="197"/>
      <c r="P196" s="198">
        <f>SUM(P197:P207)</f>
        <v>0</v>
      </c>
      <c r="Q196" s="197"/>
      <c r="R196" s="198">
        <f>SUM(R197:R207)</f>
        <v>0.104</v>
      </c>
      <c r="S196" s="197"/>
      <c r="T196" s="199">
        <f>SUM(T197:T207)</f>
        <v>0</v>
      </c>
      <c r="AR196" s="200" t="s">
        <v>84</v>
      </c>
      <c r="AT196" s="201" t="s">
        <v>73</v>
      </c>
      <c r="AU196" s="201" t="s">
        <v>82</v>
      </c>
      <c r="AY196" s="200" t="s">
        <v>128</v>
      </c>
      <c r="BK196" s="202">
        <f>SUM(BK197:BK207)</f>
        <v>0</v>
      </c>
    </row>
    <row r="197" spans="2:65" s="1" customFormat="1" ht="16.5" customHeight="1">
      <c r="B197" s="37"/>
      <c r="C197" s="205" t="s">
        <v>316</v>
      </c>
      <c r="D197" s="205" t="s">
        <v>130</v>
      </c>
      <c r="E197" s="206" t="s">
        <v>317</v>
      </c>
      <c r="F197" s="207" t="s">
        <v>318</v>
      </c>
      <c r="G197" s="208" t="s">
        <v>298</v>
      </c>
      <c r="H197" s="209">
        <v>1</v>
      </c>
      <c r="I197" s="210"/>
      <c r="J197" s="211">
        <f>ROUND(I197*H197,2)</f>
        <v>0</v>
      </c>
      <c r="K197" s="207" t="s">
        <v>134</v>
      </c>
      <c r="L197" s="42"/>
      <c r="M197" s="212" t="s">
        <v>21</v>
      </c>
      <c r="N197" s="213" t="s">
        <v>45</v>
      </c>
      <c r="O197" s="78"/>
      <c r="P197" s="214">
        <f>O197*H197</f>
        <v>0</v>
      </c>
      <c r="Q197" s="214">
        <v>0</v>
      </c>
      <c r="R197" s="214">
        <f>Q197*H197</f>
        <v>0</v>
      </c>
      <c r="S197" s="214">
        <v>0</v>
      </c>
      <c r="T197" s="215">
        <f>S197*H197</f>
        <v>0</v>
      </c>
      <c r="AR197" s="16" t="s">
        <v>206</v>
      </c>
      <c r="AT197" s="16" t="s">
        <v>130</v>
      </c>
      <c r="AU197" s="16" t="s">
        <v>84</v>
      </c>
      <c r="AY197" s="16" t="s">
        <v>128</v>
      </c>
      <c r="BE197" s="216">
        <f>IF(N197="základní",J197,0)</f>
        <v>0</v>
      </c>
      <c r="BF197" s="216">
        <f>IF(N197="snížená",J197,0)</f>
        <v>0</v>
      </c>
      <c r="BG197" s="216">
        <f>IF(N197="zákl. přenesená",J197,0)</f>
        <v>0</v>
      </c>
      <c r="BH197" s="216">
        <f>IF(N197="sníž. přenesená",J197,0)</f>
        <v>0</v>
      </c>
      <c r="BI197" s="216">
        <f>IF(N197="nulová",J197,0)</f>
        <v>0</v>
      </c>
      <c r="BJ197" s="16" t="s">
        <v>82</v>
      </c>
      <c r="BK197" s="216">
        <f>ROUND(I197*H197,2)</f>
        <v>0</v>
      </c>
      <c r="BL197" s="16" t="s">
        <v>206</v>
      </c>
      <c r="BM197" s="16" t="s">
        <v>319</v>
      </c>
    </row>
    <row r="198" spans="2:51" s="11" customFormat="1" ht="12">
      <c r="B198" s="220"/>
      <c r="C198" s="221"/>
      <c r="D198" s="217" t="s">
        <v>139</v>
      </c>
      <c r="E198" s="222" t="s">
        <v>21</v>
      </c>
      <c r="F198" s="223" t="s">
        <v>82</v>
      </c>
      <c r="G198" s="221"/>
      <c r="H198" s="224">
        <v>1</v>
      </c>
      <c r="I198" s="225"/>
      <c r="J198" s="221"/>
      <c r="K198" s="221"/>
      <c r="L198" s="226"/>
      <c r="M198" s="227"/>
      <c r="N198" s="228"/>
      <c r="O198" s="228"/>
      <c r="P198" s="228"/>
      <c r="Q198" s="228"/>
      <c r="R198" s="228"/>
      <c r="S198" s="228"/>
      <c r="T198" s="229"/>
      <c r="AT198" s="230" t="s">
        <v>139</v>
      </c>
      <c r="AU198" s="230" t="s">
        <v>84</v>
      </c>
      <c r="AV198" s="11" t="s">
        <v>84</v>
      </c>
      <c r="AW198" s="11" t="s">
        <v>34</v>
      </c>
      <c r="AX198" s="11" t="s">
        <v>82</v>
      </c>
      <c r="AY198" s="230" t="s">
        <v>128</v>
      </c>
    </row>
    <row r="199" spans="2:65" s="1" customFormat="1" ht="16.5" customHeight="1">
      <c r="B199" s="37"/>
      <c r="C199" s="231" t="s">
        <v>320</v>
      </c>
      <c r="D199" s="231" t="s">
        <v>181</v>
      </c>
      <c r="E199" s="232" t="s">
        <v>321</v>
      </c>
      <c r="F199" s="233" t="s">
        <v>322</v>
      </c>
      <c r="G199" s="234" t="s">
        <v>298</v>
      </c>
      <c r="H199" s="235">
        <v>1</v>
      </c>
      <c r="I199" s="236"/>
      <c r="J199" s="237">
        <f>ROUND(I199*H199,2)</f>
        <v>0</v>
      </c>
      <c r="K199" s="233" t="s">
        <v>21</v>
      </c>
      <c r="L199" s="238"/>
      <c r="M199" s="239" t="s">
        <v>21</v>
      </c>
      <c r="N199" s="240" t="s">
        <v>45</v>
      </c>
      <c r="O199" s="78"/>
      <c r="P199" s="214">
        <f>O199*H199</f>
        <v>0</v>
      </c>
      <c r="Q199" s="214">
        <v>0.01</v>
      </c>
      <c r="R199" s="214">
        <f>Q199*H199</f>
        <v>0.01</v>
      </c>
      <c r="S199" s="214">
        <v>0</v>
      </c>
      <c r="T199" s="215">
        <f>S199*H199</f>
        <v>0</v>
      </c>
      <c r="AR199" s="16" t="s">
        <v>323</v>
      </c>
      <c r="AT199" s="16" t="s">
        <v>181</v>
      </c>
      <c r="AU199" s="16" t="s">
        <v>84</v>
      </c>
      <c r="AY199" s="16" t="s">
        <v>128</v>
      </c>
      <c r="BE199" s="216">
        <f>IF(N199="základní",J199,0)</f>
        <v>0</v>
      </c>
      <c r="BF199" s="216">
        <f>IF(N199="snížená",J199,0)</f>
        <v>0</v>
      </c>
      <c r="BG199" s="216">
        <f>IF(N199="zákl. přenesená",J199,0)</f>
        <v>0</v>
      </c>
      <c r="BH199" s="216">
        <f>IF(N199="sníž. přenesená",J199,0)</f>
        <v>0</v>
      </c>
      <c r="BI199" s="216">
        <f>IF(N199="nulová",J199,0)</f>
        <v>0</v>
      </c>
      <c r="BJ199" s="16" t="s">
        <v>82</v>
      </c>
      <c r="BK199" s="216">
        <f>ROUND(I199*H199,2)</f>
        <v>0</v>
      </c>
      <c r="BL199" s="16" t="s">
        <v>206</v>
      </c>
      <c r="BM199" s="16" t="s">
        <v>324</v>
      </c>
    </row>
    <row r="200" spans="2:51" s="11" customFormat="1" ht="12">
      <c r="B200" s="220"/>
      <c r="C200" s="221"/>
      <c r="D200" s="217" t="s">
        <v>139</v>
      </c>
      <c r="E200" s="222" t="s">
        <v>21</v>
      </c>
      <c r="F200" s="223" t="s">
        <v>82</v>
      </c>
      <c r="G200" s="221"/>
      <c r="H200" s="224">
        <v>1</v>
      </c>
      <c r="I200" s="225"/>
      <c r="J200" s="221"/>
      <c r="K200" s="221"/>
      <c r="L200" s="226"/>
      <c r="M200" s="227"/>
      <c r="N200" s="228"/>
      <c r="O200" s="228"/>
      <c r="P200" s="228"/>
      <c r="Q200" s="228"/>
      <c r="R200" s="228"/>
      <c r="S200" s="228"/>
      <c r="T200" s="229"/>
      <c r="AT200" s="230" t="s">
        <v>139</v>
      </c>
      <c r="AU200" s="230" t="s">
        <v>84</v>
      </c>
      <c r="AV200" s="11" t="s">
        <v>84</v>
      </c>
      <c r="AW200" s="11" t="s">
        <v>34</v>
      </c>
      <c r="AX200" s="11" t="s">
        <v>82</v>
      </c>
      <c r="AY200" s="230" t="s">
        <v>128</v>
      </c>
    </row>
    <row r="201" spans="2:65" s="1" customFormat="1" ht="16.5" customHeight="1">
      <c r="B201" s="37"/>
      <c r="C201" s="205" t="s">
        <v>325</v>
      </c>
      <c r="D201" s="205" t="s">
        <v>130</v>
      </c>
      <c r="E201" s="206" t="s">
        <v>326</v>
      </c>
      <c r="F201" s="207" t="s">
        <v>327</v>
      </c>
      <c r="G201" s="208" t="s">
        <v>298</v>
      </c>
      <c r="H201" s="209">
        <v>1</v>
      </c>
      <c r="I201" s="210"/>
      <c r="J201" s="211">
        <f>ROUND(I201*H201,2)</f>
        <v>0</v>
      </c>
      <c r="K201" s="207" t="s">
        <v>134</v>
      </c>
      <c r="L201" s="42"/>
      <c r="M201" s="212" t="s">
        <v>21</v>
      </c>
      <c r="N201" s="213" t="s">
        <v>45</v>
      </c>
      <c r="O201" s="78"/>
      <c r="P201" s="214">
        <f>O201*H201</f>
        <v>0</v>
      </c>
      <c r="Q201" s="214">
        <v>0</v>
      </c>
      <c r="R201" s="214">
        <f>Q201*H201</f>
        <v>0</v>
      </c>
      <c r="S201" s="214">
        <v>0</v>
      </c>
      <c r="T201" s="215">
        <f>S201*H201</f>
        <v>0</v>
      </c>
      <c r="AR201" s="16" t="s">
        <v>223</v>
      </c>
      <c r="AT201" s="16" t="s">
        <v>130</v>
      </c>
      <c r="AU201" s="16" t="s">
        <v>84</v>
      </c>
      <c r="AY201" s="16" t="s">
        <v>128</v>
      </c>
      <c r="BE201" s="216">
        <f>IF(N201="základní",J201,0)</f>
        <v>0</v>
      </c>
      <c r="BF201" s="216">
        <f>IF(N201="snížená",J201,0)</f>
        <v>0</v>
      </c>
      <c r="BG201" s="216">
        <f>IF(N201="zákl. přenesená",J201,0)</f>
        <v>0</v>
      </c>
      <c r="BH201" s="216">
        <f>IF(N201="sníž. přenesená",J201,0)</f>
        <v>0</v>
      </c>
      <c r="BI201" s="216">
        <f>IF(N201="nulová",J201,0)</f>
        <v>0</v>
      </c>
      <c r="BJ201" s="16" t="s">
        <v>82</v>
      </c>
      <c r="BK201" s="216">
        <f>ROUND(I201*H201,2)</f>
        <v>0</v>
      </c>
      <c r="BL201" s="16" t="s">
        <v>223</v>
      </c>
      <c r="BM201" s="16" t="s">
        <v>328</v>
      </c>
    </row>
    <row r="202" spans="2:51" s="11" customFormat="1" ht="12">
      <c r="B202" s="220"/>
      <c r="C202" s="221"/>
      <c r="D202" s="217" t="s">
        <v>139</v>
      </c>
      <c r="E202" s="222" t="s">
        <v>21</v>
      </c>
      <c r="F202" s="223" t="s">
        <v>82</v>
      </c>
      <c r="G202" s="221"/>
      <c r="H202" s="224">
        <v>1</v>
      </c>
      <c r="I202" s="225"/>
      <c r="J202" s="221"/>
      <c r="K202" s="221"/>
      <c r="L202" s="226"/>
      <c r="M202" s="227"/>
      <c r="N202" s="228"/>
      <c r="O202" s="228"/>
      <c r="P202" s="228"/>
      <c r="Q202" s="228"/>
      <c r="R202" s="228"/>
      <c r="S202" s="228"/>
      <c r="T202" s="229"/>
      <c r="AT202" s="230" t="s">
        <v>139</v>
      </c>
      <c r="AU202" s="230" t="s">
        <v>84</v>
      </c>
      <c r="AV202" s="11" t="s">
        <v>84</v>
      </c>
      <c r="AW202" s="11" t="s">
        <v>34</v>
      </c>
      <c r="AX202" s="11" t="s">
        <v>82</v>
      </c>
      <c r="AY202" s="230" t="s">
        <v>128</v>
      </c>
    </row>
    <row r="203" spans="2:65" s="1" customFormat="1" ht="22.5" customHeight="1">
      <c r="B203" s="37"/>
      <c r="C203" s="231" t="s">
        <v>329</v>
      </c>
      <c r="D203" s="231" t="s">
        <v>181</v>
      </c>
      <c r="E203" s="232" t="s">
        <v>330</v>
      </c>
      <c r="F203" s="233" t="s">
        <v>331</v>
      </c>
      <c r="G203" s="234" t="s">
        <v>298</v>
      </c>
      <c r="H203" s="235">
        <v>1</v>
      </c>
      <c r="I203" s="236"/>
      <c r="J203" s="237">
        <f>ROUND(I203*H203,2)</f>
        <v>0</v>
      </c>
      <c r="K203" s="233" t="s">
        <v>21</v>
      </c>
      <c r="L203" s="238"/>
      <c r="M203" s="239" t="s">
        <v>21</v>
      </c>
      <c r="N203" s="240" t="s">
        <v>45</v>
      </c>
      <c r="O203" s="78"/>
      <c r="P203" s="214">
        <f>O203*H203</f>
        <v>0</v>
      </c>
      <c r="Q203" s="214">
        <v>0.094</v>
      </c>
      <c r="R203" s="214">
        <f>Q203*H203</f>
        <v>0.094</v>
      </c>
      <c r="S203" s="214">
        <v>0</v>
      </c>
      <c r="T203" s="215">
        <f>S203*H203</f>
        <v>0</v>
      </c>
      <c r="AR203" s="16" t="s">
        <v>316</v>
      </c>
      <c r="AT203" s="16" t="s">
        <v>181</v>
      </c>
      <c r="AU203" s="16" t="s">
        <v>84</v>
      </c>
      <c r="AY203" s="16" t="s">
        <v>128</v>
      </c>
      <c r="BE203" s="216">
        <f>IF(N203="základní",J203,0)</f>
        <v>0</v>
      </c>
      <c r="BF203" s="216">
        <f>IF(N203="snížená",J203,0)</f>
        <v>0</v>
      </c>
      <c r="BG203" s="216">
        <f>IF(N203="zákl. přenesená",J203,0)</f>
        <v>0</v>
      </c>
      <c r="BH203" s="216">
        <f>IF(N203="sníž. přenesená",J203,0)</f>
        <v>0</v>
      </c>
      <c r="BI203" s="216">
        <f>IF(N203="nulová",J203,0)</f>
        <v>0</v>
      </c>
      <c r="BJ203" s="16" t="s">
        <v>82</v>
      </c>
      <c r="BK203" s="216">
        <f>ROUND(I203*H203,2)</f>
        <v>0</v>
      </c>
      <c r="BL203" s="16" t="s">
        <v>223</v>
      </c>
      <c r="BM203" s="16" t="s">
        <v>332</v>
      </c>
    </row>
    <row r="204" spans="2:47" s="1" customFormat="1" ht="12">
      <c r="B204" s="37"/>
      <c r="C204" s="38"/>
      <c r="D204" s="217" t="s">
        <v>165</v>
      </c>
      <c r="E204" s="38"/>
      <c r="F204" s="218" t="s">
        <v>333</v>
      </c>
      <c r="G204" s="38"/>
      <c r="H204" s="38"/>
      <c r="I204" s="129"/>
      <c r="J204" s="38"/>
      <c r="K204" s="38"/>
      <c r="L204" s="42"/>
      <c r="M204" s="219"/>
      <c r="N204" s="78"/>
      <c r="O204" s="78"/>
      <c r="P204" s="78"/>
      <c r="Q204" s="78"/>
      <c r="R204" s="78"/>
      <c r="S204" s="78"/>
      <c r="T204" s="79"/>
      <c r="AT204" s="16" t="s">
        <v>165</v>
      </c>
      <c r="AU204" s="16" t="s">
        <v>84</v>
      </c>
    </row>
    <row r="205" spans="2:51" s="11" customFormat="1" ht="12">
      <c r="B205" s="220"/>
      <c r="C205" s="221"/>
      <c r="D205" s="217" t="s">
        <v>139</v>
      </c>
      <c r="E205" s="222" t="s">
        <v>21</v>
      </c>
      <c r="F205" s="223" t="s">
        <v>82</v>
      </c>
      <c r="G205" s="221"/>
      <c r="H205" s="224">
        <v>1</v>
      </c>
      <c r="I205" s="225"/>
      <c r="J205" s="221"/>
      <c r="K205" s="221"/>
      <c r="L205" s="226"/>
      <c r="M205" s="227"/>
      <c r="N205" s="228"/>
      <c r="O205" s="228"/>
      <c r="P205" s="228"/>
      <c r="Q205" s="228"/>
      <c r="R205" s="228"/>
      <c r="S205" s="228"/>
      <c r="T205" s="229"/>
      <c r="AT205" s="230" t="s">
        <v>139</v>
      </c>
      <c r="AU205" s="230" t="s">
        <v>84</v>
      </c>
      <c r="AV205" s="11" t="s">
        <v>84</v>
      </c>
      <c r="AW205" s="11" t="s">
        <v>34</v>
      </c>
      <c r="AX205" s="11" t="s">
        <v>82</v>
      </c>
      <c r="AY205" s="230" t="s">
        <v>128</v>
      </c>
    </row>
    <row r="206" spans="2:65" s="1" customFormat="1" ht="16.5" customHeight="1">
      <c r="B206" s="37"/>
      <c r="C206" s="205" t="s">
        <v>334</v>
      </c>
      <c r="D206" s="205" t="s">
        <v>130</v>
      </c>
      <c r="E206" s="206" t="s">
        <v>335</v>
      </c>
      <c r="F206" s="207" t="s">
        <v>336</v>
      </c>
      <c r="G206" s="208" t="s">
        <v>298</v>
      </c>
      <c r="H206" s="209">
        <v>1</v>
      </c>
      <c r="I206" s="210"/>
      <c r="J206" s="211">
        <f>ROUND(I206*H206,2)</f>
        <v>0</v>
      </c>
      <c r="K206" s="207" t="s">
        <v>134</v>
      </c>
      <c r="L206" s="42"/>
      <c r="M206" s="212" t="s">
        <v>21</v>
      </c>
      <c r="N206" s="213" t="s">
        <v>45</v>
      </c>
      <c r="O206" s="78"/>
      <c r="P206" s="214">
        <f>O206*H206</f>
        <v>0</v>
      </c>
      <c r="Q206" s="214">
        <v>0</v>
      </c>
      <c r="R206" s="214">
        <f>Q206*H206</f>
        <v>0</v>
      </c>
      <c r="S206" s="214">
        <v>0</v>
      </c>
      <c r="T206" s="215">
        <f>S206*H206</f>
        <v>0</v>
      </c>
      <c r="AR206" s="16" t="s">
        <v>223</v>
      </c>
      <c r="AT206" s="16" t="s">
        <v>130</v>
      </c>
      <c r="AU206" s="16" t="s">
        <v>84</v>
      </c>
      <c r="AY206" s="16" t="s">
        <v>128</v>
      </c>
      <c r="BE206" s="216">
        <f>IF(N206="základní",J206,0)</f>
        <v>0</v>
      </c>
      <c r="BF206" s="216">
        <f>IF(N206="snížená",J206,0)</f>
        <v>0</v>
      </c>
      <c r="BG206" s="216">
        <f>IF(N206="zákl. přenesená",J206,0)</f>
        <v>0</v>
      </c>
      <c r="BH206" s="216">
        <f>IF(N206="sníž. přenesená",J206,0)</f>
        <v>0</v>
      </c>
      <c r="BI206" s="216">
        <f>IF(N206="nulová",J206,0)</f>
        <v>0</v>
      </c>
      <c r="BJ206" s="16" t="s">
        <v>82</v>
      </c>
      <c r="BK206" s="216">
        <f>ROUND(I206*H206,2)</f>
        <v>0</v>
      </c>
      <c r="BL206" s="16" t="s">
        <v>223</v>
      </c>
      <c r="BM206" s="16" t="s">
        <v>337</v>
      </c>
    </row>
    <row r="207" spans="2:51" s="11" customFormat="1" ht="12">
      <c r="B207" s="220"/>
      <c r="C207" s="221"/>
      <c r="D207" s="217" t="s">
        <v>139</v>
      </c>
      <c r="E207" s="222" t="s">
        <v>21</v>
      </c>
      <c r="F207" s="223" t="s">
        <v>82</v>
      </c>
      <c r="G207" s="221"/>
      <c r="H207" s="224">
        <v>1</v>
      </c>
      <c r="I207" s="225"/>
      <c r="J207" s="221"/>
      <c r="K207" s="221"/>
      <c r="L207" s="226"/>
      <c r="M207" s="227"/>
      <c r="N207" s="228"/>
      <c r="O207" s="228"/>
      <c r="P207" s="228"/>
      <c r="Q207" s="228"/>
      <c r="R207" s="228"/>
      <c r="S207" s="228"/>
      <c r="T207" s="229"/>
      <c r="AT207" s="230" t="s">
        <v>139</v>
      </c>
      <c r="AU207" s="230" t="s">
        <v>84</v>
      </c>
      <c r="AV207" s="11" t="s">
        <v>84</v>
      </c>
      <c r="AW207" s="11" t="s">
        <v>34</v>
      </c>
      <c r="AX207" s="11" t="s">
        <v>82</v>
      </c>
      <c r="AY207" s="230" t="s">
        <v>128</v>
      </c>
    </row>
    <row r="208" spans="2:63" s="10" customFormat="1" ht="25.9" customHeight="1">
      <c r="B208" s="189"/>
      <c r="C208" s="190"/>
      <c r="D208" s="191" t="s">
        <v>73</v>
      </c>
      <c r="E208" s="192" t="s">
        <v>181</v>
      </c>
      <c r="F208" s="192" t="s">
        <v>338</v>
      </c>
      <c r="G208" s="190"/>
      <c r="H208" s="190"/>
      <c r="I208" s="193"/>
      <c r="J208" s="194">
        <f>BK208</f>
        <v>0</v>
      </c>
      <c r="K208" s="190"/>
      <c r="L208" s="195"/>
      <c r="M208" s="196"/>
      <c r="N208" s="197"/>
      <c r="O208" s="197"/>
      <c r="P208" s="198">
        <f>P209+P271</f>
        <v>0</v>
      </c>
      <c r="Q208" s="197"/>
      <c r="R208" s="198">
        <f>R209+R271</f>
        <v>8.126492902</v>
      </c>
      <c r="S208" s="197"/>
      <c r="T208" s="199">
        <f>T209+T271</f>
        <v>0</v>
      </c>
      <c r="AR208" s="200" t="s">
        <v>145</v>
      </c>
      <c r="AT208" s="201" t="s">
        <v>73</v>
      </c>
      <c r="AU208" s="201" t="s">
        <v>74</v>
      </c>
      <c r="AY208" s="200" t="s">
        <v>128</v>
      </c>
      <c r="BK208" s="202">
        <f>BK209+BK271</f>
        <v>0</v>
      </c>
    </row>
    <row r="209" spans="2:63" s="10" customFormat="1" ht="22.8" customHeight="1">
      <c r="B209" s="189"/>
      <c r="C209" s="190"/>
      <c r="D209" s="191" t="s">
        <v>73</v>
      </c>
      <c r="E209" s="203" t="s">
        <v>339</v>
      </c>
      <c r="F209" s="203" t="s">
        <v>340</v>
      </c>
      <c r="G209" s="190"/>
      <c r="H209" s="190"/>
      <c r="I209" s="193"/>
      <c r="J209" s="204">
        <f>BK209</f>
        <v>0</v>
      </c>
      <c r="K209" s="190"/>
      <c r="L209" s="195"/>
      <c r="M209" s="196"/>
      <c r="N209" s="197"/>
      <c r="O209" s="197"/>
      <c r="P209" s="198">
        <f>SUM(P210:P270)</f>
        <v>0</v>
      </c>
      <c r="Q209" s="197"/>
      <c r="R209" s="198">
        <f>SUM(R210:R270)</f>
        <v>0.12418180000000001</v>
      </c>
      <c r="S209" s="197"/>
      <c r="T209" s="199">
        <f>SUM(T210:T270)</f>
        <v>0</v>
      </c>
      <c r="AR209" s="200" t="s">
        <v>145</v>
      </c>
      <c r="AT209" s="201" t="s">
        <v>73</v>
      </c>
      <c r="AU209" s="201" t="s">
        <v>82</v>
      </c>
      <c r="AY209" s="200" t="s">
        <v>128</v>
      </c>
      <c r="BK209" s="202">
        <f>SUM(BK210:BK270)</f>
        <v>0</v>
      </c>
    </row>
    <row r="210" spans="2:65" s="1" customFormat="1" ht="22.5" customHeight="1">
      <c r="B210" s="37"/>
      <c r="C210" s="205" t="s">
        <v>341</v>
      </c>
      <c r="D210" s="205" t="s">
        <v>130</v>
      </c>
      <c r="E210" s="206" t="s">
        <v>342</v>
      </c>
      <c r="F210" s="207" t="s">
        <v>343</v>
      </c>
      <c r="G210" s="208" t="s">
        <v>298</v>
      </c>
      <c r="H210" s="209">
        <v>6</v>
      </c>
      <c r="I210" s="210"/>
      <c r="J210" s="211">
        <f>ROUND(I210*H210,2)</f>
        <v>0</v>
      </c>
      <c r="K210" s="207" t="s">
        <v>134</v>
      </c>
      <c r="L210" s="42"/>
      <c r="M210" s="212" t="s">
        <v>21</v>
      </c>
      <c r="N210" s="213" t="s">
        <v>45</v>
      </c>
      <c r="O210" s="78"/>
      <c r="P210" s="214">
        <f>O210*H210</f>
        <v>0</v>
      </c>
      <c r="Q210" s="214">
        <v>0</v>
      </c>
      <c r="R210" s="214">
        <f>Q210*H210</f>
        <v>0</v>
      </c>
      <c r="S210" s="214">
        <v>0</v>
      </c>
      <c r="T210" s="215">
        <f>S210*H210</f>
        <v>0</v>
      </c>
      <c r="AR210" s="16" t="s">
        <v>206</v>
      </c>
      <c r="AT210" s="16" t="s">
        <v>130</v>
      </c>
      <c r="AU210" s="16" t="s">
        <v>84</v>
      </c>
      <c r="AY210" s="16" t="s">
        <v>128</v>
      </c>
      <c r="BE210" s="216">
        <f>IF(N210="základní",J210,0)</f>
        <v>0</v>
      </c>
      <c r="BF210" s="216">
        <f>IF(N210="snížená",J210,0)</f>
        <v>0</v>
      </c>
      <c r="BG210" s="216">
        <f>IF(N210="zákl. přenesená",J210,0)</f>
        <v>0</v>
      </c>
      <c r="BH210" s="216">
        <f>IF(N210="sníž. přenesená",J210,0)</f>
        <v>0</v>
      </c>
      <c r="BI210" s="216">
        <f>IF(N210="nulová",J210,0)</f>
        <v>0</v>
      </c>
      <c r="BJ210" s="16" t="s">
        <v>82</v>
      </c>
      <c r="BK210" s="216">
        <f>ROUND(I210*H210,2)</f>
        <v>0</v>
      </c>
      <c r="BL210" s="16" t="s">
        <v>206</v>
      </c>
      <c r="BM210" s="16" t="s">
        <v>344</v>
      </c>
    </row>
    <row r="211" spans="2:51" s="11" customFormat="1" ht="12">
      <c r="B211" s="220"/>
      <c r="C211" s="221"/>
      <c r="D211" s="217" t="s">
        <v>139</v>
      </c>
      <c r="E211" s="222" t="s">
        <v>21</v>
      </c>
      <c r="F211" s="223" t="s">
        <v>345</v>
      </c>
      <c r="G211" s="221"/>
      <c r="H211" s="224">
        <v>6</v>
      </c>
      <c r="I211" s="225"/>
      <c r="J211" s="221"/>
      <c r="K211" s="221"/>
      <c r="L211" s="226"/>
      <c r="M211" s="227"/>
      <c r="N211" s="228"/>
      <c r="O211" s="228"/>
      <c r="P211" s="228"/>
      <c r="Q211" s="228"/>
      <c r="R211" s="228"/>
      <c r="S211" s="228"/>
      <c r="T211" s="229"/>
      <c r="AT211" s="230" t="s">
        <v>139</v>
      </c>
      <c r="AU211" s="230" t="s">
        <v>84</v>
      </c>
      <c r="AV211" s="11" t="s">
        <v>84</v>
      </c>
      <c r="AW211" s="11" t="s">
        <v>34</v>
      </c>
      <c r="AX211" s="11" t="s">
        <v>74</v>
      </c>
      <c r="AY211" s="230" t="s">
        <v>128</v>
      </c>
    </row>
    <row r="212" spans="2:65" s="1" customFormat="1" ht="16.5" customHeight="1">
      <c r="B212" s="37"/>
      <c r="C212" s="205" t="s">
        <v>346</v>
      </c>
      <c r="D212" s="205" t="s">
        <v>130</v>
      </c>
      <c r="E212" s="206" t="s">
        <v>347</v>
      </c>
      <c r="F212" s="207" t="s">
        <v>348</v>
      </c>
      <c r="G212" s="208" t="s">
        <v>298</v>
      </c>
      <c r="H212" s="209">
        <v>1</v>
      </c>
      <c r="I212" s="210"/>
      <c r="J212" s="211">
        <f>ROUND(I212*H212,2)</f>
        <v>0</v>
      </c>
      <c r="K212" s="207" t="s">
        <v>21</v>
      </c>
      <c r="L212" s="42"/>
      <c r="M212" s="212" t="s">
        <v>21</v>
      </c>
      <c r="N212" s="213" t="s">
        <v>45</v>
      </c>
      <c r="O212" s="78"/>
      <c r="P212" s="214">
        <f>O212*H212</f>
        <v>0</v>
      </c>
      <c r="Q212" s="214">
        <v>0</v>
      </c>
      <c r="R212" s="214">
        <f>Q212*H212</f>
        <v>0</v>
      </c>
      <c r="S212" s="214">
        <v>0</v>
      </c>
      <c r="T212" s="215">
        <f>S212*H212</f>
        <v>0</v>
      </c>
      <c r="AR212" s="16" t="s">
        <v>206</v>
      </c>
      <c r="AT212" s="16" t="s">
        <v>130</v>
      </c>
      <c r="AU212" s="16" t="s">
        <v>84</v>
      </c>
      <c r="AY212" s="16" t="s">
        <v>128</v>
      </c>
      <c r="BE212" s="216">
        <f>IF(N212="základní",J212,0)</f>
        <v>0</v>
      </c>
      <c r="BF212" s="216">
        <f>IF(N212="snížená",J212,0)</f>
        <v>0</v>
      </c>
      <c r="BG212" s="216">
        <f>IF(N212="zákl. přenesená",J212,0)</f>
        <v>0</v>
      </c>
      <c r="BH212" s="216">
        <f>IF(N212="sníž. přenesená",J212,0)</f>
        <v>0</v>
      </c>
      <c r="BI212" s="216">
        <f>IF(N212="nulová",J212,0)</f>
        <v>0</v>
      </c>
      <c r="BJ212" s="16" t="s">
        <v>82</v>
      </c>
      <c r="BK212" s="216">
        <f>ROUND(I212*H212,2)</f>
        <v>0</v>
      </c>
      <c r="BL212" s="16" t="s">
        <v>206</v>
      </c>
      <c r="BM212" s="16" t="s">
        <v>349</v>
      </c>
    </row>
    <row r="213" spans="2:47" s="1" customFormat="1" ht="12">
      <c r="B213" s="37"/>
      <c r="C213" s="38"/>
      <c r="D213" s="217" t="s">
        <v>165</v>
      </c>
      <c r="E213" s="38"/>
      <c r="F213" s="218" t="s">
        <v>307</v>
      </c>
      <c r="G213" s="38"/>
      <c r="H213" s="38"/>
      <c r="I213" s="129"/>
      <c r="J213" s="38"/>
      <c r="K213" s="38"/>
      <c r="L213" s="42"/>
      <c r="M213" s="219"/>
      <c r="N213" s="78"/>
      <c r="O213" s="78"/>
      <c r="P213" s="78"/>
      <c r="Q213" s="78"/>
      <c r="R213" s="78"/>
      <c r="S213" s="78"/>
      <c r="T213" s="79"/>
      <c r="AT213" s="16" t="s">
        <v>165</v>
      </c>
      <c r="AU213" s="16" t="s">
        <v>84</v>
      </c>
    </row>
    <row r="214" spans="2:51" s="11" customFormat="1" ht="12">
      <c r="B214" s="220"/>
      <c r="C214" s="221"/>
      <c r="D214" s="217" t="s">
        <v>139</v>
      </c>
      <c r="E214" s="222" t="s">
        <v>21</v>
      </c>
      <c r="F214" s="223" t="s">
        <v>82</v>
      </c>
      <c r="G214" s="221"/>
      <c r="H214" s="224">
        <v>1</v>
      </c>
      <c r="I214" s="225"/>
      <c r="J214" s="221"/>
      <c r="K214" s="221"/>
      <c r="L214" s="226"/>
      <c r="M214" s="227"/>
      <c r="N214" s="228"/>
      <c r="O214" s="228"/>
      <c r="P214" s="228"/>
      <c r="Q214" s="228"/>
      <c r="R214" s="228"/>
      <c r="S214" s="228"/>
      <c r="T214" s="229"/>
      <c r="AT214" s="230" t="s">
        <v>139</v>
      </c>
      <c r="AU214" s="230" t="s">
        <v>84</v>
      </c>
      <c r="AV214" s="11" t="s">
        <v>84</v>
      </c>
      <c r="AW214" s="11" t="s">
        <v>34</v>
      </c>
      <c r="AX214" s="11" t="s">
        <v>82</v>
      </c>
      <c r="AY214" s="230" t="s">
        <v>128</v>
      </c>
    </row>
    <row r="215" spans="2:65" s="1" customFormat="1" ht="16.5" customHeight="1">
      <c r="B215" s="37"/>
      <c r="C215" s="205" t="s">
        <v>350</v>
      </c>
      <c r="D215" s="205" t="s">
        <v>130</v>
      </c>
      <c r="E215" s="206" t="s">
        <v>351</v>
      </c>
      <c r="F215" s="207" t="s">
        <v>352</v>
      </c>
      <c r="G215" s="208" t="s">
        <v>298</v>
      </c>
      <c r="H215" s="209">
        <v>14</v>
      </c>
      <c r="I215" s="210"/>
      <c r="J215" s="211">
        <f>ROUND(I215*H215,2)</f>
        <v>0</v>
      </c>
      <c r="K215" s="207" t="s">
        <v>21</v>
      </c>
      <c r="L215" s="42"/>
      <c r="M215" s="212" t="s">
        <v>21</v>
      </c>
      <c r="N215" s="213" t="s">
        <v>45</v>
      </c>
      <c r="O215" s="78"/>
      <c r="P215" s="214">
        <f>O215*H215</f>
        <v>0</v>
      </c>
      <c r="Q215" s="214">
        <v>0</v>
      </c>
      <c r="R215" s="214">
        <f>Q215*H215</f>
        <v>0</v>
      </c>
      <c r="S215" s="214">
        <v>0</v>
      </c>
      <c r="T215" s="215">
        <f>S215*H215</f>
        <v>0</v>
      </c>
      <c r="AR215" s="16" t="s">
        <v>223</v>
      </c>
      <c r="AT215" s="16" t="s">
        <v>130</v>
      </c>
      <c r="AU215" s="16" t="s">
        <v>84</v>
      </c>
      <c r="AY215" s="16" t="s">
        <v>128</v>
      </c>
      <c r="BE215" s="216">
        <f>IF(N215="základní",J215,0)</f>
        <v>0</v>
      </c>
      <c r="BF215" s="216">
        <f>IF(N215="snížená",J215,0)</f>
        <v>0</v>
      </c>
      <c r="BG215" s="216">
        <f>IF(N215="zákl. přenesená",J215,0)</f>
        <v>0</v>
      </c>
      <c r="BH215" s="216">
        <f>IF(N215="sníž. přenesená",J215,0)</f>
        <v>0</v>
      </c>
      <c r="BI215" s="216">
        <f>IF(N215="nulová",J215,0)</f>
        <v>0</v>
      </c>
      <c r="BJ215" s="16" t="s">
        <v>82</v>
      </c>
      <c r="BK215" s="216">
        <f>ROUND(I215*H215,2)</f>
        <v>0</v>
      </c>
      <c r="BL215" s="16" t="s">
        <v>223</v>
      </c>
      <c r="BM215" s="16" t="s">
        <v>353</v>
      </c>
    </row>
    <row r="216" spans="2:47" s="1" customFormat="1" ht="12">
      <c r="B216" s="37"/>
      <c r="C216" s="38"/>
      <c r="D216" s="217" t="s">
        <v>165</v>
      </c>
      <c r="E216" s="38"/>
      <c r="F216" s="218" t="s">
        <v>307</v>
      </c>
      <c r="G216" s="38"/>
      <c r="H216" s="38"/>
      <c r="I216" s="129"/>
      <c r="J216" s="38"/>
      <c r="K216" s="38"/>
      <c r="L216" s="42"/>
      <c r="M216" s="219"/>
      <c r="N216" s="78"/>
      <c r="O216" s="78"/>
      <c r="P216" s="78"/>
      <c r="Q216" s="78"/>
      <c r="R216" s="78"/>
      <c r="S216" s="78"/>
      <c r="T216" s="79"/>
      <c r="AT216" s="16" t="s">
        <v>165</v>
      </c>
      <c r="AU216" s="16" t="s">
        <v>84</v>
      </c>
    </row>
    <row r="217" spans="2:51" s="11" customFormat="1" ht="12">
      <c r="B217" s="220"/>
      <c r="C217" s="221"/>
      <c r="D217" s="217" t="s">
        <v>139</v>
      </c>
      <c r="E217" s="222" t="s">
        <v>21</v>
      </c>
      <c r="F217" s="223" t="s">
        <v>354</v>
      </c>
      <c r="G217" s="221"/>
      <c r="H217" s="224">
        <v>14</v>
      </c>
      <c r="I217" s="225"/>
      <c r="J217" s="221"/>
      <c r="K217" s="221"/>
      <c r="L217" s="226"/>
      <c r="M217" s="227"/>
      <c r="N217" s="228"/>
      <c r="O217" s="228"/>
      <c r="P217" s="228"/>
      <c r="Q217" s="228"/>
      <c r="R217" s="228"/>
      <c r="S217" s="228"/>
      <c r="T217" s="229"/>
      <c r="AT217" s="230" t="s">
        <v>139</v>
      </c>
      <c r="AU217" s="230" t="s">
        <v>84</v>
      </c>
      <c r="AV217" s="11" t="s">
        <v>84</v>
      </c>
      <c r="AW217" s="11" t="s">
        <v>34</v>
      </c>
      <c r="AX217" s="11" t="s">
        <v>82</v>
      </c>
      <c r="AY217" s="230" t="s">
        <v>128</v>
      </c>
    </row>
    <row r="218" spans="2:65" s="1" customFormat="1" ht="22.5" customHeight="1">
      <c r="B218" s="37"/>
      <c r="C218" s="205" t="s">
        <v>355</v>
      </c>
      <c r="D218" s="205" t="s">
        <v>130</v>
      </c>
      <c r="E218" s="206" t="s">
        <v>356</v>
      </c>
      <c r="F218" s="207" t="s">
        <v>357</v>
      </c>
      <c r="G218" s="208" t="s">
        <v>151</v>
      </c>
      <c r="H218" s="209">
        <v>50.8</v>
      </c>
      <c r="I218" s="210"/>
      <c r="J218" s="211">
        <f>ROUND(I218*H218,2)</f>
        <v>0</v>
      </c>
      <c r="K218" s="207" t="s">
        <v>21</v>
      </c>
      <c r="L218" s="42"/>
      <c r="M218" s="212" t="s">
        <v>21</v>
      </c>
      <c r="N218" s="213" t="s">
        <v>45</v>
      </c>
      <c r="O218" s="78"/>
      <c r="P218" s="214">
        <f>O218*H218</f>
        <v>0</v>
      </c>
      <c r="Q218" s="214">
        <v>0</v>
      </c>
      <c r="R218" s="214">
        <f>Q218*H218</f>
        <v>0</v>
      </c>
      <c r="S218" s="214">
        <v>0</v>
      </c>
      <c r="T218" s="215">
        <f>S218*H218</f>
        <v>0</v>
      </c>
      <c r="AR218" s="16" t="s">
        <v>223</v>
      </c>
      <c r="AT218" s="16" t="s">
        <v>130</v>
      </c>
      <c r="AU218" s="16" t="s">
        <v>84</v>
      </c>
      <c r="AY218" s="16" t="s">
        <v>128</v>
      </c>
      <c r="BE218" s="216">
        <f>IF(N218="základní",J218,0)</f>
        <v>0</v>
      </c>
      <c r="BF218" s="216">
        <f>IF(N218="snížená",J218,0)</f>
        <v>0</v>
      </c>
      <c r="BG218" s="216">
        <f>IF(N218="zákl. přenesená",J218,0)</f>
        <v>0</v>
      </c>
      <c r="BH218" s="216">
        <f>IF(N218="sníž. přenesená",J218,0)</f>
        <v>0</v>
      </c>
      <c r="BI218" s="216">
        <f>IF(N218="nulová",J218,0)</f>
        <v>0</v>
      </c>
      <c r="BJ218" s="16" t="s">
        <v>82</v>
      </c>
      <c r="BK218" s="216">
        <f>ROUND(I218*H218,2)</f>
        <v>0</v>
      </c>
      <c r="BL218" s="16" t="s">
        <v>223</v>
      </c>
      <c r="BM218" s="16" t="s">
        <v>358</v>
      </c>
    </row>
    <row r="219" spans="2:47" s="1" customFormat="1" ht="12">
      <c r="B219" s="37"/>
      <c r="C219" s="38"/>
      <c r="D219" s="217" t="s">
        <v>165</v>
      </c>
      <c r="E219" s="38"/>
      <c r="F219" s="218" t="s">
        <v>307</v>
      </c>
      <c r="G219" s="38"/>
      <c r="H219" s="38"/>
      <c r="I219" s="129"/>
      <c r="J219" s="38"/>
      <c r="K219" s="38"/>
      <c r="L219" s="42"/>
      <c r="M219" s="219"/>
      <c r="N219" s="78"/>
      <c r="O219" s="78"/>
      <c r="P219" s="78"/>
      <c r="Q219" s="78"/>
      <c r="R219" s="78"/>
      <c r="S219" s="78"/>
      <c r="T219" s="79"/>
      <c r="AT219" s="16" t="s">
        <v>165</v>
      </c>
      <c r="AU219" s="16" t="s">
        <v>84</v>
      </c>
    </row>
    <row r="220" spans="2:51" s="11" customFormat="1" ht="12">
      <c r="B220" s="220"/>
      <c r="C220" s="221"/>
      <c r="D220" s="217" t="s">
        <v>139</v>
      </c>
      <c r="E220" s="222" t="s">
        <v>21</v>
      </c>
      <c r="F220" s="223" t="s">
        <v>359</v>
      </c>
      <c r="G220" s="221"/>
      <c r="H220" s="224">
        <v>50.8</v>
      </c>
      <c r="I220" s="225"/>
      <c r="J220" s="221"/>
      <c r="K220" s="221"/>
      <c r="L220" s="226"/>
      <c r="M220" s="227"/>
      <c r="N220" s="228"/>
      <c r="O220" s="228"/>
      <c r="P220" s="228"/>
      <c r="Q220" s="228"/>
      <c r="R220" s="228"/>
      <c r="S220" s="228"/>
      <c r="T220" s="229"/>
      <c r="AT220" s="230" t="s">
        <v>139</v>
      </c>
      <c r="AU220" s="230" t="s">
        <v>84</v>
      </c>
      <c r="AV220" s="11" t="s">
        <v>84</v>
      </c>
      <c r="AW220" s="11" t="s">
        <v>34</v>
      </c>
      <c r="AX220" s="11" t="s">
        <v>82</v>
      </c>
      <c r="AY220" s="230" t="s">
        <v>128</v>
      </c>
    </row>
    <row r="221" spans="2:65" s="1" customFormat="1" ht="22.5" customHeight="1">
      <c r="B221" s="37"/>
      <c r="C221" s="205" t="s">
        <v>360</v>
      </c>
      <c r="D221" s="205" t="s">
        <v>130</v>
      </c>
      <c r="E221" s="206" t="s">
        <v>361</v>
      </c>
      <c r="F221" s="207" t="s">
        <v>362</v>
      </c>
      <c r="G221" s="208" t="s">
        <v>298</v>
      </c>
      <c r="H221" s="209">
        <v>8</v>
      </c>
      <c r="I221" s="210"/>
      <c r="J221" s="211">
        <f>ROUND(I221*H221,2)</f>
        <v>0</v>
      </c>
      <c r="K221" s="207" t="s">
        <v>134</v>
      </c>
      <c r="L221" s="42"/>
      <c r="M221" s="212" t="s">
        <v>21</v>
      </c>
      <c r="N221" s="213" t="s">
        <v>45</v>
      </c>
      <c r="O221" s="78"/>
      <c r="P221" s="214">
        <f>O221*H221</f>
        <v>0</v>
      </c>
      <c r="Q221" s="214">
        <v>0</v>
      </c>
      <c r="R221" s="214">
        <f>Q221*H221</f>
        <v>0</v>
      </c>
      <c r="S221" s="214">
        <v>0</v>
      </c>
      <c r="T221" s="215">
        <f>S221*H221</f>
        <v>0</v>
      </c>
      <c r="AR221" s="16" t="s">
        <v>206</v>
      </c>
      <c r="AT221" s="16" t="s">
        <v>130</v>
      </c>
      <c r="AU221" s="16" t="s">
        <v>84</v>
      </c>
      <c r="AY221" s="16" t="s">
        <v>128</v>
      </c>
      <c r="BE221" s="216">
        <f>IF(N221="základní",J221,0)</f>
        <v>0</v>
      </c>
      <c r="BF221" s="216">
        <f>IF(N221="snížená",J221,0)</f>
        <v>0</v>
      </c>
      <c r="BG221" s="216">
        <f>IF(N221="zákl. přenesená",J221,0)</f>
        <v>0</v>
      </c>
      <c r="BH221" s="216">
        <f>IF(N221="sníž. přenesená",J221,0)</f>
        <v>0</v>
      </c>
      <c r="BI221" s="216">
        <f>IF(N221="nulová",J221,0)</f>
        <v>0</v>
      </c>
      <c r="BJ221" s="16" t="s">
        <v>82</v>
      </c>
      <c r="BK221" s="216">
        <f>ROUND(I221*H221,2)</f>
        <v>0</v>
      </c>
      <c r="BL221" s="16" t="s">
        <v>206</v>
      </c>
      <c r="BM221" s="16" t="s">
        <v>363</v>
      </c>
    </row>
    <row r="222" spans="2:51" s="11" customFormat="1" ht="12">
      <c r="B222" s="220"/>
      <c r="C222" s="221"/>
      <c r="D222" s="217" t="s">
        <v>139</v>
      </c>
      <c r="E222" s="222" t="s">
        <v>21</v>
      </c>
      <c r="F222" s="223" t="s">
        <v>364</v>
      </c>
      <c r="G222" s="221"/>
      <c r="H222" s="224">
        <v>8</v>
      </c>
      <c r="I222" s="225"/>
      <c r="J222" s="221"/>
      <c r="K222" s="221"/>
      <c r="L222" s="226"/>
      <c r="M222" s="227"/>
      <c r="N222" s="228"/>
      <c r="O222" s="228"/>
      <c r="P222" s="228"/>
      <c r="Q222" s="228"/>
      <c r="R222" s="228"/>
      <c r="S222" s="228"/>
      <c r="T222" s="229"/>
      <c r="AT222" s="230" t="s">
        <v>139</v>
      </c>
      <c r="AU222" s="230" t="s">
        <v>84</v>
      </c>
      <c r="AV222" s="11" t="s">
        <v>84</v>
      </c>
      <c r="AW222" s="11" t="s">
        <v>34</v>
      </c>
      <c r="AX222" s="11" t="s">
        <v>82</v>
      </c>
      <c r="AY222" s="230" t="s">
        <v>128</v>
      </c>
    </row>
    <row r="223" spans="2:65" s="1" customFormat="1" ht="16.5" customHeight="1">
      <c r="B223" s="37"/>
      <c r="C223" s="205" t="s">
        <v>365</v>
      </c>
      <c r="D223" s="205" t="s">
        <v>130</v>
      </c>
      <c r="E223" s="206" t="s">
        <v>366</v>
      </c>
      <c r="F223" s="207" t="s">
        <v>367</v>
      </c>
      <c r="G223" s="208" t="s">
        <v>151</v>
      </c>
      <c r="H223" s="209">
        <v>45.6</v>
      </c>
      <c r="I223" s="210"/>
      <c r="J223" s="211">
        <f>ROUND(I223*H223,2)</f>
        <v>0</v>
      </c>
      <c r="K223" s="207" t="s">
        <v>21</v>
      </c>
      <c r="L223" s="42"/>
      <c r="M223" s="212" t="s">
        <v>21</v>
      </c>
      <c r="N223" s="213" t="s">
        <v>45</v>
      </c>
      <c r="O223" s="78"/>
      <c r="P223" s="214">
        <f>O223*H223</f>
        <v>0</v>
      </c>
      <c r="Q223" s="214">
        <v>0</v>
      </c>
      <c r="R223" s="214">
        <f>Q223*H223</f>
        <v>0</v>
      </c>
      <c r="S223" s="214">
        <v>0</v>
      </c>
      <c r="T223" s="215">
        <f>S223*H223</f>
        <v>0</v>
      </c>
      <c r="AR223" s="16" t="s">
        <v>206</v>
      </c>
      <c r="AT223" s="16" t="s">
        <v>130</v>
      </c>
      <c r="AU223" s="16" t="s">
        <v>84</v>
      </c>
      <c r="AY223" s="16" t="s">
        <v>128</v>
      </c>
      <c r="BE223" s="216">
        <f>IF(N223="základní",J223,0)</f>
        <v>0</v>
      </c>
      <c r="BF223" s="216">
        <f>IF(N223="snížená",J223,0)</f>
        <v>0</v>
      </c>
      <c r="BG223" s="216">
        <f>IF(N223="zákl. přenesená",J223,0)</f>
        <v>0</v>
      </c>
      <c r="BH223" s="216">
        <f>IF(N223="sníž. přenesená",J223,0)</f>
        <v>0</v>
      </c>
      <c r="BI223" s="216">
        <f>IF(N223="nulová",J223,0)</f>
        <v>0</v>
      </c>
      <c r="BJ223" s="16" t="s">
        <v>82</v>
      </c>
      <c r="BK223" s="216">
        <f>ROUND(I223*H223,2)</f>
        <v>0</v>
      </c>
      <c r="BL223" s="16" t="s">
        <v>206</v>
      </c>
      <c r="BM223" s="16" t="s">
        <v>368</v>
      </c>
    </row>
    <row r="224" spans="2:47" s="1" customFormat="1" ht="12">
      <c r="B224" s="37"/>
      <c r="C224" s="38"/>
      <c r="D224" s="217" t="s">
        <v>165</v>
      </c>
      <c r="E224" s="38"/>
      <c r="F224" s="218" t="s">
        <v>307</v>
      </c>
      <c r="G224" s="38"/>
      <c r="H224" s="38"/>
      <c r="I224" s="129"/>
      <c r="J224" s="38"/>
      <c r="K224" s="38"/>
      <c r="L224" s="42"/>
      <c r="M224" s="219"/>
      <c r="N224" s="78"/>
      <c r="O224" s="78"/>
      <c r="P224" s="78"/>
      <c r="Q224" s="78"/>
      <c r="R224" s="78"/>
      <c r="S224" s="78"/>
      <c r="T224" s="79"/>
      <c r="AT224" s="16" t="s">
        <v>165</v>
      </c>
      <c r="AU224" s="16" t="s">
        <v>84</v>
      </c>
    </row>
    <row r="225" spans="2:51" s="11" customFormat="1" ht="12">
      <c r="B225" s="220"/>
      <c r="C225" s="221"/>
      <c r="D225" s="217" t="s">
        <v>139</v>
      </c>
      <c r="E225" s="222" t="s">
        <v>21</v>
      </c>
      <c r="F225" s="223" t="s">
        <v>369</v>
      </c>
      <c r="G225" s="221"/>
      <c r="H225" s="224">
        <v>45.6</v>
      </c>
      <c r="I225" s="225"/>
      <c r="J225" s="221"/>
      <c r="K225" s="221"/>
      <c r="L225" s="226"/>
      <c r="M225" s="227"/>
      <c r="N225" s="228"/>
      <c r="O225" s="228"/>
      <c r="P225" s="228"/>
      <c r="Q225" s="228"/>
      <c r="R225" s="228"/>
      <c r="S225" s="228"/>
      <c r="T225" s="229"/>
      <c r="AT225" s="230" t="s">
        <v>139</v>
      </c>
      <c r="AU225" s="230" t="s">
        <v>84</v>
      </c>
      <c r="AV225" s="11" t="s">
        <v>84</v>
      </c>
      <c r="AW225" s="11" t="s">
        <v>34</v>
      </c>
      <c r="AX225" s="11" t="s">
        <v>82</v>
      </c>
      <c r="AY225" s="230" t="s">
        <v>128</v>
      </c>
    </row>
    <row r="226" spans="2:65" s="1" customFormat="1" ht="16.5" customHeight="1">
      <c r="B226" s="37"/>
      <c r="C226" s="205" t="s">
        <v>370</v>
      </c>
      <c r="D226" s="205" t="s">
        <v>130</v>
      </c>
      <c r="E226" s="206" t="s">
        <v>371</v>
      </c>
      <c r="F226" s="207" t="s">
        <v>372</v>
      </c>
      <c r="G226" s="208" t="s">
        <v>151</v>
      </c>
      <c r="H226" s="209">
        <v>8</v>
      </c>
      <c r="I226" s="210"/>
      <c r="J226" s="211">
        <f>ROUND(I226*H226,2)</f>
        <v>0</v>
      </c>
      <c r="K226" s="207" t="s">
        <v>21</v>
      </c>
      <c r="L226" s="42"/>
      <c r="M226" s="212" t="s">
        <v>21</v>
      </c>
      <c r="N226" s="213" t="s">
        <v>45</v>
      </c>
      <c r="O226" s="78"/>
      <c r="P226" s="214">
        <f>O226*H226</f>
        <v>0</v>
      </c>
      <c r="Q226" s="214">
        <v>0</v>
      </c>
      <c r="R226" s="214">
        <f>Q226*H226</f>
        <v>0</v>
      </c>
      <c r="S226" s="214">
        <v>0</v>
      </c>
      <c r="T226" s="215">
        <f>S226*H226</f>
        <v>0</v>
      </c>
      <c r="AR226" s="16" t="s">
        <v>206</v>
      </c>
      <c r="AT226" s="16" t="s">
        <v>130</v>
      </c>
      <c r="AU226" s="16" t="s">
        <v>84</v>
      </c>
      <c r="AY226" s="16" t="s">
        <v>128</v>
      </c>
      <c r="BE226" s="216">
        <f>IF(N226="základní",J226,0)</f>
        <v>0</v>
      </c>
      <c r="BF226" s="216">
        <f>IF(N226="snížená",J226,0)</f>
        <v>0</v>
      </c>
      <c r="BG226" s="216">
        <f>IF(N226="zákl. přenesená",J226,0)</f>
        <v>0</v>
      </c>
      <c r="BH226" s="216">
        <f>IF(N226="sníž. přenesená",J226,0)</f>
        <v>0</v>
      </c>
      <c r="BI226" s="216">
        <f>IF(N226="nulová",J226,0)</f>
        <v>0</v>
      </c>
      <c r="BJ226" s="16" t="s">
        <v>82</v>
      </c>
      <c r="BK226" s="216">
        <f>ROUND(I226*H226,2)</f>
        <v>0</v>
      </c>
      <c r="BL226" s="16" t="s">
        <v>206</v>
      </c>
      <c r="BM226" s="16" t="s">
        <v>373</v>
      </c>
    </row>
    <row r="227" spans="2:47" s="1" customFormat="1" ht="12">
      <c r="B227" s="37"/>
      <c r="C227" s="38"/>
      <c r="D227" s="217" t="s">
        <v>165</v>
      </c>
      <c r="E227" s="38"/>
      <c r="F227" s="218" t="s">
        <v>307</v>
      </c>
      <c r="G227" s="38"/>
      <c r="H227" s="38"/>
      <c r="I227" s="129"/>
      <c r="J227" s="38"/>
      <c r="K227" s="38"/>
      <c r="L227" s="42"/>
      <c r="M227" s="219"/>
      <c r="N227" s="78"/>
      <c r="O227" s="78"/>
      <c r="P227" s="78"/>
      <c r="Q227" s="78"/>
      <c r="R227" s="78"/>
      <c r="S227" s="78"/>
      <c r="T227" s="79"/>
      <c r="AT227" s="16" t="s">
        <v>165</v>
      </c>
      <c r="AU227" s="16" t="s">
        <v>84</v>
      </c>
    </row>
    <row r="228" spans="2:51" s="11" customFormat="1" ht="12">
      <c r="B228" s="220"/>
      <c r="C228" s="221"/>
      <c r="D228" s="217" t="s">
        <v>139</v>
      </c>
      <c r="E228" s="222" t="s">
        <v>21</v>
      </c>
      <c r="F228" s="223" t="s">
        <v>174</v>
      </c>
      <c r="G228" s="221"/>
      <c r="H228" s="224">
        <v>8</v>
      </c>
      <c r="I228" s="225"/>
      <c r="J228" s="221"/>
      <c r="K228" s="221"/>
      <c r="L228" s="226"/>
      <c r="M228" s="227"/>
      <c r="N228" s="228"/>
      <c r="O228" s="228"/>
      <c r="P228" s="228"/>
      <c r="Q228" s="228"/>
      <c r="R228" s="228"/>
      <c r="S228" s="228"/>
      <c r="T228" s="229"/>
      <c r="AT228" s="230" t="s">
        <v>139</v>
      </c>
      <c r="AU228" s="230" t="s">
        <v>84</v>
      </c>
      <c r="AV228" s="11" t="s">
        <v>84</v>
      </c>
      <c r="AW228" s="11" t="s">
        <v>34</v>
      </c>
      <c r="AX228" s="11" t="s">
        <v>82</v>
      </c>
      <c r="AY228" s="230" t="s">
        <v>128</v>
      </c>
    </row>
    <row r="229" spans="2:65" s="1" customFormat="1" ht="16.5" customHeight="1">
      <c r="B229" s="37"/>
      <c r="C229" s="205" t="s">
        <v>374</v>
      </c>
      <c r="D229" s="205" t="s">
        <v>130</v>
      </c>
      <c r="E229" s="206" t="s">
        <v>375</v>
      </c>
      <c r="F229" s="207" t="s">
        <v>376</v>
      </c>
      <c r="G229" s="208" t="s">
        <v>151</v>
      </c>
      <c r="H229" s="209">
        <v>1.2</v>
      </c>
      <c r="I229" s="210"/>
      <c r="J229" s="211">
        <f>ROUND(I229*H229,2)</f>
        <v>0</v>
      </c>
      <c r="K229" s="207" t="s">
        <v>21</v>
      </c>
      <c r="L229" s="42"/>
      <c r="M229" s="212" t="s">
        <v>21</v>
      </c>
      <c r="N229" s="213" t="s">
        <v>45</v>
      </c>
      <c r="O229" s="78"/>
      <c r="P229" s="214">
        <f>O229*H229</f>
        <v>0</v>
      </c>
      <c r="Q229" s="214">
        <v>0</v>
      </c>
      <c r="R229" s="214">
        <f>Q229*H229</f>
        <v>0</v>
      </c>
      <c r="S229" s="214">
        <v>0</v>
      </c>
      <c r="T229" s="215">
        <f>S229*H229</f>
        <v>0</v>
      </c>
      <c r="AR229" s="16" t="s">
        <v>206</v>
      </c>
      <c r="AT229" s="16" t="s">
        <v>130</v>
      </c>
      <c r="AU229" s="16" t="s">
        <v>84</v>
      </c>
      <c r="AY229" s="16" t="s">
        <v>128</v>
      </c>
      <c r="BE229" s="216">
        <f>IF(N229="základní",J229,0)</f>
        <v>0</v>
      </c>
      <c r="BF229" s="216">
        <f>IF(N229="snížená",J229,0)</f>
        <v>0</v>
      </c>
      <c r="BG229" s="216">
        <f>IF(N229="zákl. přenesená",J229,0)</f>
        <v>0</v>
      </c>
      <c r="BH229" s="216">
        <f>IF(N229="sníž. přenesená",J229,0)</f>
        <v>0</v>
      </c>
      <c r="BI229" s="216">
        <f>IF(N229="nulová",J229,0)</f>
        <v>0</v>
      </c>
      <c r="BJ229" s="16" t="s">
        <v>82</v>
      </c>
      <c r="BK229" s="216">
        <f>ROUND(I229*H229,2)</f>
        <v>0</v>
      </c>
      <c r="BL229" s="16" t="s">
        <v>206</v>
      </c>
      <c r="BM229" s="16" t="s">
        <v>377</v>
      </c>
    </row>
    <row r="230" spans="2:47" s="1" customFormat="1" ht="12">
      <c r="B230" s="37"/>
      <c r="C230" s="38"/>
      <c r="D230" s="217" t="s">
        <v>165</v>
      </c>
      <c r="E230" s="38"/>
      <c r="F230" s="218" t="s">
        <v>307</v>
      </c>
      <c r="G230" s="38"/>
      <c r="H230" s="38"/>
      <c r="I230" s="129"/>
      <c r="J230" s="38"/>
      <c r="K230" s="38"/>
      <c r="L230" s="42"/>
      <c r="M230" s="219"/>
      <c r="N230" s="78"/>
      <c r="O230" s="78"/>
      <c r="P230" s="78"/>
      <c r="Q230" s="78"/>
      <c r="R230" s="78"/>
      <c r="S230" s="78"/>
      <c r="T230" s="79"/>
      <c r="AT230" s="16" t="s">
        <v>165</v>
      </c>
      <c r="AU230" s="16" t="s">
        <v>84</v>
      </c>
    </row>
    <row r="231" spans="2:51" s="11" customFormat="1" ht="12">
      <c r="B231" s="220"/>
      <c r="C231" s="221"/>
      <c r="D231" s="217" t="s">
        <v>139</v>
      </c>
      <c r="E231" s="222" t="s">
        <v>21</v>
      </c>
      <c r="F231" s="223" t="s">
        <v>378</v>
      </c>
      <c r="G231" s="221"/>
      <c r="H231" s="224">
        <v>1.2</v>
      </c>
      <c r="I231" s="225"/>
      <c r="J231" s="221"/>
      <c r="K231" s="221"/>
      <c r="L231" s="226"/>
      <c r="M231" s="227"/>
      <c r="N231" s="228"/>
      <c r="O231" s="228"/>
      <c r="P231" s="228"/>
      <c r="Q231" s="228"/>
      <c r="R231" s="228"/>
      <c r="S231" s="228"/>
      <c r="T231" s="229"/>
      <c r="AT231" s="230" t="s">
        <v>139</v>
      </c>
      <c r="AU231" s="230" t="s">
        <v>84</v>
      </c>
      <c r="AV231" s="11" t="s">
        <v>84</v>
      </c>
      <c r="AW231" s="11" t="s">
        <v>34</v>
      </c>
      <c r="AX231" s="11" t="s">
        <v>82</v>
      </c>
      <c r="AY231" s="230" t="s">
        <v>128</v>
      </c>
    </row>
    <row r="232" spans="2:65" s="1" customFormat="1" ht="16.5" customHeight="1">
      <c r="B232" s="37"/>
      <c r="C232" s="231" t="s">
        <v>379</v>
      </c>
      <c r="D232" s="231" t="s">
        <v>181</v>
      </c>
      <c r="E232" s="232" t="s">
        <v>380</v>
      </c>
      <c r="F232" s="233" t="s">
        <v>381</v>
      </c>
      <c r="G232" s="234" t="s">
        <v>151</v>
      </c>
      <c r="H232" s="235">
        <v>45.6</v>
      </c>
      <c r="I232" s="236"/>
      <c r="J232" s="237">
        <f>ROUND(I232*H232,2)</f>
        <v>0</v>
      </c>
      <c r="K232" s="233" t="s">
        <v>21</v>
      </c>
      <c r="L232" s="238"/>
      <c r="M232" s="239" t="s">
        <v>21</v>
      </c>
      <c r="N232" s="240" t="s">
        <v>45</v>
      </c>
      <c r="O232" s="78"/>
      <c r="P232" s="214">
        <f>O232*H232</f>
        <v>0</v>
      </c>
      <c r="Q232" s="214">
        <v>0.00072</v>
      </c>
      <c r="R232" s="214">
        <f>Q232*H232</f>
        <v>0.032832</v>
      </c>
      <c r="S232" s="214">
        <v>0</v>
      </c>
      <c r="T232" s="215">
        <f>S232*H232</f>
        <v>0</v>
      </c>
      <c r="AR232" s="16" t="s">
        <v>323</v>
      </c>
      <c r="AT232" s="16" t="s">
        <v>181</v>
      </c>
      <c r="AU232" s="16" t="s">
        <v>84</v>
      </c>
      <c r="AY232" s="16" t="s">
        <v>128</v>
      </c>
      <c r="BE232" s="216">
        <f>IF(N232="základní",J232,0)</f>
        <v>0</v>
      </c>
      <c r="BF232" s="216">
        <f>IF(N232="snížená",J232,0)</f>
        <v>0</v>
      </c>
      <c r="BG232" s="216">
        <f>IF(N232="zákl. přenesená",J232,0)</f>
        <v>0</v>
      </c>
      <c r="BH232" s="216">
        <f>IF(N232="sníž. přenesená",J232,0)</f>
        <v>0</v>
      </c>
      <c r="BI232" s="216">
        <f>IF(N232="nulová",J232,0)</f>
        <v>0</v>
      </c>
      <c r="BJ232" s="16" t="s">
        <v>82</v>
      </c>
      <c r="BK232" s="216">
        <f>ROUND(I232*H232,2)</f>
        <v>0</v>
      </c>
      <c r="BL232" s="16" t="s">
        <v>206</v>
      </c>
      <c r="BM232" s="16" t="s">
        <v>382</v>
      </c>
    </row>
    <row r="233" spans="2:47" s="1" customFormat="1" ht="12">
      <c r="B233" s="37"/>
      <c r="C233" s="38"/>
      <c r="D233" s="217" t="s">
        <v>165</v>
      </c>
      <c r="E233" s="38"/>
      <c r="F233" s="218" t="s">
        <v>383</v>
      </c>
      <c r="G233" s="38"/>
      <c r="H233" s="38"/>
      <c r="I233" s="129"/>
      <c r="J233" s="38"/>
      <c r="K233" s="38"/>
      <c r="L233" s="42"/>
      <c r="M233" s="219"/>
      <c r="N233" s="78"/>
      <c r="O233" s="78"/>
      <c r="P233" s="78"/>
      <c r="Q233" s="78"/>
      <c r="R233" s="78"/>
      <c r="S233" s="78"/>
      <c r="T233" s="79"/>
      <c r="AT233" s="16" t="s">
        <v>165</v>
      </c>
      <c r="AU233" s="16" t="s">
        <v>84</v>
      </c>
    </row>
    <row r="234" spans="2:51" s="11" customFormat="1" ht="12">
      <c r="B234" s="220"/>
      <c r="C234" s="221"/>
      <c r="D234" s="217" t="s">
        <v>139</v>
      </c>
      <c r="E234" s="222" t="s">
        <v>21</v>
      </c>
      <c r="F234" s="223" t="s">
        <v>384</v>
      </c>
      <c r="G234" s="221"/>
      <c r="H234" s="224">
        <v>45.6</v>
      </c>
      <c r="I234" s="225"/>
      <c r="J234" s="221"/>
      <c r="K234" s="221"/>
      <c r="L234" s="226"/>
      <c r="M234" s="227"/>
      <c r="N234" s="228"/>
      <c r="O234" s="228"/>
      <c r="P234" s="228"/>
      <c r="Q234" s="228"/>
      <c r="R234" s="228"/>
      <c r="S234" s="228"/>
      <c r="T234" s="229"/>
      <c r="AT234" s="230" t="s">
        <v>139</v>
      </c>
      <c r="AU234" s="230" t="s">
        <v>84</v>
      </c>
      <c r="AV234" s="11" t="s">
        <v>84</v>
      </c>
      <c r="AW234" s="11" t="s">
        <v>34</v>
      </c>
      <c r="AX234" s="11" t="s">
        <v>82</v>
      </c>
      <c r="AY234" s="230" t="s">
        <v>128</v>
      </c>
    </row>
    <row r="235" spans="2:65" s="1" customFormat="1" ht="16.5" customHeight="1">
      <c r="B235" s="37"/>
      <c r="C235" s="231" t="s">
        <v>385</v>
      </c>
      <c r="D235" s="231" t="s">
        <v>181</v>
      </c>
      <c r="E235" s="232" t="s">
        <v>386</v>
      </c>
      <c r="F235" s="233" t="s">
        <v>387</v>
      </c>
      <c r="G235" s="234" t="s">
        <v>151</v>
      </c>
      <c r="H235" s="235">
        <v>8</v>
      </c>
      <c r="I235" s="236"/>
      <c r="J235" s="237">
        <f>ROUND(I235*H235,2)</f>
        <v>0</v>
      </c>
      <c r="K235" s="233" t="s">
        <v>21</v>
      </c>
      <c r="L235" s="238"/>
      <c r="M235" s="239" t="s">
        <v>21</v>
      </c>
      <c r="N235" s="240" t="s">
        <v>45</v>
      </c>
      <c r="O235" s="78"/>
      <c r="P235" s="214">
        <f>O235*H235</f>
        <v>0</v>
      </c>
      <c r="Q235" s="214">
        <v>0.00072</v>
      </c>
      <c r="R235" s="214">
        <f>Q235*H235</f>
        <v>0.00576</v>
      </c>
      <c r="S235" s="214">
        <v>0</v>
      </c>
      <c r="T235" s="215">
        <f>S235*H235</f>
        <v>0</v>
      </c>
      <c r="AR235" s="16" t="s">
        <v>323</v>
      </c>
      <c r="AT235" s="16" t="s">
        <v>181</v>
      </c>
      <c r="AU235" s="16" t="s">
        <v>84</v>
      </c>
      <c r="AY235" s="16" t="s">
        <v>128</v>
      </c>
      <c r="BE235" s="216">
        <f>IF(N235="základní",J235,0)</f>
        <v>0</v>
      </c>
      <c r="BF235" s="216">
        <f>IF(N235="snížená",J235,0)</f>
        <v>0</v>
      </c>
      <c r="BG235" s="216">
        <f>IF(N235="zákl. přenesená",J235,0)</f>
        <v>0</v>
      </c>
      <c r="BH235" s="216">
        <f>IF(N235="sníž. přenesená",J235,0)</f>
        <v>0</v>
      </c>
      <c r="BI235" s="216">
        <f>IF(N235="nulová",J235,0)</f>
        <v>0</v>
      </c>
      <c r="BJ235" s="16" t="s">
        <v>82</v>
      </c>
      <c r="BK235" s="216">
        <f>ROUND(I235*H235,2)</f>
        <v>0</v>
      </c>
      <c r="BL235" s="16" t="s">
        <v>206</v>
      </c>
      <c r="BM235" s="16" t="s">
        <v>388</v>
      </c>
    </row>
    <row r="236" spans="2:47" s="1" customFormat="1" ht="12">
      <c r="B236" s="37"/>
      <c r="C236" s="38"/>
      <c r="D236" s="217" t="s">
        <v>165</v>
      </c>
      <c r="E236" s="38"/>
      <c r="F236" s="218" t="s">
        <v>389</v>
      </c>
      <c r="G236" s="38"/>
      <c r="H236" s="38"/>
      <c r="I236" s="129"/>
      <c r="J236" s="38"/>
      <c r="K236" s="38"/>
      <c r="L236" s="42"/>
      <c r="M236" s="219"/>
      <c r="N236" s="78"/>
      <c r="O236" s="78"/>
      <c r="P236" s="78"/>
      <c r="Q236" s="78"/>
      <c r="R236" s="78"/>
      <c r="S236" s="78"/>
      <c r="T236" s="79"/>
      <c r="AT236" s="16" t="s">
        <v>165</v>
      </c>
      <c r="AU236" s="16" t="s">
        <v>84</v>
      </c>
    </row>
    <row r="237" spans="2:51" s="11" customFormat="1" ht="12">
      <c r="B237" s="220"/>
      <c r="C237" s="221"/>
      <c r="D237" s="217" t="s">
        <v>139</v>
      </c>
      <c r="E237" s="222" t="s">
        <v>21</v>
      </c>
      <c r="F237" s="223" t="s">
        <v>246</v>
      </c>
      <c r="G237" s="221"/>
      <c r="H237" s="224">
        <v>8</v>
      </c>
      <c r="I237" s="225"/>
      <c r="J237" s="221"/>
      <c r="K237" s="221"/>
      <c r="L237" s="226"/>
      <c r="M237" s="227"/>
      <c r="N237" s="228"/>
      <c r="O237" s="228"/>
      <c r="P237" s="228"/>
      <c r="Q237" s="228"/>
      <c r="R237" s="228"/>
      <c r="S237" s="228"/>
      <c r="T237" s="229"/>
      <c r="AT237" s="230" t="s">
        <v>139</v>
      </c>
      <c r="AU237" s="230" t="s">
        <v>84</v>
      </c>
      <c r="AV237" s="11" t="s">
        <v>84</v>
      </c>
      <c r="AW237" s="11" t="s">
        <v>34</v>
      </c>
      <c r="AX237" s="11" t="s">
        <v>82</v>
      </c>
      <c r="AY237" s="230" t="s">
        <v>128</v>
      </c>
    </row>
    <row r="238" spans="2:65" s="1" customFormat="1" ht="16.5" customHeight="1">
      <c r="B238" s="37"/>
      <c r="C238" s="231" t="s">
        <v>390</v>
      </c>
      <c r="D238" s="231" t="s">
        <v>181</v>
      </c>
      <c r="E238" s="232" t="s">
        <v>391</v>
      </c>
      <c r="F238" s="233" t="s">
        <v>392</v>
      </c>
      <c r="G238" s="234" t="s">
        <v>151</v>
      </c>
      <c r="H238" s="235">
        <v>1.2</v>
      </c>
      <c r="I238" s="236"/>
      <c r="J238" s="237">
        <f>ROUND(I238*H238,2)</f>
        <v>0</v>
      </c>
      <c r="K238" s="233" t="s">
        <v>21</v>
      </c>
      <c r="L238" s="238"/>
      <c r="M238" s="239" t="s">
        <v>21</v>
      </c>
      <c r="N238" s="240" t="s">
        <v>45</v>
      </c>
      <c r="O238" s="78"/>
      <c r="P238" s="214">
        <f>O238*H238</f>
        <v>0</v>
      </c>
      <c r="Q238" s="214">
        <v>0.00072</v>
      </c>
      <c r="R238" s="214">
        <f>Q238*H238</f>
        <v>0.0008640000000000001</v>
      </c>
      <c r="S238" s="214">
        <v>0</v>
      </c>
      <c r="T238" s="215">
        <f>S238*H238</f>
        <v>0</v>
      </c>
      <c r="AR238" s="16" t="s">
        <v>323</v>
      </c>
      <c r="AT238" s="16" t="s">
        <v>181</v>
      </c>
      <c r="AU238" s="16" t="s">
        <v>84</v>
      </c>
      <c r="AY238" s="16" t="s">
        <v>128</v>
      </c>
      <c r="BE238" s="216">
        <f>IF(N238="základní",J238,0)</f>
        <v>0</v>
      </c>
      <c r="BF238" s="216">
        <f>IF(N238="snížená",J238,0)</f>
        <v>0</v>
      </c>
      <c r="BG238" s="216">
        <f>IF(N238="zákl. přenesená",J238,0)</f>
        <v>0</v>
      </c>
      <c r="BH238" s="216">
        <f>IF(N238="sníž. přenesená",J238,0)</f>
        <v>0</v>
      </c>
      <c r="BI238" s="216">
        <f>IF(N238="nulová",J238,0)</f>
        <v>0</v>
      </c>
      <c r="BJ238" s="16" t="s">
        <v>82</v>
      </c>
      <c r="BK238" s="216">
        <f>ROUND(I238*H238,2)</f>
        <v>0</v>
      </c>
      <c r="BL238" s="16" t="s">
        <v>206</v>
      </c>
      <c r="BM238" s="16" t="s">
        <v>393</v>
      </c>
    </row>
    <row r="239" spans="2:47" s="1" customFormat="1" ht="12">
      <c r="B239" s="37"/>
      <c r="C239" s="38"/>
      <c r="D239" s="217" t="s">
        <v>165</v>
      </c>
      <c r="E239" s="38"/>
      <c r="F239" s="218" t="s">
        <v>394</v>
      </c>
      <c r="G239" s="38"/>
      <c r="H239" s="38"/>
      <c r="I239" s="129"/>
      <c r="J239" s="38"/>
      <c r="K239" s="38"/>
      <c r="L239" s="42"/>
      <c r="M239" s="219"/>
      <c r="N239" s="78"/>
      <c r="O239" s="78"/>
      <c r="P239" s="78"/>
      <c r="Q239" s="78"/>
      <c r="R239" s="78"/>
      <c r="S239" s="78"/>
      <c r="T239" s="79"/>
      <c r="AT239" s="16" t="s">
        <v>165</v>
      </c>
      <c r="AU239" s="16" t="s">
        <v>84</v>
      </c>
    </row>
    <row r="240" spans="2:51" s="11" customFormat="1" ht="12">
      <c r="B240" s="220"/>
      <c r="C240" s="221"/>
      <c r="D240" s="217" t="s">
        <v>139</v>
      </c>
      <c r="E240" s="222" t="s">
        <v>21</v>
      </c>
      <c r="F240" s="223" t="s">
        <v>395</v>
      </c>
      <c r="G240" s="221"/>
      <c r="H240" s="224">
        <v>1.2</v>
      </c>
      <c r="I240" s="225"/>
      <c r="J240" s="221"/>
      <c r="K240" s="221"/>
      <c r="L240" s="226"/>
      <c r="M240" s="227"/>
      <c r="N240" s="228"/>
      <c r="O240" s="228"/>
      <c r="P240" s="228"/>
      <c r="Q240" s="228"/>
      <c r="R240" s="228"/>
      <c r="S240" s="228"/>
      <c r="T240" s="229"/>
      <c r="AT240" s="230" t="s">
        <v>139</v>
      </c>
      <c r="AU240" s="230" t="s">
        <v>84</v>
      </c>
      <c r="AV240" s="11" t="s">
        <v>84</v>
      </c>
      <c r="AW240" s="11" t="s">
        <v>34</v>
      </c>
      <c r="AX240" s="11" t="s">
        <v>82</v>
      </c>
      <c r="AY240" s="230" t="s">
        <v>128</v>
      </c>
    </row>
    <row r="241" spans="2:65" s="1" customFormat="1" ht="22.5" customHeight="1">
      <c r="B241" s="37"/>
      <c r="C241" s="205" t="s">
        <v>396</v>
      </c>
      <c r="D241" s="205" t="s">
        <v>130</v>
      </c>
      <c r="E241" s="206" t="s">
        <v>397</v>
      </c>
      <c r="F241" s="207" t="s">
        <v>398</v>
      </c>
      <c r="G241" s="208" t="s">
        <v>399</v>
      </c>
      <c r="H241" s="209">
        <v>1</v>
      </c>
      <c r="I241" s="210"/>
      <c r="J241" s="211">
        <f>ROUND(I241*H241,2)</f>
        <v>0</v>
      </c>
      <c r="K241" s="207" t="s">
        <v>21</v>
      </c>
      <c r="L241" s="42"/>
      <c r="M241" s="212" t="s">
        <v>21</v>
      </c>
      <c r="N241" s="213" t="s">
        <v>45</v>
      </c>
      <c r="O241" s="78"/>
      <c r="P241" s="214">
        <f>O241*H241</f>
        <v>0</v>
      </c>
      <c r="Q241" s="214">
        <v>0</v>
      </c>
      <c r="R241" s="214">
        <f>Q241*H241</f>
        <v>0</v>
      </c>
      <c r="S241" s="214">
        <v>0</v>
      </c>
      <c r="T241" s="215">
        <f>S241*H241</f>
        <v>0</v>
      </c>
      <c r="AR241" s="16" t="s">
        <v>206</v>
      </c>
      <c r="AT241" s="16" t="s">
        <v>130</v>
      </c>
      <c r="AU241" s="16" t="s">
        <v>84</v>
      </c>
      <c r="AY241" s="16" t="s">
        <v>128</v>
      </c>
      <c r="BE241" s="216">
        <f>IF(N241="základní",J241,0)</f>
        <v>0</v>
      </c>
      <c r="BF241" s="216">
        <f>IF(N241="snížená",J241,0)</f>
        <v>0</v>
      </c>
      <c r="BG241" s="216">
        <f>IF(N241="zákl. přenesená",J241,0)</f>
        <v>0</v>
      </c>
      <c r="BH241" s="216">
        <f>IF(N241="sníž. přenesená",J241,0)</f>
        <v>0</v>
      </c>
      <c r="BI241" s="216">
        <f>IF(N241="nulová",J241,0)</f>
        <v>0</v>
      </c>
      <c r="BJ241" s="16" t="s">
        <v>82</v>
      </c>
      <c r="BK241" s="216">
        <f>ROUND(I241*H241,2)</f>
        <v>0</v>
      </c>
      <c r="BL241" s="16" t="s">
        <v>206</v>
      </c>
      <c r="BM241" s="16" t="s">
        <v>400</v>
      </c>
    </row>
    <row r="242" spans="2:47" s="1" customFormat="1" ht="12">
      <c r="B242" s="37"/>
      <c r="C242" s="38"/>
      <c r="D242" s="217" t="s">
        <v>165</v>
      </c>
      <c r="E242" s="38"/>
      <c r="F242" s="218" t="s">
        <v>307</v>
      </c>
      <c r="G242" s="38"/>
      <c r="H242" s="38"/>
      <c r="I242" s="129"/>
      <c r="J242" s="38"/>
      <c r="K242" s="38"/>
      <c r="L242" s="42"/>
      <c r="M242" s="219"/>
      <c r="N242" s="78"/>
      <c r="O242" s="78"/>
      <c r="P242" s="78"/>
      <c r="Q242" s="78"/>
      <c r="R242" s="78"/>
      <c r="S242" s="78"/>
      <c r="T242" s="79"/>
      <c r="AT242" s="16" t="s">
        <v>165</v>
      </c>
      <c r="AU242" s="16" t="s">
        <v>84</v>
      </c>
    </row>
    <row r="243" spans="2:51" s="11" customFormat="1" ht="12">
      <c r="B243" s="220"/>
      <c r="C243" s="221"/>
      <c r="D243" s="217" t="s">
        <v>139</v>
      </c>
      <c r="E243" s="222" t="s">
        <v>21</v>
      </c>
      <c r="F243" s="223" t="s">
        <v>82</v>
      </c>
      <c r="G243" s="221"/>
      <c r="H243" s="224">
        <v>1</v>
      </c>
      <c r="I243" s="225"/>
      <c r="J243" s="221"/>
      <c r="K243" s="221"/>
      <c r="L243" s="226"/>
      <c r="M243" s="227"/>
      <c r="N243" s="228"/>
      <c r="O243" s="228"/>
      <c r="P243" s="228"/>
      <c r="Q243" s="228"/>
      <c r="R243" s="228"/>
      <c r="S243" s="228"/>
      <c r="T243" s="229"/>
      <c r="AT243" s="230" t="s">
        <v>139</v>
      </c>
      <c r="AU243" s="230" t="s">
        <v>84</v>
      </c>
      <c r="AV243" s="11" t="s">
        <v>84</v>
      </c>
      <c r="AW243" s="11" t="s">
        <v>34</v>
      </c>
      <c r="AX243" s="11" t="s">
        <v>82</v>
      </c>
      <c r="AY243" s="230" t="s">
        <v>128</v>
      </c>
    </row>
    <row r="244" spans="2:65" s="1" customFormat="1" ht="16.5" customHeight="1">
      <c r="B244" s="37"/>
      <c r="C244" s="205" t="s">
        <v>401</v>
      </c>
      <c r="D244" s="205" t="s">
        <v>130</v>
      </c>
      <c r="E244" s="206" t="s">
        <v>402</v>
      </c>
      <c r="F244" s="207" t="s">
        <v>403</v>
      </c>
      <c r="G244" s="208" t="s">
        <v>298</v>
      </c>
      <c r="H244" s="209">
        <v>1</v>
      </c>
      <c r="I244" s="210"/>
      <c r="J244" s="211">
        <f>ROUND(I244*H244,2)</f>
        <v>0</v>
      </c>
      <c r="K244" s="207" t="s">
        <v>21</v>
      </c>
      <c r="L244" s="42"/>
      <c r="M244" s="212" t="s">
        <v>21</v>
      </c>
      <c r="N244" s="213" t="s">
        <v>45</v>
      </c>
      <c r="O244" s="78"/>
      <c r="P244" s="214">
        <f>O244*H244</f>
        <v>0</v>
      </c>
      <c r="Q244" s="214">
        <v>0.00035</v>
      </c>
      <c r="R244" s="214">
        <f>Q244*H244</f>
        <v>0.00035</v>
      </c>
      <c r="S244" s="214">
        <v>0</v>
      </c>
      <c r="T244" s="215">
        <f>S244*H244</f>
        <v>0</v>
      </c>
      <c r="AR244" s="16" t="s">
        <v>206</v>
      </c>
      <c r="AT244" s="16" t="s">
        <v>130</v>
      </c>
      <c r="AU244" s="16" t="s">
        <v>84</v>
      </c>
      <c r="AY244" s="16" t="s">
        <v>128</v>
      </c>
      <c r="BE244" s="216">
        <f>IF(N244="základní",J244,0)</f>
        <v>0</v>
      </c>
      <c r="BF244" s="216">
        <f>IF(N244="snížená",J244,0)</f>
        <v>0</v>
      </c>
      <c r="BG244" s="216">
        <f>IF(N244="zákl. přenesená",J244,0)</f>
        <v>0</v>
      </c>
      <c r="BH244" s="216">
        <f>IF(N244="sníž. přenesená",J244,0)</f>
        <v>0</v>
      </c>
      <c r="BI244" s="216">
        <f>IF(N244="nulová",J244,0)</f>
        <v>0</v>
      </c>
      <c r="BJ244" s="16" t="s">
        <v>82</v>
      </c>
      <c r="BK244" s="216">
        <f>ROUND(I244*H244,2)</f>
        <v>0</v>
      </c>
      <c r="BL244" s="16" t="s">
        <v>206</v>
      </c>
      <c r="BM244" s="16" t="s">
        <v>404</v>
      </c>
    </row>
    <row r="245" spans="2:47" s="1" customFormat="1" ht="12">
      <c r="B245" s="37"/>
      <c r="C245" s="38"/>
      <c r="D245" s="217" t="s">
        <v>165</v>
      </c>
      <c r="E245" s="38"/>
      <c r="F245" s="218" t="s">
        <v>405</v>
      </c>
      <c r="G245" s="38"/>
      <c r="H245" s="38"/>
      <c r="I245" s="129"/>
      <c r="J245" s="38"/>
      <c r="K245" s="38"/>
      <c r="L245" s="42"/>
      <c r="M245" s="219"/>
      <c r="N245" s="78"/>
      <c r="O245" s="78"/>
      <c r="P245" s="78"/>
      <c r="Q245" s="78"/>
      <c r="R245" s="78"/>
      <c r="S245" s="78"/>
      <c r="T245" s="79"/>
      <c r="AT245" s="16" t="s">
        <v>165</v>
      </c>
      <c r="AU245" s="16" t="s">
        <v>84</v>
      </c>
    </row>
    <row r="246" spans="2:51" s="11" customFormat="1" ht="12">
      <c r="B246" s="220"/>
      <c r="C246" s="221"/>
      <c r="D246" s="217" t="s">
        <v>139</v>
      </c>
      <c r="E246" s="222" t="s">
        <v>21</v>
      </c>
      <c r="F246" s="223" t="s">
        <v>82</v>
      </c>
      <c r="G246" s="221"/>
      <c r="H246" s="224">
        <v>1</v>
      </c>
      <c r="I246" s="225"/>
      <c r="J246" s="221"/>
      <c r="K246" s="221"/>
      <c r="L246" s="226"/>
      <c r="M246" s="227"/>
      <c r="N246" s="228"/>
      <c r="O246" s="228"/>
      <c r="P246" s="228"/>
      <c r="Q246" s="228"/>
      <c r="R246" s="228"/>
      <c r="S246" s="228"/>
      <c r="T246" s="229"/>
      <c r="AT246" s="230" t="s">
        <v>139</v>
      </c>
      <c r="AU246" s="230" t="s">
        <v>84</v>
      </c>
      <c r="AV246" s="11" t="s">
        <v>84</v>
      </c>
      <c r="AW246" s="11" t="s">
        <v>34</v>
      </c>
      <c r="AX246" s="11" t="s">
        <v>82</v>
      </c>
      <c r="AY246" s="230" t="s">
        <v>128</v>
      </c>
    </row>
    <row r="247" spans="2:65" s="1" customFormat="1" ht="22.5" customHeight="1">
      <c r="B247" s="37"/>
      <c r="C247" s="205" t="s">
        <v>406</v>
      </c>
      <c r="D247" s="205" t="s">
        <v>130</v>
      </c>
      <c r="E247" s="206" t="s">
        <v>407</v>
      </c>
      <c r="F247" s="207" t="s">
        <v>408</v>
      </c>
      <c r="G247" s="208" t="s">
        <v>151</v>
      </c>
      <c r="H247" s="209">
        <v>54.48</v>
      </c>
      <c r="I247" s="210"/>
      <c r="J247" s="211">
        <f>ROUND(I247*H247,2)</f>
        <v>0</v>
      </c>
      <c r="K247" s="207" t="s">
        <v>134</v>
      </c>
      <c r="L247" s="42"/>
      <c r="M247" s="212" t="s">
        <v>21</v>
      </c>
      <c r="N247" s="213" t="s">
        <v>45</v>
      </c>
      <c r="O247" s="78"/>
      <c r="P247" s="214">
        <f>O247*H247</f>
        <v>0</v>
      </c>
      <c r="Q247" s="214">
        <v>0</v>
      </c>
      <c r="R247" s="214">
        <f>Q247*H247</f>
        <v>0</v>
      </c>
      <c r="S247" s="214">
        <v>0</v>
      </c>
      <c r="T247" s="215">
        <f>S247*H247</f>
        <v>0</v>
      </c>
      <c r="AR247" s="16" t="s">
        <v>206</v>
      </c>
      <c r="AT247" s="16" t="s">
        <v>130</v>
      </c>
      <c r="AU247" s="16" t="s">
        <v>84</v>
      </c>
      <c r="AY247" s="16" t="s">
        <v>128</v>
      </c>
      <c r="BE247" s="216">
        <f>IF(N247="základní",J247,0)</f>
        <v>0</v>
      </c>
      <c r="BF247" s="216">
        <f>IF(N247="snížená",J247,0)</f>
        <v>0</v>
      </c>
      <c r="BG247" s="216">
        <f>IF(N247="zákl. přenesená",J247,0)</f>
        <v>0</v>
      </c>
      <c r="BH247" s="216">
        <f>IF(N247="sníž. přenesená",J247,0)</f>
        <v>0</v>
      </c>
      <c r="BI247" s="216">
        <f>IF(N247="nulová",J247,0)</f>
        <v>0</v>
      </c>
      <c r="BJ247" s="16" t="s">
        <v>82</v>
      </c>
      <c r="BK247" s="216">
        <f>ROUND(I247*H247,2)</f>
        <v>0</v>
      </c>
      <c r="BL247" s="16" t="s">
        <v>206</v>
      </c>
      <c r="BM247" s="16" t="s">
        <v>409</v>
      </c>
    </row>
    <row r="248" spans="2:51" s="11" customFormat="1" ht="12">
      <c r="B248" s="220"/>
      <c r="C248" s="221"/>
      <c r="D248" s="217" t="s">
        <v>139</v>
      </c>
      <c r="E248" s="222" t="s">
        <v>21</v>
      </c>
      <c r="F248" s="223" t="s">
        <v>410</v>
      </c>
      <c r="G248" s="221"/>
      <c r="H248" s="224">
        <v>54.48</v>
      </c>
      <c r="I248" s="225"/>
      <c r="J248" s="221"/>
      <c r="K248" s="221"/>
      <c r="L248" s="226"/>
      <c r="M248" s="227"/>
      <c r="N248" s="228"/>
      <c r="O248" s="228"/>
      <c r="P248" s="228"/>
      <c r="Q248" s="228"/>
      <c r="R248" s="228"/>
      <c r="S248" s="228"/>
      <c r="T248" s="229"/>
      <c r="AT248" s="230" t="s">
        <v>139</v>
      </c>
      <c r="AU248" s="230" t="s">
        <v>84</v>
      </c>
      <c r="AV248" s="11" t="s">
        <v>84</v>
      </c>
      <c r="AW248" s="11" t="s">
        <v>34</v>
      </c>
      <c r="AX248" s="11" t="s">
        <v>82</v>
      </c>
      <c r="AY248" s="230" t="s">
        <v>128</v>
      </c>
    </row>
    <row r="249" spans="2:65" s="1" customFormat="1" ht="16.5" customHeight="1">
      <c r="B249" s="37"/>
      <c r="C249" s="231" t="s">
        <v>411</v>
      </c>
      <c r="D249" s="231" t="s">
        <v>181</v>
      </c>
      <c r="E249" s="232" t="s">
        <v>412</v>
      </c>
      <c r="F249" s="233" t="s">
        <v>413</v>
      </c>
      <c r="G249" s="234" t="s">
        <v>195</v>
      </c>
      <c r="H249" s="235">
        <v>33.839</v>
      </c>
      <c r="I249" s="236"/>
      <c r="J249" s="237">
        <f>ROUND(I249*H249,2)</f>
        <v>0</v>
      </c>
      <c r="K249" s="233" t="s">
        <v>134</v>
      </c>
      <c r="L249" s="238"/>
      <c r="M249" s="239" t="s">
        <v>21</v>
      </c>
      <c r="N249" s="240" t="s">
        <v>45</v>
      </c>
      <c r="O249" s="78"/>
      <c r="P249" s="214">
        <f>O249*H249</f>
        <v>0</v>
      </c>
      <c r="Q249" s="214">
        <v>0.001</v>
      </c>
      <c r="R249" s="214">
        <f>Q249*H249</f>
        <v>0.033839</v>
      </c>
      <c r="S249" s="214">
        <v>0</v>
      </c>
      <c r="T249" s="215">
        <f>S249*H249</f>
        <v>0</v>
      </c>
      <c r="AR249" s="16" t="s">
        <v>323</v>
      </c>
      <c r="AT249" s="16" t="s">
        <v>181</v>
      </c>
      <c r="AU249" s="16" t="s">
        <v>84</v>
      </c>
      <c r="AY249" s="16" t="s">
        <v>128</v>
      </c>
      <c r="BE249" s="216">
        <f>IF(N249="základní",J249,0)</f>
        <v>0</v>
      </c>
      <c r="BF249" s="216">
        <f>IF(N249="snížená",J249,0)</f>
        <v>0</v>
      </c>
      <c r="BG249" s="216">
        <f>IF(N249="zákl. přenesená",J249,0)</f>
        <v>0</v>
      </c>
      <c r="BH249" s="216">
        <f>IF(N249="sníž. přenesená",J249,0)</f>
        <v>0</v>
      </c>
      <c r="BI249" s="216">
        <f>IF(N249="nulová",J249,0)</f>
        <v>0</v>
      </c>
      <c r="BJ249" s="16" t="s">
        <v>82</v>
      </c>
      <c r="BK249" s="216">
        <f>ROUND(I249*H249,2)</f>
        <v>0</v>
      </c>
      <c r="BL249" s="16" t="s">
        <v>206</v>
      </c>
      <c r="BM249" s="16" t="s">
        <v>414</v>
      </c>
    </row>
    <row r="250" spans="2:47" s="1" customFormat="1" ht="12">
      <c r="B250" s="37"/>
      <c r="C250" s="38"/>
      <c r="D250" s="217" t="s">
        <v>165</v>
      </c>
      <c r="E250" s="38"/>
      <c r="F250" s="218" t="s">
        <v>415</v>
      </c>
      <c r="G250" s="38"/>
      <c r="H250" s="38"/>
      <c r="I250" s="129"/>
      <c r="J250" s="38"/>
      <c r="K250" s="38"/>
      <c r="L250" s="42"/>
      <c r="M250" s="219"/>
      <c r="N250" s="78"/>
      <c r="O250" s="78"/>
      <c r="P250" s="78"/>
      <c r="Q250" s="78"/>
      <c r="R250" s="78"/>
      <c r="S250" s="78"/>
      <c r="T250" s="79"/>
      <c r="AT250" s="16" t="s">
        <v>165</v>
      </c>
      <c r="AU250" s="16" t="s">
        <v>84</v>
      </c>
    </row>
    <row r="251" spans="2:51" s="11" customFormat="1" ht="12">
      <c r="B251" s="220"/>
      <c r="C251" s="221"/>
      <c r="D251" s="217" t="s">
        <v>139</v>
      </c>
      <c r="E251" s="222" t="s">
        <v>21</v>
      </c>
      <c r="F251" s="223" t="s">
        <v>416</v>
      </c>
      <c r="G251" s="221"/>
      <c r="H251" s="224">
        <v>33.839</v>
      </c>
      <c r="I251" s="225"/>
      <c r="J251" s="221"/>
      <c r="K251" s="221"/>
      <c r="L251" s="226"/>
      <c r="M251" s="227"/>
      <c r="N251" s="228"/>
      <c r="O251" s="228"/>
      <c r="P251" s="228"/>
      <c r="Q251" s="228"/>
      <c r="R251" s="228"/>
      <c r="S251" s="228"/>
      <c r="T251" s="229"/>
      <c r="AT251" s="230" t="s">
        <v>139</v>
      </c>
      <c r="AU251" s="230" t="s">
        <v>84</v>
      </c>
      <c r="AV251" s="11" t="s">
        <v>84</v>
      </c>
      <c r="AW251" s="11" t="s">
        <v>34</v>
      </c>
      <c r="AX251" s="11" t="s">
        <v>82</v>
      </c>
      <c r="AY251" s="230" t="s">
        <v>128</v>
      </c>
    </row>
    <row r="252" spans="2:65" s="1" customFormat="1" ht="16.5" customHeight="1">
      <c r="B252" s="37"/>
      <c r="C252" s="205" t="s">
        <v>417</v>
      </c>
      <c r="D252" s="205" t="s">
        <v>130</v>
      </c>
      <c r="E252" s="206" t="s">
        <v>418</v>
      </c>
      <c r="F252" s="207" t="s">
        <v>419</v>
      </c>
      <c r="G252" s="208" t="s">
        <v>298</v>
      </c>
      <c r="H252" s="209">
        <v>1</v>
      </c>
      <c r="I252" s="210"/>
      <c r="J252" s="211">
        <f>ROUND(I252*H252,2)</f>
        <v>0</v>
      </c>
      <c r="K252" s="207" t="s">
        <v>134</v>
      </c>
      <c r="L252" s="42"/>
      <c r="M252" s="212" t="s">
        <v>21</v>
      </c>
      <c r="N252" s="213" t="s">
        <v>45</v>
      </c>
      <c r="O252" s="78"/>
      <c r="P252" s="214">
        <f>O252*H252</f>
        <v>0</v>
      </c>
      <c r="Q252" s="214">
        <v>0</v>
      </c>
      <c r="R252" s="214">
        <f>Q252*H252</f>
        <v>0</v>
      </c>
      <c r="S252" s="214">
        <v>0</v>
      </c>
      <c r="T252" s="215">
        <f>S252*H252</f>
        <v>0</v>
      </c>
      <c r="AR252" s="16" t="s">
        <v>206</v>
      </c>
      <c r="AT252" s="16" t="s">
        <v>130</v>
      </c>
      <c r="AU252" s="16" t="s">
        <v>84</v>
      </c>
      <c r="AY252" s="16" t="s">
        <v>128</v>
      </c>
      <c r="BE252" s="216">
        <f>IF(N252="základní",J252,0)</f>
        <v>0</v>
      </c>
      <c r="BF252" s="216">
        <f>IF(N252="snížená",J252,0)</f>
        <v>0</v>
      </c>
      <c r="BG252" s="216">
        <f>IF(N252="zákl. přenesená",J252,0)</f>
        <v>0</v>
      </c>
      <c r="BH252" s="216">
        <f>IF(N252="sníž. přenesená",J252,0)</f>
        <v>0</v>
      </c>
      <c r="BI252" s="216">
        <f>IF(N252="nulová",J252,0)</f>
        <v>0</v>
      </c>
      <c r="BJ252" s="16" t="s">
        <v>82</v>
      </c>
      <c r="BK252" s="216">
        <f>ROUND(I252*H252,2)</f>
        <v>0</v>
      </c>
      <c r="BL252" s="16" t="s">
        <v>206</v>
      </c>
      <c r="BM252" s="16" t="s">
        <v>420</v>
      </c>
    </row>
    <row r="253" spans="2:51" s="11" customFormat="1" ht="12">
      <c r="B253" s="220"/>
      <c r="C253" s="221"/>
      <c r="D253" s="217" t="s">
        <v>139</v>
      </c>
      <c r="E253" s="222" t="s">
        <v>21</v>
      </c>
      <c r="F253" s="223" t="s">
        <v>82</v>
      </c>
      <c r="G253" s="221"/>
      <c r="H253" s="224">
        <v>1</v>
      </c>
      <c r="I253" s="225"/>
      <c r="J253" s="221"/>
      <c r="K253" s="221"/>
      <c r="L253" s="226"/>
      <c r="M253" s="227"/>
      <c r="N253" s="228"/>
      <c r="O253" s="228"/>
      <c r="P253" s="228"/>
      <c r="Q253" s="228"/>
      <c r="R253" s="228"/>
      <c r="S253" s="228"/>
      <c r="T253" s="229"/>
      <c r="AT253" s="230" t="s">
        <v>139</v>
      </c>
      <c r="AU253" s="230" t="s">
        <v>84</v>
      </c>
      <c r="AV253" s="11" t="s">
        <v>84</v>
      </c>
      <c r="AW253" s="11" t="s">
        <v>34</v>
      </c>
      <c r="AX253" s="11" t="s">
        <v>82</v>
      </c>
      <c r="AY253" s="230" t="s">
        <v>128</v>
      </c>
    </row>
    <row r="254" spans="2:65" s="1" customFormat="1" ht="16.5" customHeight="1">
      <c r="B254" s="37"/>
      <c r="C254" s="205" t="s">
        <v>421</v>
      </c>
      <c r="D254" s="205" t="s">
        <v>130</v>
      </c>
      <c r="E254" s="206" t="s">
        <v>422</v>
      </c>
      <c r="F254" s="207" t="s">
        <v>423</v>
      </c>
      <c r="G254" s="208" t="s">
        <v>298</v>
      </c>
      <c r="H254" s="209">
        <v>1</v>
      </c>
      <c r="I254" s="210"/>
      <c r="J254" s="211">
        <f>ROUND(I254*H254,2)</f>
        <v>0</v>
      </c>
      <c r="K254" s="207" t="s">
        <v>134</v>
      </c>
      <c r="L254" s="42"/>
      <c r="M254" s="212" t="s">
        <v>21</v>
      </c>
      <c r="N254" s="213" t="s">
        <v>45</v>
      </c>
      <c r="O254" s="78"/>
      <c r="P254" s="214">
        <f>O254*H254</f>
        <v>0</v>
      </c>
      <c r="Q254" s="214">
        <v>0</v>
      </c>
      <c r="R254" s="214">
        <f>Q254*H254</f>
        <v>0</v>
      </c>
      <c r="S254" s="214">
        <v>0</v>
      </c>
      <c r="T254" s="215">
        <f>S254*H254</f>
        <v>0</v>
      </c>
      <c r="AR254" s="16" t="s">
        <v>206</v>
      </c>
      <c r="AT254" s="16" t="s">
        <v>130</v>
      </c>
      <c r="AU254" s="16" t="s">
        <v>84</v>
      </c>
      <c r="AY254" s="16" t="s">
        <v>128</v>
      </c>
      <c r="BE254" s="216">
        <f>IF(N254="základní",J254,0)</f>
        <v>0</v>
      </c>
      <c r="BF254" s="216">
        <f>IF(N254="snížená",J254,0)</f>
        <v>0</v>
      </c>
      <c r="BG254" s="216">
        <f>IF(N254="zákl. přenesená",J254,0)</f>
        <v>0</v>
      </c>
      <c r="BH254" s="216">
        <f>IF(N254="sníž. přenesená",J254,0)</f>
        <v>0</v>
      </c>
      <c r="BI254" s="216">
        <f>IF(N254="nulová",J254,0)</f>
        <v>0</v>
      </c>
      <c r="BJ254" s="16" t="s">
        <v>82</v>
      </c>
      <c r="BK254" s="216">
        <f>ROUND(I254*H254,2)</f>
        <v>0</v>
      </c>
      <c r="BL254" s="16" t="s">
        <v>206</v>
      </c>
      <c r="BM254" s="16" t="s">
        <v>424</v>
      </c>
    </row>
    <row r="255" spans="2:47" s="1" customFormat="1" ht="12">
      <c r="B255" s="37"/>
      <c r="C255" s="38"/>
      <c r="D255" s="217" t="s">
        <v>165</v>
      </c>
      <c r="E255" s="38"/>
      <c r="F255" s="218" t="s">
        <v>425</v>
      </c>
      <c r="G255" s="38"/>
      <c r="H255" s="38"/>
      <c r="I255" s="129"/>
      <c r="J255" s="38"/>
      <c r="K255" s="38"/>
      <c r="L255" s="42"/>
      <c r="M255" s="219"/>
      <c r="N255" s="78"/>
      <c r="O255" s="78"/>
      <c r="P255" s="78"/>
      <c r="Q255" s="78"/>
      <c r="R255" s="78"/>
      <c r="S255" s="78"/>
      <c r="T255" s="79"/>
      <c r="AT255" s="16" t="s">
        <v>165</v>
      </c>
      <c r="AU255" s="16" t="s">
        <v>84</v>
      </c>
    </row>
    <row r="256" spans="2:51" s="11" customFormat="1" ht="12">
      <c r="B256" s="220"/>
      <c r="C256" s="221"/>
      <c r="D256" s="217" t="s">
        <v>139</v>
      </c>
      <c r="E256" s="222" t="s">
        <v>21</v>
      </c>
      <c r="F256" s="223" t="s">
        <v>82</v>
      </c>
      <c r="G256" s="221"/>
      <c r="H256" s="224">
        <v>1</v>
      </c>
      <c r="I256" s="225"/>
      <c r="J256" s="221"/>
      <c r="K256" s="221"/>
      <c r="L256" s="226"/>
      <c r="M256" s="227"/>
      <c r="N256" s="228"/>
      <c r="O256" s="228"/>
      <c r="P256" s="228"/>
      <c r="Q256" s="228"/>
      <c r="R256" s="228"/>
      <c r="S256" s="228"/>
      <c r="T256" s="229"/>
      <c r="AT256" s="230" t="s">
        <v>139</v>
      </c>
      <c r="AU256" s="230" t="s">
        <v>84</v>
      </c>
      <c r="AV256" s="11" t="s">
        <v>84</v>
      </c>
      <c r="AW256" s="11" t="s">
        <v>34</v>
      </c>
      <c r="AX256" s="11" t="s">
        <v>82</v>
      </c>
      <c r="AY256" s="230" t="s">
        <v>128</v>
      </c>
    </row>
    <row r="257" spans="2:65" s="1" customFormat="1" ht="22.5" customHeight="1">
      <c r="B257" s="37"/>
      <c r="C257" s="205" t="s">
        <v>426</v>
      </c>
      <c r="D257" s="205" t="s">
        <v>130</v>
      </c>
      <c r="E257" s="206" t="s">
        <v>427</v>
      </c>
      <c r="F257" s="207" t="s">
        <v>428</v>
      </c>
      <c r="G257" s="208" t="s">
        <v>151</v>
      </c>
      <c r="H257" s="209">
        <v>54.48</v>
      </c>
      <c r="I257" s="210"/>
      <c r="J257" s="211">
        <f>ROUND(I257*H257,2)</f>
        <v>0</v>
      </c>
      <c r="K257" s="207" t="s">
        <v>21</v>
      </c>
      <c r="L257" s="42"/>
      <c r="M257" s="212" t="s">
        <v>21</v>
      </c>
      <c r="N257" s="213" t="s">
        <v>45</v>
      </c>
      <c r="O257" s="78"/>
      <c r="P257" s="214">
        <f>O257*H257</f>
        <v>0</v>
      </c>
      <c r="Q257" s="214">
        <v>0</v>
      </c>
      <c r="R257" s="214">
        <f>Q257*H257</f>
        <v>0</v>
      </c>
      <c r="S257" s="214">
        <v>0</v>
      </c>
      <c r="T257" s="215">
        <f>S257*H257</f>
        <v>0</v>
      </c>
      <c r="AR257" s="16" t="s">
        <v>206</v>
      </c>
      <c r="AT257" s="16" t="s">
        <v>130</v>
      </c>
      <c r="AU257" s="16" t="s">
        <v>84</v>
      </c>
      <c r="AY257" s="16" t="s">
        <v>128</v>
      </c>
      <c r="BE257" s="216">
        <f>IF(N257="základní",J257,0)</f>
        <v>0</v>
      </c>
      <c r="BF257" s="216">
        <f>IF(N257="snížená",J257,0)</f>
        <v>0</v>
      </c>
      <c r="BG257" s="216">
        <f>IF(N257="zákl. přenesená",J257,0)</f>
        <v>0</v>
      </c>
      <c r="BH257" s="216">
        <f>IF(N257="sníž. přenesená",J257,0)</f>
        <v>0</v>
      </c>
      <c r="BI257" s="216">
        <f>IF(N257="nulová",J257,0)</f>
        <v>0</v>
      </c>
      <c r="BJ257" s="16" t="s">
        <v>82</v>
      </c>
      <c r="BK257" s="216">
        <f>ROUND(I257*H257,2)</f>
        <v>0</v>
      </c>
      <c r="BL257" s="16" t="s">
        <v>206</v>
      </c>
      <c r="BM257" s="16" t="s">
        <v>429</v>
      </c>
    </row>
    <row r="258" spans="2:47" s="1" customFormat="1" ht="12">
      <c r="B258" s="37"/>
      <c r="C258" s="38"/>
      <c r="D258" s="217" t="s">
        <v>165</v>
      </c>
      <c r="E258" s="38"/>
      <c r="F258" s="218" t="s">
        <v>307</v>
      </c>
      <c r="G258" s="38"/>
      <c r="H258" s="38"/>
      <c r="I258" s="129"/>
      <c r="J258" s="38"/>
      <c r="K258" s="38"/>
      <c r="L258" s="42"/>
      <c r="M258" s="219"/>
      <c r="N258" s="78"/>
      <c r="O258" s="78"/>
      <c r="P258" s="78"/>
      <c r="Q258" s="78"/>
      <c r="R258" s="78"/>
      <c r="S258" s="78"/>
      <c r="T258" s="79"/>
      <c r="AT258" s="16" t="s">
        <v>165</v>
      </c>
      <c r="AU258" s="16" t="s">
        <v>84</v>
      </c>
    </row>
    <row r="259" spans="2:51" s="11" customFormat="1" ht="12">
      <c r="B259" s="220"/>
      <c r="C259" s="221"/>
      <c r="D259" s="217" t="s">
        <v>139</v>
      </c>
      <c r="E259" s="222" t="s">
        <v>21</v>
      </c>
      <c r="F259" s="223" t="s">
        <v>430</v>
      </c>
      <c r="G259" s="221"/>
      <c r="H259" s="224">
        <v>54.48</v>
      </c>
      <c r="I259" s="225"/>
      <c r="J259" s="221"/>
      <c r="K259" s="221"/>
      <c r="L259" s="226"/>
      <c r="M259" s="227"/>
      <c r="N259" s="228"/>
      <c r="O259" s="228"/>
      <c r="P259" s="228"/>
      <c r="Q259" s="228"/>
      <c r="R259" s="228"/>
      <c r="S259" s="228"/>
      <c r="T259" s="229"/>
      <c r="AT259" s="230" t="s">
        <v>139</v>
      </c>
      <c r="AU259" s="230" t="s">
        <v>84</v>
      </c>
      <c r="AV259" s="11" t="s">
        <v>84</v>
      </c>
      <c r="AW259" s="11" t="s">
        <v>34</v>
      </c>
      <c r="AX259" s="11" t="s">
        <v>82</v>
      </c>
      <c r="AY259" s="230" t="s">
        <v>128</v>
      </c>
    </row>
    <row r="260" spans="2:65" s="1" customFormat="1" ht="22.5" customHeight="1">
      <c r="B260" s="37"/>
      <c r="C260" s="205" t="s">
        <v>431</v>
      </c>
      <c r="D260" s="205" t="s">
        <v>130</v>
      </c>
      <c r="E260" s="206" t="s">
        <v>432</v>
      </c>
      <c r="F260" s="207" t="s">
        <v>433</v>
      </c>
      <c r="G260" s="208" t="s">
        <v>151</v>
      </c>
      <c r="H260" s="209">
        <v>8</v>
      </c>
      <c r="I260" s="210"/>
      <c r="J260" s="211">
        <f>ROUND(I260*H260,2)</f>
        <v>0</v>
      </c>
      <c r="K260" s="207" t="s">
        <v>134</v>
      </c>
      <c r="L260" s="42"/>
      <c r="M260" s="212" t="s">
        <v>21</v>
      </c>
      <c r="N260" s="213" t="s">
        <v>45</v>
      </c>
      <c r="O260" s="78"/>
      <c r="P260" s="214">
        <f>O260*H260</f>
        <v>0</v>
      </c>
      <c r="Q260" s="214">
        <v>0</v>
      </c>
      <c r="R260" s="214">
        <f>Q260*H260</f>
        <v>0</v>
      </c>
      <c r="S260" s="214">
        <v>0</v>
      </c>
      <c r="T260" s="215">
        <f>S260*H260</f>
        <v>0</v>
      </c>
      <c r="AR260" s="16" t="s">
        <v>206</v>
      </c>
      <c r="AT260" s="16" t="s">
        <v>130</v>
      </c>
      <c r="AU260" s="16" t="s">
        <v>84</v>
      </c>
      <c r="AY260" s="16" t="s">
        <v>128</v>
      </c>
      <c r="BE260" s="216">
        <f>IF(N260="základní",J260,0)</f>
        <v>0</v>
      </c>
      <c r="BF260" s="216">
        <f>IF(N260="snížená",J260,0)</f>
        <v>0</v>
      </c>
      <c r="BG260" s="216">
        <f>IF(N260="zákl. přenesená",J260,0)</f>
        <v>0</v>
      </c>
      <c r="BH260" s="216">
        <f>IF(N260="sníž. přenesená",J260,0)</f>
        <v>0</v>
      </c>
      <c r="BI260" s="216">
        <f>IF(N260="nulová",J260,0)</f>
        <v>0</v>
      </c>
      <c r="BJ260" s="16" t="s">
        <v>82</v>
      </c>
      <c r="BK260" s="216">
        <f>ROUND(I260*H260,2)</f>
        <v>0</v>
      </c>
      <c r="BL260" s="16" t="s">
        <v>206</v>
      </c>
      <c r="BM260" s="16" t="s">
        <v>434</v>
      </c>
    </row>
    <row r="261" spans="2:51" s="11" customFormat="1" ht="12">
      <c r="B261" s="220"/>
      <c r="C261" s="221"/>
      <c r="D261" s="217" t="s">
        <v>139</v>
      </c>
      <c r="E261" s="222" t="s">
        <v>21</v>
      </c>
      <c r="F261" s="223" t="s">
        <v>435</v>
      </c>
      <c r="G261" s="221"/>
      <c r="H261" s="224">
        <v>8</v>
      </c>
      <c r="I261" s="225"/>
      <c r="J261" s="221"/>
      <c r="K261" s="221"/>
      <c r="L261" s="226"/>
      <c r="M261" s="227"/>
      <c r="N261" s="228"/>
      <c r="O261" s="228"/>
      <c r="P261" s="228"/>
      <c r="Q261" s="228"/>
      <c r="R261" s="228"/>
      <c r="S261" s="228"/>
      <c r="T261" s="229"/>
      <c r="AT261" s="230" t="s">
        <v>139</v>
      </c>
      <c r="AU261" s="230" t="s">
        <v>84</v>
      </c>
      <c r="AV261" s="11" t="s">
        <v>84</v>
      </c>
      <c r="AW261" s="11" t="s">
        <v>34</v>
      </c>
      <c r="AX261" s="11" t="s">
        <v>82</v>
      </c>
      <c r="AY261" s="230" t="s">
        <v>128</v>
      </c>
    </row>
    <row r="262" spans="2:65" s="1" customFormat="1" ht="16.5" customHeight="1">
      <c r="B262" s="37"/>
      <c r="C262" s="231" t="s">
        <v>436</v>
      </c>
      <c r="D262" s="231" t="s">
        <v>181</v>
      </c>
      <c r="E262" s="232" t="s">
        <v>437</v>
      </c>
      <c r="F262" s="233" t="s">
        <v>438</v>
      </c>
      <c r="G262" s="234" t="s">
        <v>151</v>
      </c>
      <c r="H262" s="235">
        <v>8</v>
      </c>
      <c r="I262" s="236"/>
      <c r="J262" s="237">
        <f>ROUND(I262*H262,2)</f>
        <v>0</v>
      </c>
      <c r="K262" s="233" t="s">
        <v>134</v>
      </c>
      <c r="L262" s="238"/>
      <c r="M262" s="239" t="s">
        <v>21</v>
      </c>
      <c r="N262" s="240" t="s">
        <v>45</v>
      </c>
      <c r="O262" s="78"/>
      <c r="P262" s="214">
        <f>O262*H262</f>
        <v>0</v>
      </c>
      <c r="Q262" s="214">
        <v>0.00012</v>
      </c>
      <c r="R262" s="214">
        <f>Q262*H262</f>
        <v>0.00096</v>
      </c>
      <c r="S262" s="214">
        <v>0</v>
      </c>
      <c r="T262" s="215">
        <f>S262*H262</f>
        <v>0</v>
      </c>
      <c r="AR262" s="16" t="s">
        <v>323</v>
      </c>
      <c r="AT262" s="16" t="s">
        <v>181</v>
      </c>
      <c r="AU262" s="16" t="s">
        <v>84</v>
      </c>
      <c r="AY262" s="16" t="s">
        <v>128</v>
      </c>
      <c r="BE262" s="216">
        <f>IF(N262="základní",J262,0)</f>
        <v>0</v>
      </c>
      <c r="BF262" s="216">
        <f>IF(N262="snížená",J262,0)</f>
        <v>0</v>
      </c>
      <c r="BG262" s="216">
        <f>IF(N262="zákl. přenesená",J262,0)</f>
        <v>0</v>
      </c>
      <c r="BH262" s="216">
        <f>IF(N262="sníž. přenesená",J262,0)</f>
        <v>0</v>
      </c>
      <c r="BI262" s="216">
        <f>IF(N262="nulová",J262,0)</f>
        <v>0</v>
      </c>
      <c r="BJ262" s="16" t="s">
        <v>82</v>
      </c>
      <c r="BK262" s="216">
        <f>ROUND(I262*H262,2)</f>
        <v>0</v>
      </c>
      <c r="BL262" s="16" t="s">
        <v>206</v>
      </c>
      <c r="BM262" s="16" t="s">
        <v>439</v>
      </c>
    </row>
    <row r="263" spans="2:51" s="11" customFormat="1" ht="12">
      <c r="B263" s="220"/>
      <c r="C263" s="221"/>
      <c r="D263" s="217" t="s">
        <v>139</v>
      </c>
      <c r="E263" s="222" t="s">
        <v>21</v>
      </c>
      <c r="F263" s="223" t="s">
        <v>174</v>
      </c>
      <c r="G263" s="221"/>
      <c r="H263" s="224">
        <v>8</v>
      </c>
      <c r="I263" s="225"/>
      <c r="J263" s="221"/>
      <c r="K263" s="221"/>
      <c r="L263" s="226"/>
      <c r="M263" s="227"/>
      <c r="N263" s="228"/>
      <c r="O263" s="228"/>
      <c r="P263" s="228"/>
      <c r="Q263" s="228"/>
      <c r="R263" s="228"/>
      <c r="S263" s="228"/>
      <c r="T263" s="229"/>
      <c r="AT263" s="230" t="s">
        <v>139</v>
      </c>
      <c r="AU263" s="230" t="s">
        <v>84</v>
      </c>
      <c r="AV263" s="11" t="s">
        <v>84</v>
      </c>
      <c r="AW263" s="11" t="s">
        <v>34</v>
      </c>
      <c r="AX263" s="11" t="s">
        <v>82</v>
      </c>
      <c r="AY263" s="230" t="s">
        <v>128</v>
      </c>
    </row>
    <row r="264" spans="2:65" s="1" customFormat="1" ht="22.5" customHeight="1">
      <c r="B264" s="37"/>
      <c r="C264" s="231" t="s">
        <v>440</v>
      </c>
      <c r="D264" s="231" t="s">
        <v>181</v>
      </c>
      <c r="E264" s="232" t="s">
        <v>441</v>
      </c>
      <c r="F264" s="233" t="s">
        <v>442</v>
      </c>
      <c r="G264" s="234" t="s">
        <v>151</v>
      </c>
      <c r="H264" s="235">
        <v>54.48</v>
      </c>
      <c r="I264" s="236"/>
      <c r="J264" s="237">
        <f>ROUND(I264*H264,2)</f>
        <v>0</v>
      </c>
      <c r="K264" s="233" t="s">
        <v>21</v>
      </c>
      <c r="L264" s="238"/>
      <c r="M264" s="239" t="s">
        <v>21</v>
      </c>
      <c r="N264" s="240" t="s">
        <v>45</v>
      </c>
      <c r="O264" s="78"/>
      <c r="P264" s="214">
        <f>O264*H264</f>
        <v>0</v>
      </c>
      <c r="Q264" s="214">
        <v>0.00091</v>
      </c>
      <c r="R264" s="214">
        <f>Q264*H264</f>
        <v>0.0495768</v>
      </c>
      <c r="S264" s="214">
        <v>0</v>
      </c>
      <c r="T264" s="215">
        <f>S264*H264</f>
        <v>0</v>
      </c>
      <c r="AR264" s="16" t="s">
        <v>323</v>
      </c>
      <c r="AT264" s="16" t="s">
        <v>181</v>
      </c>
      <c r="AU264" s="16" t="s">
        <v>84</v>
      </c>
      <c r="AY264" s="16" t="s">
        <v>128</v>
      </c>
      <c r="BE264" s="216">
        <f>IF(N264="základní",J264,0)</f>
        <v>0</v>
      </c>
      <c r="BF264" s="216">
        <f>IF(N264="snížená",J264,0)</f>
        <v>0</v>
      </c>
      <c r="BG264" s="216">
        <f>IF(N264="zákl. přenesená",J264,0)</f>
        <v>0</v>
      </c>
      <c r="BH264" s="216">
        <f>IF(N264="sníž. přenesená",J264,0)</f>
        <v>0</v>
      </c>
      <c r="BI264" s="216">
        <f>IF(N264="nulová",J264,0)</f>
        <v>0</v>
      </c>
      <c r="BJ264" s="16" t="s">
        <v>82</v>
      </c>
      <c r="BK264" s="216">
        <f>ROUND(I264*H264,2)</f>
        <v>0</v>
      </c>
      <c r="BL264" s="16" t="s">
        <v>206</v>
      </c>
      <c r="BM264" s="16" t="s">
        <v>443</v>
      </c>
    </row>
    <row r="265" spans="2:47" s="1" customFormat="1" ht="12">
      <c r="B265" s="37"/>
      <c r="C265" s="38"/>
      <c r="D265" s="217" t="s">
        <v>165</v>
      </c>
      <c r="E265" s="38"/>
      <c r="F265" s="218" t="s">
        <v>307</v>
      </c>
      <c r="G265" s="38"/>
      <c r="H265" s="38"/>
      <c r="I265" s="129"/>
      <c r="J265" s="38"/>
      <c r="K265" s="38"/>
      <c r="L265" s="42"/>
      <c r="M265" s="219"/>
      <c r="N265" s="78"/>
      <c r="O265" s="78"/>
      <c r="P265" s="78"/>
      <c r="Q265" s="78"/>
      <c r="R265" s="78"/>
      <c r="S265" s="78"/>
      <c r="T265" s="79"/>
      <c r="AT265" s="16" t="s">
        <v>165</v>
      </c>
      <c r="AU265" s="16" t="s">
        <v>84</v>
      </c>
    </row>
    <row r="266" spans="2:51" s="11" customFormat="1" ht="12">
      <c r="B266" s="220"/>
      <c r="C266" s="221"/>
      <c r="D266" s="217" t="s">
        <v>139</v>
      </c>
      <c r="E266" s="222" t="s">
        <v>21</v>
      </c>
      <c r="F266" s="223" t="s">
        <v>444</v>
      </c>
      <c r="G266" s="221"/>
      <c r="H266" s="224">
        <v>54.48</v>
      </c>
      <c r="I266" s="225"/>
      <c r="J266" s="221"/>
      <c r="K266" s="221"/>
      <c r="L266" s="226"/>
      <c r="M266" s="227"/>
      <c r="N266" s="228"/>
      <c r="O266" s="228"/>
      <c r="P266" s="228"/>
      <c r="Q266" s="228"/>
      <c r="R266" s="228"/>
      <c r="S266" s="228"/>
      <c r="T266" s="229"/>
      <c r="AT266" s="230" t="s">
        <v>139</v>
      </c>
      <c r="AU266" s="230" t="s">
        <v>84</v>
      </c>
      <c r="AV266" s="11" t="s">
        <v>84</v>
      </c>
      <c r="AW266" s="11" t="s">
        <v>34</v>
      </c>
      <c r="AX266" s="11" t="s">
        <v>74</v>
      </c>
      <c r="AY266" s="230" t="s">
        <v>128</v>
      </c>
    </row>
    <row r="267" spans="2:65" s="1" customFormat="1" ht="22.5" customHeight="1">
      <c r="B267" s="37"/>
      <c r="C267" s="205" t="s">
        <v>445</v>
      </c>
      <c r="D267" s="205" t="s">
        <v>130</v>
      </c>
      <c r="E267" s="206" t="s">
        <v>446</v>
      </c>
      <c r="F267" s="207" t="s">
        <v>447</v>
      </c>
      <c r="G267" s="208" t="s">
        <v>298</v>
      </c>
      <c r="H267" s="209">
        <v>4</v>
      </c>
      <c r="I267" s="210"/>
      <c r="J267" s="211">
        <f>ROUND(I267*H267,2)</f>
        <v>0</v>
      </c>
      <c r="K267" s="207" t="s">
        <v>21</v>
      </c>
      <c r="L267" s="42"/>
      <c r="M267" s="212" t="s">
        <v>21</v>
      </c>
      <c r="N267" s="213" t="s">
        <v>45</v>
      </c>
      <c r="O267" s="78"/>
      <c r="P267" s="214">
        <f>O267*H267</f>
        <v>0</v>
      </c>
      <c r="Q267" s="214">
        <v>0</v>
      </c>
      <c r="R267" s="214">
        <f>Q267*H267</f>
        <v>0</v>
      </c>
      <c r="S267" s="214">
        <v>0</v>
      </c>
      <c r="T267" s="215">
        <f>S267*H267</f>
        <v>0</v>
      </c>
      <c r="AR267" s="16" t="s">
        <v>206</v>
      </c>
      <c r="AT267" s="16" t="s">
        <v>130</v>
      </c>
      <c r="AU267" s="16" t="s">
        <v>84</v>
      </c>
      <c r="AY267" s="16" t="s">
        <v>128</v>
      </c>
      <c r="BE267" s="216">
        <f>IF(N267="základní",J267,0)</f>
        <v>0</v>
      </c>
      <c r="BF267" s="216">
        <f>IF(N267="snížená",J267,0)</f>
        <v>0</v>
      </c>
      <c r="BG267" s="216">
        <f>IF(N267="zákl. přenesená",J267,0)</f>
        <v>0</v>
      </c>
      <c r="BH267" s="216">
        <f>IF(N267="sníž. přenesená",J267,0)</f>
        <v>0</v>
      </c>
      <c r="BI267" s="216">
        <f>IF(N267="nulová",J267,0)</f>
        <v>0</v>
      </c>
      <c r="BJ267" s="16" t="s">
        <v>82</v>
      </c>
      <c r="BK267" s="216">
        <f>ROUND(I267*H267,2)</f>
        <v>0</v>
      </c>
      <c r="BL267" s="16" t="s">
        <v>206</v>
      </c>
      <c r="BM267" s="16" t="s">
        <v>448</v>
      </c>
    </row>
    <row r="268" spans="2:47" s="1" customFormat="1" ht="12">
      <c r="B268" s="37"/>
      <c r="C268" s="38"/>
      <c r="D268" s="217" t="s">
        <v>165</v>
      </c>
      <c r="E268" s="38"/>
      <c r="F268" s="218" t="s">
        <v>449</v>
      </c>
      <c r="G268" s="38"/>
      <c r="H268" s="38"/>
      <c r="I268" s="129"/>
      <c r="J268" s="38"/>
      <c r="K268" s="38"/>
      <c r="L268" s="42"/>
      <c r="M268" s="219"/>
      <c r="N268" s="78"/>
      <c r="O268" s="78"/>
      <c r="P268" s="78"/>
      <c r="Q268" s="78"/>
      <c r="R268" s="78"/>
      <c r="S268" s="78"/>
      <c r="T268" s="79"/>
      <c r="AT268" s="16" t="s">
        <v>165</v>
      </c>
      <c r="AU268" s="16" t="s">
        <v>84</v>
      </c>
    </row>
    <row r="269" spans="2:51" s="11" customFormat="1" ht="12">
      <c r="B269" s="220"/>
      <c r="C269" s="221"/>
      <c r="D269" s="217" t="s">
        <v>139</v>
      </c>
      <c r="E269" s="222" t="s">
        <v>21</v>
      </c>
      <c r="F269" s="223" t="s">
        <v>450</v>
      </c>
      <c r="G269" s="221"/>
      <c r="H269" s="224">
        <v>2</v>
      </c>
      <c r="I269" s="225"/>
      <c r="J269" s="221"/>
      <c r="K269" s="221"/>
      <c r="L269" s="226"/>
      <c r="M269" s="227"/>
      <c r="N269" s="228"/>
      <c r="O269" s="228"/>
      <c r="P269" s="228"/>
      <c r="Q269" s="228"/>
      <c r="R269" s="228"/>
      <c r="S269" s="228"/>
      <c r="T269" s="229"/>
      <c r="AT269" s="230" t="s">
        <v>139</v>
      </c>
      <c r="AU269" s="230" t="s">
        <v>84</v>
      </c>
      <c r="AV269" s="11" t="s">
        <v>84</v>
      </c>
      <c r="AW269" s="11" t="s">
        <v>34</v>
      </c>
      <c r="AX269" s="11" t="s">
        <v>74</v>
      </c>
      <c r="AY269" s="230" t="s">
        <v>128</v>
      </c>
    </row>
    <row r="270" spans="2:51" s="11" customFormat="1" ht="12">
      <c r="B270" s="220"/>
      <c r="C270" s="221"/>
      <c r="D270" s="217" t="s">
        <v>139</v>
      </c>
      <c r="E270" s="222" t="s">
        <v>21</v>
      </c>
      <c r="F270" s="223" t="s">
        <v>450</v>
      </c>
      <c r="G270" s="221"/>
      <c r="H270" s="224">
        <v>2</v>
      </c>
      <c r="I270" s="225"/>
      <c r="J270" s="221"/>
      <c r="K270" s="221"/>
      <c r="L270" s="226"/>
      <c r="M270" s="227"/>
      <c r="N270" s="228"/>
      <c r="O270" s="228"/>
      <c r="P270" s="228"/>
      <c r="Q270" s="228"/>
      <c r="R270" s="228"/>
      <c r="S270" s="228"/>
      <c r="T270" s="229"/>
      <c r="AT270" s="230" t="s">
        <v>139</v>
      </c>
      <c r="AU270" s="230" t="s">
        <v>84</v>
      </c>
      <c r="AV270" s="11" t="s">
        <v>84</v>
      </c>
      <c r="AW270" s="11" t="s">
        <v>34</v>
      </c>
      <c r="AX270" s="11" t="s">
        <v>74</v>
      </c>
      <c r="AY270" s="230" t="s">
        <v>128</v>
      </c>
    </row>
    <row r="271" spans="2:63" s="10" customFormat="1" ht="22.8" customHeight="1">
      <c r="B271" s="189"/>
      <c r="C271" s="190"/>
      <c r="D271" s="191" t="s">
        <v>73</v>
      </c>
      <c r="E271" s="203" t="s">
        <v>451</v>
      </c>
      <c r="F271" s="203" t="s">
        <v>452</v>
      </c>
      <c r="G271" s="190"/>
      <c r="H271" s="190"/>
      <c r="I271" s="193"/>
      <c r="J271" s="204">
        <f>BK271</f>
        <v>0</v>
      </c>
      <c r="K271" s="190"/>
      <c r="L271" s="195"/>
      <c r="M271" s="196"/>
      <c r="N271" s="197"/>
      <c r="O271" s="197"/>
      <c r="P271" s="198">
        <f>P272+SUM(P273:P302)</f>
        <v>0</v>
      </c>
      <c r="Q271" s="197"/>
      <c r="R271" s="198">
        <f>R272+SUM(R273:R302)</f>
        <v>8.002311102</v>
      </c>
      <c r="S271" s="197"/>
      <c r="T271" s="199">
        <f>T272+SUM(T273:T302)</f>
        <v>0</v>
      </c>
      <c r="AR271" s="200" t="s">
        <v>145</v>
      </c>
      <c r="AT271" s="201" t="s">
        <v>73</v>
      </c>
      <c r="AU271" s="201" t="s">
        <v>82</v>
      </c>
      <c r="AY271" s="200" t="s">
        <v>128</v>
      </c>
      <c r="BK271" s="202">
        <f>BK272+SUM(BK273:BK302)</f>
        <v>0</v>
      </c>
    </row>
    <row r="272" spans="2:65" s="1" customFormat="1" ht="16.5" customHeight="1">
      <c r="B272" s="37"/>
      <c r="C272" s="205" t="s">
        <v>453</v>
      </c>
      <c r="D272" s="205" t="s">
        <v>130</v>
      </c>
      <c r="E272" s="206" t="s">
        <v>454</v>
      </c>
      <c r="F272" s="207" t="s">
        <v>455</v>
      </c>
      <c r="G272" s="208" t="s">
        <v>456</v>
      </c>
      <c r="H272" s="209">
        <v>1</v>
      </c>
      <c r="I272" s="210"/>
      <c r="J272" s="211">
        <f>ROUND(I272*H272,2)</f>
        <v>0</v>
      </c>
      <c r="K272" s="207" t="s">
        <v>21</v>
      </c>
      <c r="L272" s="42"/>
      <c r="M272" s="212" t="s">
        <v>21</v>
      </c>
      <c r="N272" s="213" t="s">
        <v>45</v>
      </c>
      <c r="O272" s="78"/>
      <c r="P272" s="214">
        <f>O272*H272</f>
        <v>0</v>
      </c>
      <c r="Q272" s="214">
        <v>0.0099</v>
      </c>
      <c r="R272" s="214">
        <f>Q272*H272</f>
        <v>0.0099</v>
      </c>
      <c r="S272" s="214">
        <v>0</v>
      </c>
      <c r="T272" s="215">
        <f>S272*H272</f>
        <v>0</v>
      </c>
      <c r="AR272" s="16" t="s">
        <v>223</v>
      </c>
      <c r="AT272" s="16" t="s">
        <v>130</v>
      </c>
      <c r="AU272" s="16" t="s">
        <v>84</v>
      </c>
      <c r="AY272" s="16" t="s">
        <v>128</v>
      </c>
      <c r="BE272" s="216">
        <f>IF(N272="základní",J272,0)</f>
        <v>0</v>
      </c>
      <c r="BF272" s="216">
        <f>IF(N272="snížená",J272,0)</f>
        <v>0</v>
      </c>
      <c r="BG272" s="216">
        <f>IF(N272="zákl. přenesená",J272,0)</f>
        <v>0</v>
      </c>
      <c r="BH272" s="216">
        <f>IF(N272="sníž. přenesená",J272,0)</f>
        <v>0</v>
      </c>
      <c r="BI272" s="216">
        <f>IF(N272="nulová",J272,0)</f>
        <v>0</v>
      </c>
      <c r="BJ272" s="16" t="s">
        <v>82</v>
      </c>
      <c r="BK272" s="216">
        <f>ROUND(I272*H272,2)</f>
        <v>0</v>
      </c>
      <c r="BL272" s="16" t="s">
        <v>223</v>
      </c>
      <c r="BM272" s="16" t="s">
        <v>457</v>
      </c>
    </row>
    <row r="273" spans="2:47" s="1" customFormat="1" ht="12">
      <c r="B273" s="37"/>
      <c r="C273" s="38"/>
      <c r="D273" s="217" t="s">
        <v>137</v>
      </c>
      <c r="E273" s="38"/>
      <c r="F273" s="218" t="s">
        <v>458</v>
      </c>
      <c r="G273" s="38"/>
      <c r="H273" s="38"/>
      <c r="I273" s="129"/>
      <c r="J273" s="38"/>
      <c r="K273" s="38"/>
      <c r="L273" s="42"/>
      <c r="M273" s="219"/>
      <c r="N273" s="78"/>
      <c r="O273" s="78"/>
      <c r="P273" s="78"/>
      <c r="Q273" s="78"/>
      <c r="R273" s="78"/>
      <c r="S273" s="78"/>
      <c r="T273" s="79"/>
      <c r="AT273" s="16" t="s">
        <v>137</v>
      </c>
      <c r="AU273" s="16" t="s">
        <v>84</v>
      </c>
    </row>
    <row r="274" spans="2:51" s="11" customFormat="1" ht="12">
      <c r="B274" s="220"/>
      <c r="C274" s="221"/>
      <c r="D274" s="217" t="s">
        <v>139</v>
      </c>
      <c r="E274" s="222" t="s">
        <v>21</v>
      </c>
      <c r="F274" s="223" t="s">
        <v>82</v>
      </c>
      <c r="G274" s="221"/>
      <c r="H274" s="224">
        <v>1</v>
      </c>
      <c r="I274" s="225"/>
      <c r="J274" s="221"/>
      <c r="K274" s="221"/>
      <c r="L274" s="226"/>
      <c r="M274" s="227"/>
      <c r="N274" s="228"/>
      <c r="O274" s="228"/>
      <c r="P274" s="228"/>
      <c r="Q274" s="228"/>
      <c r="R274" s="228"/>
      <c r="S274" s="228"/>
      <c r="T274" s="229"/>
      <c r="AT274" s="230" t="s">
        <v>139</v>
      </c>
      <c r="AU274" s="230" t="s">
        <v>84</v>
      </c>
      <c r="AV274" s="11" t="s">
        <v>84</v>
      </c>
      <c r="AW274" s="11" t="s">
        <v>34</v>
      </c>
      <c r="AX274" s="11" t="s">
        <v>74</v>
      </c>
      <c r="AY274" s="230" t="s">
        <v>128</v>
      </c>
    </row>
    <row r="275" spans="2:65" s="1" customFormat="1" ht="22.5" customHeight="1">
      <c r="B275" s="37"/>
      <c r="C275" s="205" t="s">
        <v>459</v>
      </c>
      <c r="D275" s="205" t="s">
        <v>130</v>
      </c>
      <c r="E275" s="206" t="s">
        <v>460</v>
      </c>
      <c r="F275" s="207" t="s">
        <v>461</v>
      </c>
      <c r="G275" s="208" t="s">
        <v>133</v>
      </c>
      <c r="H275" s="209">
        <v>0.5</v>
      </c>
      <c r="I275" s="210"/>
      <c r="J275" s="211">
        <f>ROUND(I275*H275,2)</f>
        <v>0</v>
      </c>
      <c r="K275" s="207" t="s">
        <v>134</v>
      </c>
      <c r="L275" s="42"/>
      <c r="M275" s="212" t="s">
        <v>21</v>
      </c>
      <c r="N275" s="213" t="s">
        <v>45</v>
      </c>
      <c r="O275" s="78"/>
      <c r="P275" s="214">
        <f>O275*H275</f>
        <v>0</v>
      </c>
      <c r="Q275" s="214">
        <v>0</v>
      </c>
      <c r="R275" s="214">
        <f>Q275*H275</f>
        <v>0</v>
      </c>
      <c r="S275" s="214">
        <v>0</v>
      </c>
      <c r="T275" s="215">
        <f>S275*H275</f>
        <v>0</v>
      </c>
      <c r="AR275" s="16" t="s">
        <v>206</v>
      </c>
      <c r="AT275" s="16" t="s">
        <v>130</v>
      </c>
      <c r="AU275" s="16" t="s">
        <v>84</v>
      </c>
      <c r="AY275" s="16" t="s">
        <v>128</v>
      </c>
      <c r="BE275" s="216">
        <f>IF(N275="základní",J275,0)</f>
        <v>0</v>
      </c>
      <c r="BF275" s="216">
        <f>IF(N275="snížená",J275,0)</f>
        <v>0</v>
      </c>
      <c r="BG275" s="216">
        <f>IF(N275="zákl. přenesená",J275,0)</f>
        <v>0</v>
      </c>
      <c r="BH275" s="216">
        <f>IF(N275="sníž. přenesená",J275,0)</f>
        <v>0</v>
      </c>
      <c r="BI275" s="216">
        <f>IF(N275="nulová",J275,0)</f>
        <v>0</v>
      </c>
      <c r="BJ275" s="16" t="s">
        <v>82</v>
      </c>
      <c r="BK275" s="216">
        <f>ROUND(I275*H275,2)</f>
        <v>0</v>
      </c>
      <c r="BL275" s="16" t="s">
        <v>206</v>
      </c>
      <c r="BM275" s="16" t="s">
        <v>462</v>
      </c>
    </row>
    <row r="276" spans="2:47" s="1" customFormat="1" ht="12">
      <c r="B276" s="37"/>
      <c r="C276" s="38"/>
      <c r="D276" s="217" t="s">
        <v>137</v>
      </c>
      <c r="E276" s="38"/>
      <c r="F276" s="218" t="s">
        <v>463</v>
      </c>
      <c r="G276" s="38"/>
      <c r="H276" s="38"/>
      <c r="I276" s="129"/>
      <c r="J276" s="38"/>
      <c r="K276" s="38"/>
      <c r="L276" s="42"/>
      <c r="M276" s="219"/>
      <c r="N276" s="78"/>
      <c r="O276" s="78"/>
      <c r="P276" s="78"/>
      <c r="Q276" s="78"/>
      <c r="R276" s="78"/>
      <c r="S276" s="78"/>
      <c r="T276" s="79"/>
      <c r="AT276" s="16" t="s">
        <v>137</v>
      </c>
      <c r="AU276" s="16" t="s">
        <v>84</v>
      </c>
    </row>
    <row r="277" spans="2:51" s="11" customFormat="1" ht="12">
      <c r="B277" s="220"/>
      <c r="C277" s="221"/>
      <c r="D277" s="217" t="s">
        <v>139</v>
      </c>
      <c r="E277" s="222" t="s">
        <v>21</v>
      </c>
      <c r="F277" s="223" t="s">
        <v>210</v>
      </c>
      <c r="G277" s="221"/>
      <c r="H277" s="224">
        <v>0.5</v>
      </c>
      <c r="I277" s="225"/>
      <c r="J277" s="221"/>
      <c r="K277" s="221"/>
      <c r="L277" s="226"/>
      <c r="M277" s="227"/>
      <c r="N277" s="228"/>
      <c r="O277" s="228"/>
      <c r="P277" s="228"/>
      <c r="Q277" s="228"/>
      <c r="R277" s="228"/>
      <c r="S277" s="228"/>
      <c r="T277" s="229"/>
      <c r="AT277" s="230" t="s">
        <v>139</v>
      </c>
      <c r="AU277" s="230" t="s">
        <v>84</v>
      </c>
      <c r="AV277" s="11" t="s">
        <v>84</v>
      </c>
      <c r="AW277" s="11" t="s">
        <v>34</v>
      </c>
      <c r="AX277" s="11" t="s">
        <v>82</v>
      </c>
      <c r="AY277" s="230" t="s">
        <v>128</v>
      </c>
    </row>
    <row r="278" spans="2:65" s="1" customFormat="1" ht="33.75" customHeight="1">
      <c r="B278" s="37"/>
      <c r="C278" s="205" t="s">
        <v>464</v>
      </c>
      <c r="D278" s="205" t="s">
        <v>130</v>
      </c>
      <c r="E278" s="206" t="s">
        <v>465</v>
      </c>
      <c r="F278" s="207" t="s">
        <v>466</v>
      </c>
      <c r="G278" s="208" t="s">
        <v>298</v>
      </c>
      <c r="H278" s="209">
        <v>1</v>
      </c>
      <c r="I278" s="210"/>
      <c r="J278" s="211">
        <f>ROUND(I278*H278,2)</f>
        <v>0</v>
      </c>
      <c r="K278" s="207" t="s">
        <v>134</v>
      </c>
      <c r="L278" s="42"/>
      <c r="M278" s="212" t="s">
        <v>21</v>
      </c>
      <c r="N278" s="213" t="s">
        <v>45</v>
      </c>
      <c r="O278" s="78"/>
      <c r="P278" s="214">
        <f>O278*H278</f>
        <v>0</v>
      </c>
      <c r="Q278" s="214">
        <v>0</v>
      </c>
      <c r="R278" s="214">
        <f>Q278*H278</f>
        <v>0</v>
      </c>
      <c r="S278" s="214">
        <v>0</v>
      </c>
      <c r="T278" s="215">
        <f>S278*H278</f>
        <v>0</v>
      </c>
      <c r="AR278" s="16" t="s">
        <v>206</v>
      </c>
      <c r="AT278" s="16" t="s">
        <v>130</v>
      </c>
      <c r="AU278" s="16" t="s">
        <v>84</v>
      </c>
      <c r="AY278" s="16" t="s">
        <v>128</v>
      </c>
      <c r="BE278" s="216">
        <f>IF(N278="základní",J278,0)</f>
        <v>0</v>
      </c>
      <c r="BF278" s="216">
        <f>IF(N278="snížená",J278,0)</f>
        <v>0</v>
      </c>
      <c r="BG278" s="216">
        <f>IF(N278="zákl. přenesená",J278,0)</f>
        <v>0</v>
      </c>
      <c r="BH278" s="216">
        <f>IF(N278="sníž. přenesená",J278,0)</f>
        <v>0</v>
      </c>
      <c r="BI278" s="216">
        <f>IF(N278="nulová",J278,0)</f>
        <v>0</v>
      </c>
      <c r="BJ278" s="16" t="s">
        <v>82</v>
      </c>
      <c r="BK278" s="216">
        <f>ROUND(I278*H278,2)</f>
        <v>0</v>
      </c>
      <c r="BL278" s="16" t="s">
        <v>206</v>
      </c>
      <c r="BM278" s="16" t="s">
        <v>467</v>
      </c>
    </row>
    <row r="279" spans="2:47" s="1" customFormat="1" ht="12">
      <c r="B279" s="37"/>
      <c r="C279" s="38"/>
      <c r="D279" s="217" t="s">
        <v>137</v>
      </c>
      <c r="E279" s="38"/>
      <c r="F279" s="218" t="s">
        <v>468</v>
      </c>
      <c r="G279" s="38"/>
      <c r="H279" s="38"/>
      <c r="I279" s="129"/>
      <c r="J279" s="38"/>
      <c r="K279" s="38"/>
      <c r="L279" s="42"/>
      <c r="M279" s="219"/>
      <c r="N279" s="78"/>
      <c r="O279" s="78"/>
      <c r="P279" s="78"/>
      <c r="Q279" s="78"/>
      <c r="R279" s="78"/>
      <c r="S279" s="78"/>
      <c r="T279" s="79"/>
      <c r="AT279" s="16" t="s">
        <v>137</v>
      </c>
      <c r="AU279" s="16" t="s">
        <v>84</v>
      </c>
    </row>
    <row r="280" spans="2:51" s="11" customFormat="1" ht="12">
      <c r="B280" s="220"/>
      <c r="C280" s="221"/>
      <c r="D280" s="217" t="s">
        <v>139</v>
      </c>
      <c r="E280" s="222" t="s">
        <v>21</v>
      </c>
      <c r="F280" s="223" t="s">
        <v>82</v>
      </c>
      <c r="G280" s="221"/>
      <c r="H280" s="224">
        <v>1</v>
      </c>
      <c r="I280" s="225"/>
      <c r="J280" s="221"/>
      <c r="K280" s="221"/>
      <c r="L280" s="226"/>
      <c r="M280" s="227"/>
      <c r="N280" s="228"/>
      <c r="O280" s="228"/>
      <c r="P280" s="228"/>
      <c r="Q280" s="228"/>
      <c r="R280" s="228"/>
      <c r="S280" s="228"/>
      <c r="T280" s="229"/>
      <c r="AT280" s="230" t="s">
        <v>139</v>
      </c>
      <c r="AU280" s="230" t="s">
        <v>84</v>
      </c>
      <c r="AV280" s="11" t="s">
        <v>84</v>
      </c>
      <c r="AW280" s="11" t="s">
        <v>34</v>
      </c>
      <c r="AX280" s="11" t="s">
        <v>82</v>
      </c>
      <c r="AY280" s="230" t="s">
        <v>128</v>
      </c>
    </row>
    <row r="281" spans="2:65" s="1" customFormat="1" ht="22.5" customHeight="1">
      <c r="B281" s="37"/>
      <c r="C281" s="205" t="s">
        <v>469</v>
      </c>
      <c r="D281" s="205" t="s">
        <v>130</v>
      </c>
      <c r="E281" s="206" t="s">
        <v>470</v>
      </c>
      <c r="F281" s="207" t="s">
        <v>471</v>
      </c>
      <c r="G281" s="208" t="s">
        <v>163</v>
      </c>
      <c r="H281" s="209">
        <v>0.5</v>
      </c>
      <c r="I281" s="210"/>
      <c r="J281" s="211">
        <f>ROUND(I281*H281,2)</f>
        <v>0</v>
      </c>
      <c r="K281" s="207" t="s">
        <v>134</v>
      </c>
      <c r="L281" s="42"/>
      <c r="M281" s="212" t="s">
        <v>21</v>
      </c>
      <c r="N281" s="213" t="s">
        <v>45</v>
      </c>
      <c r="O281" s="78"/>
      <c r="P281" s="214">
        <f>O281*H281</f>
        <v>0</v>
      </c>
      <c r="Q281" s="214">
        <v>0</v>
      </c>
      <c r="R281" s="214">
        <f>Q281*H281</f>
        <v>0</v>
      </c>
      <c r="S281" s="214">
        <v>0</v>
      </c>
      <c r="T281" s="215">
        <f>S281*H281</f>
        <v>0</v>
      </c>
      <c r="AR281" s="16" t="s">
        <v>135</v>
      </c>
      <c r="AT281" s="16" t="s">
        <v>130</v>
      </c>
      <c r="AU281" s="16" t="s">
        <v>84</v>
      </c>
      <c r="AY281" s="16" t="s">
        <v>128</v>
      </c>
      <c r="BE281" s="216">
        <f>IF(N281="základní",J281,0)</f>
        <v>0</v>
      </c>
      <c r="BF281" s="216">
        <f>IF(N281="snížená",J281,0)</f>
        <v>0</v>
      </c>
      <c r="BG281" s="216">
        <f>IF(N281="zákl. přenesená",J281,0)</f>
        <v>0</v>
      </c>
      <c r="BH281" s="216">
        <f>IF(N281="sníž. přenesená",J281,0)</f>
        <v>0</v>
      </c>
      <c r="BI281" s="216">
        <f>IF(N281="nulová",J281,0)</f>
        <v>0</v>
      </c>
      <c r="BJ281" s="16" t="s">
        <v>82</v>
      </c>
      <c r="BK281" s="216">
        <f>ROUND(I281*H281,2)</f>
        <v>0</v>
      </c>
      <c r="BL281" s="16" t="s">
        <v>135</v>
      </c>
      <c r="BM281" s="16" t="s">
        <v>472</v>
      </c>
    </row>
    <row r="282" spans="2:47" s="1" customFormat="1" ht="12">
      <c r="B282" s="37"/>
      <c r="C282" s="38"/>
      <c r="D282" s="217" t="s">
        <v>137</v>
      </c>
      <c r="E282" s="38"/>
      <c r="F282" s="218" t="s">
        <v>473</v>
      </c>
      <c r="G282" s="38"/>
      <c r="H282" s="38"/>
      <c r="I282" s="129"/>
      <c r="J282" s="38"/>
      <c r="K282" s="38"/>
      <c r="L282" s="42"/>
      <c r="M282" s="219"/>
      <c r="N282" s="78"/>
      <c r="O282" s="78"/>
      <c r="P282" s="78"/>
      <c r="Q282" s="78"/>
      <c r="R282" s="78"/>
      <c r="S282" s="78"/>
      <c r="T282" s="79"/>
      <c r="AT282" s="16" t="s">
        <v>137</v>
      </c>
      <c r="AU282" s="16" t="s">
        <v>84</v>
      </c>
    </row>
    <row r="283" spans="2:47" s="1" customFormat="1" ht="12">
      <c r="B283" s="37"/>
      <c r="C283" s="38"/>
      <c r="D283" s="217" t="s">
        <v>165</v>
      </c>
      <c r="E283" s="38"/>
      <c r="F283" s="218" t="s">
        <v>474</v>
      </c>
      <c r="G283" s="38"/>
      <c r="H283" s="38"/>
      <c r="I283" s="129"/>
      <c r="J283" s="38"/>
      <c r="K283" s="38"/>
      <c r="L283" s="42"/>
      <c r="M283" s="219"/>
      <c r="N283" s="78"/>
      <c r="O283" s="78"/>
      <c r="P283" s="78"/>
      <c r="Q283" s="78"/>
      <c r="R283" s="78"/>
      <c r="S283" s="78"/>
      <c r="T283" s="79"/>
      <c r="AT283" s="16" t="s">
        <v>165</v>
      </c>
      <c r="AU283" s="16" t="s">
        <v>84</v>
      </c>
    </row>
    <row r="284" spans="2:51" s="11" customFormat="1" ht="12">
      <c r="B284" s="220"/>
      <c r="C284" s="221"/>
      <c r="D284" s="217" t="s">
        <v>139</v>
      </c>
      <c r="E284" s="222" t="s">
        <v>21</v>
      </c>
      <c r="F284" s="223" t="s">
        <v>210</v>
      </c>
      <c r="G284" s="221"/>
      <c r="H284" s="224">
        <v>0.5</v>
      </c>
      <c r="I284" s="225"/>
      <c r="J284" s="221"/>
      <c r="K284" s="221"/>
      <c r="L284" s="226"/>
      <c r="M284" s="227"/>
      <c r="N284" s="228"/>
      <c r="O284" s="228"/>
      <c r="P284" s="228"/>
      <c r="Q284" s="228"/>
      <c r="R284" s="228"/>
      <c r="S284" s="228"/>
      <c r="T284" s="229"/>
      <c r="AT284" s="230" t="s">
        <v>139</v>
      </c>
      <c r="AU284" s="230" t="s">
        <v>84</v>
      </c>
      <c r="AV284" s="11" t="s">
        <v>84</v>
      </c>
      <c r="AW284" s="11" t="s">
        <v>34</v>
      </c>
      <c r="AX284" s="11" t="s">
        <v>82</v>
      </c>
      <c r="AY284" s="230" t="s">
        <v>128</v>
      </c>
    </row>
    <row r="285" spans="2:65" s="1" customFormat="1" ht="16.5" customHeight="1">
      <c r="B285" s="37"/>
      <c r="C285" s="205" t="s">
        <v>475</v>
      </c>
      <c r="D285" s="205" t="s">
        <v>130</v>
      </c>
      <c r="E285" s="206" t="s">
        <v>476</v>
      </c>
      <c r="F285" s="207" t="s">
        <v>477</v>
      </c>
      <c r="G285" s="208" t="s">
        <v>163</v>
      </c>
      <c r="H285" s="209">
        <v>0.5</v>
      </c>
      <c r="I285" s="210"/>
      <c r="J285" s="211">
        <f>ROUND(I285*H285,2)</f>
        <v>0</v>
      </c>
      <c r="K285" s="207" t="s">
        <v>134</v>
      </c>
      <c r="L285" s="42"/>
      <c r="M285" s="212" t="s">
        <v>21</v>
      </c>
      <c r="N285" s="213" t="s">
        <v>45</v>
      </c>
      <c r="O285" s="78"/>
      <c r="P285" s="214">
        <f>O285*H285</f>
        <v>0</v>
      </c>
      <c r="Q285" s="214">
        <v>2.256342204</v>
      </c>
      <c r="R285" s="214">
        <f>Q285*H285</f>
        <v>1.128171102</v>
      </c>
      <c r="S285" s="214">
        <v>0</v>
      </c>
      <c r="T285" s="215">
        <f>S285*H285</f>
        <v>0</v>
      </c>
      <c r="AR285" s="16" t="s">
        <v>206</v>
      </c>
      <c r="AT285" s="16" t="s">
        <v>130</v>
      </c>
      <c r="AU285" s="16" t="s">
        <v>84</v>
      </c>
      <c r="AY285" s="16" t="s">
        <v>128</v>
      </c>
      <c r="BE285" s="216">
        <f>IF(N285="základní",J285,0)</f>
        <v>0</v>
      </c>
      <c r="BF285" s="216">
        <f>IF(N285="snížená",J285,0)</f>
        <v>0</v>
      </c>
      <c r="BG285" s="216">
        <f>IF(N285="zákl. přenesená",J285,0)</f>
        <v>0</v>
      </c>
      <c r="BH285" s="216">
        <f>IF(N285="sníž. přenesená",J285,0)</f>
        <v>0</v>
      </c>
      <c r="BI285" s="216">
        <f>IF(N285="nulová",J285,0)</f>
        <v>0</v>
      </c>
      <c r="BJ285" s="16" t="s">
        <v>82</v>
      </c>
      <c r="BK285" s="216">
        <f>ROUND(I285*H285,2)</f>
        <v>0</v>
      </c>
      <c r="BL285" s="16" t="s">
        <v>206</v>
      </c>
      <c r="BM285" s="16" t="s">
        <v>478</v>
      </c>
    </row>
    <row r="286" spans="2:51" s="11" customFormat="1" ht="12">
      <c r="B286" s="220"/>
      <c r="C286" s="221"/>
      <c r="D286" s="217" t="s">
        <v>139</v>
      </c>
      <c r="E286" s="222" t="s">
        <v>21</v>
      </c>
      <c r="F286" s="223" t="s">
        <v>210</v>
      </c>
      <c r="G286" s="221"/>
      <c r="H286" s="224">
        <v>0.5</v>
      </c>
      <c r="I286" s="225"/>
      <c r="J286" s="221"/>
      <c r="K286" s="221"/>
      <c r="L286" s="226"/>
      <c r="M286" s="227"/>
      <c r="N286" s="228"/>
      <c r="O286" s="228"/>
      <c r="P286" s="228"/>
      <c r="Q286" s="228"/>
      <c r="R286" s="228"/>
      <c r="S286" s="228"/>
      <c r="T286" s="229"/>
      <c r="AT286" s="230" t="s">
        <v>139</v>
      </c>
      <c r="AU286" s="230" t="s">
        <v>84</v>
      </c>
      <c r="AV286" s="11" t="s">
        <v>84</v>
      </c>
      <c r="AW286" s="11" t="s">
        <v>34</v>
      </c>
      <c r="AX286" s="11" t="s">
        <v>82</v>
      </c>
      <c r="AY286" s="230" t="s">
        <v>128</v>
      </c>
    </row>
    <row r="287" spans="2:65" s="1" customFormat="1" ht="22.5" customHeight="1">
      <c r="B287" s="37"/>
      <c r="C287" s="205" t="s">
        <v>206</v>
      </c>
      <c r="D287" s="205" t="s">
        <v>130</v>
      </c>
      <c r="E287" s="206" t="s">
        <v>479</v>
      </c>
      <c r="F287" s="207" t="s">
        <v>480</v>
      </c>
      <c r="G287" s="208" t="s">
        <v>151</v>
      </c>
      <c r="H287" s="209">
        <v>10</v>
      </c>
      <c r="I287" s="210"/>
      <c r="J287" s="211">
        <f>ROUND(I287*H287,2)</f>
        <v>0</v>
      </c>
      <c r="K287" s="207" t="s">
        <v>134</v>
      </c>
      <c r="L287" s="42"/>
      <c r="M287" s="212" t="s">
        <v>21</v>
      </c>
      <c r="N287" s="213" t="s">
        <v>45</v>
      </c>
      <c r="O287" s="78"/>
      <c r="P287" s="214">
        <f>O287*H287</f>
        <v>0</v>
      </c>
      <c r="Q287" s="214">
        <v>0</v>
      </c>
      <c r="R287" s="214">
        <f>Q287*H287</f>
        <v>0</v>
      </c>
      <c r="S287" s="214">
        <v>0</v>
      </c>
      <c r="T287" s="215">
        <f>S287*H287</f>
        <v>0</v>
      </c>
      <c r="AR287" s="16" t="s">
        <v>206</v>
      </c>
      <c r="AT287" s="16" t="s">
        <v>130</v>
      </c>
      <c r="AU287" s="16" t="s">
        <v>84</v>
      </c>
      <c r="AY287" s="16" t="s">
        <v>128</v>
      </c>
      <c r="BE287" s="216">
        <f>IF(N287="základní",J287,0)</f>
        <v>0</v>
      </c>
      <c r="BF287" s="216">
        <f>IF(N287="snížená",J287,0)</f>
        <v>0</v>
      </c>
      <c r="BG287" s="216">
        <f>IF(N287="zákl. přenesená",J287,0)</f>
        <v>0</v>
      </c>
      <c r="BH287" s="216">
        <f>IF(N287="sníž. přenesená",J287,0)</f>
        <v>0</v>
      </c>
      <c r="BI287" s="216">
        <f>IF(N287="nulová",J287,0)</f>
        <v>0</v>
      </c>
      <c r="BJ287" s="16" t="s">
        <v>82</v>
      </c>
      <c r="BK287" s="216">
        <f>ROUND(I287*H287,2)</f>
        <v>0</v>
      </c>
      <c r="BL287" s="16" t="s">
        <v>206</v>
      </c>
      <c r="BM287" s="16" t="s">
        <v>481</v>
      </c>
    </row>
    <row r="288" spans="2:47" s="1" customFormat="1" ht="12">
      <c r="B288" s="37"/>
      <c r="C288" s="38"/>
      <c r="D288" s="217" t="s">
        <v>137</v>
      </c>
      <c r="E288" s="38"/>
      <c r="F288" s="218" t="s">
        <v>482</v>
      </c>
      <c r="G288" s="38"/>
      <c r="H288" s="38"/>
      <c r="I288" s="129"/>
      <c r="J288" s="38"/>
      <c r="K288" s="38"/>
      <c r="L288" s="42"/>
      <c r="M288" s="219"/>
      <c r="N288" s="78"/>
      <c r="O288" s="78"/>
      <c r="P288" s="78"/>
      <c r="Q288" s="78"/>
      <c r="R288" s="78"/>
      <c r="S288" s="78"/>
      <c r="T288" s="79"/>
      <c r="AT288" s="16" t="s">
        <v>137</v>
      </c>
      <c r="AU288" s="16" t="s">
        <v>84</v>
      </c>
    </row>
    <row r="289" spans="2:51" s="11" customFormat="1" ht="12">
      <c r="B289" s="220"/>
      <c r="C289" s="221"/>
      <c r="D289" s="217" t="s">
        <v>139</v>
      </c>
      <c r="E289" s="222" t="s">
        <v>21</v>
      </c>
      <c r="F289" s="223" t="s">
        <v>159</v>
      </c>
      <c r="G289" s="221"/>
      <c r="H289" s="224">
        <v>10</v>
      </c>
      <c r="I289" s="225"/>
      <c r="J289" s="221"/>
      <c r="K289" s="221"/>
      <c r="L289" s="226"/>
      <c r="M289" s="227"/>
      <c r="N289" s="228"/>
      <c r="O289" s="228"/>
      <c r="P289" s="228"/>
      <c r="Q289" s="228"/>
      <c r="R289" s="228"/>
      <c r="S289" s="228"/>
      <c r="T289" s="229"/>
      <c r="AT289" s="230" t="s">
        <v>139</v>
      </c>
      <c r="AU289" s="230" t="s">
        <v>84</v>
      </c>
      <c r="AV289" s="11" t="s">
        <v>84</v>
      </c>
      <c r="AW289" s="11" t="s">
        <v>34</v>
      </c>
      <c r="AX289" s="11" t="s">
        <v>82</v>
      </c>
      <c r="AY289" s="230" t="s">
        <v>128</v>
      </c>
    </row>
    <row r="290" spans="2:65" s="1" customFormat="1" ht="22.5" customHeight="1">
      <c r="B290" s="37"/>
      <c r="C290" s="205" t="s">
        <v>483</v>
      </c>
      <c r="D290" s="205" t="s">
        <v>130</v>
      </c>
      <c r="E290" s="206" t="s">
        <v>484</v>
      </c>
      <c r="F290" s="207" t="s">
        <v>485</v>
      </c>
      <c r="G290" s="208" t="s">
        <v>163</v>
      </c>
      <c r="H290" s="209">
        <v>10.9</v>
      </c>
      <c r="I290" s="210"/>
      <c r="J290" s="211">
        <f>ROUND(I290*H290,2)</f>
        <v>0</v>
      </c>
      <c r="K290" s="207" t="s">
        <v>134</v>
      </c>
      <c r="L290" s="42"/>
      <c r="M290" s="212" t="s">
        <v>21</v>
      </c>
      <c r="N290" s="213" t="s">
        <v>45</v>
      </c>
      <c r="O290" s="78"/>
      <c r="P290" s="214">
        <f>O290*H290</f>
        <v>0</v>
      </c>
      <c r="Q290" s="214">
        <v>0</v>
      </c>
      <c r="R290" s="214">
        <f>Q290*H290</f>
        <v>0</v>
      </c>
      <c r="S290" s="214">
        <v>0</v>
      </c>
      <c r="T290" s="215">
        <f>S290*H290</f>
        <v>0</v>
      </c>
      <c r="AR290" s="16" t="s">
        <v>206</v>
      </c>
      <c r="AT290" s="16" t="s">
        <v>130</v>
      </c>
      <c r="AU290" s="16" t="s">
        <v>84</v>
      </c>
      <c r="AY290" s="16" t="s">
        <v>128</v>
      </c>
      <c r="BE290" s="216">
        <f>IF(N290="základní",J290,0)</f>
        <v>0</v>
      </c>
      <c r="BF290" s="216">
        <f>IF(N290="snížená",J290,0)</f>
        <v>0</v>
      </c>
      <c r="BG290" s="216">
        <f>IF(N290="zákl. přenesená",J290,0)</f>
        <v>0</v>
      </c>
      <c r="BH290" s="216">
        <f>IF(N290="sníž. přenesená",J290,0)</f>
        <v>0</v>
      </c>
      <c r="BI290" s="216">
        <f>IF(N290="nulová",J290,0)</f>
        <v>0</v>
      </c>
      <c r="BJ290" s="16" t="s">
        <v>82</v>
      </c>
      <c r="BK290" s="216">
        <f>ROUND(I290*H290,2)</f>
        <v>0</v>
      </c>
      <c r="BL290" s="16" t="s">
        <v>206</v>
      </c>
      <c r="BM290" s="16" t="s">
        <v>486</v>
      </c>
    </row>
    <row r="291" spans="2:47" s="1" customFormat="1" ht="12">
      <c r="B291" s="37"/>
      <c r="C291" s="38"/>
      <c r="D291" s="217" t="s">
        <v>137</v>
      </c>
      <c r="E291" s="38"/>
      <c r="F291" s="218" t="s">
        <v>487</v>
      </c>
      <c r="G291" s="38"/>
      <c r="H291" s="38"/>
      <c r="I291" s="129"/>
      <c r="J291" s="38"/>
      <c r="K291" s="38"/>
      <c r="L291" s="42"/>
      <c r="M291" s="219"/>
      <c r="N291" s="78"/>
      <c r="O291" s="78"/>
      <c r="P291" s="78"/>
      <c r="Q291" s="78"/>
      <c r="R291" s="78"/>
      <c r="S291" s="78"/>
      <c r="T291" s="79"/>
      <c r="AT291" s="16" t="s">
        <v>137</v>
      </c>
      <c r="AU291" s="16" t="s">
        <v>84</v>
      </c>
    </row>
    <row r="292" spans="2:51" s="11" customFormat="1" ht="12">
      <c r="B292" s="220"/>
      <c r="C292" s="221"/>
      <c r="D292" s="217" t="s">
        <v>139</v>
      </c>
      <c r="E292" s="222" t="s">
        <v>21</v>
      </c>
      <c r="F292" s="223" t="s">
        <v>488</v>
      </c>
      <c r="G292" s="221"/>
      <c r="H292" s="224">
        <v>2.5</v>
      </c>
      <c r="I292" s="225"/>
      <c r="J292" s="221"/>
      <c r="K292" s="221"/>
      <c r="L292" s="226"/>
      <c r="M292" s="227"/>
      <c r="N292" s="228"/>
      <c r="O292" s="228"/>
      <c r="P292" s="228"/>
      <c r="Q292" s="228"/>
      <c r="R292" s="228"/>
      <c r="S292" s="228"/>
      <c r="T292" s="229"/>
      <c r="AT292" s="230" t="s">
        <v>139</v>
      </c>
      <c r="AU292" s="230" t="s">
        <v>84</v>
      </c>
      <c r="AV292" s="11" t="s">
        <v>84</v>
      </c>
      <c r="AW292" s="11" t="s">
        <v>34</v>
      </c>
      <c r="AX292" s="11" t="s">
        <v>74</v>
      </c>
      <c r="AY292" s="230" t="s">
        <v>128</v>
      </c>
    </row>
    <row r="293" spans="2:51" s="11" customFormat="1" ht="12">
      <c r="B293" s="220"/>
      <c r="C293" s="221"/>
      <c r="D293" s="217" t="s">
        <v>139</v>
      </c>
      <c r="E293" s="222" t="s">
        <v>21</v>
      </c>
      <c r="F293" s="223" t="s">
        <v>489</v>
      </c>
      <c r="G293" s="221"/>
      <c r="H293" s="224">
        <v>8.4</v>
      </c>
      <c r="I293" s="225"/>
      <c r="J293" s="221"/>
      <c r="K293" s="221"/>
      <c r="L293" s="226"/>
      <c r="M293" s="227"/>
      <c r="N293" s="228"/>
      <c r="O293" s="228"/>
      <c r="P293" s="228"/>
      <c r="Q293" s="228"/>
      <c r="R293" s="228"/>
      <c r="S293" s="228"/>
      <c r="T293" s="229"/>
      <c r="AT293" s="230" t="s">
        <v>139</v>
      </c>
      <c r="AU293" s="230" t="s">
        <v>84</v>
      </c>
      <c r="AV293" s="11" t="s">
        <v>84</v>
      </c>
      <c r="AW293" s="11" t="s">
        <v>34</v>
      </c>
      <c r="AX293" s="11" t="s">
        <v>74</v>
      </c>
      <c r="AY293" s="230" t="s">
        <v>128</v>
      </c>
    </row>
    <row r="294" spans="2:51" s="13" customFormat="1" ht="12">
      <c r="B294" s="251"/>
      <c r="C294" s="252"/>
      <c r="D294" s="217" t="s">
        <v>139</v>
      </c>
      <c r="E294" s="253" t="s">
        <v>21</v>
      </c>
      <c r="F294" s="254" t="s">
        <v>490</v>
      </c>
      <c r="G294" s="252"/>
      <c r="H294" s="255">
        <v>10.9</v>
      </c>
      <c r="I294" s="256"/>
      <c r="J294" s="252"/>
      <c r="K294" s="252"/>
      <c r="L294" s="257"/>
      <c r="M294" s="258"/>
      <c r="N294" s="259"/>
      <c r="O294" s="259"/>
      <c r="P294" s="259"/>
      <c r="Q294" s="259"/>
      <c r="R294" s="259"/>
      <c r="S294" s="259"/>
      <c r="T294" s="260"/>
      <c r="AT294" s="261" t="s">
        <v>139</v>
      </c>
      <c r="AU294" s="261" t="s">
        <v>84</v>
      </c>
      <c r="AV294" s="13" t="s">
        <v>135</v>
      </c>
      <c r="AW294" s="13" t="s">
        <v>34</v>
      </c>
      <c r="AX294" s="13" t="s">
        <v>82</v>
      </c>
      <c r="AY294" s="261" t="s">
        <v>128</v>
      </c>
    </row>
    <row r="295" spans="2:65" s="1" customFormat="1" ht="22.5" customHeight="1">
      <c r="B295" s="37"/>
      <c r="C295" s="205" t="s">
        <v>491</v>
      </c>
      <c r="D295" s="205" t="s">
        <v>130</v>
      </c>
      <c r="E295" s="206" t="s">
        <v>492</v>
      </c>
      <c r="F295" s="207" t="s">
        <v>493</v>
      </c>
      <c r="G295" s="208" t="s">
        <v>151</v>
      </c>
      <c r="H295" s="209">
        <v>42</v>
      </c>
      <c r="I295" s="210"/>
      <c r="J295" s="211">
        <f>ROUND(I295*H295,2)</f>
        <v>0</v>
      </c>
      <c r="K295" s="207" t="s">
        <v>134</v>
      </c>
      <c r="L295" s="42"/>
      <c r="M295" s="212" t="s">
        <v>21</v>
      </c>
      <c r="N295" s="213" t="s">
        <v>45</v>
      </c>
      <c r="O295" s="78"/>
      <c r="P295" s="214">
        <f>O295*H295</f>
        <v>0</v>
      </c>
      <c r="Q295" s="214">
        <v>0.15614</v>
      </c>
      <c r="R295" s="214">
        <f>Q295*H295</f>
        <v>6.55788</v>
      </c>
      <c r="S295" s="214">
        <v>0</v>
      </c>
      <c r="T295" s="215">
        <f>S295*H295</f>
        <v>0</v>
      </c>
      <c r="AR295" s="16" t="s">
        <v>206</v>
      </c>
      <c r="AT295" s="16" t="s">
        <v>130</v>
      </c>
      <c r="AU295" s="16" t="s">
        <v>84</v>
      </c>
      <c r="AY295" s="16" t="s">
        <v>128</v>
      </c>
      <c r="BE295" s="216">
        <f>IF(N295="základní",J295,0)</f>
        <v>0</v>
      </c>
      <c r="BF295" s="216">
        <f>IF(N295="snížená",J295,0)</f>
        <v>0</v>
      </c>
      <c r="BG295" s="216">
        <f>IF(N295="zákl. přenesená",J295,0)</f>
        <v>0</v>
      </c>
      <c r="BH295" s="216">
        <f>IF(N295="sníž. přenesená",J295,0)</f>
        <v>0</v>
      </c>
      <c r="BI295" s="216">
        <f>IF(N295="nulová",J295,0)</f>
        <v>0</v>
      </c>
      <c r="BJ295" s="16" t="s">
        <v>82</v>
      </c>
      <c r="BK295" s="216">
        <f>ROUND(I295*H295,2)</f>
        <v>0</v>
      </c>
      <c r="BL295" s="16" t="s">
        <v>206</v>
      </c>
      <c r="BM295" s="16" t="s">
        <v>494</v>
      </c>
    </row>
    <row r="296" spans="2:47" s="1" customFormat="1" ht="12">
      <c r="B296" s="37"/>
      <c r="C296" s="38"/>
      <c r="D296" s="217" t="s">
        <v>137</v>
      </c>
      <c r="E296" s="38"/>
      <c r="F296" s="218" t="s">
        <v>495</v>
      </c>
      <c r="G296" s="38"/>
      <c r="H296" s="38"/>
      <c r="I296" s="129"/>
      <c r="J296" s="38"/>
      <c r="K296" s="38"/>
      <c r="L296" s="42"/>
      <c r="M296" s="219"/>
      <c r="N296" s="78"/>
      <c r="O296" s="78"/>
      <c r="P296" s="78"/>
      <c r="Q296" s="78"/>
      <c r="R296" s="78"/>
      <c r="S296" s="78"/>
      <c r="T296" s="79"/>
      <c r="AT296" s="16" t="s">
        <v>137</v>
      </c>
      <c r="AU296" s="16" t="s">
        <v>84</v>
      </c>
    </row>
    <row r="297" spans="2:51" s="11" customFormat="1" ht="12">
      <c r="B297" s="220"/>
      <c r="C297" s="221"/>
      <c r="D297" s="217" t="s">
        <v>139</v>
      </c>
      <c r="E297" s="222" t="s">
        <v>21</v>
      </c>
      <c r="F297" s="223" t="s">
        <v>365</v>
      </c>
      <c r="G297" s="221"/>
      <c r="H297" s="224">
        <v>42</v>
      </c>
      <c r="I297" s="225"/>
      <c r="J297" s="221"/>
      <c r="K297" s="221"/>
      <c r="L297" s="226"/>
      <c r="M297" s="227"/>
      <c r="N297" s="228"/>
      <c r="O297" s="228"/>
      <c r="P297" s="228"/>
      <c r="Q297" s="228"/>
      <c r="R297" s="228"/>
      <c r="S297" s="228"/>
      <c r="T297" s="229"/>
      <c r="AT297" s="230" t="s">
        <v>139</v>
      </c>
      <c r="AU297" s="230" t="s">
        <v>84</v>
      </c>
      <c r="AV297" s="11" t="s">
        <v>84</v>
      </c>
      <c r="AW297" s="11" t="s">
        <v>34</v>
      </c>
      <c r="AX297" s="11" t="s">
        <v>82</v>
      </c>
      <c r="AY297" s="230" t="s">
        <v>128</v>
      </c>
    </row>
    <row r="298" spans="2:65" s="1" customFormat="1" ht="22.5" customHeight="1">
      <c r="B298" s="37"/>
      <c r="C298" s="205" t="s">
        <v>496</v>
      </c>
      <c r="D298" s="205" t="s">
        <v>130</v>
      </c>
      <c r="E298" s="206" t="s">
        <v>497</v>
      </c>
      <c r="F298" s="207" t="s">
        <v>498</v>
      </c>
      <c r="G298" s="208" t="s">
        <v>151</v>
      </c>
      <c r="H298" s="209">
        <v>10</v>
      </c>
      <c r="I298" s="210"/>
      <c r="J298" s="211">
        <f>ROUND(I298*H298,2)</f>
        <v>0</v>
      </c>
      <c r="K298" s="207" t="s">
        <v>134</v>
      </c>
      <c r="L298" s="42"/>
      <c r="M298" s="212" t="s">
        <v>21</v>
      </c>
      <c r="N298" s="213" t="s">
        <v>45</v>
      </c>
      <c r="O298" s="78"/>
      <c r="P298" s="214">
        <f>O298*H298</f>
        <v>0</v>
      </c>
      <c r="Q298" s="214">
        <v>0</v>
      </c>
      <c r="R298" s="214">
        <f>Q298*H298</f>
        <v>0</v>
      </c>
      <c r="S298" s="214">
        <v>0</v>
      </c>
      <c r="T298" s="215">
        <f>S298*H298</f>
        <v>0</v>
      </c>
      <c r="AR298" s="16" t="s">
        <v>206</v>
      </c>
      <c r="AT298" s="16" t="s">
        <v>130</v>
      </c>
      <c r="AU298" s="16" t="s">
        <v>84</v>
      </c>
      <c r="AY298" s="16" t="s">
        <v>128</v>
      </c>
      <c r="BE298" s="216">
        <f>IF(N298="základní",J298,0)</f>
        <v>0</v>
      </c>
      <c r="BF298" s="216">
        <f>IF(N298="snížená",J298,0)</f>
        <v>0</v>
      </c>
      <c r="BG298" s="216">
        <f>IF(N298="zákl. přenesená",J298,0)</f>
        <v>0</v>
      </c>
      <c r="BH298" s="216">
        <f>IF(N298="sníž. přenesená",J298,0)</f>
        <v>0</v>
      </c>
      <c r="BI298" s="216">
        <f>IF(N298="nulová",J298,0)</f>
        <v>0</v>
      </c>
      <c r="BJ298" s="16" t="s">
        <v>82</v>
      </c>
      <c r="BK298" s="216">
        <f>ROUND(I298*H298,2)</f>
        <v>0</v>
      </c>
      <c r="BL298" s="16" t="s">
        <v>206</v>
      </c>
      <c r="BM298" s="16" t="s">
        <v>499</v>
      </c>
    </row>
    <row r="299" spans="2:51" s="11" customFormat="1" ht="12">
      <c r="B299" s="220"/>
      <c r="C299" s="221"/>
      <c r="D299" s="217" t="s">
        <v>139</v>
      </c>
      <c r="E299" s="222" t="s">
        <v>21</v>
      </c>
      <c r="F299" s="223" t="s">
        <v>159</v>
      </c>
      <c r="G299" s="221"/>
      <c r="H299" s="224">
        <v>10</v>
      </c>
      <c r="I299" s="225"/>
      <c r="J299" s="221"/>
      <c r="K299" s="221"/>
      <c r="L299" s="226"/>
      <c r="M299" s="227"/>
      <c r="N299" s="228"/>
      <c r="O299" s="228"/>
      <c r="P299" s="228"/>
      <c r="Q299" s="228"/>
      <c r="R299" s="228"/>
      <c r="S299" s="228"/>
      <c r="T299" s="229"/>
      <c r="AT299" s="230" t="s">
        <v>139</v>
      </c>
      <c r="AU299" s="230" t="s">
        <v>84</v>
      </c>
      <c r="AV299" s="11" t="s">
        <v>84</v>
      </c>
      <c r="AW299" s="11" t="s">
        <v>34</v>
      </c>
      <c r="AX299" s="11" t="s">
        <v>82</v>
      </c>
      <c r="AY299" s="230" t="s">
        <v>128</v>
      </c>
    </row>
    <row r="300" spans="2:65" s="1" customFormat="1" ht="22.5" customHeight="1">
      <c r="B300" s="37"/>
      <c r="C300" s="205" t="s">
        <v>500</v>
      </c>
      <c r="D300" s="205" t="s">
        <v>130</v>
      </c>
      <c r="E300" s="206" t="s">
        <v>501</v>
      </c>
      <c r="F300" s="207" t="s">
        <v>502</v>
      </c>
      <c r="G300" s="208" t="s">
        <v>151</v>
      </c>
      <c r="H300" s="209">
        <v>32</v>
      </c>
      <c r="I300" s="210"/>
      <c r="J300" s="211">
        <f>ROUND(I300*H300,2)</f>
        <v>0</v>
      </c>
      <c r="K300" s="207" t="s">
        <v>134</v>
      </c>
      <c r="L300" s="42"/>
      <c r="M300" s="212" t="s">
        <v>21</v>
      </c>
      <c r="N300" s="213" t="s">
        <v>45</v>
      </c>
      <c r="O300" s="78"/>
      <c r="P300" s="214">
        <f>O300*H300</f>
        <v>0</v>
      </c>
      <c r="Q300" s="214">
        <v>0</v>
      </c>
      <c r="R300" s="214">
        <f>Q300*H300</f>
        <v>0</v>
      </c>
      <c r="S300" s="214">
        <v>0</v>
      </c>
      <c r="T300" s="215">
        <f>S300*H300</f>
        <v>0</v>
      </c>
      <c r="AR300" s="16" t="s">
        <v>206</v>
      </c>
      <c r="AT300" s="16" t="s">
        <v>130</v>
      </c>
      <c r="AU300" s="16" t="s">
        <v>84</v>
      </c>
      <c r="AY300" s="16" t="s">
        <v>128</v>
      </c>
      <c r="BE300" s="216">
        <f>IF(N300="základní",J300,0)</f>
        <v>0</v>
      </c>
      <c r="BF300" s="216">
        <f>IF(N300="snížená",J300,0)</f>
        <v>0</v>
      </c>
      <c r="BG300" s="216">
        <f>IF(N300="zákl. přenesená",J300,0)</f>
        <v>0</v>
      </c>
      <c r="BH300" s="216">
        <f>IF(N300="sníž. přenesená",J300,0)</f>
        <v>0</v>
      </c>
      <c r="BI300" s="216">
        <f>IF(N300="nulová",J300,0)</f>
        <v>0</v>
      </c>
      <c r="BJ300" s="16" t="s">
        <v>82</v>
      </c>
      <c r="BK300" s="216">
        <f>ROUND(I300*H300,2)</f>
        <v>0</v>
      </c>
      <c r="BL300" s="16" t="s">
        <v>206</v>
      </c>
      <c r="BM300" s="16" t="s">
        <v>503</v>
      </c>
    </row>
    <row r="301" spans="2:51" s="11" customFormat="1" ht="12">
      <c r="B301" s="220"/>
      <c r="C301" s="221"/>
      <c r="D301" s="217" t="s">
        <v>139</v>
      </c>
      <c r="E301" s="222" t="s">
        <v>21</v>
      </c>
      <c r="F301" s="223" t="s">
        <v>316</v>
      </c>
      <c r="G301" s="221"/>
      <c r="H301" s="224">
        <v>32</v>
      </c>
      <c r="I301" s="225"/>
      <c r="J301" s="221"/>
      <c r="K301" s="221"/>
      <c r="L301" s="226"/>
      <c r="M301" s="227"/>
      <c r="N301" s="228"/>
      <c r="O301" s="228"/>
      <c r="P301" s="228"/>
      <c r="Q301" s="228"/>
      <c r="R301" s="228"/>
      <c r="S301" s="228"/>
      <c r="T301" s="229"/>
      <c r="AT301" s="230" t="s">
        <v>139</v>
      </c>
      <c r="AU301" s="230" t="s">
        <v>84</v>
      </c>
      <c r="AV301" s="11" t="s">
        <v>84</v>
      </c>
      <c r="AW301" s="11" t="s">
        <v>34</v>
      </c>
      <c r="AX301" s="11" t="s">
        <v>82</v>
      </c>
      <c r="AY301" s="230" t="s">
        <v>128</v>
      </c>
    </row>
    <row r="302" spans="2:63" s="10" customFormat="1" ht="20.85" customHeight="1">
      <c r="B302" s="189"/>
      <c r="C302" s="190"/>
      <c r="D302" s="191" t="s">
        <v>73</v>
      </c>
      <c r="E302" s="203" t="s">
        <v>154</v>
      </c>
      <c r="F302" s="203" t="s">
        <v>504</v>
      </c>
      <c r="G302" s="190"/>
      <c r="H302" s="190"/>
      <c r="I302" s="193"/>
      <c r="J302" s="204">
        <f>BK302</f>
        <v>0</v>
      </c>
      <c r="K302" s="190"/>
      <c r="L302" s="195"/>
      <c r="M302" s="196"/>
      <c r="N302" s="197"/>
      <c r="O302" s="197"/>
      <c r="P302" s="198">
        <f>SUM(P303:P321)</f>
        <v>0</v>
      </c>
      <c r="Q302" s="197"/>
      <c r="R302" s="198">
        <f>SUM(R303:R321)</f>
        <v>0.30635999999999997</v>
      </c>
      <c r="S302" s="197"/>
      <c r="T302" s="199">
        <f>SUM(T303:T321)</f>
        <v>0</v>
      </c>
      <c r="AR302" s="200" t="s">
        <v>82</v>
      </c>
      <c r="AT302" s="201" t="s">
        <v>73</v>
      </c>
      <c r="AU302" s="201" t="s">
        <v>84</v>
      </c>
      <c r="AY302" s="200" t="s">
        <v>128</v>
      </c>
      <c r="BK302" s="202">
        <f>SUM(BK303:BK321)</f>
        <v>0</v>
      </c>
    </row>
    <row r="303" spans="2:65" s="1" customFormat="1" ht="16.5" customHeight="1">
      <c r="B303" s="37"/>
      <c r="C303" s="205" t="s">
        <v>505</v>
      </c>
      <c r="D303" s="205" t="s">
        <v>130</v>
      </c>
      <c r="E303" s="206" t="s">
        <v>506</v>
      </c>
      <c r="F303" s="207" t="s">
        <v>507</v>
      </c>
      <c r="G303" s="208" t="s">
        <v>133</v>
      </c>
      <c r="H303" s="209">
        <v>3.2</v>
      </c>
      <c r="I303" s="210"/>
      <c r="J303" s="211">
        <f>ROUND(I303*H303,2)</f>
        <v>0</v>
      </c>
      <c r="K303" s="207" t="s">
        <v>134</v>
      </c>
      <c r="L303" s="42"/>
      <c r="M303" s="212" t="s">
        <v>21</v>
      </c>
      <c r="N303" s="213" t="s">
        <v>45</v>
      </c>
      <c r="O303" s="78"/>
      <c r="P303" s="214">
        <f>O303*H303</f>
        <v>0</v>
      </c>
      <c r="Q303" s="214">
        <v>0</v>
      </c>
      <c r="R303" s="214">
        <f>Q303*H303</f>
        <v>0</v>
      </c>
      <c r="S303" s="214">
        <v>0</v>
      </c>
      <c r="T303" s="215">
        <f>S303*H303</f>
        <v>0</v>
      </c>
      <c r="AR303" s="16" t="s">
        <v>135</v>
      </c>
      <c r="AT303" s="16" t="s">
        <v>130</v>
      </c>
      <c r="AU303" s="16" t="s">
        <v>145</v>
      </c>
      <c r="AY303" s="16" t="s">
        <v>128</v>
      </c>
      <c r="BE303" s="216">
        <f>IF(N303="základní",J303,0)</f>
        <v>0</v>
      </c>
      <c r="BF303" s="216">
        <f>IF(N303="snížená",J303,0)</f>
        <v>0</v>
      </c>
      <c r="BG303" s="216">
        <f>IF(N303="zákl. přenesená",J303,0)</f>
        <v>0</v>
      </c>
      <c r="BH303" s="216">
        <f>IF(N303="sníž. přenesená",J303,0)</f>
        <v>0</v>
      </c>
      <c r="BI303" s="216">
        <f>IF(N303="nulová",J303,0)</f>
        <v>0</v>
      </c>
      <c r="BJ303" s="16" t="s">
        <v>82</v>
      </c>
      <c r="BK303" s="216">
        <f>ROUND(I303*H303,2)</f>
        <v>0</v>
      </c>
      <c r="BL303" s="16" t="s">
        <v>135</v>
      </c>
      <c r="BM303" s="16" t="s">
        <v>508</v>
      </c>
    </row>
    <row r="304" spans="2:51" s="11" customFormat="1" ht="12">
      <c r="B304" s="220"/>
      <c r="C304" s="221"/>
      <c r="D304" s="217" t="s">
        <v>139</v>
      </c>
      <c r="E304" s="222" t="s">
        <v>21</v>
      </c>
      <c r="F304" s="223" t="s">
        <v>140</v>
      </c>
      <c r="G304" s="221"/>
      <c r="H304" s="224">
        <v>3.2</v>
      </c>
      <c r="I304" s="225"/>
      <c r="J304" s="221"/>
      <c r="K304" s="221"/>
      <c r="L304" s="226"/>
      <c r="M304" s="227"/>
      <c r="N304" s="228"/>
      <c r="O304" s="228"/>
      <c r="P304" s="228"/>
      <c r="Q304" s="228"/>
      <c r="R304" s="228"/>
      <c r="S304" s="228"/>
      <c r="T304" s="229"/>
      <c r="AT304" s="230" t="s">
        <v>139</v>
      </c>
      <c r="AU304" s="230" t="s">
        <v>145</v>
      </c>
      <c r="AV304" s="11" t="s">
        <v>84</v>
      </c>
      <c r="AW304" s="11" t="s">
        <v>34</v>
      </c>
      <c r="AX304" s="11" t="s">
        <v>82</v>
      </c>
      <c r="AY304" s="230" t="s">
        <v>128</v>
      </c>
    </row>
    <row r="305" spans="2:65" s="1" customFormat="1" ht="22.5" customHeight="1">
      <c r="B305" s="37"/>
      <c r="C305" s="205" t="s">
        <v>509</v>
      </c>
      <c r="D305" s="205" t="s">
        <v>130</v>
      </c>
      <c r="E305" s="206" t="s">
        <v>510</v>
      </c>
      <c r="F305" s="207" t="s">
        <v>511</v>
      </c>
      <c r="G305" s="208" t="s">
        <v>133</v>
      </c>
      <c r="H305" s="209">
        <v>3.2</v>
      </c>
      <c r="I305" s="210"/>
      <c r="J305" s="211">
        <f>ROUND(I305*H305,2)</f>
        <v>0</v>
      </c>
      <c r="K305" s="207" t="s">
        <v>134</v>
      </c>
      <c r="L305" s="42"/>
      <c r="M305" s="212" t="s">
        <v>21</v>
      </c>
      <c r="N305" s="213" t="s">
        <v>45</v>
      </c>
      <c r="O305" s="78"/>
      <c r="P305" s="214">
        <f>O305*H305</f>
        <v>0</v>
      </c>
      <c r="Q305" s="214">
        <v>0</v>
      </c>
      <c r="R305" s="214">
        <f>Q305*H305</f>
        <v>0</v>
      </c>
      <c r="S305" s="214">
        <v>0</v>
      </c>
      <c r="T305" s="215">
        <f>S305*H305</f>
        <v>0</v>
      </c>
      <c r="AR305" s="16" t="s">
        <v>135</v>
      </c>
      <c r="AT305" s="16" t="s">
        <v>130</v>
      </c>
      <c r="AU305" s="16" t="s">
        <v>145</v>
      </c>
      <c r="AY305" s="16" t="s">
        <v>128</v>
      </c>
      <c r="BE305" s="216">
        <f>IF(N305="základní",J305,0)</f>
        <v>0</v>
      </c>
      <c r="BF305" s="216">
        <f>IF(N305="snížená",J305,0)</f>
        <v>0</v>
      </c>
      <c r="BG305" s="216">
        <f>IF(N305="zákl. přenesená",J305,0)</f>
        <v>0</v>
      </c>
      <c r="BH305" s="216">
        <f>IF(N305="sníž. přenesená",J305,0)</f>
        <v>0</v>
      </c>
      <c r="BI305" s="216">
        <f>IF(N305="nulová",J305,0)</f>
        <v>0</v>
      </c>
      <c r="BJ305" s="16" t="s">
        <v>82</v>
      </c>
      <c r="BK305" s="216">
        <f>ROUND(I305*H305,2)</f>
        <v>0</v>
      </c>
      <c r="BL305" s="16" t="s">
        <v>135</v>
      </c>
      <c r="BM305" s="16" t="s">
        <v>512</v>
      </c>
    </row>
    <row r="306" spans="2:47" s="1" customFormat="1" ht="12">
      <c r="B306" s="37"/>
      <c r="C306" s="38"/>
      <c r="D306" s="217" t="s">
        <v>137</v>
      </c>
      <c r="E306" s="38"/>
      <c r="F306" s="218" t="s">
        <v>513</v>
      </c>
      <c r="G306" s="38"/>
      <c r="H306" s="38"/>
      <c r="I306" s="129"/>
      <c r="J306" s="38"/>
      <c r="K306" s="38"/>
      <c r="L306" s="42"/>
      <c r="M306" s="219"/>
      <c r="N306" s="78"/>
      <c r="O306" s="78"/>
      <c r="P306" s="78"/>
      <c r="Q306" s="78"/>
      <c r="R306" s="78"/>
      <c r="S306" s="78"/>
      <c r="T306" s="79"/>
      <c r="AT306" s="16" t="s">
        <v>137</v>
      </c>
      <c r="AU306" s="16" t="s">
        <v>145</v>
      </c>
    </row>
    <row r="307" spans="2:51" s="11" customFormat="1" ht="12">
      <c r="B307" s="220"/>
      <c r="C307" s="221"/>
      <c r="D307" s="217" t="s">
        <v>139</v>
      </c>
      <c r="E307" s="222" t="s">
        <v>21</v>
      </c>
      <c r="F307" s="223" t="s">
        <v>140</v>
      </c>
      <c r="G307" s="221"/>
      <c r="H307" s="224">
        <v>3.2</v>
      </c>
      <c r="I307" s="225"/>
      <c r="J307" s="221"/>
      <c r="K307" s="221"/>
      <c r="L307" s="226"/>
      <c r="M307" s="227"/>
      <c r="N307" s="228"/>
      <c r="O307" s="228"/>
      <c r="P307" s="228"/>
      <c r="Q307" s="228"/>
      <c r="R307" s="228"/>
      <c r="S307" s="228"/>
      <c r="T307" s="229"/>
      <c r="AT307" s="230" t="s">
        <v>139</v>
      </c>
      <c r="AU307" s="230" t="s">
        <v>145</v>
      </c>
      <c r="AV307" s="11" t="s">
        <v>84</v>
      </c>
      <c r="AW307" s="11" t="s">
        <v>34</v>
      </c>
      <c r="AX307" s="11" t="s">
        <v>82</v>
      </c>
      <c r="AY307" s="230" t="s">
        <v>128</v>
      </c>
    </row>
    <row r="308" spans="2:65" s="1" customFormat="1" ht="16.5" customHeight="1">
      <c r="B308" s="37"/>
      <c r="C308" s="205" t="s">
        <v>514</v>
      </c>
      <c r="D308" s="205" t="s">
        <v>130</v>
      </c>
      <c r="E308" s="206" t="s">
        <v>515</v>
      </c>
      <c r="F308" s="207" t="s">
        <v>516</v>
      </c>
      <c r="G308" s="208" t="s">
        <v>133</v>
      </c>
      <c r="H308" s="209">
        <v>3.2</v>
      </c>
      <c r="I308" s="210"/>
      <c r="J308" s="211">
        <f>ROUND(I308*H308,2)</f>
        <v>0</v>
      </c>
      <c r="K308" s="207" t="s">
        <v>134</v>
      </c>
      <c r="L308" s="42"/>
      <c r="M308" s="212" t="s">
        <v>21</v>
      </c>
      <c r="N308" s="213" t="s">
        <v>45</v>
      </c>
      <c r="O308" s="78"/>
      <c r="P308" s="214">
        <f>O308*H308</f>
        <v>0</v>
      </c>
      <c r="Q308" s="214">
        <v>0.00034</v>
      </c>
      <c r="R308" s="214">
        <f>Q308*H308</f>
        <v>0.0010880000000000002</v>
      </c>
      <c r="S308" s="214">
        <v>0</v>
      </c>
      <c r="T308" s="215">
        <f>S308*H308</f>
        <v>0</v>
      </c>
      <c r="AR308" s="16" t="s">
        <v>135</v>
      </c>
      <c r="AT308" s="16" t="s">
        <v>130</v>
      </c>
      <c r="AU308" s="16" t="s">
        <v>145</v>
      </c>
      <c r="AY308" s="16" t="s">
        <v>128</v>
      </c>
      <c r="BE308" s="216">
        <f>IF(N308="základní",J308,0)</f>
        <v>0</v>
      </c>
      <c r="BF308" s="216">
        <f>IF(N308="snížená",J308,0)</f>
        <v>0</v>
      </c>
      <c r="BG308" s="216">
        <f>IF(N308="zákl. přenesená",J308,0)</f>
        <v>0</v>
      </c>
      <c r="BH308" s="216">
        <f>IF(N308="sníž. přenesená",J308,0)</f>
        <v>0</v>
      </c>
      <c r="BI308" s="216">
        <f>IF(N308="nulová",J308,0)</f>
        <v>0</v>
      </c>
      <c r="BJ308" s="16" t="s">
        <v>82</v>
      </c>
      <c r="BK308" s="216">
        <f>ROUND(I308*H308,2)</f>
        <v>0</v>
      </c>
      <c r="BL308" s="16" t="s">
        <v>135</v>
      </c>
      <c r="BM308" s="16" t="s">
        <v>517</v>
      </c>
    </row>
    <row r="309" spans="2:47" s="1" customFormat="1" ht="12">
      <c r="B309" s="37"/>
      <c r="C309" s="38"/>
      <c r="D309" s="217" t="s">
        <v>137</v>
      </c>
      <c r="E309" s="38"/>
      <c r="F309" s="218" t="s">
        <v>518</v>
      </c>
      <c r="G309" s="38"/>
      <c r="H309" s="38"/>
      <c r="I309" s="129"/>
      <c r="J309" s="38"/>
      <c r="K309" s="38"/>
      <c r="L309" s="42"/>
      <c r="M309" s="219"/>
      <c r="N309" s="78"/>
      <c r="O309" s="78"/>
      <c r="P309" s="78"/>
      <c r="Q309" s="78"/>
      <c r="R309" s="78"/>
      <c r="S309" s="78"/>
      <c r="T309" s="79"/>
      <c r="AT309" s="16" t="s">
        <v>137</v>
      </c>
      <c r="AU309" s="16" t="s">
        <v>145</v>
      </c>
    </row>
    <row r="310" spans="2:51" s="11" customFormat="1" ht="12">
      <c r="B310" s="220"/>
      <c r="C310" s="221"/>
      <c r="D310" s="217" t="s">
        <v>139</v>
      </c>
      <c r="E310" s="222" t="s">
        <v>21</v>
      </c>
      <c r="F310" s="223" t="s">
        <v>144</v>
      </c>
      <c r="G310" s="221"/>
      <c r="H310" s="224">
        <v>3.2</v>
      </c>
      <c r="I310" s="225"/>
      <c r="J310" s="221"/>
      <c r="K310" s="221"/>
      <c r="L310" s="226"/>
      <c r="M310" s="227"/>
      <c r="N310" s="228"/>
      <c r="O310" s="228"/>
      <c r="P310" s="228"/>
      <c r="Q310" s="228"/>
      <c r="R310" s="228"/>
      <c r="S310" s="228"/>
      <c r="T310" s="229"/>
      <c r="AT310" s="230" t="s">
        <v>139</v>
      </c>
      <c r="AU310" s="230" t="s">
        <v>145</v>
      </c>
      <c r="AV310" s="11" t="s">
        <v>84</v>
      </c>
      <c r="AW310" s="11" t="s">
        <v>34</v>
      </c>
      <c r="AX310" s="11" t="s">
        <v>82</v>
      </c>
      <c r="AY310" s="230" t="s">
        <v>128</v>
      </c>
    </row>
    <row r="311" spans="2:65" s="1" customFormat="1" ht="16.5" customHeight="1">
      <c r="B311" s="37"/>
      <c r="C311" s="205" t="s">
        <v>519</v>
      </c>
      <c r="D311" s="205" t="s">
        <v>130</v>
      </c>
      <c r="E311" s="206" t="s">
        <v>520</v>
      </c>
      <c r="F311" s="207" t="s">
        <v>521</v>
      </c>
      <c r="G311" s="208" t="s">
        <v>133</v>
      </c>
      <c r="H311" s="209">
        <v>3.2</v>
      </c>
      <c r="I311" s="210"/>
      <c r="J311" s="211">
        <f>ROUND(I311*H311,2)</f>
        <v>0</v>
      </c>
      <c r="K311" s="207" t="s">
        <v>134</v>
      </c>
      <c r="L311" s="42"/>
      <c r="M311" s="212" t="s">
        <v>21</v>
      </c>
      <c r="N311" s="213" t="s">
        <v>45</v>
      </c>
      <c r="O311" s="78"/>
      <c r="P311" s="214">
        <f>O311*H311</f>
        <v>0</v>
      </c>
      <c r="Q311" s="214">
        <v>0.00071</v>
      </c>
      <c r="R311" s="214">
        <f>Q311*H311</f>
        <v>0.002272</v>
      </c>
      <c r="S311" s="214">
        <v>0</v>
      </c>
      <c r="T311" s="215">
        <f>S311*H311</f>
        <v>0</v>
      </c>
      <c r="AR311" s="16" t="s">
        <v>135</v>
      </c>
      <c r="AT311" s="16" t="s">
        <v>130</v>
      </c>
      <c r="AU311" s="16" t="s">
        <v>145</v>
      </c>
      <c r="AY311" s="16" t="s">
        <v>128</v>
      </c>
      <c r="BE311" s="216">
        <f>IF(N311="základní",J311,0)</f>
        <v>0</v>
      </c>
      <c r="BF311" s="216">
        <f>IF(N311="snížená",J311,0)</f>
        <v>0</v>
      </c>
      <c r="BG311" s="216">
        <f>IF(N311="zákl. přenesená",J311,0)</f>
        <v>0</v>
      </c>
      <c r="BH311" s="216">
        <f>IF(N311="sníž. přenesená",J311,0)</f>
        <v>0</v>
      </c>
      <c r="BI311" s="216">
        <f>IF(N311="nulová",J311,0)</f>
        <v>0</v>
      </c>
      <c r="BJ311" s="16" t="s">
        <v>82</v>
      </c>
      <c r="BK311" s="216">
        <f>ROUND(I311*H311,2)</f>
        <v>0</v>
      </c>
      <c r="BL311" s="16" t="s">
        <v>135</v>
      </c>
      <c r="BM311" s="16" t="s">
        <v>522</v>
      </c>
    </row>
    <row r="312" spans="2:51" s="11" customFormat="1" ht="12">
      <c r="B312" s="220"/>
      <c r="C312" s="221"/>
      <c r="D312" s="217" t="s">
        <v>139</v>
      </c>
      <c r="E312" s="222" t="s">
        <v>21</v>
      </c>
      <c r="F312" s="223" t="s">
        <v>144</v>
      </c>
      <c r="G312" s="221"/>
      <c r="H312" s="224">
        <v>3.2</v>
      </c>
      <c r="I312" s="225"/>
      <c r="J312" s="221"/>
      <c r="K312" s="221"/>
      <c r="L312" s="226"/>
      <c r="M312" s="227"/>
      <c r="N312" s="228"/>
      <c r="O312" s="228"/>
      <c r="P312" s="228"/>
      <c r="Q312" s="228"/>
      <c r="R312" s="228"/>
      <c r="S312" s="228"/>
      <c r="T312" s="229"/>
      <c r="AT312" s="230" t="s">
        <v>139</v>
      </c>
      <c r="AU312" s="230" t="s">
        <v>145</v>
      </c>
      <c r="AV312" s="11" t="s">
        <v>84</v>
      </c>
      <c r="AW312" s="11" t="s">
        <v>34</v>
      </c>
      <c r="AX312" s="11" t="s">
        <v>82</v>
      </c>
      <c r="AY312" s="230" t="s">
        <v>128</v>
      </c>
    </row>
    <row r="313" spans="2:65" s="1" customFormat="1" ht="22.5" customHeight="1">
      <c r="B313" s="37"/>
      <c r="C313" s="205" t="s">
        <v>523</v>
      </c>
      <c r="D313" s="205" t="s">
        <v>130</v>
      </c>
      <c r="E313" s="206" t="s">
        <v>524</v>
      </c>
      <c r="F313" s="207" t="s">
        <v>525</v>
      </c>
      <c r="G313" s="208" t="s">
        <v>133</v>
      </c>
      <c r="H313" s="209">
        <v>3.2</v>
      </c>
      <c r="I313" s="210"/>
      <c r="J313" s="211">
        <f>ROUND(I313*H313,2)</f>
        <v>0</v>
      </c>
      <c r="K313" s="207" t="s">
        <v>134</v>
      </c>
      <c r="L313" s="42"/>
      <c r="M313" s="212" t="s">
        <v>21</v>
      </c>
      <c r="N313" s="213" t="s">
        <v>45</v>
      </c>
      <c r="O313" s="78"/>
      <c r="P313" s="214">
        <f>O313*H313</f>
        <v>0</v>
      </c>
      <c r="Q313" s="214">
        <v>0</v>
      </c>
      <c r="R313" s="214">
        <f>Q313*H313</f>
        <v>0</v>
      </c>
      <c r="S313" s="214">
        <v>0</v>
      </c>
      <c r="T313" s="215">
        <f>S313*H313</f>
        <v>0</v>
      </c>
      <c r="AR313" s="16" t="s">
        <v>135</v>
      </c>
      <c r="AT313" s="16" t="s">
        <v>130</v>
      </c>
      <c r="AU313" s="16" t="s">
        <v>145</v>
      </c>
      <c r="AY313" s="16" t="s">
        <v>128</v>
      </c>
      <c r="BE313" s="216">
        <f>IF(N313="základní",J313,0)</f>
        <v>0</v>
      </c>
      <c r="BF313" s="216">
        <f>IF(N313="snížená",J313,0)</f>
        <v>0</v>
      </c>
      <c r="BG313" s="216">
        <f>IF(N313="zákl. přenesená",J313,0)</f>
        <v>0</v>
      </c>
      <c r="BH313" s="216">
        <f>IF(N313="sníž. přenesená",J313,0)</f>
        <v>0</v>
      </c>
      <c r="BI313" s="216">
        <f>IF(N313="nulová",J313,0)</f>
        <v>0</v>
      </c>
      <c r="BJ313" s="16" t="s">
        <v>82</v>
      </c>
      <c r="BK313" s="216">
        <f>ROUND(I313*H313,2)</f>
        <v>0</v>
      </c>
      <c r="BL313" s="16" t="s">
        <v>135</v>
      </c>
      <c r="BM313" s="16" t="s">
        <v>526</v>
      </c>
    </row>
    <row r="314" spans="2:47" s="1" customFormat="1" ht="12">
      <c r="B314" s="37"/>
      <c r="C314" s="38"/>
      <c r="D314" s="217" t="s">
        <v>137</v>
      </c>
      <c r="E314" s="38"/>
      <c r="F314" s="218" t="s">
        <v>527</v>
      </c>
      <c r="G314" s="38"/>
      <c r="H314" s="38"/>
      <c r="I314" s="129"/>
      <c r="J314" s="38"/>
      <c r="K314" s="38"/>
      <c r="L314" s="42"/>
      <c r="M314" s="219"/>
      <c r="N314" s="78"/>
      <c r="O314" s="78"/>
      <c r="P314" s="78"/>
      <c r="Q314" s="78"/>
      <c r="R314" s="78"/>
      <c r="S314" s="78"/>
      <c r="T314" s="79"/>
      <c r="AT314" s="16" t="s">
        <v>137</v>
      </c>
      <c r="AU314" s="16" t="s">
        <v>145</v>
      </c>
    </row>
    <row r="315" spans="2:51" s="11" customFormat="1" ht="12">
      <c r="B315" s="220"/>
      <c r="C315" s="221"/>
      <c r="D315" s="217" t="s">
        <v>139</v>
      </c>
      <c r="E315" s="222" t="s">
        <v>21</v>
      </c>
      <c r="F315" s="223" t="s">
        <v>144</v>
      </c>
      <c r="G315" s="221"/>
      <c r="H315" s="224">
        <v>3.2</v>
      </c>
      <c r="I315" s="225"/>
      <c r="J315" s="221"/>
      <c r="K315" s="221"/>
      <c r="L315" s="226"/>
      <c r="M315" s="227"/>
      <c r="N315" s="228"/>
      <c r="O315" s="228"/>
      <c r="P315" s="228"/>
      <c r="Q315" s="228"/>
      <c r="R315" s="228"/>
      <c r="S315" s="228"/>
      <c r="T315" s="229"/>
      <c r="AT315" s="230" t="s">
        <v>139</v>
      </c>
      <c r="AU315" s="230" t="s">
        <v>145</v>
      </c>
      <c r="AV315" s="11" t="s">
        <v>84</v>
      </c>
      <c r="AW315" s="11" t="s">
        <v>34</v>
      </c>
      <c r="AX315" s="11" t="s">
        <v>82</v>
      </c>
      <c r="AY315" s="230" t="s">
        <v>128</v>
      </c>
    </row>
    <row r="316" spans="2:65" s="1" customFormat="1" ht="22.5" customHeight="1">
      <c r="B316" s="37"/>
      <c r="C316" s="205" t="s">
        <v>528</v>
      </c>
      <c r="D316" s="205" t="s">
        <v>130</v>
      </c>
      <c r="E316" s="206" t="s">
        <v>529</v>
      </c>
      <c r="F316" s="207" t="s">
        <v>530</v>
      </c>
      <c r="G316" s="208" t="s">
        <v>151</v>
      </c>
      <c r="H316" s="209">
        <v>2</v>
      </c>
      <c r="I316" s="210"/>
      <c r="J316" s="211">
        <f>ROUND(I316*H316,2)</f>
        <v>0</v>
      </c>
      <c r="K316" s="207" t="s">
        <v>134</v>
      </c>
      <c r="L316" s="42"/>
      <c r="M316" s="212" t="s">
        <v>21</v>
      </c>
      <c r="N316" s="213" t="s">
        <v>45</v>
      </c>
      <c r="O316" s="78"/>
      <c r="P316" s="214">
        <f>O316*H316</f>
        <v>0</v>
      </c>
      <c r="Q316" s="214">
        <v>0.1295</v>
      </c>
      <c r="R316" s="214">
        <f>Q316*H316</f>
        <v>0.259</v>
      </c>
      <c r="S316" s="214">
        <v>0</v>
      </c>
      <c r="T316" s="215">
        <f>S316*H316</f>
        <v>0</v>
      </c>
      <c r="AR316" s="16" t="s">
        <v>135</v>
      </c>
      <c r="AT316" s="16" t="s">
        <v>130</v>
      </c>
      <c r="AU316" s="16" t="s">
        <v>145</v>
      </c>
      <c r="AY316" s="16" t="s">
        <v>128</v>
      </c>
      <c r="BE316" s="216">
        <f>IF(N316="základní",J316,0)</f>
        <v>0</v>
      </c>
      <c r="BF316" s="216">
        <f>IF(N316="snížená",J316,0)</f>
        <v>0</v>
      </c>
      <c r="BG316" s="216">
        <f>IF(N316="zákl. přenesená",J316,0)</f>
        <v>0</v>
      </c>
      <c r="BH316" s="216">
        <f>IF(N316="sníž. přenesená",J316,0)</f>
        <v>0</v>
      </c>
      <c r="BI316" s="216">
        <f>IF(N316="nulová",J316,0)</f>
        <v>0</v>
      </c>
      <c r="BJ316" s="16" t="s">
        <v>82</v>
      </c>
      <c r="BK316" s="216">
        <f>ROUND(I316*H316,2)</f>
        <v>0</v>
      </c>
      <c r="BL316" s="16" t="s">
        <v>135</v>
      </c>
      <c r="BM316" s="16" t="s">
        <v>531</v>
      </c>
    </row>
    <row r="317" spans="2:47" s="1" customFormat="1" ht="12">
      <c r="B317" s="37"/>
      <c r="C317" s="38"/>
      <c r="D317" s="217" t="s">
        <v>137</v>
      </c>
      <c r="E317" s="38"/>
      <c r="F317" s="218" t="s">
        <v>532</v>
      </c>
      <c r="G317" s="38"/>
      <c r="H317" s="38"/>
      <c r="I317" s="129"/>
      <c r="J317" s="38"/>
      <c r="K317" s="38"/>
      <c r="L317" s="42"/>
      <c r="M317" s="219"/>
      <c r="N317" s="78"/>
      <c r="O317" s="78"/>
      <c r="P317" s="78"/>
      <c r="Q317" s="78"/>
      <c r="R317" s="78"/>
      <c r="S317" s="78"/>
      <c r="T317" s="79"/>
      <c r="AT317" s="16" t="s">
        <v>137</v>
      </c>
      <c r="AU317" s="16" t="s">
        <v>145</v>
      </c>
    </row>
    <row r="318" spans="2:47" s="1" customFormat="1" ht="12">
      <c r="B318" s="37"/>
      <c r="C318" s="38"/>
      <c r="D318" s="217" t="s">
        <v>165</v>
      </c>
      <c r="E318" s="38"/>
      <c r="F318" s="218" t="s">
        <v>533</v>
      </c>
      <c r="G318" s="38"/>
      <c r="H318" s="38"/>
      <c r="I318" s="129"/>
      <c r="J318" s="38"/>
      <c r="K318" s="38"/>
      <c r="L318" s="42"/>
      <c r="M318" s="219"/>
      <c r="N318" s="78"/>
      <c r="O318" s="78"/>
      <c r="P318" s="78"/>
      <c r="Q318" s="78"/>
      <c r="R318" s="78"/>
      <c r="S318" s="78"/>
      <c r="T318" s="79"/>
      <c r="AT318" s="16" t="s">
        <v>165</v>
      </c>
      <c r="AU318" s="16" t="s">
        <v>145</v>
      </c>
    </row>
    <row r="319" spans="2:51" s="11" customFormat="1" ht="12">
      <c r="B319" s="220"/>
      <c r="C319" s="221"/>
      <c r="D319" s="217" t="s">
        <v>139</v>
      </c>
      <c r="E319" s="222" t="s">
        <v>21</v>
      </c>
      <c r="F319" s="223" t="s">
        <v>84</v>
      </c>
      <c r="G319" s="221"/>
      <c r="H319" s="224">
        <v>2</v>
      </c>
      <c r="I319" s="225"/>
      <c r="J319" s="221"/>
      <c r="K319" s="221"/>
      <c r="L319" s="226"/>
      <c r="M319" s="227"/>
      <c r="N319" s="228"/>
      <c r="O319" s="228"/>
      <c r="P319" s="228"/>
      <c r="Q319" s="228"/>
      <c r="R319" s="228"/>
      <c r="S319" s="228"/>
      <c r="T319" s="229"/>
      <c r="AT319" s="230" t="s">
        <v>139</v>
      </c>
      <c r="AU319" s="230" t="s">
        <v>145</v>
      </c>
      <c r="AV319" s="11" t="s">
        <v>84</v>
      </c>
      <c r="AW319" s="11" t="s">
        <v>34</v>
      </c>
      <c r="AX319" s="11" t="s">
        <v>82</v>
      </c>
      <c r="AY319" s="230" t="s">
        <v>128</v>
      </c>
    </row>
    <row r="320" spans="2:65" s="1" customFormat="1" ht="16.5" customHeight="1">
      <c r="B320" s="37"/>
      <c r="C320" s="231" t="s">
        <v>534</v>
      </c>
      <c r="D320" s="231" t="s">
        <v>181</v>
      </c>
      <c r="E320" s="232" t="s">
        <v>535</v>
      </c>
      <c r="F320" s="233" t="s">
        <v>536</v>
      </c>
      <c r="G320" s="234" t="s">
        <v>151</v>
      </c>
      <c r="H320" s="235">
        <v>2</v>
      </c>
      <c r="I320" s="236"/>
      <c r="J320" s="237">
        <f>ROUND(I320*H320,2)</f>
        <v>0</v>
      </c>
      <c r="K320" s="233" t="s">
        <v>134</v>
      </c>
      <c r="L320" s="238"/>
      <c r="M320" s="239" t="s">
        <v>21</v>
      </c>
      <c r="N320" s="240" t="s">
        <v>45</v>
      </c>
      <c r="O320" s="78"/>
      <c r="P320" s="214">
        <f>O320*H320</f>
        <v>0</v>
      </c>
      <c r="Q320" s="214">
        <v>0.022</v>
      </c>
      <c r="R320" s="214">
        <f>Q320*H320</f>
        <v>0.044</v>
      </c>
      <c r="S320" s="214">
        <v>0</v>
      </c>
      <c r="T320" s="215">
        <f>S320*H320</f>
        <v>0</v>
      </c>
      <c r="AR320" s="16" t="s">
        <v>174</v>
      </c>
      <c r="AT320" s="16" t="s">
        <v>181</v>
      </c>
      <c r="AU320" s="16" t="s">
        <v>145</v>
      </c>
      <c r="AY320" s="16" t="s">
        <v>128</v>
      </c>
      <c r="BE320" s="216">
        <f>IF(N320="základní",J320,0)</f>
        <v>0</v>
      </c>
      <c r="BF320" s="216">
        <f>IF(N320="snížená",J320,0)</f>
        <v>0</v>
      </c>
      <c r="BG320" s="216">
        <f>IF(N320="zákl. přenesená",J320,0)</f>
        <v>0</v>
      </c>
      <c r="BH320" s="216">
        <f>IF(N320="sníž. přenesená",J320,0)</f>
        <v>0</v>
      </c>
      <c r="BI320" s="216">
        <f>IF(N320="nulová",J320,0)</f>
        <v>0</v>
      </c>
      <c r="BJ320" s="16" t="s">
        <v>82</v>
      </c>
      <c r="BK320" s="216">
        <f>ROUND(I320*H320,2)</f>
        <v>0</v>
      </c>
      <c r="BL320" s="16" t="s">
        <v>135</v>
      </c>
      <c r="BM320" s="16" t="s">
        <v>537</v>
      </c>
    </row>
    <row r="321" spans="2:51" s="11" customFormat="1" ht="12">
      <c r="B321" s="220"/>
      <c r="C321" s="221"/>
      <c r="D321" s="217" t="s">
        <v>139</v>
      </c>
      <c r="E321" s="222" t="s">
        <v>21</v>
      </c>
      <c r="F321" s="223" t="s">
        <v>84</v>
      </c>
      <c r="G321" s="221"/>
      <c r="H321" s="224">
        <v>2</v>
      </c>
      <c r="I321" s="225"/>
      <c r="J321" s="221"/>
      <c r="K321" s="221"/>
      <c r="L321" s="226"/>
      <c r="M321" s="262"/>
      <c r="N321" s="263"/>
      <c r="O321" s="263"/>
      <c r="P321" s="263"/>
      <c r="Q321" s="263"/>
      <c r="R321" s="263"/>
      <c r="S321" s="263"/>
      <c r="T321" s="264"/>
      <c r="AT321" s="230" t="s">
        <v>139</v>
      </c>
      <c r="AU321" s="230" t="s">
        <v>145</v>
      </c>
      <c r="AV321" s="11" t="s">
        <v>84</v>
      </c>
      <c r="AW321" s="11" t="s">
        <v>34</v>
      </c>
      <c r="AX321" s="11" t="s">
        <v>82</v>
      </c>
      <c r="AY321" s="230" t="s">
        <v>128</v>
      </c>
    </row>
    <row r="322" spans="2:12" s="1" customFormat="1" ht="6.95" customHeight="1">
      <c r="B322" s="56"/>
      <c r="C322" s="57"/>
      <c r="D322" s="57"/>
      <c r="E322" s="57"/>
      <c r="F322" s="57"/>
      <c r="G322" s="57"/>
      <c r="H322" s="57"/>
      <c r="I322" s="155"/>
      <c r="J322" s="57"/>
      <c r="K322" s="57"/>
      <c r="L322" s="42"/>
    </row>
  </sheetData>
  <sheetProtection password="CC35" sheet="1" objects="1" scenarios="1" formatColumns="0" formatRows="0" autoFilter="0"/>
  <autoFilter ref="C91:K321"/>
  <mergeCells count="9">
    <mergeCell ref="E7:H7"/>
    <mergeCell ref="E9:H9"/>
    <mergeCell ref="E18:H18"/>
    <mergeCell ref="E27:H27"/>
    <mergeCell ref="E48:H48"/>
    <mergeCell ref="E50:H50"/>
    <mergeCell ref="E82:H82"/>
    <mergeCell ref="E84:H8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9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2"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88</v>
      </c>
    </row>
    <row r="3" spans="2:46" ht="6.95" customHeight="1">
      <c r="B3" s="123"/>
      <c r="C3" s="124"/>
      <c r="D3" s="124"/>
      <c r="E3" s="124"/>
      <c r="F3" s="124"/>
      <c r="G3" s="124"/>
      <c r="H3" s="124"/>
      <c r="I3" s="125"/>
      <c r="J3" s="124"/>
      <c r="K3" s="124"/>
      <c r="L3" s="19"/>
      <c r="AT3" s="16" t="s">
        <v>84</v>
      </c>
    </row>
    <row r="4" spans="2:46" ht="24.95" customHeight="1">
      <c r="B4" s="19"/>
      <c r="D4" s="126" t="s">
        <v>89</v>
      </c>
      <c r="L4" s="19"/>
      <c r="M4" s="23" t="s">
        <v>10</v>
      </c>
      <c r="AT4" s="16" t="s">
        <v>4</v>
      </c>
    </row>
    <row r="5" spans="2:12" ht="6.95" customHeight="1">
      <c r="B5" s="19"/>
      <c r="L5" s="19"/>
    </row>
    <row r="6" spans="2:12" ht="12" customHeight="1">
      <c r="B6" s="19"/>
      <c r="D6" s="127" t="s">
        <v>16</v>
      </c>
      <c r="L6" s="19"/>
    </row>
    <row r="7" spans="2:12" ht="16.5" customHeight="1">
      <c r="B7" s="19"/>
      <c r="E7" s="128" t="str">
        <f>'Rekapitulace stavby'!K6</f>
        <v>Doplnění stožáru veřejného osvětlení u bytového domu č.p. 912, 911 v ul. U Zámeckého parku v Litvínově</v>
      </c>
      <c r="F7" s="127"/>
      <c r="G7" s="127"/>
      <c r="H7" s="127"/>
      <c r="L7" s="19"/>
    </row>
    <row r="8" spans="2:12" s="1" customFormat="1" ht="12" customHeight="1">
      <c r="B8" s="42"/>
      <c r="D8" s="127" t="s">
        <v>90</v>
      </c>
      <c r="I8" s="129"/>
      <c r="L8" s="42"/>
    </row>
    <row r="9" spans="2:12" s="1" customFormat="1" ht="36.95" customHeight="1">
      <c r="B9" s="42"/>
      <c r="E9" s="130" t="s">
        <v>538</v>
      </c>
      <c r="F9" s="1"/>
      <c r="G9" s="1"/>
      <c r="H9" s="1"/>
      <c r="I9" s="129"/>
      <c r="L9" s="42"/>
    </row>
    <row r="10" spans="2:12" s="1" customFormat="1" ht="12">
      <c r="B10" s="42"/>
      <c r="I10" s="129"/>
      <c r="L10" s="42"/>
    </row>
    <row r="11" spans="2:12" s="1" customFormat="1" ht="12" customHeight="1">
      <c r="B11" s="42"/>
      <c r="D11" s="127" t="s">
        <v>18</v>
      </c>
      <c r="F11" s="16" t="s">
        <v>21</v>
      </c>
      <c r="I11" s="131" t="s">
        <v>20</v>
      </c>
      <c r="J11" s="16" t="s">
        <v>21</v>
      </c>
      <c r="L11" s="42"/>
    </row>
    <row r="12" spans="2:12" s="1" customFormat="1" ht="12" customHeight="1">
      <c r="B12" s="42"/>
      <c r="D12" s="127" t="s">
        <v>22</v>
      </c>
      <c r="F12" s="16" t="s">
        <v>23</v>
      </c>
      <c r="I12" s="131" t="s">
        <v>24</v>
      </c>
      <c r="J12" s="132" t="str">
        <f>'Rekapitulace stavby'!AN8</f>
        <v>15. 10. 2019</v>
      </c>
      <c r="L12" s="42"/>
    </row>
    <row r="13" spans="2:12" s="1" customFormat="1" ht="10.8" customHeight="1">
      <c r="B13" s="42"/>
      <c r="I13" s="129"/>
      <c r="L13" s="42"/>
    </row>
    <row r="14" spans="2:12" s="1" customFormat="1" ht="12" customHeight="1">
      <c r="B14" s="42"/>
      <c r="D14" s="127" t="s">
        <v>26</v>
      </c>
      <c r="I14" s="131" t="s">
        <v>27</v>
      </c>
      <c r="J14" s="16" t="s">
        <v>21</v>
      </c>
      <c r="L14" s="42"/>
    </row>
    <row r="15" spans="2:12" s="1" customFormat="1" ht="18" customHeight="1">
      <c r="B15" s="42"/>
      <c r="E15" s="16" t="s">
        <v>23</v>
      </c>
      <c r="I15" s="131" t="s">
        <v>29</v>
      </c>
      <c r="J15" s="16" t="s">
        <v>21</v>
      </c>
      <c r="L15" s="42"/>
    </row>
    <row r="16" spans="2:12" s="1" customFormat="1" ht="6.95" customHeight="1">
      <c r="B16" s="42"/>
      <c r="I16" s="129"/>
      <c r="L16" s="42"/>
    </row>
    <row r="17" spans="2:12" s="1" customFormat="1" ht="12" customHeight="1">
      <c r="B17" s="42"/>
      <c r="D17" s="127" t="s">
        <v>30</v>
      </c>
      <c r="I17" s="131" t="s">
        <v>27</v>
      </c>
      <c r="J17" s="32" t="str">
        <f>'Rekapitulace stavby'!AN13</f>
        <v>Vyplň údaj</v>
      </c>
      <c r="L17" s="42"/>
    </row>
    <row r="18" spans="2:12" s="1" customFormat="1" ht="18" customHeight="1">
      <c r="B18" s="42"/>
      <c r="E18" s="32" t="str">
        <f>'Rekapitulace stavby'!E14</f>
        <v>Vyplň údaj</v>
      </c>
      <c r="F18" s="16"/>
      <c r="G18" s="16"/>
      <c r="H18" s="16"/>
      <c r="I18" s="131" t="s">
        <v>29</v>
      </c>
      <c r="J18" s="32" t="str">
        <f>'Rekapitulace stavby'!AN14</f>
        <v>Vyplň údaj</v>
      </c>
      <c r="L18" s="42"/>
    </row>
    <row r="19" spans="2:12" s="1" customFormat="1" ht="6.95" customHeight="1">
      <c r="B19" s="42"/>
      <c r="I19" s="129"/>
      <c r="L19" s="42"/>
    </row>
    <row r="20" spans="2:12" s="1" customFormat="1" ht="12" customHeight="1">
      <c r="B20" s="42"/>
      <c r="D20" s="127" t="s">
        <v>32</v>
      </c>
      <c r="I20" s="131" t="s">
        <v>27</v>
      </c>
      <c r="J20" s="16" t="s">
        <v>21</v>
      </c>
      <c r="L20" s="42"/>
    </row>
    <row r="21" spans="2:12" s="1" customFormat="1" ht="18" customHeight="1">
      <c r="B21" s="42"/>
      <c r="E21" s="16" t="s">
        <v>539</v>
      </c>
      <c r="I21" s="131" t="s">
        <v>29</v>
      </c>
      <c r="J21" s="16" t="s">
        <v>21</v>
      </c>
      <c r="L21" s="42"/>
    </row>
    <row r="22" spans="2:12" s="1" customFormat="1" ht="6.95" customHeight="1">
      <c r="B22" s="42"/>
      <c r="I22" s="129"/>
      <c r="L22" s="42"/>
    </row>
    <row r="23" spans="2:12" s="1" customFormat="1" ht="12" customHeight="1">
      <c r="B23" s="42"/>
      <c r="D23" s="127" t="s">
        <v>35</v>
      </c>
      <c r="I23" s="131" t="s">
        <v>27</v>
      </c>
      <c r="J23" s="16" t="s">
        <v>36</v>
      </c>
      <c r="L23" s="42"/>
    </row>
    <row r="24" spans="2:12" s="1" customFormat="1" ht="18" customHeight="1">
      <c r="B24" s="42"/>
      <c r="E24" s="16" t="s">
        <v>540</v>
      </c>
      <c r="I24" s="131" t="s">
        <v>29</v>
      </c>
      <c r="J24" s="16" t="s">
        <v>21</v>
      </c>
      <c r="L24" s="42"/>
    </row>
    <row r="25" spans="2:12" s="1" customFormat="1" ht="6.95" customHeight="1">
      <c r="B25" s="42"/>
      <c r="I25" s="129"/>
      <c r="L25" s="42"/>
    </row>
    <row r="26" spans="2:12" s="1" customFormat="1" ht="12" customHeight="1">
      <c r="B26" s="42"/>
      <c r="D26" s="127" t="s">
        <v>38</v>
      </c>
      <c r="I26" s="129"/>
      <c r="L26" s="42"/>
    </row>
    <row r="27" spans="2:12" s="6" customFormat="1" ht="16.5" customHeight="1">
      <c r="B27" s="135"/>
      <c r="E27" s="136" t="s">
        <v>21</v>
      </c>
      <c r="F27" s="136"/>
      <c r="G27" s="136"/>
      <c r="H27" s="136"/>
      <c r="I27" s="137"/>
      <c r="L27" s="135"/>
    </row>
    <row r="28" spans="2:12" s="1" customFormat="1" ht="6.95" customHeight="1">
      <c r="B28" s="42"/>
      <c r="I28" s="129"/>
      <c r="L28" s="42"/>
    </row>
    <row r="29" spans="2:12" s="1" customFormat="1" ht="6.95" customHeight="1">
      <c r="B29" s="42"/>
      <c r="D29" s="70"/>
      <c r="E29" s="70"/>
      <c r="F29" s="70"/>
      <c r="G29" s="70"/>
      <c r="H29" s="70"/>
      <c r="I29" s="138"/>
      <c r="J29" s="70"/>
      <c r="K29" s="70"/>
      <c r="L29" s="42"/>
    </row>
    <row r="30" spans="2:12" s="1" customFormat="1" ht="25.4" customHeight="1">
      <c r="B30" s="42"/>
      <c r="D30" s="139" t="s">
        <v>40</v>
      </c>
      <c r="I30" s="129"/>
      <c r="J30" s="140">
        <f>ROUND(J81,2)</f>
        <v>0</v>
      </c>
      <c r="L30" s="42"/>
    </row>
    <row r="31" spans="2:12" s="1" customFormat="1" ht="6.95" customHeight="1">
      <c r="B31" s="42"/>
      <c r="D31" s="70"/>
      <c r="E31" s="70"/>
      <c r="F31" s="70"/>
      <c r="G31" s="70"/>
      <c r="H31" s="70"/>
      <c r="I31" s="138"/>
      <c r="J31" s="70"/>
      <c r="K31" s="70"/>
      <c r="L31" s="42"/>
    </row>
    <row r="32" spans="2:12" s="1" customFormat="1" ht="14.4" customHeight="1">
      <c r="B32" s="42"/>
      <c r="F32" s="141" t="s">
        <v>42</v>
      </c>
      <c r="I32" s="142" t="s">
        <v>41</v>
      </c>
      <c r="J32" s="141" t="s">
        <v>43</v>
      </c>
      <c r="L32" s="42"/>
    </row>
    <row r="33" spans="2:12" s="1" customFormat="1" ht="14.4" customHeight="1">
      <c r="B33" s="42"/>
      <c r="D33" s="127" t="s">
        <v>44</v>
      </c>
      <c r="E33" s="127" t="s">
        <v>45</v>
      </c>
      <c r="F33" s="143">
        <f>ROUND((SUM(BE81:BE96)),2)</f>
        <v>0</v>
      </c>
      <c r="I33" s="144">
        <v>0.21</v>
      </c>
      <c r="J33" s="143">
        <f>ROUND(((SUM(BE81:BE96))*I33),2)</f>
        <v>0</v>
      </c>
      <c r="L33" s="42"/>
    </row>
    <row r="34" spans="2:12" s="1" customFormat="1" ht="14.4" customHeight="1">
      <c r="B34" s="42"/>
      <c r="E34" s="127" t="s">
        <v>46</v>
      </c>
      <c r="F34" s="143">
        <f>ROUND((SUM(BF81:BF96)),2)</f>
        <v>0</v>
      </c>
      <c r="I34" s="144">
        <v>0.15</v>
      </c>
      <c r="J34" s="143">
        <f>ROUND(((SUM(BF81:BF96))*I34),2)</f>
        <v>0</v>
      </c>
      <c r="L34" s="42"/>
    </row>
    <row r="35" spans="2:12" s="1" customFormat="1" ht="14.4" customHeight="1" hidden="1">
      <c r="B35" s="42"/>
      <c r="E35" s="127" t="s">
        <v>47</v>
      </c>
      <c r="F35" s="143">
        <f>ROUND((SUM(BG81:BG96)),2)</f>
        <v>0</v>
      </c>
      <c r="I35" s="144">
        <v>0.21</v>
      </c>
      <c r="J35" s="143">
        <f>0</f>
        <v>0</v>
      </c>
      <c r="L35" s="42"/>
    </row>
    <row r="36" spans="2:12" s="1" customFormat="1" ht="14.4" customHeight="1" hidden="1">
      <c r="B36" s="42"/>
      <c r="E36" s="127" t="s">
        <v>48</v>
      </c>
      <c r="F36" s="143">
        <f>ROUND((SUM(BH81:BH96)),2)</f>
        <v>0</v>
      </c>
      <c r="I36" s="144">
        <v>0.15</v>
      </c>
      <c r="J36" s="143">
        <f>0</f>
        <v>0</v>
      </c>
      <c r="L36" s="42"/>
    </row>
    <row r="37" spans="2:12" s="1" customFormat="1" ht="14.4" customHeight="1" hidden="1">
      <c r="B37" s="42"/>
      <c r="E37" s="127" t="s">
        <v>49</v>
      </c>
      <c r="F37" s="143">
        <f>ROUND((SUM(BI81:BI96)),2)</f>
        <v>0</v>
      </c>
      <c r="I37" s="144">
        <v>0</v>
      </c>
      <c r="J37" s="143">
        <f>0</f>
        <v>0</v>
      </c>
      <c r="L37" s="42"/>
    </row>
    <row r="38" spans="2:12" s="1" customFormat="1" ht="6.95" customHeight="1">
      <c r="B38" s="42"/>
      <c r="I38" s="129"/>
      <c r="L38" s="42"/>
    </row>
    <row r="39" spans="2:12" s="1" customFormat="1" ht="25.4" customHeight="1">
      <c r="B39" s="42"/>
      <c r="C39" s="145"/>
      <c r="D39" s="146" t="s">
        <v>50</v>
      </c>
      <c r="E39" s="147"/>
      <c r="F39" s="147"/>
      <c r="G39" s="148" t="s">
        <v>51</v>
      </c>
      <c r="H39" s="149" t="s">
        <v>52</v>
      </c>
      <c r="I39" s="150"/>
      <c r="J39" s="151">
        <f>SUM(J30:J37)</f>
        <v>0</v>
      </c>
      <c r="K39" s="152"/>
      <c r="L39" s="42"/>
    </row>
    <row r="40" spans="2:12" s="1" customFormat="1" ht="14.4" customHeight="1">
      <c r="B40" s="153"/>
      <c r="C40" s="154"/>
      <c r="D40" s="154"/>
      <c r="E40" s="154"/>
      <c r="F40" s="154"/>
      <c r="G40" s="154"/>
      <c r="H40" s="154"/>
      <c r="I40" s="155"/>
      <c r="J40" s="154"/>
      <c r="K40" s="154"/>
      <c r="L40" s="42"/>
    </row>
    <row r="44" spans="2:12" s="1" customFormat="1" ht="6.95" customHeight="1">
      <c r="B44" s="156"/>
      <c r="C44" s="157"/>
      <c r="D44" s="157"/>
      <c r="E44" s="157"/>
      <c r="F44" s="157"/>
      <c r="G44" s="157"/>
      <c r="H44" s="157"/>
      <c r="I44" s="158"/>
      <c r="J44" s="157"/>
      <c r="K44" s="157"/>
      <c r="L44" s="42"/>
    </row>
    <row r="45" spans="2:12" s="1" customFormat="1" ht="24.95" customHeight="1">
      <c r="B45" s="37"/>
      <c r="C45" s="22" t="s">
        <v>96</v>
      </c>
      <c r="D45" s="38"/>
      <c r="E45" s="38"/>
      <c r="F45" s="38"/>
      <c r="G45" s="38"/>
      <c r="H45" s="38"/>
      <c r="I45" s="129"/>
      <c r="J45" s="38"/>
      <c r="K45" s="38"/>
      <c r="L45" s="42"/>
    </row>
    <row r="46" spans="2:12" s="1" customFormat="1" ht="6.95" customHeight="1">
      <c r="B46" s="37"/>
      <c r="C46" s="38"/>
      <c r="D46" s="38"/>
      <c r="E46" s="38"/>
      <c r="F46" s="38"/>
      <c r="G46" s="38"/>
      <c r="H46" s="38"/>
      <c r="I46" s="129"/>
      <c r="J46" s="38"/>
      <c r="K46" s="38"/>
      <c r="L46" s="42"/>
    </row>
    <row r="47" spans="2:12" s="1" customFormat="1" ht="12" customHeight="1">
      <c r="B47" s="37"/>
      <c r="C47" s="31" t="s">
        <v>16</v>
      </c>
      <c r="D47" s="38"/>
      <c r="E47" s="38"/>
      <c r="F47" s="38"/>
      <c r="G47" s="38"/>
      <c r="H47" s="38"/>
      <c r="I47" s="129"/>
      <c r="J47" s="38"/>
      <c r="K47" s="38"/>
      <c r="L47" s="42"/>
    </row>
    <row r="48" spans="2:12" s="1" customFormat="1" ht="16.5" customHeight="1">
      <c r="B48" s="37"/>
      <c r="C48" s="38"/>
      <c r="D48" s="38"/>
      <c r="E48" s="159" t="str">
        <f>E7</f>
        <v>Doplnění stožáru veřejného osvětlení u bytového domu č.p. 912, 911 v ul. U Zámeckého parku v Litvínově</v>
      </c>
      <c r="F48" s="31"/>
      <c r="G48" s="31"/>
      <c r="H48" s="31"/>
      <c r="I48" s="129"/>
      <c r="J48" s="38"/>
      <c r="K48" s="38"/>
      <c r="L48" s="42"/>
    </row>
    <row r="49" spans="2:12" s="1" customFormat="1" ht="12" customHeight="1">
      <c r="B49" s="37"/>
      <c r="C49" s="31" t="s">
        <v>90</v>
      </c>
      <c r="D49" s="38"/>
      <c r="E49" s="38"/>
      <c r="F49" s="38"/>
      <c r="G49" s="38"/>
      <c r="H49" s="38"/>
      <c r="I49" s="129"/>
      <c r="J49" s="38"/>
      <c r="K49" s="38"/>
      <c r="L49" s="42"/>
    </row>
    <row r="50" spans="2:12" s="1" customFormat="1" ht="16.5" customHeight="1">
      <c r="B50" s="37"/>
      <c r="C50" s="38"/>
      <c r="D50" s="38"/>
      <c r="E50" s="63" t="str">
        <f>E9</f>
        <v>78.2 - VRN</v>
      </c>
      <c r="F50" s="38"/>
      <c r="G50" s="38"/>
      <c r="H50" s="38"/>
      <c r="I50" s="129"/>
      <c r="J50" s="38"/>
      <c r="K50" s="38"/>
      <c r="L50" s="42"/>
    </row>
    <row r="51" spans="2:12" s="1" customFormat="1" ht="6.95" customHeight="1">
      <c r="B51" s="37"/>
      <c r="C51" s="38"/>
      <c r="D51" s="38"/>
      <c r="E51" s="38"/>
      <c r="F51" s="38"/>
      <c r="G51" s="38"/>
      <c r="H51" s="38"/>
      <c r="I51" s="129"/>
      <c r="J51" s="38"/>
      <c r="K51" s="38"/>
      <c r="L51" s="42"/>
    </row>
    <row r="52" spans="2:12" s="1" customFormat="1" ht="12" customHeight="1">
      <c r="B52" s="37"/>
      <c r="C52" s="31" t="s">
        <v>22</v>
      </c>
      <c r="D52" s="38"/>
      <c r="E52" s="38"/>
      <c r="F52" s="26" t="str">
        <f>F12</f>
        <v>Litvínov</v>
      </c>
      <c r="G52" s="38"/>
      <c r="H52" s="38"/>
      <c r="I52" s="131" t="s">
        <v>24</v>
      </c>
      <c r="J52" s="66" t="str">
        <f>IF(J12="","",J12)</f>
        <v>15. 10. 2019</v>
      </c>
      <c r="K52" s="38"/>
      <c r="L52" s="42"/>
    </row>
    <row r="53" spans="2:12" s="1" customFormat="1" ht="6.95" customHeight="1">
      <c r="B53" s="37"/>
      <c r="C53" s="38"/>
      <c r="D53" s="38"/>
      <c r="E53" s="38"/>
      <c r="F53" s="38"/>
      <c r="G53" s="38"/>
      <c r="H53" s="38"/>
      <c r="I53" s="129"/>
      <c r="J53" s="38"/>
      <c r="K53" s="38"/>
      <c r="L53" s="42"/>
    </row>
    <row r="54" spans="2:12" s="1" customFormat="1" ht="13.65" customHeight="1">
      <c r="B54" s="37"/>
      <c r="C54" s="31" t="s">
        <v>26</v>
      </c>
      <c r="D54" s="38"/>
      <c r="E54" s="38"/>
      <c r="F54" s="26" t="str">
        <f>E15</f>
        <v>Litvínov</v>
      </c>
      <c r="G54" s="38"/>
      <c r="H54" s="38"/>
      <c r="I54" s="131" t="s">
        <v>32</v>
      </c>
      <c r="J54" s="35" t="str">
        <f>E21</f>
        <v>Ing. Lucie Dvořáková</v>
      </c>
      <c r="K54" s="38"/>
      <c r="L54" s="42"/>
    </row>
    <row r="55" spans="2:12" s="1" customFormat="1" ht="13.65" customHeight="1">
      <c r="B55" s="37"/>
      <c r="C55" s="31" t="s">
        <v>30</v>
      </c>
      <c r="D55" s="38"/>
      <c r="E55" s="38"/>
      <c r="F55" s="26" t="str">
        <f>IF(E18="","",E18)</f>
        <v>Vyplň údaj</v>
      </c>
      <c r="G55" s="38"/>
      <c r="H55" s="38"/>
      <c r="I55" s="131" t="s">
        <v>35</v>
      </c>
      <c r="J55" s="35" t="str">
        <f>E24</f>
        <v>S4A,s.r.o.</v>
      </c>
      <c r="K55" s="38"/>
      <c r="L55" s="42"/>
    </row>
    <row r="56" spans="2:12" s="1" customFormat="1" ht="10.3" customHeight="1">
      <c r="B56" s="37"/>
      <c r="C56" s="38"/>
      <c r="D56" s="38"/>
      <c r="E56" s="38"/>
      <c r="F56" s="38"/>
      <c r="G56" s="38"/>
      <c r="H56" s="38"/>
      <c r="I56" s="129"/>
      <c r="J56" s="38"/>
      <c r="K56" s="38"/>
      <c r="L56" s="42"/>
    </row>
    <row r="57" spans="2:12" s="1" customFormat="1" ht="29.25" customHeight="1">
      <c r="B57" s="37"/>
      <c r="C57" s="160" t="s">
        <v>97</v>
      </c>
      <c r="D57" s="161"/>
      <c r="E57" s="161"/>
      <c r="F57" s="161"/>
      <c r="G57" s="161"/>
      <c r="H57" s="161"/>
      <c r="I57" s="162"/>
      <c r="J57" s="163" t="s">
        <v>98</v>
      </c>
      <c r="K57" s="161"/>
      <c r="L57" s="42"/>
    </row>
    <row r="58" spans="2:12" s="1" customFormat="1" ht="10.3" customHeight="1">
      <c r="B58" s="37"/>
      <c r="C58" s="38"/>
      <c r="D58" s="38"/>
      <c r="E58" s="38"/>
      <c r="F58" s="38"/>
      <c r="G58" s="38"/>
      <c r="H58" s="38"/>
      <c r="I58" s="129"/>
      <c r="J58" s="38"/>
      <c r="K58" s="38"/>
      <c r="L58" s="42"/>
    </row>
    <row r="59" spans="2:47" s="1" customFormat="1" ht="22.8" customHeight="1">
      <c r="B59" s="37"/>
      <c r="C59" s="164" t="s">
        <v>72</v>
      </c>
      <c r="D59" s="38"/>
      <c r="E59" s="38"/>
      <c r="F59" s="38"/>
      <c r="G59" s="38"/>
      <c r="H59" s="38"/>
      <c r="I59" s="129"/>
      <c r="J59" s="96">
        <f>J81</f>
        <v>0</v>
      </c>
      <c r="K59" s="38"/>
      <c r="L59" s="42"/>
      <c r="AU59" s="16" t="s">
        <v>99</v>
      </c>
    </row>
    <row r="60" spans="2:12" s="7" customFormat="1" ht="24.95" customHeight="1">
      <c r="B60" s="165"/>
      <c r="C60" s="166"/>
      <c r="D60" s="167" t="s">
        <v>541</v>
      </c>
      <c r="E60" s="168"/>
      <c r="F60" s="168"/>
      <c r="G60" s="168"/>
      <c r="H60" s="168"/>
      <c r="I60" s="169"/>
      <c r="J60" s="170">
        <f>J82</f>
        <v>0</v>
      </c>
      <c r="K60" s="166"/>
      <c r="L60" s="171"/>
    </row>
    <row r="61" spans="2:12" s="8" customFormat="1" ht="19.9" customHeight="1">
      <c r="B61" s="172"/>
      <c r="C61" s="173"/>
      <c r="D61" s="174" t="s">
        <v>542</v>
      </c>
      <c r="E61" s="175"/>
      <c r="F61" s="175"/>
      <c r="G61" s="175"/>
      <c r="H61" s="175"/>
      <c r="I61" s="176"/>
      <c r="J61" s="177">
        <f>J83</f>
        <v>0</v>
      </c>
      <c r="K61" s="173"/>
      <c r="L61" s="178"/>
    </row>
    <row r="62" spans="2:12" s="1" customFormat="1" ht="21.8" customHeight="1">
      <c r="B62" s="37"/>
      <c r="C62" s="38"/>
      <c r="D62" s="38"/>
      <c r="E62" s="38"/>
      <c r="F62" s="38"/>
      <c r="G62" s="38"/>
      <c r="H62" s="38"/>
      <c r="I62" s="129"/>
      <c r="J62" s="38"/>
      <c r="K62" s="38"/>
      <c r="L62" s="42"/>
    </row>
    <row r="63" spans="2:12" s="1" customFormat="1" ht="6.95" customHeight="1">
      <c r="B63" s="56"/>
      <c r="C63" s="57"/>
      <c r="D63" s="57"/>
      <c r="E63" s="57"/>
      <c r="F63" s="57"/>
      <c r="G63" s="57"/>
      <c r="H63" s="57"/>
      <c r="I63" s="155"/>
      <c r="J63" s="57"/>
      <c r="K63" s="57"/>
      <c r="L63" s="42"/>
    </row>
    <row r="67" spans="2:12" s="1" customFormat="1" ht="6.95" customHeight="1">
      <c r="B67" s="58"/>
      <c r="C67" s="59"/>
      <c r="D67" s="59"/>
      <c r="E67" s="59"/>
      <c r="F67" s="59"/>
      <c r="G67" s="59"/>
      <c r="H67" s="59"/>
      <c r="I67" s="158"/>
      <c r="J67" s="59"/>
      <c r="K67" s="59"/>
      <c r="L67" s="42"/>
    </row>
    <row r="68" spans="2:12" s="1" customFormat="1" ht="24.95" customHeight="1">
      <c r="B68" s="37"/>
      <c r="C68" s="22" t="s">
        <v>113</v>
      </c>
      <c r="D68" s="38"/>
      <c r="E68" s="38"/>
      <c r="F68" s="38"/>
      <c r="G68" s="38"/>
      <c r="H68" s="38"/>
      <c r="I68" s="129"/>
      <c r="J68" s="38"/>
      <c r="K68" s="38"/>
      <c r="L68" s="42"/>
    </row>
    <row r="69" spans="2:12" s="1" customFormat="1" ht="6.95" customHeight="1">
      <c r="B69" s="37"/>
      <c r="C69" s="38"/>
      <c r="D69" s="38"/>
      <c r="E69" s="38"/>
      <c r="F69" s="38"/>
      <c r="G69" s="38"/>
      <c r="H69" s="38"/>
      <c r="I69" s="129"/>
      <c r="J69" s="38"/>
      <c r="K69" s="38"/>
      <c r="L69" s="42"/>
    </row>
    <row r="70" spans="2:12" s="1" customFormat="1" ht="12" customHeight="1">
      <c r="B70" s="37"/>
      <c r="C70" s="31" t="s">
        <v>16</v>
      </c>
      <c r="D70" s="38"/>
      <c r="E70" s="38"/>
      <c r="F70" s="38"/>
      <c r="G70" s="38"/>
      <c r="H70" s="38"/>
      <c r="I70" s="129"/>
      <c r="J70" s="38"/>
      <c r="K70" s="38"/>
      <c r="L70" s="42"/>
    </row>
    <row r="71" spans="2:12" s="1" customFormat="1" ht="16.5" customHeight="1">
      <c r="B71" s="37"/>
      <c r="C71" s="38"/>
      <c r="D71" s="38"/>
      <c r="E71" s="159" t="str">
        <f>E7</f>
        <v>Doplnění stožáru veřejného osvětlení u bytového domu č.p. 912, 911 v ul. U Zámeckého parku v Litvínově</v>
      </c>
      <c r="F71" s="31"/>
      <c r="G71" s="31"/>
      <c r="H71" s="31"/>
      <c r="I71" s="129"/>
      <c r="J71" s="38"/>
      <c r="K71" s="38"/>
      <c r="L71" s="42"/>
    </row>
    <row r="72" spans="2:12" s="1" customFormat="1" ht="12" customHeight="1">
      <c r="B72" s="37"/>
      <c r="C72" s="31" t="s">
        <v>90</v>
      </c>
      <c r="D72" s="38"/>
      <c r="E72" s="38"/>
      <c r="F72" s="38"/>
      <c r="G72" s="38"/>
      <c r="H72" s="38"/>
      <c r="I72" s="129"/>
      <c r="J72" s="38"/>
      <c r="K72" s="38"/>
      <c r="L72" s="42"/>
    </row>
    <row r="73" spans="2:12" s="1" customFormat="1" ht="16.5" customHeight="1">
      <c r="B73" s="37"/>
      <c r="C73" s="38"/>
      <c r="D73" s="38"/>
      <c r="E73" s="63" t="str">
        <f>E9</f>
        <v>78.2 - VRN</v>
      </c>
      <c r="F73" s="38"/>
      <c r="G73" s="38"/>
      <c r="H73" s="38"/>
      <c r="I73" s="129"/>
      <c r="J73" s="38"/>
      <c r="K73" s="38"/>
      <c r="L73" s="42"/>
    </row>
    <row r="74" spans="2:12" s="1" customFormat="1" ht="6.95" customHeight="1">
      <c r="B74" s="37"/>
      <c r="C74" s="38"/>
      <c r="D74" s="38"/>
      <c r="E74" s="38"/>
      <c r="F74" s="38"/>
      <c r="G74" s="38"/>
      <c r="H74" s="38"/>
      <c r="I74" s="129"/>
      <c r="J74" s="38"/>
      <c r="K74" s="38"/>
      <c r="L74" s="42"/>
    </row>
    <row r="75" spans="2:12" s="1" customFormat="1" ht="12" customHeight="1">
      <c r="B75" s="37"/>
      <c r="C75" s="31" t="s">
        <v>22</v>
      </c>
      <c r="D75" s="38"/>
      <c r="E75" s="38"/>
      <c r="F75" s="26" t="str">
        <f>F12</f>
        <v>Litvínov</v>
      </c>
      <c r="G75" s="38"/>
      <c r="H75" s="38"/>
      <c r="I75" s="131" t="s">
        <v>24</v>
      </c>
      <c r="J75" s="66" t="str">
        <f>IF(J12="","",J12)</f>
        <v>15. 10. 2019</v>
      </c>
      <c r="K75" s="38"/>
      <c r="L75" s="42"/>
    </row>
    <row r="76" spans="2:12" s="1" customFormat="1" ht="6.95" customHeight="1">
      <c r="B76" s="37"/>
      <c r="C76" s="38"/>
      <c r="D76" s="38"/>
      <c r="E76" s="38"/>
      <c r="F76" s="38"/>
      <c r="G76" s="38"/>
      <c r="H76" s="38"/>
      <c r="I76" s="129"/>
      <c r="J76" s="38"/>
      <c r="K76" s="38"/>
      <c r="L76" s="42"/>
    </row>
    <row r="77" spans="2:12" s="1" customFormat="1" ht="13.65" customHeight="1">
      <c r="B77" s="37"/>
      <c r="C77" s="31" t="s">
        <v>26</v>
      </c>
      <c r="D77" s="38"/>
      <c r="E77" s="38"/>
      <c r="F77" s="26" t="str">
        <f>E15</f>
        <v>Litvínov</v>
      </c>
      <c r="G77" s="38"/>
      <c r="H77" s="38"/>
      <c r="I77" s="131" t="s">
        <v>32</v>
      </c>
      <c r="J77" s="35" t="str">
        <f>E21</f>
        <v>Ing. Lucie Dvořáková</v>
      </c>
      <c r="K77" s="38"/>
      <c r="L77" s="42"/>
    </row>
    <row r="78" spans="2:12" s="1" customFormat="1" ht="13.65" customHeight="1">
      <c r="B78" s="37"/>
      <c r="C78" s="31" t="s">
        <v>30</v>
      </c>
      <c r="D78" s="38"/>
      <c r="E78" s="38"/>
      <c r="F78" s="26" t="str">
        <f>IF(E18="","",E18)</f>
        <v>Vyplň údaj</v>
      </c>
      <c r="G78" s="38"/>
      <c r="H78" s="38"/>
      <c r="I78" s="131" t="s">
        <v>35</v>
      </c>
      <c r="J78" s="35" t="str">
        <f>E24</f>
        <v>S4A,s.r.o.</v>
      </c>
      <c r="K78" s="38"/>
      <c r="L78" s="42"/>
    </row>
    <row r="79" spans="2:12" s="1" customFormat="1" ht="10.3" customHeight="1">
      <c r="B79" s="37"/>
      <c r="C79" s="38"/>
      <c r="D79" s="38"/>
      <c r="E79" s="38"/>
      <c r="F79" s="38"/>
      <c r="G79" s="38"/>
      <c r="H79" s="38"/>
      <c r="I79" s="129"/>
      <c r="J79" s="38"/>
      <c r="K79" s="38"/>
      <c r="L79" s="42"/>
    </row>
    <row r="80" spans="2:20" s="9" customFormat="1" ht="29.25" customHeight="1">
      <c r="B80" s="179"/>
      <c r="C80" s="180" t="s">
        <v>114</v>
      </c>
      <c r="D80" s="181" t="s">
        <v>59</v>
      </c>
      <c r="E80" s="181" t="s">
        <v>55</v>
      </c>
      <c r="F80" s="181" t="s">
        <v>56</v>
      </c>
      <c r="G80" s="181" t="s">
        <v>115</v>
      </c>
      <c r="H80" s="181" t="s">
        <v>116</v>
      </c>
      <c r="I80" s="182" t="s">
        <v>117</v>
      </c>
      <c r="J80" s="181" t="s">
        <v>98</v>
      </c>
      <c r="K80" s="183" t="s">
        <v>118</v>
      </c>
      <c r="L80" s="184"/>
      <c r="M80" s="86" t="s">
        <v>21</v>
      </c>
      <c r="N80" s="87" t="s">
        <v>44</v>
      </c>
      <c r="O80" s="87" t="s">
        <v>119</v>
      </c>
      <c r="P80" s="87" t="s">
        <v>120</v>
      </c>
      <c r="Q80" s="87" t="s">
        <v>121</v>
      </c>
      <c r="R80" s="87" t="s">
        <v>122</v>
      </c>
      <c r="S80" s="87" t="s">
        <v>123</v>
      </c>
      <c r="T80" s="88" t="s">
        <v>124</v>
      </c>
    </row>
    <row r="81" spans="2:63" s="1" customFormat="1" ht="22.8" customHeight="1">
      <c r="B81" s="37"/>
      <c r="C81" s="93" t="s">
        <v>125</v>
      </c>
      <c r="D81" s="38"/>
      <c r="E81" s="38"/>
      <c r="F81" s="38"/>
      <c r="G81" s="38"/>
      <c r="H81" s="38"/>
      <c r="I81" s="129"/>
      <c r="J81" s="185">
        <f>BK81</f>
        <v>0</v>
      </c>
      <c r="K81" s="38"/>
      <c r="L81" s="42"/>
      <c r="M81" s="89"/>
      <c r="N81" s="90"/>
      <c r="O81" s="90"/>
      <c r="P81" s="186">
        <f>P82</f>
        <v>0</v>
      </c>
      <c r="Q81" s="90"/>
      <c r="R81" s="186">
        <f>R82</f>
        <v>0</v>
      </c>
      <c r="S81" s="90"/>
      <c r="T81" s="187">
        <f>T82</f>
        <v>0</v>
      </c>
      <c r="AT81" s="16" t="s">
        <v>73</v>
      </c>
      <c r="AU81" s="16" t="s">
        <v>99</v>
      </c>
      <c r="BK81" s="188">
        <f>BK82</f>
        <v>0</v>
      </c>
    </row>
    <row r="82" spans="2:63" s="10" customFormat="1" ht="25.9" customHeight="1">
      <c r="B82" s="189"/>
      <c r="C82" s="190"/>
      <c r="D82" s="191" t="s">
        <v>73</v>
      </c>
      <c r="E82" s="192" t="s">
        <v>86</v>
      </c>
      <c r="F82" s="192" t="s">
        <v>543</v>
      </c>
      <c r="G82" s="190"/>
      <c r="H82" s="190"/>
      <c r="I82" s="193"/>
      <c r="J82" s="194">
        <f>BK82</f>
        <v>0</v>
      </c>
      <c r="K82" s="190"/>
      <c r="L82" s="195"/>
      <c r="M82" s="196"/>
      <c r="N82" s="197"/>
      <c r="O82" s="197"/>
      <c r="P82" s="198">
        <f>P83</f>
        <v>0</v>
      </c>
      <c r="Q82" s="197"/>
      <c r="R82" s="198">
        <f>R83</f>
        <v>0</v>
      </c>
      <c r="S82" s="197"/>
      <c r="T82" s="199">
        <f>T83</f>
        <v>0</v>
      </c>
      <c r="AR82" s="200" t="s">
        <v>154</v>
      </c>
      <c r="AT82" s="201" t="s">
        <v>73</v>
      </c>
      <c r="AU82" s="201" t="s">
        <v>74</v>
      </c>
      <c r="AY82" s="200" t="s">
        <v>128</v>
      </c>
      <c r="BK82" s="202">
        <f>BK83</f>
        <v>0</v>
      </c>
    </row>
    <row r="83" spans="2:63" s="10" customFormat="1" ht="22.8" customHeight="1">
      <c r="B83" s="189"/>
      <c r="C83" s="190"/>
      <c r="D83" s="191" t="s">
        <v>73</v>
      </c>
      <c r="E83" s="203" t="s">
        <v>74</v>
      </c>
      <c r="F83" s="203" t="s">
        <v>543</v>
      </c>
      <c r="G83" s="190"/>
      <c r="H83" s="190"/>
      <c r="I83" s="193"/>
      <c r="J83" s="204">
        <f>BK83</f>
        <v>0</v>
      </c>
      <c r="K83" s="190"/>
      <c r="L83" s="195"/>
      <c r="M83" s="196"/>
      <c r="N83" s="197"/>
      <c r="O83" s="197"/>
      <c r="P83" s="198">
        <f>SUM(P84:P96)</f>
        <v>0</v>
      </c>
      <c r="Q83" s="197"/>
      <c r="R83" s="198">
        <f>SUM(R84:R96)</f>
        <v>0</v>
      </c>
      <c r="S83" s="197"/>
      <c r="T83" s="199">
        <f>SUM(T84:T96)</f>
        <v>0</v>
      </c>
      <c r="AR83" s="200" t="s">
        <v>154</v>
      </c>
      <c r="AT83" s="201" t="s">
        <v>73</v>
      </c>
      <c r="AU83" s="201" t="s">
        <v>82</v>
      </c>
      <c r="AY83" s="200" t="s">
        <v>128</v>
      </c>
      <c r="BK83" s="202">
        <f>SUM(BK84:BK96)</f>
        <v>0</v>
      </c>
    </row>
    <row r="84" spans="2:65" s="1" customFormat="1" ht="16.5" customHeight="1">
      <c r="B84" s="37"/>
      <c r="C84" s="205" t="s">
        <v>82</v>
      </c>
      <c r="D84" s="205" t="s">
        <v>130</v>
      </c>
      <c r="E84" s="206" t="s">
        <v>544</v>
      </c>
      <c r="F84" s="207" t="s">
        <v>545</v>
      </c>
      <c r="G84" s="208" t="s">
        <v>546</v>
      </c>
      <c r="H84" s="209">
        <v>1</v>
      </c>
      <c r="I84" s="210"/>
      <c r="J84" s="211">
        <f>ROUND(I84*H84,2)</f>
        <v>0</v>
      </c>
      <c r="K84" s="207" t="s">
        <v>21</v>
      </c>
      <c r="L84" s="42"/>
      <c r="M84" s="212" t="s">
        <v>21</v>
      </c>
      <c r="N84" s="213" t="s">
        <v>45</v>
      </c>
      <c r="O84" s="78"/>
      <c r="P84" s="214">
        <f>O84*H84</f>
        <v>0</v>
      </c>
      <c r="Q84" s="214">
        <v>0</v>
      </c>
      <c r="R84" s="214">
        <f>Q84*H84</f>
        <v>0</v>
      </c>
      <c r="S84" s="214">
        <v>0</v>
      </c>
      <c r="T84" s="215">
        <f>S84*H84</f>
        <v>0</v>
      </c>
      <c r="AR84" s="16" t="s">
        <v>547</v>
      </c>
      <c r="AT84" s="16" t="s">
        <v>130</v>
      </c>
      <c r="AU84" s="16" t="s">
        <v>84</v>
      </c>
      <c r="AY84" s="16" t="s">
        <v>128</v>
      </c>
      <c r="BE84" s="216">
        <f>IF(N84="základní",J84,0)</f>
        <v>0</v>
      </c>
      <c r="BF84" s="216">
        <f>IF(N84="snížená",J84,0)</f>
        <v>0</v>
      </c>
      <c r="BG84" s="216">
        <f>IF(N84="zákl. přenesená",J84,0)</f>
        <v>0</v>
      </c>
      <c r="BH84" s="216">
        <f>IF(N84="sníž. přenesená",J84,0)</f>
        <v>0</v>
      </c>
      <c r="BI84" s="216">
        <f>IF(N84="nulová",J84,0)</f>
        <v>0</v>
      </c>
      <c r="BJ84" s="16" t="s">
        <v>82</v>
      </c>
      <c r="BK84" s="216">
        <f>ROUND(I84*H84,2)</f>
        <v>0</v>
      </c>
      <c r="BL84" s="16" t="s">
        <v>547</v>
      </c>
      <c r="BM84" s="16" t="s">
        <v>548</v>
      </c>
    </row>
    <row r="85" spans="2:47" s="1" customFormat="1" ht="12">
      <c r="B85" s="37"/>
      <c r="C85" s="38"/>
      <c r="D85" s="217" t="s">
        <v>165</v>
      </c>
      <c r="E85" s="38"/>
      <c r="F85" s="218" t="s">
        <v>549</v>
      </c>
      <c r="G85" s="38"/>
      <c r="H85" s="38"/>
      <c r="I85" s="129"/>
      <c r="J85" s="38"/>
      <c r="K85" s="38"/>
      <c r="L85" s="42"/>
      <c r="M85" s="219"/>
      <c r="N85" s="78"/>
      <c r="O85" s="78"/>
      <c r="P85" s="78"/>
      <c r="Q85" s="78"/>
      <c r="R85" s="78"/>
      <c r="S85" s="78"/>
      <c r="T85" s="79"/>
      <c r="AT85" s="16" t="s">
        <v>165</v>
      </c>
      <c r="AU85" s="16" t="s">
        <v>84</v>
      </c>
    </row>
    <row r="86" spans="2:65" s="1" customFormat="1" ht="16.5" customHeight="1">
      <c r="B86" s="37"/>
      <c r="C86" s="205" t="s">
        <v>84</v>
      </c>
      <c r="D86" s="205" t="s">
        <v>130</v>
      </c>
      <c r="E86" s="206" t="s">
        <v>550</v>
      </c>
      <c r="F86" s="207" t="s">
        <v>551</v>
      </c>
      <c r="G86" s="208" t="s">
        <v>546</v>
      </c>
      <c r="H86" s="209">
        <v>1</v>
      </c>
      <c r="I86" s="210"/>
      <c r="J86" s="211">
        <f>ROUND(I86*H86,2)</f>
        <v>0</v>
      </c>
      <c r="K86" s="207" t="s">
        <v>21</v>
      </c>
      <c r="L86" s="42"/>
      <c r="M86" s="212" t="s">
        <v>21</v>
      </c>
      <c r="N86" s="213" t="s">
        <v>45</v>
      </c>
      <c r="O86" s="78"/>
      <c r="P86" s="214">
        <f>O86*H86</f>
        <v>0</v>
      </c>
      <c r="Q86" s="214">
        <v>0</v>
      </c>
      <c r="R86" s="214">
        <f>Q86*H86</f>
        <v>0</v>
      </c>
      <c r="S86" s="214">
        <v>0</v>
      </c>
      <c r="T86" s="215">
        <f>S86*H86</f>
        <v>0</v>
      </c>
      <c r="AR86" s="16" t="s">
        <v>547</v>
      </c>
      <c r="AT86" s="16" t="s">
        <v>130</v>
      </c>
      <c r="AU86" s="16" t="s">
        <v>84</v>
      </c>
      <c r="AY86" s="16" t="s">
        <v>128</v>
      </c>
      <c r="BE86" s="216">
        <f>IF(N86="základní",J86,0)</f>
        <v>0</v>
      </c>
      <c r="BF86" s="216">
        <f>IF(N86="snížená",J86,0)</f>
        <v>0</v>
      </c>
      <c r="BG86" s="216">
        <f>IF(N86="zákl. přenesená",J86,0)</f>
        <v>0</v>
      </c>
      <c r="BH86" s="216">
        <f>IF(N86="sníž. přenesená",J86,0)</f>
        <v>0</v>
      </c>
      <c r="BI86" s="216">
        <f>IF(N86="nulová",J86,0)</f>
        <v>0</v>
      </c>
      <c r="BJ86" s="16" t="s">
        <v>82</v>
      </c>
      <c r="BK86" s="216">
        <f>ROUND(I86*H86,2)</f>
        <v>0</v>
      </c>
      <c r="BL86" s="16" t="s">
        <v>547</v>
      </c>
      <c r="BM86" s="16" t="s">
        <v>552</v>
      </c>
    </row>
    <row r="87" spans="2:65" s="1" customFormat="1" ht="16.5" customHeight="1">
      <c r="B87" s="37"/>
      <c r="C87" s="205" t="s">
        <v>145</v>
      </c>
      <c r="D87" s="205" t="s">
        <v>130</v>
      </c>
      <c r="E87" s="206" t="s">
        <v>553</v>
      </c>
      <c r="F87" s="207" t="s">
        <v>554</v>
      </c>
      <c r="G87" s="208" t="s">
        <v>546</v>
      </c>
      <c r="H87" s="209">
        <v>1</v>
      </c>
      <c r="I87" s="210"/>
      <c r="J87" s="211">
        <f>ROUND(I87*H87,2)</f>
        <v>0</v>
      </c>
      <c r="K87" s="207" t="s">
        <v>21</v>
      </c>
      <c r="L87" s="42"/>
      <c r="M87" s="212" t="s">
        <v>21</v>
      </c>
      <c r="N87" s="213" t="s">
        <v>45</v>
      </c>
      <c r="O87" s="78"/>
      <c r="P87" s="214">
        <f>O87*H87</f>
        <v>0</v>
      </c>
      <c r="Q87" s="214">
        <v>0</v>
      </c>
      <c r="R87" s="214">
        <f>Q87*H87</f>
        <v>0</v>
      </c>
      <c r="S87" s="214">
        <v>0</v>
      </c>
      <c r="T87" s="215">
        <f>S87*H87</f>
        <v>0</v>
      </c>
      <c r="AR87" s="16" t="s">
        <v>547</v>
      </c>
      <c r="AT87" s="16" t="s">
        <v>130</v>
      </c>
      <c r="AU87" s="16" t="s">
        <v>84</v>
      </c>
      <c r="AY87" s="16" t="s">
        <v>128</v>
      </c>
      <c r="BE87" s="216">
        <f>IF(N87="základní",J87,0)</f>
        <v>0</v>
      </c>
      <c r="BF87" s="216">
        <f>IF(N87="snížená",J87,0)</f>
        <v>0</v>
      </c>
      <c r="BG87" s="216">
        <f>IF(N87="zákl. přenesená",J87,0)</f>
        <v>0</v>
      </c>
      <c r="BH87" s="216">
        <f>IF(N87="sníž. přenesená",J87,0)</f>
        <v>0</v>
      </c>
      <c r="BI87" s="216">
        <f>IF(N87="nulová",J87,0)</f>
        <v>0</v>
      </c>
      <c r="BJ87" s="16" t="s">
        <v>82</v>
      </c>
      <c r="BK87" s="216">
        <f>ROUND(I87*H87,2)</f>
        <v>0</v>
      </c>
      <c r="BL87" s="16" t="s">
        <v>547</v>
      </c>
      <c r="BM87" s="16" t="s">
        <v>555</v>
      </c>
    </row>
    <row r="88" spans="2:47" s="1" customFormat="1" ht="12">
      <c r="B88" s="37"/>
      <c r="C88" s="38"/>
      <c r="D88" s="217" t="s">
        <v>165</v>
      </c>
      <c r="E88" s="38"/>
      <c r="F88" s="218" t="s">
        <v>556</v>
      </c>
      <c r="G88" s="38"/>
      <c r="H88" s="38"/>
      <c r="I88" s="129"/>
      <c r="J88" s="38"/>
      <c r="K88" s="38"/>
      <c r="L88" s="42"/>
      <c r="M88" s="219"/>
      <c r="N88" s="78"/>
      <c r="O88" s="78"/>
      <c r="P88" s="78"/>
      <c r="Q88" s="78"/>
      <c r="R88" s="78"/>
      <c r="S88" s="78"/>
      <c r="T88" s="79"/>
      <c r="AT88" s="16" t="s">
        <v>165</v>
      </c>
      <c r="AU88" s="16" t="s">
        <v>84</v>
      </c>
    </row>
    <row r="89" spans="2:65" s="1" customFormat="1" ht="16.5" customHeight="1">
      <c r="B89" s="37"/>
      <c r="C89" s="205" t="s">
        <v>135</v>
      </c>
      <c r="D89" s="205" t="s">
        <v>130</v>
      </c>
      <c r="E89" s="206" t="s">
        <v>557</v>
      </c>
      <c r="F89" s="207" t="s">
        <v>558</v>
      </c>
      <c r="G89" s="208" t="s">
        <v>546</v>
      </c>
      <c r="H89" s="209">
        <v>1</v>
      </c>
      <c r="I89" s="210"/>
      <c r="J89" s="211">
        <f>ROUND(I89*H89,2)</f>
        <v>0</v>
      </c>
      <c r="K89" s="207" t="s">
        <v>21</v>
      </c>
      <c r="L89" s="42"/>
      <c r="M89" s="212" t="s">
        <v>21</v>
      </c>
      <c r="N89" s="213" t="s">
        <v>45</v>
      </c>
      <c r="O89" s="78"/>
      <c r="P89" s="214">
        <f>O89*H89</f>
        <v>0</v>
      </c>
      <c r="Q89" s="214">
        <v>0</v>
      </c>
      <c r="R89" s="214">
        <f>Q89*H89</f>
        <v>0</v>
      </c>
      <c r="S89" s="214">
        <v>0</v>
      </c>
      <c r="T89" s="215">
        <f>S89*H89</f>
        <v>0</v>
      </c>
      <c r="AR89" s="16" t="s">
        <v>547</v>
      </c>
      <c r="AT89" s="16" t="s">
        <v>130</v>
      </c>
      <c r="AU89" s="16" t="s">
        <v>84</v>
      </c>
      <c r="AY89" s="16" t="s">
        <v>128</v>
      </c>
      <c r="BE89" s="216">
        <f>IF(N89="základní",J89,0)</f>
        <v>0</v>
      </c>
      <c r="BF89" s="216">
        <f>IF(N89="snížená",J89,0)</f>
        <v>0</v>
      </c>
      <c r="BG89" s="216">
        <f>IF(N89="zákl. přenesená",J89,0)</f>
        <v>0</v>
      </c>
      <c r="BH89" s="216">
        <f>IF(N89="sníž. přenesená",J89,0)</f>
        <v>0</v>
      </c>
      <c r="BI89" s="216">
        <f>IF(N89="nulová",J89,0)</f>
        <v>0</v>
      </c>
      <c r="BJ89" s="16" t="s">
        <v>82</v>
      </c>
      <c r="BK89" s="216">
        <f>ROUND(I89*H89,2)</f>
        <v>0</v>
      </c>
      <c r="BL89" s="16" t="s">
        <v>547</v>
      </c>
      <c r="BM89" s="16" t="s">
        <v>559</v>
      </c>
    </row>
    <row r="90" spans="2:47" s="1" customFormat="1" ht="12">
      <c r="B90" s="37"/>
      <c r="C90" s="38"/>
      <c r="D90" s="217" t="s">
        <v>165</v>
      </c>
      <c r="E90" s="38"/>
      <c r="F90" s="218" t="s">
        <v>560</v>
      </c>
      <c r="G90" s="38"/>
      <c r="H90" s="38"/>
      <c r="I90" s="129"/>
      <c r="J90" s="38"/>
      <c r="K90" s="38"/>
      <c r="L90" s="42"/>
      <c r="M90" s="219"/>
      <c r="N90" s="78"/>
      <c r="O90" s="78"/>
      <c r="P90" s="78"/>
      <c r="Q90" s="78"/>
      <c r="R90" s="78"/>
      <c r="S90" s="78"/>
      <c r="T90" s="79"/>
      <c r="AT90" s="16" t="s">
        <v>165</v>
      </c>
      <c r="AU90" s="16" t="s">
        <v>84</v>
      </c>
    </row>
    <row r="91" spans="2:65" s="1" customFormat="1" ht="16.5" customHeight="1">
      <c r="B91" s="37"/>
      <c r="C91" s="205" t="s">
        <v>154</v>
      </c>
      <c r="D91" s="205" t="s">
        <v>130</v>
      </c>
      <c r="E91" s="206" t="s">
        <v>561</v>
      </c>
      <c r="F91" s="207" t="s">
        <v>562</v>
      </c>
      <c r="G91" s="208" t="s">
        <v>546</v>
      </c>
      <c r="H91" s="209">
        <v>1</v>
      </c>
      <c r="I91" s="210"/>
      <c r="J91" s="211">
        <f>ROUND(I91*H91,2)</f>
        <v>0</v>
      </c>
      <c r="K91" s="207" t="s">
        <v>21</v>
      </c>
      <c r="L91" s="42"/>
      <c r="M91" s="212" t="s">
        <v>21</v>
      </c>
      <c r="N91" s="213" t="s">
        <v>45</v>
      </c>
      <c r="O91" s="78"/>
      <c r="P91" s="214">
        <f>O91*H91</f>
        <v>0</v>
      </c>
      <c r="Q91" s="214">
        <v>0</v>
      </c>
      <c r="R91" s="214">
        <f>Q91*H91</f>
        <v>0</v>
      </c>
      <c r="S91" s="214">
        <v>0</v>
      </c>
      <c r="T91" s="215">
        <f>S91*H91</f>
        <v>0</v>
      </c>
      <c r="AR91" s="16" t="s">
        <v>547</v>
      </c>
      <c r="AT91" s="16" t="s">
        <v>130</v>
      </c>
      <c r="AU91" s="16" t="s">
        <v>84</v>
      </c>
      <c r="AY91" s="16" t="s">
        <v>128</v>
      </c>
      <c r="BE91" s="216">
        <f>IF(N91="základní",J91,0)</f>
        <v>0</v>
      </c>
      <c r="BF91" s="216">
        <f>IF(N91="snížená",J91,0)</f>
        <v>0</v>
      </c>
      <c r="BG91" s="216">
        <f>IF(N91="zákl. přenesená",J91,0)</f>
        <v>0</v>
      </c>
      <c r="BH91" s="216">
        <f>IF(N91="sníž. přenesená",J91,0)</f>
        <v>0</v>
      </c>
      <c r="BI91" s="216">
        <f>IF(N91="nulová",J91,0)</f>
        <v>0</v>
      </c>
      <c r="BJ91" s="16" t="s">
        <v>82</v>
      </c>
      <c r="BK91" s="216">
        <f>ROUND(I91*H91,2)</f>
        <v>0</v>
      </c>
      <c r="BL91" s="16" t="s">
        <v>547</v>
      </c>
      <c r="BM91" s="16" t="s">
        <v>563</v>
      </c>
    </row>
    <row r="92" spans="2:47" s="1" customFormat="1" ht="12">
      <c r="B92" s="37"/>
      <c r="C92" s="38"/>
      <c r="D92" s="217" t="s">
        <v>165</v>
      </c>
      <c r="E92" s="38"/>
      <c r="F92" s="218" t="s">
        <v>564</v>
      </c>
      <c r="G92" s="38"/>
      <c r="H92" s="38"/>
      <c r="I92" s="129"/>
      <c r="J92" s="38"/>
      <c r="K92" s="38"/>
      <c r="L92" s="42"/>
      <c r="M92" s="219"/>
      <c r="N92" s="78"/>
      <c r="O92" s="78"/>
      <c r="P92" s="78"/>
      <c r="Q92" s="78"/>
      <c r="R92" s="78"/>
      <c r="S92" s="78"/>
      <c r="T92" s="79"/>
      <c r="AT92" s="16" t="s">
        <v>165</v>
      </c>
      <c r="AU92" s="16" t="s">
        <v>84</v>
      </c>
    </row>
    <row r="93" spans="2:65" s="1" customFormat="1" ht="16.5" customHeight="1">
      <c r="B93" s="37"/>
      <c r="C93" s="205" t="s">
        <v>160</v>
      </c>
      <c r="D93" s="205" t="s">
        <v>130</v>
      </c>
      <c r="E93" s="206" t="s">
        <v>565</v>
      </c>
      <c r="F93" s="207" t="s">
        <v>566</v>
      </c>
      <c r="G93" s="208" t="s">
        <v>546</v>
      </c>
      <c r="H93" s="209">
        <v>1</v>
      </c>
      <c r="I93" s="210"/>
      <c r="J93" s="211">
        <f>ROUND(I93*H93,2)</f>
        <v>0</v>
      </c>
      <c r="K93" s="207" t="s">
        <v>21</v>
      </c>
      <c r="L93" s="42"/>
      <c r="M93" s="212" t="s">
        <v>21</v>
      </c>
      <c r="N93" s="213" t="s">
        <v>45</v>
      </c>
      <c r="O93" s="78"/>
      <c r="P93" s="214">
        <f>O93*H93</f>
        <v>0</v>
      </c>
      <c r="Q93" s="214">
        <v>0</v>
      </c>
      <c r="R93" s="214">
        <f>Q93*H93</f>
        <v>0</v>
      </c>
      <c r="S93" s="214">
        <v>0</v>
      </c>
      <c r="T93" s="215">
        <f>S93*H93</f>
        <v>0</v>
      </c>
      <c r="AR93" s="16" t="s">
        <v>547</v>
      </c>
      <c r="AT93" s="16" t="s">
        <v>130</v>
      </c>
      <c r="AU93" s="16" t="s">
        <v>84</v>
      </c>
      <c r="AY93" s="16" t="s">
        <v>128</v>
      </c>
      <c r="BE93" s="216">
        <f>IF(N93="základní",J93,0)</f>
        <v>0</v>
      </c>
      <c r="BF93" s="216">
        <f>IF(N93="snížená",J93,0)</f>
        <v>0</v>
      </c>
      <c r="BG93" s="216">
        <f>IF(N93="zákl. přenesená",J93,0)</f>
        <v>0</v>
      </c>
      <c r="BH93" s="216">
        <f>IF(N93="sníž. přenesená",J93,0)</f>
        <v>0</v>
      </c>
      <c r="BI93" s="216">
        <f>IF(N93="nulová",J93,0)</f>
        <v>0</v>
      </c>
      <c r="BJ93" s="16" t="s">
        <v>82</v>
      </c>
      <c r="BK93" s="216">
        <f>ROUND(I93*H93,2)</f>
        <v>0</v>
      </c>
      <c r="BL93" s="16" t="s">
        <v>547</v>
      </c>
      <c r="BM93" s="16" t="s">
        <v>567</v>
      </c>
    </row>
    <row r="94" spans="2:47" s="1" customFormat="1" ht="12">
      <c r="B94" s="37"/>
      <c r="C94" s="38"/>
      <c r="D94" s="217" t="s">
        <v>165</v>
      </c>
      <c r="E94" s="38"/>
      <c r="F94" s="218" t="s">
        <v>568</v>
      </c>
      <c r="G94" s="38"/>
      <c r="H94" s="38"/>
      <c r="I94" s="129"/>
      <c r="J94" s="38"/>
      <c r="K94" s="38"/>
      <c r="L94" s="42"/>
      <c r="M94" s="219"/>
      <c r="N94" s="78"/>
      <c r="O94" s="78"/>
      <c r="P94" s="78"/>
      <c r="Q94" s="78"/>
      <c r="R94" s="78"/>
      <c r="S94" s="78"/>
      <c r="T94" s="79"/>
      <c r="AT94" s="16" t="s">
        <v>165</v>
      </c>
      <c r="AU94" s="16" t="s">
        <v>84</v>
      </c>
    </row>
    <row r="95" spans="2:65" s="1" customFormat="1" ht="16.5" customHeight="1">
      <c r="B95" s="37"/>
      <c r="C95" s="205" t="s">
        <v>168</v>
      </c>
      <c r="D95" s="205" t="s">
        <v>130</v>
      </c>
      <c r="E95" s="206" t="s">
        <v>569</v>
      </c>
      <c r="F95" s="207" t="s">
        <v>570</v>
      </c>
      <c r="G95" s="208" t="s">
        <v>546</v>
      </c>
      <c r="H95" s="209">
        <v>1</v>
      </c>
      <c r="I95" s="210"/>
      <c r="J95" s="211">
        <f>ROUND(I95*H95,2)</f>
        <v>0</v>
      </c>
      <c r="K95" s="207" t="s">
        <v>21</v>
      </c>
      <c r="L95" s="42"/>
      <c r="M95" s="212" t="s">
        <v>21</v>
      </c>
      <c r="N95" s="213" t="s">
        <v>45</v>
      </c>
      <c r="O95" s="78"/>
      <c r="P95" s="214">
        <f>O95*H95</f>
        <v>0</v>
      </c>
      <c r="Q95" s="214">
        <v>0</v>
      </c>
      <c r="R95" s="214">
        <f>Q95*H95</f>
        <v>0</v>
      </c>
      <c r="S95" s="214">
        <v>0</v>
      </c>
      <c r="T95" s="215">
        <f>S95*H95</f>
        <v>0</v>
      </c>
      <c r="AR95" s="16" t="s">
        <v>547</v>
      </c>
      <c r="AT95" s="16" t="s">
        <v>130</v>
      </c>
      <c r="AU95" s="16" t="s">
        <v>84</v>
      </c>
      <c r="AY95" s="16" t="s">
        <v>128</v>
      </c>
      <c r="BE95" s="216">
        <f>IF(N95="základní",J95,0)</f>
        <v>0</v>
      </c>
      <c r="BF95" s="216">
        <f>IF(N95="snížená",J95,0)</f>
        <v>0</v>
      </c>
      <c r="BG95" s="216">
        <f>IF(N95="zákl. přenesená",J95,0)</f>
        <v>0</v>
      </c>
      <c r="BH95" s="216">
        <f>IF(N95="sníž. přenesená",J95,0)</f>
        <v>0</v>
      </c>
      <c r="BI95" s="216">
        <f>IF(N95="nulová",J95,0)</f>
        <v>0</v>
      </c>
      <c r="BJ95" s="16" t="s">
        <v>82</v>
      </c>
      <c r="BK95" s="216">
        <f>ROUND(I95*H95,2)</f>
        <v>0</v>
      </c>
      <c r="BL95" s="16" t="s">
        <v>547</v>
      </c>
      <c r="BM95" s="16" t="s">
        <v>571</v>
      </c>
    </row>
    <row r="96" spans="2:65" s="1" customFormat="1" ht="16.5" customHeight="1">
      <c r="B96" s="37"/>
      <c r="C96" s="205" t="s">
        <v>174</v>
      </c>
      <c r="D96" s="205" t="s">
        <v>130</v>
      </c>
      <c r="E96" s="206" t="s">
        <v>572</v>
      </c>
      <c r="F96" s="207" t="s">
        <v>573</v>
      </c>
      <c r="G96" s="208" t="s">
        <v>546</v>
      </c>
      <c r="H96" s="209">
        <v>1</v>
      </c>
      <c r="I96" s="210"/>
      <c r="J96" s="211">
        <f>ROUND(I96*H96,2)</f>
        <v>0</v>
      </c>
      <c r="K96" s="207" t="s">
        <v>21</v>
      </c>
      <c r="L96" s="42"/>
      <c r="M96" s="265" t="s">
        <v>21</v>
      </c>
      <c r="N96" s="266" t="s">
        <v>45</v>
      </c>
      <c r="O96" s="267"/>
      <c r="P96" s="268">
        <f>O96*H96</f>
        <v>0</v>
      </c>
      <c r="Q96" s="268">
        <v>0</v>
      </c>
      <c r="R96" s="268">
        <f>Q96*H96</f>
        <v>0</v>
      </c>
      <c r="S96" s="268">
        <v>0</v>
      </c>
      <c r="T96" s="269">
        <f>S96*H96</f>
        <v>0</v>
      </c>
      <c r="AR96" s="16" t="s">
        <v>574</v>
      </c>
      <c r="AT96" s="16" t="s">
        <v>130</v>
      </c>
      <c r="AU96" s="16" t="s">
        <v>84</v>
      </c>
      <c r="AY96" s="16" t="s">
        <v>128</v>
      </c>
      <c r="BE96" s="216">
        <f>IF(N96="základní",J96,0)</f>
        <v>0</v>
      </c>
      <c r="BF96" s="216">
        <f>IF(N96="snížená",J96,0)</f>
        <v>0</v>
      </c>
      <c r="BG96" s="216">
        <f>IF(N96="zákl. přenesená",J96,0)</f>
        <v>0</v>
      </c>
      <c r="BH96" s="216">
        <f>IF(N96="sníž. přenesená",J96,0)</f>
        <v>0</v>
      </c>
      <c r="BI96" s="216">
        <f>IF(N96="nulová",J96,0)</f>
        <v>0</v>
      </c>
      <c r="BJ96" s="16" t="s">
        <v>82</v>
      </c>
      <c r="BK96" s="216">
        <f>ROUND(I96*H96,2)</f>
        <v>0</v>
      </c>
      <c r="BL96" s="16" t="s">
        <v>574</v>
      </c>
      <c r="BM96" s="16" t="s">
        <v>575</v>
      </c>
    </row>
    <row r="97" spans="2:12" s="1" customFormat="1" ht="6.95" customHeight="1">
      <c r="B97" s="56"/>
      <c r="C97" s="57"/>
      <c r="D97" s="57"/>
      <c r="E97" s="57"/>
      <c r="F97" s="57"/>
      <c r="G97" s="57"/>
      <c r="H97" s="57"/>
      <c r="I97" s="155"/>
      <c r="J97" s="57"/>
      <c r="K97" s="57"/>
      <c r="L97" s="42"/>
    </row>
  </sheetData>
  <sheetProtection password="CC35" sheet="1" objects="1" scenarios="1" formatColumns="0" formatRows="0" autoFilter="0"/>
  <autoFilter ref="C80:K96"/>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70" customWidth="1"/>
    <col min="2" max="2" width="1.7109375" style="270" customWidth="1"/>
    <col min="3" max="4" width="5.00390625" style="270" customWidth="1"/>
    <col min="5" max="5" width="11.7109375" style="270" customWidth="1"/>
    <col min="6" max="6" width="9.140625" style="270" customWidth="1"/>
    <col min="7" max="7" width="5.00390625" style="270" customWidth="1"/>
    <col min="8" max="8" width="77.8515625" style="270" customWidth="1"/>
    <col min="9" max="10" width="20.00390625" style="270" customWidth="1"/>
    <col min="11" max="11" width="1.7109375" style="270" customWidth="1"/>
  </cols>
  <sheetData>
    <row r="1" ht="37.5" customHeight="1"/>
    <row r="2" spans="2:11" ht="7.5" customHeight="1">
      <c r="B2" s="271"/>
      <c r="C2" s="272"/>
      <c r="D2" s="272"/>
      <c r="E2" s="272"/>
      <c r="F2" s="272"/>
      <c r="G2" s="272"/>
      <c r="H2" s="272"/>
      <c r="I2" s="272"/>
      <c r="J2" s="272"/>
      <c r="K2" s="273"/>
    </row>
    <row r="3" spans="2:11" s="14" customFormat="1" ht="45" customHeight="1">
      <c r="B3" s="274"/>
      <c r="C3" s="275" t="s">
        <v>576</v>
      </c>
      <c r="D3" s="275"/>
      <c r="E3" s="275"/>
      <c r="F3" s="275"/>
      <c r="G3" s="275"/>
      <c r="H3" s="275"/>
      <c r="I3" s="275"/>
      <c r="J3" s="275"/>
      <c r="K3" s="276"/>
    </row>
    <row r="4" spans="2:11" ht="25.5" customHeight="1">
      <c r="B4" s="277"/>
      <c r="C4" s="278" t="s">
        <v>577</v>
      </c>
      <c r="D4" s="278"/>
      <c r="E4" s="278"/>
      <c r="F4" s="278"/>
      <c r="G4" s="278"/>
      <c r="H4" s="278"/>
      <c r="I4" s="278"/>
      <c r="J4" s="278"/>
      <c r="K4" s="279"/>
    </row>
    <row r="5" spans="2:11" ht="5.25" customHeight="1">
      <c r="B5" s="277"/>
      <c r="C5" s="280"/>
      <c r="D5" s="280"/>
      <c r="E5" s="280"/>
      <c r="F5" s="280"/>
      <c r="G5" s="280"/>
      <c r="H5" s="280"/>
      <c r="I5" s="280"/>
      <c r="J5" s="280"/>
      <c r="K5" s="279"/>
    </row>
    <row r="6" spans="2:11" ht="15" customHeight="1">
      <c r="B6" s="277"/>
      <c r="C6" s="281" t="s">
        <v>578</v>
      </c>
      <c r="D6" s="281"/>
      <c r="E6" s="281"/>
      <c r="F6" s="281"/>
      <c r="G6" s="281"/>
      <c r="H6" s="281"/>
      <c r="I6" s="281"/>
      <c r="J6" s="281"/>
      <c r="K6" s="279"/>
    </row>
    <row r="7" spans="2:11" ht="15" customHeight="1">
      <c r="B7" s="282"/>
      <c r="C7" s="281" t="s">
        <v>579</v>
      </c>
      <c r="D7" s="281"/>
      <c r="E7" s="281"/>
      <c r="F7" s="281"/>
      <c r="G7" s="281"/>
      <c r="H7" s="281"/>
      <c r="I7" s="281"/>
      <c r="J7" s="281"/>
      <c r="K7" s="279"/>
    </row>
    <row r="8" spans="2:11" ht="12.75" customHeight="1">
      <c r="B8" s="282"/>
      <c r="C8" s="281"/>
      <c r="D8" s="281"/>
      <c r="E8" s="281"/>
      <c r="F8" s="281"/>
      <c r="G8" s="281"/>
      <c r="H8" s="281"/>
      <c r="I8" s="281"/>
      <c r="J8" s="281"/>
      <c r="K8" s="279"/>
    </row>
    <row r="9" spans="2:11" ht="15" customHeight="1">
      <c r="B9" s="282"/>
      <c r="C9" s="281" t="s">
        <v>580</v>
      </c>
      <c r="D9" s="281"/>
      <c r="E9" s="281"/>
      <c r="F9" s="281"/>
      <c r="G9" s="281"/>
      <c r="H9" s="281"/>
      <c r="I9" s="281"/>
      <c r="J9" s="281"/>
      <c r="K9" s="279"/>
    </row>
    <row r="10" spans="2:11" ht="15" customHeight="1">
      <c r="B10" s="282"/>
      <c r="C10" s="281"/>
      <c r="D10" s="281" t="s">
        <v>581</v>
      </c>
      <c r="E10" s="281"/>
      <c r="F10" s="281"/>
      <c r="G10" s="281"/>
      <c r="H10" s="281"/>
      <c r="I10" s="281"/>
      <c r="J10" s="281"/>
      <c r="K10" s="279"/>
    </row>
    <row r="11" spans="2:11" ht="15" customHeight="1">
      <c r="B11" s="282"/>
      <c r="C11" s="283"/>
      <c r="D11" s="281" t="s">
        <v>582</v>
      </c>
      <c r="E11" s="281"/>
      <c r="F11" s="281"/>
      <c r="G11" s="281"/>
      <c r="H11" s="281"/>
      <c r="I11" s="281"/>
      <c r="J11" s="281"/>
      <c r="K11" s="279"/>
    </row>
    <row r="12" spans="2:11" ht="15" customHeight="1">
      <c r="B12" s="282"/>
      <c r="C12" s="283"/>
      <c r="D12" s="281"/>
      <c r="E12" s="281"/>
      <c r="F12" s="281"/>
      <c r="G12" s="281"/>
      <c r="H12" s="281"/>
      <c r="I12" s="281"/>
      <c r="J12" s="281"/>
      <c r="K12" s="279"/>
    </row>
    <row r="13" spans="2:11" ht="15" customHeight="1">
      <c r="B13" s="282"/>
      <c r="C13" s="283"/>
      <c r="D13" s="284" t="s">
        <v>583</v>
      </c>
      <c r="E13" s="281"/>
      <c r="F13" s="281"/>
      <c r="G13" s="281"/>
      <c r="H13" s="281"/>
      <c r="I13" s="281"/>
      <c r="J13" s="281"/>
      <c r="K13" s="279"/>
    </row>
    <row r="14" spans="2:11" ht="12.75" customHeight="1">
      <c r="B14" s="282"/>
      <c r="C14" s="283"/>
      <c r="D14" s="283"/>
      <c r="E14" s="283"/>
      <c r="F14" s="283"/>
      <c r="G14" s="283"/>
      <c r="H14" s="283"/>
      <c r="I14" s="283"/>
      <c r="J14" s="283"/>
      <c r="K14" s="279"/>
    </row>
    <row r="15" spans="2:11" ht="15" customHeight="1">
      <c r="B15" s="282"/>
      <c r="C15" s="283"/>
      <c r="D15" s="281" t="s">
        <v>584</v>
      </c>
      <c r="E15" s="281"/>
      <c r="F15" s="281"/>
      <c r="G15" s="281"/>
      <c r="H15" s="281"/>
      <c r="I15" s="281"/>
      <c r="J15" s="281"/>
      <c r="K15" s="279"/>
    </row>
    <row r="16" spans="2:11" ht="15" customHeight="1">
      <c r="B16" s="282"/>
      <c r="C16" s="283"/>
      <c r="D16" s="281" t="s">
        <v>585</v>
      </c>
      <c r="E16" s="281"/>
      <c r="F16" s="281"/>
      <c r="G16" s="281"/>
      <c r="H16" s="281"/>
      <c r="I16" s="281"/>
      <c r="J16" s="281"/>
      <c r="K16" s="279"/>
    </row>
    <row r="17" spans="2:11" ht="15" customHeight="1">
      <c r="B17" s="282"/>
      <c r="C17" s="283"/>
      <c r="D17" s="281" t="s">
        <v>586</v>
      </c>
      <c r="E17" s="281"/>
      <c r="F17" s="281"/>
      <c r="G17" s="281"/>
      <c r="H17" s="281"/>
      <c r="I17" s="281"/>
      <c r="J17" s="281"/>
      <c r="K17" s="279"/>
    </row>
    <row r="18" spans="2:11" ht="15" customHeight="1">
      <c r="B18" s="282"/>
      <c r="C18" s="283"/>
      <c r="D18" s="283"/>
      <c r="E18" s="285" t="s">
        <v>587</v>
      </c>
      <c r="F18" s="281" t="s">
        <v>588</v>
      </c>
      <c r="G18" s="281"/>
      <c r="H18" s="281"/>
      <c r="I18" s="281"/>
      <c r="J18" s="281"/>
      <c r="K18" s="279"/>
    </row>
    <row r="19" spans="2:11" ht="15" customHeight="1">
      <c r="B19" s="282"/>
      <c r="C19" s="283"/>
      <c r="D19" s="283"/>
      <c r="E19" s="285" t="s">
        <v>81</v>
      </c>
      <c r="F19" s="281" t="s">
        <v>589</v>
      </c>
      <c r="G19" s="281"/>
      <c r="H19" s="281"/>
      <c r="I19" s="281"/>
      <c r="J19" s="281"/>
      <c r="K19" s="279"/>
    </row>
    <row r="20" spans="2:11" ht="15" customHeight="1">
      <c r="B20" s="282"/>
      <c r="C20" s="283"/>
      <c r="D20" s="283"/>
      <c r="E20" s="285" t="s">
        <v>590</v>
      </c>
      <c r="F20" s="281" t="s">
        <v>591</v>
      </c>
      <c r="G20" s="281"/>
      <c r="H20" s="281"/>
      <c r="I20" s="281"/>
      <c r="J20" s="281"/>
      <c r="K20" s="279"/>
    </row>
    <row r="21" spans="2:11" ht="15" customHeight="1">
      <c r="B21" s="282"/>
      <c r="C21" s="283"/>
      <c r="D21" s="283"/>
      <c r="E21" s="285" t="s">
        <v>592</v>
      </c>
      <c r="F21" s="281" t="s">
        <v>593</v>
      </c>
      <c r="G21" s="281"/>
      <c r="H21" s="281"/>
      <c r="I21" s="281"/>
      <c r="J21" s="281"/>
      <c r="K21" s="279"/>
    </row>
    <row r="22" spans="2:11" ht="15" customHeight="1">
      <c r="B22" s="282"/>
      <c r="C22" s="283"/>
      <c r="D22" s="283"/>
      <c r="E22" s="285" t="s">
        <v>87</v>
      </c>
      <c r="F22" s="281" t="s">
        <v>594</v>
      </c>
      <c r="G22" s="281"/>
      <c r="H22" s="281"/>
      <c r="I22" s="281"/>
      <c r="J22" s="281"/>
      <c r="K22" s="279"/>
    </row>
    <row r="23" spans="2:11" ht="15" customHeight="1">
      <c r="B23" s="282"/>
      <c r="C23" s="283"/>
      <c r="D23" s="283"/>
      <c r="E23" s="285" t="s">
        <v>595</v>
      </c>
      <c r="F23" s="281" t="s">
        <v>596</v>
      </c>
      <c r="G23" s="281"/>
      <c r="H23" s="281"/>
      <c r="I23" s="281"/>
      <c r="J23" s="281"/>
      <c r="K23" s="279"/>
    </row>
    <row r="24" spans="2:11" ht="12.75" customHeight="1">
      <c r="B24" s="282"/>
      <c r="C24" s="283"/>
      <c r="D24" s="283"/>
      <c r="E24" s="283"/>
      <c r="F24" s="283"/>
      <c r="G24" s="283"/>
      <c r="H24" s="283"/>
      <c r="I24" s="283"/>
      <c r="J24" s="283"/>
      <c r="K24" s="279"/>
    </row>
    <row r="25" spans="2:11" ht="15" customHeight="1">
      <c r="B25" s="282"/>
      <c r="C25" s="281" t="s">
        <v>597</v>
      </c>
      <c r="D25" s="281"/>
      <c r="E25" s="281"/>
      <c r="F25" s="281"/>
      <c r="G25" s="281"/>
      <c r="H25" s="281"/>
      <c r="I25" s="281"/>
      <c r="J25" s="281"/>
      <c r="K25" s="279"/>
    </row>
    <row r="26" spans="2:11" ht="15" customHeight="1">
      <c r="B26" s="282"/>
      <c r="C26" s="281" t="s">
        <v>598</v>
      </c>
      <c r="D26" s="281"/>
      <c r="E26" s="281"/>
      <c r="F26" s="281"/>
      <c r="G26" s="281"/>
      <c r="H26" s="281"/>
      <c r="I26" s="281"/>
      <c r="J26" s="281"/>
      <c r="K26" s="279"/>
    </row>
    <row r="27" spans="2:11" ht="15" customHeight="1">
      <c r="B27" s="282"/>
      <c r="C27" s="281"/>
      <c r="D27" s="281" t="s">
        <v>599</v>
      </c>
      <c r="E27" s="281"/>
      <c r="F27" s="281"/>
      <c r="G27" s="281"/>
      <c r="H27" s="281"/>
      <c r="I27" s="281"/>
      <c r="J27" s="281"/>
      <c r="K27" s="279"/>
    </row>
    <row r="28" spans="2:11" ht="15" customHeight="1">
      <c r="B28" s="282"/>
      <c r="C28" s="283"/>
      <c r="D28" s="281" t="s">
        <v>600</v>
      </c>
      <c r="E28" s="281"/>
      <c r="F28" s="281"/>
      <c r="G28" s="281"/>
      <c r="H28" s="281"/>
      <c r="I28" s="281"/>
      <c r="J28" s="281"/>
      <c r="K28" s="279"/>
    </row>
    <row r="29" spans="2:11" ht="12.75" customHeight="1">
      <c r="B29" s="282"/>
      <c r="C29" s="283"/>
      <c r="D29" s="283"/>
      <c r="E29" s="283"/>
      <c r="F29" s="283"/>
      <c r="G29" s="283"/>
      <c r="H29" s="283"/>
      <c r="I29" s="283"/>
      <c r="J29" s="283"/>
      <c r="K29" s="279"/>
    </row>
    <row r="30" spans="2:11" ht="15" customHeight="1">
      <c r="B30" s="282"/>
      <c r="C30" s="283"/>
      <c r="D30" s="281" t="s">
        <v>601</v>
      </c>
      <c r="E30" s="281"/>
      <c r="F30" s="281"/>
      <c r="G30" s="281"/>
      <c r="H30" s="281"/>
      <c r="I30" s="281"/>
      <c r="J30" s="281"/>
      <c r="K30" s="279"/>
    </row>
    <row r="31" spans="2:11" ht="15" customHeight="1">
      <c r="B31" s="282"/>
      <c r="C31" s="283"/>
      <c r="D31" s="281" t="s">
        <v>602</v>
      </c>
      <c r="E31" s="281"/>
      <c r="F31" s="281"/>
      <c r="G31" s="281"/>
      <c r="H31" s="281"/>
      <c r="I31" s="281"/>
      <c r="J31" s="281"/>
      <c r="K31" s="279"/>
    </row>
    <row r="32" spans="2:11" ht="12.75" customHeight="1">
      <c r="B32" s="282"/>
      <c r="C32" s="283"/>
      <c r="D32" s="283"/>
      <c r="E32" s="283"/>
      <c r="F32" s="283"/>
      <c r="G32" s="283"/>
      <c r="H32" s="283"/>
      <c r="I32" s="283"/>
      <c r="J32" s="283"/>
      <c r="K32" s="279"/>
    </row>
    <row r="33" spans="2:11" ht="15" customHeight="1">
      <c r="B33" s="282"/>
      <c r="C33" s="283"/>
      <c r="D33" s="281" t="s">
        <v>603</v>
      </c>
      <c r="E33" s="281"/>
      <c r="F33" s="281"/>
      <c r="G33" s="281"/>
      <c r="H33" s="281"/>
      <c r="I33" s="281"/>
      <c r="J33" s="281"/>
      <c r="K33" s="279"/>
    </row>
    <row r="34" spans="2:11" ht="15" customHeight="1">
      <c r="B34" s="282"/>
      <c r="C34" s="283"/>
      <c r="D34" s="281" t="s">
        <v>604</v>
      </c>
      <c r="E34" s="281"/>
      <c r="F34" s="281"/>
      <c r="G34" s="281"/>
      <c r="H34" s="281"/>
      <c r="I34" s="281"/>
      <c r="J34" s="281"/>
      <c r="K34" s="279"/>
    </row>
    <row r="35" spans="2:11" ht="15" customHeight="1">
      <c r="B35" s="282"/>
      <c r="C35" s="283"/>
      <c r="D35" s="281" t="s">
        <v>605</v>
      </c>
      <c r="E35" s="281"/>
      <c r="F35" s="281"/>
      <c r="G35" s="281"/>
      <c r="H35" s="281"/>
      <c r="I35" s="281"/>
      <c r="J35" s="281"/>
      <c r="K35" s="279"/>
    </row>
    <row r="36" spans="2:11" ht="15" customHeight="1">
      <c r="B36" s="282"/>
      <c r="C36" s="283"/>
      <c r="D36" s="281"/>
      <c r="E36" s="284" t="s">
        <v>114</v>
      </c>
      <c r="F36" s="281"/>
      <c r="G36" s="281" t="s">
        <v>606</v>
      </c>
      <c r="H36" s="281"/>
      <c r="I36" s="281"/>
      <c r="J36" s="281"/>
      <c r="K36" s="279"/>
    </row>
    <row r="37" spans="2:11" ht="30.75" customHeight="1">
      <c r="B37" s="282"/>
      <c r="C37" s="283"/>
      <c r="D37" s="281"/>
      <c r="E37" s="284" t="s">
        <v>607</v>
      </c>
      <c r="F37" s="281"/>
      <c r="G37" s="281" t="s">
        <v>608</v>
      </c>
      <c r="H37" s="281"/>
      <c r="I37" s="281"/>
      <c r="J37" s="281"/>
      <c r="K37" s="279"/>
    </row>
    <row r="38" spans="2:11" ht="15" customHeight="1">
      <c r="B38" s="282"/>
      <c r="C38" s="283"/>
      <c r="D38" s="281"/>
      <c r="E38" s="284" t="s">
        <v>55</v>
      </c>
      <c r="F38" s="281"/>
      <c r="G38" s="281" t="s">
        <v>609</v>
      </c>
      <c r="H38" s="281"/>
      <c r="I38" s="281"/>
      <c r="J38" s="281"/>
      <c r="K38" s="279"/>
    </row>
    <row r="39" spans="2:11" ht="15" customHeight="1">
      <c r="B39" s="282"/>
      <c r="C39" s="283"/>
      <c r="D39" s="281"/>
      <c r="E39" s="284" t="s">
        <v>56</v>
      </c>
      <c r="F39" s="281"/>
      <c r="G39" s="281" t="s">
        <v>610</v>
      </c>
      <c r="H39" s="281"/>
      <c r="I39" s="281"/>
      <c r="J39" s="281"/>
      <c r="K39" s="279"/>
    </row>
    <row r="40" spans="2:11" ht="15" customHeight="1">
      <c r="B40" s="282"/>
      <c r="C40" s="283"/>
      <c r="D40" s="281"/>
      <c r="E40" s="284" t="s">
        <v>115</v>
      </c>
      <c r="F40" s="281"/>
      <c r="G40" s="281" t="s">
        <v>611</v>
      </c>
      <c r="H40" s="281"/>
      <c r="I40" s="281"/>
      <c r="J40" s="281"/>
      <c r="K40" s="279"/>
    </row>
    <row r="41" spans="2:11" ht="15" customHeight="1">
      <c r="B41" s="282"/>
      <c r="C41" s="283"/>
      <c r="D41" s="281"/>
      <c r="E41" s="284" t="s">
        <v>116</v>
      </c>
      <c r="F41" s="281"/>
      <c r="G41" s="281" t="s">
        <v>612</v>
      </c>
      <c r="H41" s="281"/>
      <c r="I41" s="281"/>
      <c r="J41" s="281"/>
      <c r="K41" s="279"/>
    </row>
    <row r="42" spans="2:11" ht="15" customHeight="1">
      <c r="B42" s="282"/>
      <c r="C42" s="283"/>
      <c r="D42" s="281"/>
      <c r="E42" s="284" t="s">
        <v>613</v>
      </c>
      <c r="F42" s="281"/>
      <c r="G42" s="281" t="s">
        <v>614</v>
      </c>
      <c r="H42" s="281"/>
      <c r="I42" s="281"/>
      <c r="J42" s="281"/>
      <c r="K42" s="279"/>
    </row>
    <row r="43" spans="2:11" ht="15" customHeight="1">
      <c r="B43" s="282"/>
      <c r="C43" s="283"/>
      <c r="D43" s="281"/>
      <c r="E43" s="284"/>
      <c r="F43" s="281"/>
      <c r="G43" s="281" t="s">
        <v>615</v>
      </c>
      <c r="H43" s="281"/>
      <c r="I43" s="281"/>
      <c r="J43" s="281"/>
      <c r="K43" s="279"/>
    </row>
    <row r="44" spans="2:11" ht="15" customHeight="1">
      <c r="B44" s="282"/>
      <c r="C44" s="283"/>
      <c r="D44" s="281"/>
      <c r="E44" s="284" t="s">
        <v>616</v>
      </c>
      <c r="F44" s="281"/>
      <c r="G44" s="281" t="s">
        <v>617</v>
      </c>
      <c r="H44" s="281"/>
      <c r="I44" s="281"/>
      <c r="J44" s="281"/>
      <c r="K44" s="279"/>
    </row>
    <row r="45" spans="2:11" ht="15" customHeight="1">
      <c r="B45" s="282"/>
      <c r="C45" s="283"/>
      <c r="D45" s="281"/>
      <c r="E45" s="284" t="s">
        <v>118</v>
      </c>
      <c r="F45" s="281"/>
      <c r="G45" s="281" t="s">
        <v>618</v>
      </c>
      <c r="H45" s="281"/>
      <c r="I45" s="281"/>
      <c r="J45" s="281"/>
      <c r="K45" s="279"/>
    </row>
    <row r="46" spans="2:11" ht="12.75" customHeight="1">
      <c r="B46" s="282"/>
      <c r="C46" s="283"/>
      <c r="D46" s="281"/>
      <c r="E46" s="281"/>
      <c r="F46" s="281"/>
      <c r="G46" s="281"/>
      <c r="H46" s="281"/>
      <c r="I46" s="281"/>
      <c r="J46" s="281"/>
      <c r="K46" s="279"/>
    </row>
    <row r="47" spans="2:11" ht="15" customHeight="1">
      <c r="B47" s="282"/>
      <c r="C47" s="283"/>
      <c r="D47" s="281" t="s">
        <v>619</v>
      </c>
      <c r="E47" s="281"/>
      <c r="F47" s="281"/>
      <c r="G47" s="281"/>
      <c r="H47" s="281"/>
      <c r="I47" s="281"/>
      <c r="J47" s="281"/>
      <c r="K47" s="279"/>
    </row>
    <row r="48" spans="2:11" ht="15" customHeight="1">
      <c r="B48" s="282"/>
      <c r="C48" s="283"/>
      <c r="D48" s="283"/>
      <c r="E48" s="281" t="s">
        <v>620</v>
      </c>
      <c r="F48" s="281"/>
      <c r="G48" s="281"/>
      <c r="H48" s="281"/>
      <c r="I48" s="281"/>
      <c r="J48" s="281"/>
      <c r="K48" s="279"/>
    </row>
    <row r="49" spans="2:11" ht="15" customHeight="1">
      <c r="B49" s="282"/>
      <c r="C49" s="283"/>
      <c r="D49" s="283"/>
      <c r="E49" s="281" t="s">
        <v>621</v>
      </c>
      <c r="F49" s="281"/>
      <c r="G49" s="281"/>
      <c r="H49" s="281"/>
      <c r="I49" s="281"/>
      <c r="J49" s="281"/>
      <c r="K49" s="279"/>
    </row>
    <row r="50" spans="2:11" ht="15" customHeight="1">
      <c r="B50" s="282"/>
      <c r="C50" s="283"/>
      <c r="D50" s="283"/>
      <c r="E50" s="281" t="s">
        <v>622</v>
      </c>
      <c r="F50" s="281"/>
      <c r="G50" s="281"/>
      <c r="H50" s="281"/>
      <c r="I50" s="281"/>
      <c r="J50" s="281"/>
      <c r="K50" s="279"/>
    </row>
    <row r="51" spans="2:11" ht="15" customHeight="1">
      <c r="B51" s="282"/>
      <c r="C51" s="283"/>
      <c r="D51" s="281" t="s">
        <v>623</v>
      </c>
      <c r="E51" s="281"/>
      <c r="F51" s="281"/>
      <c r="G51" s="281"/>
      <c r="H51" s="281"/>
      <c r="I51" s="281"/>
      <c r="J51" s="281"/>
      <c r="K51" s="279"/>
    </row>
    <row r="52" spans="2:11" ht="25.5" customHeight="1">
      <c r="B52" s="277"/>
      <c r="C52" s="278" t="s">
        <v>624</v>
      </c>
      <c r="D52" s="278"/>
      <c r="E52" s="278"/>
      <c r="F52" s="278"/>
      <c r="G52" s="278"/>
      <c r="H52" s="278"/>
      <c r="I52" s="278"/>
      <c r="J52" s="278"/>
      <c r="K52" s="279"/>
    </row>
    <row r="53" spans="2:11" ht="5.25" customHeight="1">
      <c r="B53" s="277"/>
      <c r="C53" s="280"/>
      <c r="D53" s="280"/>
      <c r="E53" s="280"/>
      <c r="F53" s="280"/>
      <c r="G53" s="280"/>
      <c r="H53" s="280"/>
      <c r="I53" s="280"/>
      <c r="J53" s="280"/>
      <c r="K53" s="279"/>
    </row>
    <row r="54" spans="2:11" ht="15" customHeight="1">
      <c r="B54" s="277"/>
      <c r="C54" s="281" t="s">
        <v>625</v>
      </c>
      <c r="D54" s="281"/>
      <c r="E54" s="281"/>
      <c r="F54" s="281"/>
      <c r="G54" s="281"/>
      <c r="H54" s="281"/>
      <c r="I54" s="281"/>
      <c r="J54" s="281"/>
      <c r="K54" s="279"/>
    </row>
    <row r="55" spans="2:11" ht="15" customHeight="1">
      <c r="B55" s="277"/>
      <c r="C55" s="281" t="s">
        <v>626</v>
      </c>
      <c r="D55" s="281"/>
      <c r="E55" s="281"/>
      <c r="F55" s="281"/>
      <c r="G55" s="281"/>
      <c r="H55" s="281"/>
      <c r="I55" s="281"/>
      <c r="J55" s="281"/>
      <c r="K55" s="279"/>
    </row>
    <row r="56" spans="2:11" ht="12.75" customHeight="1">
      <c r="B56" s="277"/>
      <c r="C56" s="281"/>
      <c r="D56" s="281"/>
      <c r="E56" s="281"/>
      <c r="F56" s="281"/>
      <c r="G56" s="281"/>
      <c r="H56" s="281"/>
      <c r="I56" s="281"/>
      <c r="J56" s="281"/>
      <c r="K56" s="279"/>
    </row>
    <row r="57" spans="2:11" ht="15" customHeight="1">
      <c r="B57" s="277"/>
      <c r="C57" s="281" t="s">
        <v>627</v>
      </c>
      <c r="D57" s="281"/>
      <c r="E57" s="281"/>
      <c r="F57" s="281"/>
      <c r="G57" s="281"/>
      <c r="H57" s="281"/>
      <c r="I57" s="281"/>
      <c r="J57" s="281"/>
      <c r="K57" s="279"/>
    </row>
    <row r="58" spans="2:11" ht="15" customHeight="1">
      <c r="B58" s="277"/>
      <c r="C58" s="283"/>
      <c r="D58" s="281" t="s">
        <v>628</v>
      </c>
      <c r="E58" s="281"/>
      <c r="F58" s="281"/>
      <c r="G58" s="281"/>
      <c r="H58" s="281"/>
      <c r="I58" s="281"/>
      <c r="J58" s="281"/>
      <c r="K58" s="279"/>
    </row>
    <row r="59" spans="2:11" ht="15" customHeight="1">
      <c r="B59" s="277"/>
      <c r="C59" s="283"/>
      <c r="D59" s="281" t="s">
        <v>629</v>
      </c>
      <c r="E59" s="281"/>
      <c r="F59" s="281"/>
      <c r="G59" s="281"/>
      <c r="H59" s="281"/>
      <c r="I59" s="281"/>
      <c r="J59" s="281"/>
      <c r="K59" s="279"/>
    </row>
    <row r="60" spans="2:11" ht="15" customHeight="1">
      <c r="B60" s="277"/>
      <c r="C60" s="283"/>
      <c r="D60" s="281" t="s">
        <v>630</v>
      </c>
      <c r="E60" s="281"/>
      <c r="F60" s="281"/>
      <c r="G60" s="281"/>
      <c r="H60" s="281"/>
      <c r="I60" s="281"/>
      <c r="J60" s="281"/>
      <c r="K60" s="279"/>
    </row>
    <row r="61" spans="2:11" ht="15" customHeight="1">
      <c r="B61" s="277"/>
      <c r="C61" s="283"/>
      <c r="D61" s="281" t="s">
        <v>631</v>
      </c>
      <c r="E61" s="281"/>
      <c r="F61" s="281"/>
      <c r="G61" s="281"/>
      <c r="H61" s="281"/>
      <c r="I61" s="281"/>
      <c r="J61" s="281"/>
      <c r="K61" s="279"/>
    </row>
    <row r="62" spans="2:11" ht="15" customHeight="1">
      <c r="B62" s="277"/>
      <c r="C62" s="283"/>
      <c r="D62" s="286" t="s">
        <v>632</v>
      </c>
      <c r="E62" s="286"/>
      <c r="F62" s="286"/>
      <c r="G62" s="286"/>
      <c r="H62" s="286"/>
      <c r="I62" s="286"/>
      <c r="J62" s="286"/>
      <c r="K62" s="279"/>
    </row>
    <row r="63" spans="2:11" ht="15" customHeight="1">
      <c r="B63" s="277"/>
      <c r="C63" s="283"/>
      <c r="D63" s="281" t="s">
        <v>633</v>
      </c>
      <c r="E63" s="281"/>
      <c r="F63" s="281"/>
      <c r="G63" s="281"/>
      <c r="H63" s="281"/>
      <c r="I63" s="281"/>
      <c r="J63" s="281"/>
      <c r="K63" s="279"/>
    </row>
    <row r="64" spans="2:11" ht="12.75" customHeight="1">
      <c r="B64" s="277"/>
      <c r="C64" s="283"/>
      <c r="D64" s="283"/>
      <c r="E64" s="287"/>
      <c r="F64" s="283"/>
      <c r="G64" s="283"/>
      <c r="H64" s="283"/>
      <c r="I64" s="283"/>
      <c r="J64" s="283"/>
      <c r="K64" s="279"/>
    </row>
    <row r="65" spans="2:11" ht="15" customHeight="1">
      <c r="B65" s="277"/>
      <c r="C65" s="283"/>
      <c r="D65" s="281" t="s">
        <v>634</v>
      </c>
      <c r="E65" s="281"/>
      <c r="F65" s="281"/>
      <c r="G65" s="281"/>
      <c r="H65" s="281"/>
      <c r="I65" s="281"/>
      <c r="J65" s="281"/>
      <c r="K65" s="279"/>
    </row>
    <row r="66" spans="2:11" ht="15" customHeight="1">
      <c r="B66" s="277"/>
      <c r="C66" s="283"/>
      <c r="D66" s="286" t="s">
        <v>635</v>
      </c>
      <c r="E66" s="286"/>
      <c r="F66" s="286"/>
      <c r="G66" s="286"/>
      <c r="H66" s="286"/>
      <c r="I66" s="286"/>
      <c r="J66" s="286"/>
      <c r="K66" s="279"/>
    </row>
    <row r="67" spans="2:11" ht="15" customHeight="1">
      <c r="B67" s="277"/>
      <c r="C67" s="283"/>
      <c r="D67" s="281" t="s">
        <v>636</v>
      </c>
      <c r="E67" s="281"/>
      <c r="F67" s="281"/>
      <c r="G67" s="281"/>
      <c r="H67" s="281"/>
      <c r="I67" s="281"/>
      <c r="J67" s="281"/>
      <c r="K67" s="279"/>
    </row>
    <row r="68" spans="2:11" ht="15" customHeight="1">
      <c r="B68" s="277"/>
      <c r="C68" s="283"/>
      <c r="D68" s="281" t="s">
        <v>637</v>
      </c>
      <c r="E68" s="281"/>
      <c r="F68" s="281"/>
      <c r="G68" s="281"/>
      <c r="H68" s="281"/>
      <c r="I68" s="281"/>
      <c r="J68" s="281"/>
      <c r="K68" s="279"/>
    </row>
    <row r="69" spans="2:11" ht="15" customHeight="1">
      <c r="B69" s="277"/>
      <c r="C69" s="283"/>
      <c r="D69" s="281" t="s">
        <v>638</v>
      </c>
      <c r="E69" s="281"/>
      <c r="F69" s="281"/>
      <c r="G69" s="281"/>
      <c r="H69" s="281"/>
      <c r="I69" s="281"/>
      <c r="J69" s="281"/>
      <c r="K69" s="279"/>
    </row>
    <row r="70" spans="2:11" ht="15" customHeight="1">
      <c r="B70" s="277"/>
      <c r="C70" s="283"/>
      <c r="D70" s="281" t="s">
        <v>639</v>
      </c>
      <c r="E70" s="281"/>
      <c r="F70" s="281"/>
      <c r="G70" s="281"/>
      <c r="H70" s="281"/>
      <c r="I70" s="281"/>
      <c r="J70" s="281"/>
      <c r="K70" s="279"/>
    </row>
    <row r="71" spans="2:11" ht="12.75" customHeight="1">
      <c r="B71" s="288"/>
      <c r="C71" s="289"/>
      <c r="D71" s="289"/>
      <c r="E71" s="289"/>
      <c r="F71" s="289"/>
      <c r="G71" s="289"/>
      <c r="H71" s="289"/>
      <c r="I71" s="289"/>
      <c r="J71" s="289"/>
      <c r="K71" s="290"/>
    </row>
    <row r="72" spans="2:11" ht="18.75" customHeight="1">
      <c r="B72" s="291"/>
      <c r="C72" s="291"/>
      <c r="D72" s="291"/>
      <c r="E72" s="291"/>
      <c r="F72" s="291"/>
      <c r="G72" s="291"/>
      <c r="H72" s="291"/>
      <c r="I72" s="291"/>
      <c r="J72" s="291"/>
      <c r="K72" s="292"/>
    </row>
    <row r="73" spans="2:11" ht="18.75" customHeight="1">
      <c r="B73" s="292"/>
      <c r="C73" s="292"/>
      <c r="D73" s="292"/>
      <c r="E73" s="292"/>
      <c r="F73" s="292"/>
      <c r="G73" s="292"/>
      <c r="H73" s="292"/>
      <c r="I73" s="292"/>
      <c r="J73" s="292"/>
      <c r="K73" s="292"/>
    </row>
    <row r="74" spans="2:11" ht="7.5" customHeight="1">
      <c r="B74" s="293"/>
      <c r="C74" s="294"/>
      <c r="D74" s="294"/>
      <c r="E74" s="294"/>
      <c r="F74" s="294"/>
      <c r="G74" s="294"/>
      <c r="H74" s="294"/>
      <c r="I74" s="294"/>
      <c r="J74" s="294"/>
      <c r="K74" s="295"/>
    </row>
    <row r="75" spans="2:11" ht="45" customHeight="1">
      <c r="B75" s="296"/>
      <c r="C75" s="297" t="s">
        <v>640</v>
      </c>
      <c r="D75" s="297"/>
      <c r="E75" s="297"/>
      <c r="F75" s="297"/>
      <c r="G75" s="297"/>
      <c r="H75" s="297"/>
      <c r="I75" s="297"/>
      <c r="J75" s="297"/>
      <c r="K75" s="298"/>
    </row>
    <row r="76" spans="2:11" ht="17.25" customHeight="1">
      <c r="B76" s="296"/>
      <c r="C76" s="299" t="s">
        <v>641</v>
      </c>
      <c r="D76" s="299"/>
      <c r="E76" s="299"/>
      <c r="F76" s="299" t="s">
        <v>642</v>
      </c>
      <c r="G76" s="300"/>
      <c r="H76" s="299" t="s">
        <v>56</v>
      </c>
      <c r="I76" s="299" t="s">
        <v>59</v>
      </c>
      <c r="J76" s="299" t="s">
        <v>643</v>
      </c>
      <c r="K76" s="298"/>
    </row>
    <row r="77" spans="2:11" ht="17.25" customHeight="1">
      <c r="B77" s="296"/>
      <c r="C77" s="301" t="s">
        <v>644</v>
      </c>
      <c r="D77" s="301"/>
      <c r="E77" s="301"/>
      <c r="F77" s="302" t="s">
        <v>645</v>
      </c>
      <c r="G77" s="303"/>
      <c r="H77" s="301"/>
      <c r="I77" s="301"/>
      <c r="J77" s="301" t="s">
        <v>646</v>
      </c>
      <c r="K77" s="298"/>
    </row>
    <row r="78" spans="2:11" ht="5.25" customHeight="1">
      <c r="B78" s="296"/>
      <c r="C78" s="304"/>
      <c r="D78" s="304"/>
      <c r="E78" s="304"/>
      <c r="F78" s="304"/>
      <c r="G78" s="305"/>
      <c r="H78" s="304"/>
      <c r="I78" s="304"/>
      <c r="J78" s="304"/>
      <c r="K78" s="298"/>
    </row>
    <row r="79" spans="2:11" ht="15" customHeight="1">
      <c r="B79" s="296"/>
      <c r="C79" s="284" t="s">
        <v>55</v>
      </c>
      <c r="D79" s="304"/>
      <c r="E79" s="304"/>
      <c r="F79" s="306" t="s">
        <v>647</v>
      </c>
      <c r="G79" s="305"/>
      <c r="H79" s="284" t="s">
        <v>648</v>
      </c>
      <c r="I79" s="284" t="s">
        <v>649</v>
      </c>
      <c r="J79" s="284">
        <v>20</v>
      </c>
      <c r="K79" s="298"/>
    </row>
    <row r="80" spans="2:11" ht="15" customHeight="1">
      <c r="B80" s="296"/>
      <c r="C80" s="284" t="s">
        <v>650</v>
      </c>
      <c r="D80" s="284"/>
      <c r="E80" s="284"/>
      <c r="F80" s="306" t="s">
        <v>647</v>
      </c>
      <c r="G80" s="305"/>
      <c r="H80" s="284" t="s">
        <v>651</v>
      </c>
      <c r="I80" s="284" t="s">
        <v>649</v>
      </c>
      <c r="J80" s="284">
        <v>120</v>
      </c>
      <c r="K80" s="298"/>
    </row>
    <row r="81" spans="2:11" ht="15" customHeight="1">
      <c r="B81" s="307"/>
      <c r="C81" s="284" t="s">
        <v>652</v>
      </c>
      <c r="D81" s="284"/>
      <c r="E81" s="284"/>
      <c r="F81" s="306" t="s">
        <v>653</v>
      </c>
      <c r="G81" s="305"/>
      <c r="H81" s="284" t="s">
        <v>654</v>
      </c>
      <c r="I81" s="284" t="s">
        <v>649</v>
      </c>
      <c r="J81" s="284">
        <v>50</v>
      </c>
      <c r="K81" s="298"/>
    </row>
    <row r="82" spans="2:11" ht="15" customHeight="1">
      <c r="B82" s="307"/>
      <c r="C82" s="284" t="s">
        <v>655</v>
      </c>
      <c r="D82" s="284"/>
      <c r="E82" s="284"/>
      <c r="F82" s="306" t="s">
        <v>647</v>
      </c>
      <c r="G82" s="305"/>
      <c r="H82" s="284" t="s">
        <v>656</v>
      </c>
      <c r="I82" s="284" t="s">
        <v>657</v>
      </c>
      <c r="J82" s="284"/>
      <c r="K82" s="298"/>
    </row>
    <row r="83" spans="2:11" ht="15" customHeight="1">
      <c r="B83" s="307"/>
      <c r="C83" s="308" t="s">
        <v>658</v>
      </c>
      <c r="D83" s="308"/>
      <c r="E83" s="308"/>
      <c r="F83" s="309" t="s">
        <v>653</v>
      </c>
      <c r="G83" s="308"/>
      <c r="H83" s="308" t="s">
        <v>659</v>
      </c>
      <c r="I83" s="308" t="s">
        <v>649</v>
      </c>
      <c r="J83" s="308">
        <v>15</v>
      </c>
      <c r="K83" s="298"/>
    </row>
    <row r="84" spans="2:11" ht="15" customHeight="1">
      <c r="B84" s="307"/>
      <c r="C84" s="308" t="s">
        <v>660</v>
      </c>
      <c r="D84" s="308"/>
      <c r="E84" s="308"/>
      <c r="F84" s="309" t="s">
        <v>653</v>
      </c>
      <c r="G84" s="308"/>
      <c r="H84" s="308" t="s">
        <v>661</v>
      </c>
      <c r="I84" s="308" t="s">
        <v>649</v>
      </c>
      <c r="J84" s="308">
        <v>15</v>
      </c>
      <c r="K84" s="298"/>
    </row>
    <row r="85" spans="2:11" ht="15" customHeight="1">
      <c r="B85" s="307"/>
      <c r="C85" s="308" t="s">
        <v>662</v>
      </c>
      <c r="D85" s="308"/>
      <c r="E85" s="308"/>
      <c r="F85" s="309" t="s">
        <v>653</v>
      </c>
      <c r="G85" s="308"/>
      <c r="H85" s="308" t="s">
        <v>663</v>
      </c>
      <c r="I85" s="308" t="s">
        <v>649</v>
      </c>
      <c r="J85" s="308">
        <v>20</v>
      </c>
      <c r="K85" s="298"/>
    </row>
    <row r="86" spans="2:11" ht="15" customHeight="1">
      <c r="B86" s="307"/>
      <c r="C86" s="308" t="s">
        <v>664</v>
      </c>
      <c r="D86" s="308"/>
      <c r="E86" s="308"/>
      <c r="F86" s="309" t="s">
        <v>653</v>
      </c>
      <c r="G86" s="308"/>
      <c r="H86" s="308" t="s">
        <v>665</v>
      </c>
      <c r="I86" s="308" t="s">
        <v>649</v>
      </c>
      <c r="J86" s="308">
        <v>20</v>
      </c>
      <c r="K86" s="298"/>
    </row>
    <row r="87" spans="2:11" ht="15" customHeight="1">
      <c r="B87" s="307"/>
      <c r="C87" s="284" t="s">
        <v>666</v>
      </c>
      <c r="D87" s="284"/>
      <c r="E87" s="284"/>
      <c r="F87" s="306" t="s">
        <v>653</v>
      </c>
      <c r="G87" s="305"/>
      <c r="H87" s="284" t="s">
        <v>667</v>
      </c>
      <c r="I87" s="284" t="s">
        <v>649</v>
      </c>
      <c r="J87" s="284">
        <v>50</v>
      </c>
      <c r="K87" s="298"/>
    </row>
    <row r="88" spans="2:11" ht="15" customHeight="1">
      <c r="B88" s="307"/>
      <c r="C88" s="284" t="s">
        <v>668</v>
      </c>
      <c r="D88" s="284"/>
      <c r="E88" s="284"/>
      <c r="F88" s="306" t="s">
        <v>653</v>
      </c>
      <c r="G88" s="305"/>
      <c r="H88" s="284" t="s">
        <v>669</v>
      </c>
      <c r="I88" s="284" t="s">
        <v>649</v>
      </c>
      <c r="J88" s="284">
        <v>20</v>
      </c>
      <c r="K88" s="298"/>
    </row>
    <row r="89" spans="2:11" ht="15" customHeight="1">
      <c r="B89" s="307"/>
      <c r="C89" s="284" t="s">
        <v>670</v>
      </c>
      <c r="D89" s="284"/>
      <c r="E89" s="284"/>
      <c r="F89" s="306" t="s">
        <v>653</v>
      </c>
      <c r="G89" s="305"/>
      <c r="H89" s="284" t="s">
        <v>671</v>
      </c>
      <c r="I89" s="284" t="s">
        <v>649</v>
      </c>
      <c r="J89" s="284">
        <v>20</v>
      </c>
      <c r="K89" s="298"/>
    </row>
    <row r="90" spans="2:11" ht="15" customHeight="1">
      <c r="B90" s="307"/>
      <c r="C90" s="284" t="s">
        <v>672</v>
      </c>
      <c r="D90" s="284"/>
      <c r="E90" s="284"/>
      <c r="F90" s="306" t="s">
        <v>653</v>
      </c>
      <c r="G90" s="305"/>
      <c r="H90" s="284" t="s">
        <v>673</v>
      </c>
      <c r="I90" s="284" t="s">
        <v>649</v>
      </c>
      <c r="J90" s="284">
        <v>50</v>
      </c>
      <c r="K90" s="298"/>
    </row>
    <row r="91" spans="2:11" ht="15" customHeight="1">
      <c r="B91" s="307"/>
      <c r="C91" s="284" t="s">
        <v>674</v>
      </c>
      <c r="D91" s="284"/>
      <c r="E91" s="284"/>
      <c r="F91" s="306" t="s">
        <v>653</v>
      </c>
      <c r="G91" s="305"/>
      <c r="H91" s="284" t="s">
        <v>674</v>
      </c>
      <c r="I91" s="284" t="s">
        <v>649</v>
      </c>
      <c r="J91" s="284">
        <v>50</v>
      </c>
      <c r="K91" s="298"/>
    </row>
    <row r="92" spans="2:11" ht="15" customHeight="1">
      <c r="B92" s="307"/>
      <c r="C92" s="284" t="s">
        <v>675</v>
      </c>
      <c r="D92" s="284"/>
      <c r="E92" s="284"/>
      <c r="F92" s="306" t="s">
        <v>653</v>
      </c>
      <c r="G92" s="305"/>
      <c r="H92" s="284" t="s">
        <v>676</v>
      </c>
      <c r="I92" s="284" t="s">
        <v>649</v>
      </c>
      <c r="J92" s="284">
        <v>255</v>
      </c>
      <c r="K92" s="298"/>
    </row>
    <row r="93" spans="2:11" ht="15" customHeight="1">
      <c r="B93" s="307"/>
      <c r="C93" s="284" t="s">
        <v>677</v>
      </c>
      <c r="D93" s="284"/>
      <c r="E93" s="284"/>
      <c r="F93" s="306" t="s">
        <v>647</v>
      </c>
      <c r="G93" s="305"/>
      <c r="H93" s="284" t="s">
        <v>678</v>
      </c>
      <c r="I93" s="284" t="s">
        <v>679</v>
      </c>
      <c r="J93" s="284"/>
      <c r="K93" s="298"/>
    </row>
    <row r="94" spans="2:11" ht="15" customHeight="1">
      <c r="B94" s="307"/>
      <c r="C94" s="284" t="s">
        <v>680</v>
      </c>
      <c r="D94" s="284"/>
      <c r="E94" s="284"/>
      <c r="F94" s="306" t="s">
        <v>647</v>
      </c>
      <c r="G94" s="305"/>
      <c r="H94" s="284" t="s">
        <v>681</v>
      </c>
      <c r="I94" s="284" t="s">
        <v>682</v>
      </c>
      <c r="J94" s="284"/>
      <c r="K94" s="298"/>
    </row>
    <row r="95" spans="2:11" ht="15" customHeight="1">
      <c r="B95" s="307"/>
      <c r="C95" s="284" t="s">
        <v>683</v>
      </c>
      <c r="D95" s="284"/>
      <c r="E95" s="284"/>
      <c r="F95" s="306" t="s">
        <v>647</v>
      </c>
      <c r="G95" s="305"/>
      <c r="H95" s="284" t="s">
        <v>683</v>
      </c>
      <c r="I95" s="284" t="s">
        <v>682</v>
      </c>
      <c r="J95" s="284"/>
      <c r="K95" s="298"/>
    </row>
    <row r="96" spans="2:11" ht="15" customHeight="1">
      <c r="B96" s="307"/>
      <c r="C96" s="284" t="s">
        <v>40</v>
      </c>
      <c r="D96" s="284"/>
      <c r="E96" s="284"/>
      <c r="F96" s="306" t="s">
        <v>647</v>
      </c>
      <c r="G96" s="305"/>
      <c r="H96" s="284" t="s">
        <v>684</v>
      </c>
      <c r="I96" s="284" t="s">
        <v>682</v>
      </c>
      <c r="J96" s="284"/>
      <c r="K96" s="298"/>
    </row>
    <row r="97" spans="2:11" ht="15" customHeight="1">
      <c r="B97" s="307"/>
      <c r="C97" s="284" t="s">
        <v>50</v>
      </c>
      <c r="D97" s="284"/>
      <c r="E97" s="284"/>
      <c r="F97" s="306" t="s">
        <v>647</v>
      </c>
      <c r="G97" s="305"/>
      <c r="H97" s="284" t="s">
        <v>685</v>
      </c>
      <c r="I97" s="284" t="s">
        <v>682</v>
      </c>
      <c r="J97" s="284"/>
      <c r="K97" s="298"/>
    </row>
    <row r="98" spans="2:11" ht="15" customHeight="1">
      <c r="B98" s="310"/>
      <c r="C98" s="311"/>
      <c r="D98" s="311"/>
      <c r="E98" s="311"/>
      <c r="F98" s="311"/>
      <c r="G98" s="311"/>
      <c r="H98" s="311"/>
      <c r="I98" s="311"/>
      <c r="J98" s="311"/>
      <c r="K98" s="312"/>
    </row>
    <row r="99" spans="2:11" ht="18.75" customHeight="1">
      <c r="B99" s="313"/>
      <c r="C99" s="314"/>
      <c r="D99" s="314"/>
      <c r="E99" s="314"/>
      <c r="F99" s="314"/>
      <c r="G99" s="314"/>
      <c r="H99" s="314"/>
      <c r="I99" s="314"/>
      <c r="J99" s="314"/>
      <c r="K99" s="313"/>
    </row>
    <row r="100" spans="2:11" ht="18.75" customHeight="1">
      <c r="B100" s="292"/>
      <c r="C100" s="292"/>
      <c r="D100" s="292"/>
      <c r="E100" s="292"/>
      <c r="F100" s="292"/>
      <c r="G100" s="292"/>
      <c r="H100" s="292"/>
      <c r="I100" s="292"/>
      <c r="J100" s="292"/>
      <c r="K100" s="292"/>
    </row>
    <row r="101" spans="2:11" ht="7.5" customHeight="1">
      <c r="B101" s="293"/>
      <c r="C101" s="294"/>
      <c r="D101" s="294"/>
      <c r="E101" s="294"/>
      <c r="F101" s="294"/>
      <c r="G101" s="294"/>
      <c r="H101" s="294"/>
      <c r="I101" s="294"/>
      <c r="J101" s="294"/>
      <c r="K101" s="295"/>
    </row>
    <row r="102" spans="2:11" ht="45" customHeight="1">
      <c r="B102" s="296"/>
      <c r="C102" s="297" t="s">
        <v>686</v>
      </c>
      <c r="D102" s="297"/>
      <c r="E102" s="297"/>
      <c r="F102" s="297"/>
      <c r="G102" s="297"/>
      <c r="H102" s="297"/>
      <c r="I102" s="297"/>
      <c r="J102" s="297"/>
      <c r="K102" s="298"/>
    </row>
    <row r="103" spans="2:11" ht="17.25" customHeight="1">
      <c r="B103" s="296"/>
      <c r="C103" s="299" t="s">
        <v>641</v>
      </c>
      <c r="D103" s="299"/>
      <c r="E103" s="299"/>
      <c r="F103" s="299" t="s">
        <v>642</v>
      </c>
      <c r="G103" s="300"/>
      <c r="H103" s="299" t="s">
        <v>56</v>
      </c>
      <c r="I103" s="299" t="s">
        <v>59</v>
      </c>
      <c r="J103" s="299" t="s">
        <v>643</v>
      </c>
      <c r="K103" s="298"/>
    </row>
    <row r="104" spans="2:11" ht="17.25" customHeight="1">
      <c r="B104" s="296"/>
      <c r="C104" s="301" t="s">
        <v>644</v>
      </c>
      <c r="D104" s="301"/>
      <c r="E104" s="301"/>
      <c r="F104" s="302" t="s">
        <v>645</v>
      </c>
      <c r="G104" s="303"/>
      <c r="H104" s="301"/>
      <c r="I104" s="301"/>
      <c r="J104" s="301" t="s">
        <v>646</v>
      </c>
      <c r="K104" s="298"/>
    </row>
    <row r="105" spans="2:11" ht="5.25" customHeight="1">
      <c r="B105" s="296"/>
      <c r="C105" s="299"/>
      <c r="D105" s="299"/>
      <c r="E105" s="299"/>
      <c r="F105" s="299"/>
      <c r="G105" s="315"/>
      <c r="H105" s="299"/>
      <c r="I105" s="299"/>
      <c r="J105" s="299"/>
      <c r="K105" s="298"/>
    </row>
    <row r="106" spans="2:11" ht="15" customHeight="1">
      <c r="B106" s="296"/>
      <c r="C106" s="284" t="s">
        <v>55</v>
      </c>
      <c r="D106" s="304"/>
      <c r="E106" s="304"/>
      <c r="F106" s="306" t="s">
        <v>647</v>
      </c>
      <c r="G106" s="315"/>
      <c r="H106" s="284" t="s">
        <v>687</v>
      </c>
      <c r="I106" s="284" t="s">
        <v>649</v>
      </c>
      <c r="J106" s="284">
        <v>20</v>
      </c>
      <c r="K106" s="298"/>
    </row>
    <row r="107" spans="2:11" ht="15" customHeight="1">
      <c r="B107" s="296"/>
      <c r="C107" s="284" t="s">
        <v>650</v>
      </c>
      <c r="D107" s="284"/>
      <c r="E107" s="284"/>
      <c r="F107" s="306" t="s">
        <v>647</v>
      </c>
      <c r="G107" s="284"/>
      <c r="H107" s="284" t="s">
        <v>687</v>
      </c>
      <c r="I107" s="284" t="s">
        <v>649</v>
      </c>
      <c r="J107" s="284">
        <v>120</v>
      </c>
      <c r="K107" s="298"/>
    </row>
    <row r="108" spans="2:11" ht="15" customHeight="1">
      <c r="B108" s="307"/>
      <c r="C108" s="284" t="s">
        <v>652</v>
      </c>
      <c r="D108" s="284"/>
      <c r="E108" s="284"/>
      <c r="F108" s="306" t="s">
        <v>653</v>
      </c>
      <c r="G108" s="284"/>
      <c r="H108" s="284" t="s">
        <v>687</v>
      </c>
      <c r="I108" s="284" t="s">
        <v>649</v>
      </c>
      <c r="J108" s="284">
        <v>50</v>
      </c>
      <c r="K108" s="298"/>
    </row>
    <row r="109" spans="2:11" ht="15" customHeight="1">
      <c r="B109" s="307"/>
      <c r="C109" s="284" t="s">
        <v>655</v>
      </c>
      <c r="D109" s="284"/>
      <c r="E109" s="284"/>
      <c r="F109" s="306" t="s">
        <v>647</v>
      </c>
      <c r="G109" s="284"/>
      <c r="H109" s="284" t="s">
        <v>687</v>
      </c>
      <c r="I109" s="284" t="s">
        <v>657</v>
      </c>
      <c r="J109" s="284"/>
      <c r="K109" s="298"/>
    </row>
    <row r="110" spans="2:11" ht="15" customHeight="1">
      <c r="B110" s="307"/>
      <c r="C110" s="284" t="s">
        <v>666</v>
      </c>
      <c r="D110" s="284"/>
      <c r="E110" s="284"/>
      <c r="F110" s="306" t="s">
        <v>653</v>
      </c>
      <c r="G110" s="284"/>
      <c r="H110" s="284" t="s">
        <v>687</v>
      </c>
      <c r="I110" s="284" t="s">
        <v>649</v>
      </c>
      <c r="J110" s="284">
        <v>50</v>
      </c>
      <c r="K110" s="298"/>
    </row>
    <row r="111" spans="2:11" ht="15" customHeight="1">
      <c r="B111" s="307"/>
      <c r="C111" s="284" t="s">
        <v>674</v>
      </c>
      <c r="D111" s="284"/>
      <c r="E111" s="284"/>
      <c r="F111" s="306" t="s">
        <v>653</v>
      </c>
      <c r="G111" s="284"/>
      <c r="H111" s="284" t="s">
        <v>687</v>
      </c>
      <c r="I111" s="284" t="s">
        <v>649</v>
      </c>
      <c r="J111" s="284">
        <v>50</v>
      </c>
      <c r="K111" s="298"/>
    </row>
    <row r="112" spans="2:11" ht="15" customHeight="1">
      <c r="B112" s="307"/>
      <c r="C112" s="284" t="s">
        <v>672</v>
      </c>
      <c r="D112" s="284"/>
      <c r="E112" s="284"/>
      <c r="F112" s="306" t="s">
        <v>653</v>
      </c>
      <c r="G112" s="284"/>
      <c r="H112" s="284" t="s">
        <v>687</v>
      </c>
      <c r="I112" s="284" t="s">
        <v>649</v>
      </c>
      <c r="J112" s="284">
        <v>50</v>
      </c>
      <c r="K112" s="298"/>
    </row>
    <row r="113" spans="2:11" ht="15" customHeight="1">
      <c r="B113" s="307"/>
      <c r="C113" s="284" t="s">
        <v>55</v>
      </c>
      <c r="D113" s="284"/>
      <c r="E113" s="284"/>
      <c r="F113" s="306" t="s">
        <v>647</v>
      </c>
      <c r="G113" s="284"/>
      <c r="H113" s="284" t="s">
        <v>688</v>
      </c>
      <c r="I113" s="284" t="s">
        <v>649</v>
      </c>
      <c r="J113" s="284">
        <v>20</v>
      </c>
      <c r="K113" s="298"/>
    </row>
    <row r="114" spans="2:11" ht="15" customHeight="1">
      <c r="B114" s="307"/>
      <c r="C114" s="284" t="s">
        <v>689</v>
      </c>
      <c r="D114" s="284"/>
      <c r="E114" s="284"/>
      <c r="F114" s="306" t="s">
        <v>647</v>
      </c>
      <c r="G114" s="284"/>
      <c r="H114" s="284" t="s">
        <v>690</v>
      </c>
      <c r="I114" s="284" t="s">
        <v>649</v>
      </c>
      <c r="J114" s="284">
        <v>120</v>
      </c>
      <c r="K114" s="298"/>
    </row>
    <row r="115" spans="2:11" ht="15" customHeight="1">
      <c r="B115" s="307"/>
      <c r="C115" s="284" t="s">
        <v>40</v>
      </c>
      <c r="D115" s="284"/>
      <c r="E115" s="284"/>
      <c r="F115" s="306" t="s">
        <v>647</v>
      </c>
      <c r="G115" s="284"/>
      <c r="H115" s="284" t="s">
        <v>691</v>
      </c>
      <c r="I115" s="284" t="s">
        <v>682</v>
      </c>
      <c r="J115" s="284"/>
      <c r="K115" s="298"/>
    </row>
    <row r="116" spans="2:11" ht="15" customHeight="1">
      <c r="B116" s="307"/>
      <c r="C116" s="284" t="s">
        <v>50</v>
      </c>
      <c r="D116" s="284"/>
      <c r="E116" s="284"/>
      <c r="F116" s="306" t="s">
        <v>647</v>
      </c>
      <c r="G116" s="284"/>
      <c r="H116" s="284" t="s">
        <v>692</v>
      </c>
      <c r="I116" s="284" t="s">
        <v>682</v>
      </c>
      <c r="J116" s="284"/>
      <c r="K116" s="298"/>
    </row>
    <row r="117" spans="2:11" ht="15" customHeight="1">
      <c r="B117" s="307"/>
      <c r="C117" s="284" t="s">
        <v>59</v>
      </c>
      <c r="D117" s="284"/>
      <c r="E117" s="284"/>
      <c r="F117" s="306" t="s">
        <v>647</v>
      </c>
      <c r="G117" s="284"/>
      <c r="H117" s="284" t="s">
        <v>693</v>
      </c>
      <c r="I117" s="284" t="s">
        <v>694</v>
      </c>
      <c r="J117" s="284"/>
      <c r="K117" s="298"/>
    </row>
    <row r="118" spans="2:11" ht="15" customHeight="1">
      <c r="B118" s="310"/>
      <c r="C118" s="316"/>
      <c r="D118" s="316"/>
      <c r="E118" s="316"/>
      <c r="F118" s="316"/>
      <c r="G118" s="316"/>
      <c r="H118" s="316"/>
      <c r="I118" s="316"/>
      <c r="J118" s="316"/>
      <c r="K118" s="312"/>
    </row>
    <row r="119" spans="2:11" ht="18.75" customHeight="1">
      <c r="B119" s="317"/>
      <c r="C119" s="281"/>
      <c r="D119" s="281"/>
      <c r="E119" s="281"/>
      <c r="F119" s="318"/>
      <c r="G119" s="281"/>
      <c r="H119" s="281"/>
      <c r="I119" s="281"/>
      <c r="J119" s="281"/>
      <c r="K119" s="317"/>
    </row>
    <row r="120" spans="2:11" ht="18.75" customHeight="1">
      <c r="B120" s="292"/>
      <c r="C120" s="292"/>
      <c r="D120" s="292"/>
      <c r="E120" s="292"/>
      <c r="F120" s="292"/>
      <c r="G120" s="292"/>
      <c r="H120" s="292"/>
      <c r="I120" s="292"/>
      <c r="J120" s="292"/>
      <c r="K120" s="292"/>
    </row>
    <row r="121" spans="2:11" ht="7.5" customHeight="1">
      <c r="B121" s="319"/>
      <c r="C121" s="320"/>
      <c r="D121" s="320"/>
      <c r="E121" s="320"/>
      <c r="F121" s="320"/>
      <c r="G121" s="320"/>
      <c r="H121" s="320"/>
      <c r="I121" s="320"/>
      <c r="J121" s="320"/>
      <c r="K121" s="321"/>
    </row>
    <row r="122" spans="2:11" ht="45" customHeight="1">
      <c r="B122" s="322"/>
      <c r="C122" s="275" t="s">
        <v>695</v>
      </c>
      <c r="D122" s="275"/>
      <c r="E122" s="275"/>
      <c r="F122" s="275"/>
      <c r="G122" s="275"/>
      <c r="H122" s="275"/>
      <c r="I122" s="275"/>
      <c r="J122" s="275"/>
      <c r="K122" s="323"/>
    </row>
    <row r="123" spans="2:11" ht="17.25" customHeight="1">
      <c r="B123" s="324"/>
      <c r="C123" s="299" t="s">
        <v>641</v>
      </c>
      <c r="D123" s="299"/>
      <c r="E123" s="299"/>
      <c r="F123" s="299" t="s">
        <v>642</v>
      </c>
      <c r="G123" s="300"/>
      <c r="H123" s="299" t="s">
        <v>56</v>
      </c>
      <c r="I123" s="299" t="s">
        <v>59</v>
      </c>
      <c r="J123" s="299" t="s">
        <v>643</v>
      </c>
      <c r="K123" s="325"/>
    </row>
    <row r="124" spans="2:11" ht="17.25" customHeight="1">
      <c r="B124" s="324"/>
      <c r="C124" s="301" t="s">
        <v>644</v>
      </c>
      <c r="D124" s="301"/>
      <c r="E124" s="301"/>
      <c r="F124" s="302" t="s">
        <v>645</v>
      </c>
      <c r="G124" s="303"/>
      <c r="H124" s="301"/>
      <c r="I124" s="301"/>
      <c r="J124" s="301" t="s">
        <v>646</v>
      </c>
      <c r="K124" s="325"/>
    </row>
    <row r="125" spans="2:11" ht="5.25" customHeight="1">
      <c r="B125" s="326"/>
      <c r="C125" s="304"/>
      <c r="D125" s="304"/>
      <c r="E125" s="304"/>
      <c r="F125" s="304"/>
      <c r="G125" s="284"/>
      <c r="H125" s="304"/>
      <c r="I125" s="304"/>
      <c r="J125" s="304"/>
      <c r="K125" s="327"/>
    </row>
    <row r="126" spans="2:11" ht="15" customHeight="1">
      <c r="B126" s="326"/>
      <c r="C126" s="284" t="s">
        <v>650</v>
      </c>
      <c r="D126" s="304"/>
      <c r="E126" s="304"/>
      <c r="F126" s="306" t="s">
        <v>647</v>
      </c>
      <c r="G126" s="284"/>
      <c r="H126" s="284" t="s">
        <v>687</v>
      </c>
      <c r="I126" s="284" t="s">
        <v>649</v>
      </c>
      <c r="J126" s="284">
        <v>120</v>
      </c>
      <c r="K126" s="328"/>
    </row>
    <row r="127" spans="2:11" ht="15" customHeight="1">
      <c r="B127" s="326"/>
      <c r="C127" s="284" t="s">
        <v>696</v>
      </c>
      <c r="D127" s="284"/>
      <c r="E127" s="284"/>
      <c r="F127" s="306" t="s">
        <v>647</v>
      </c>
      <c r="G127" s="284"/>
      <c r="H127" s="284" t="s">
        <v>697</v>
      </c>
      <c r="I127" s="284" t="s">
        <v>649</v>
      </c>
      <c r="J127" s="284" t="s">
        <v>698</v>
      </c>
      <c r="K127" s="328"/>
    </row>
    <row r="128" spans="2:11" ht="15" customHeight="1">
      <c r="B128" s="326"/>
      <c r="C128" s="284" t="s">
        <v>595</v>
      </c>
      <c r="D128" s="284"/>
      <c r="E128" s="284"/>
      <c r="F128" s="306" t="s">
        <v>647</v>
      </c>
      <c r="G128" s="284"/>
      <c r="H128" s="284" t="s">
        <v>699</v>
      </c>
      <c r="I128" s="284" t="s">
        <v>649</v>
      </c>
      <c r="J128" s="284" t="s">
        <v>698</v>
      </c>
      <c r="K128" s="328"/>
    </row>
    <row r="129" spans="2:11" ht="15" customHeight="1">
      <c r="B129" s="326"/>
      <c r="C129" s="284" t="s">
        <v>658</v>
      </c>
      <c r="D129" s="284"/>
      <c r="E129" s="284"/>
      <c r="F129" s="306" t="s">
        <v>653</v>
      </c>
      <c r="G129" s="284"/>
      <c r="H129" s="284" t="s">
        <v>659</v>
      </c>
      <c r="I129" s="284" t="s">
        <v>649</v>
      </c>
      <c r="J129" s="284">
        <v>15</v>
      </c>
      <c r="K129" s="328"/>
    </row>
    <row r="130" spans="2:11" ht="15" customHeight="1">
      <c r="B130" s="326"/>
      <c r="C130" s="308" t="s">
        <v>660</v>
      </c>
      <c r="D130" s="308"/>
      <c r="E130" s="308"/>
      <c r="F130" s="309" t="s">
        <v>653</v>
      </c>
      <c r="G130" s="308"/>
      <c r="H130" s="308" t="s">
        <v>661</v>
      </c>
      <c r="I130" s="308" t="s">
        <v>649</v>
      </c>
      <c r="J130" s="308">
        <v>15</v>
      </c>
      <c r="K130" s="328"/>
    </row>
    <row r="131" spans="2:11" ht="15" customHeight="1">
      <c r="B131" s="326"/>
      <c r="C131" s="308" t="s">
        <v>662</v>
      </c>
      <c r="D131" s="308"/>
      <c r="E131" s="308"/>
      <c r="F131" s="309" t="s">
        <v>653</v>
      </c>
      <c r="G131" s="308"/>
      <c r="H131" s="308" t="s">
        <v>663</v>
      </c>
      <c r="I131" s="308" t="s">
        <v>649</v>
      </c>
      <c r="J131" s="308">
        <v>20</v>
      </c>
      <c r="K131" s="328"/>
    </row>
    <row r="132" spans="2:11" ht="15" customHeight="1">
      <c r="B132" s="326"/>
      <c r="C132" s="308" t="s">
        <v>664</v>
      </c>
      <c r="D132" s="308"/>
      <c r="E132" s="308"/>
      <c r="F132" s="309" t="s">
        <v>653</v>
      </c>
      <c r="G132" s="308"/>
      <c r="H132" s="308" t="s">
        <v>665</v>
      </c>
      <c r="I132" s="308" t="s">
        <v>649</v>
      </c>
      <c r="J132" s="308">
        <v>20</v>
      </c>
      <c r="K132" s="328"/>
    </row>
    <row r="133" spans="2:11" ht="15" customHeight="1">
      <c r="B133" s="326"/>
      <c r="C133" s="284" t="s">
        <v>652</v>
      </c>
      <c r="D133" s="284"/>
      <c r="E133" s="284"/>
      <c r="F133" s="306" t="s">
        <v>653</v>
      </c>
      <c r="G133" s="284"/>
      <c r="H133" s="284" t="s">
        <v>687</v>
      </c>
      <c r="I133" s="284" t="s">
        <v>649</v>
      </c>
      <c r="J133" s="284">
        <v>50</v>
      </c>
      <c r="K133" s="328"/>
    </row>
    <row r="134" spans="2:11" ht="15" customHeight="1">
      <c r="B134" s="326"/>
      <c r="C134" s="284" t="s">
        <v>666</v>
      </c>
      <c r="D134" s="284"/>
      <c r="E134" s="284"/>
      <c r="F134" s="306" t="s">
        <v>653</v>
      </c>
      <c r="G134" s="284"/>
      <c r="H134" s="284" t="s">
        <v>687</v>
      </c>
      <c r="I134" s="284" t="s">
        <v>649</v>
      </c>
      <c r="J134" s="284">
        <v>50</v>
      </c>
      <c r="K134" s="328"/>
    </row>
    <row r="135" spans="2:11" ht="15" customHeight="1">
      <c r="B135" s="326"/>
      <c r="C135" s="284" t="s">
        <v>672</v>
      </c>
      <c r="D135" s="284"/>
      <c r="E135" s="284"/>
      <c r="F135" s="306" t="s">
        <v>653</v>
      </c>
      <c r="G135" s="284"/>
      <c r="H135" s="284" t="s">
        <v>687</v>
      </c>
      <c r="I135" s="284" t="s">
        <v>649</v>
      </c>
      <c r="J135" s="284">
        <v>50</v>
      </c>
      <c r="K135" s="328"/>
    </row>
    <row r="136" spans="2:11" ht="15" customHeight="1">
      <c r="B136" s="326"/>
      <c r="C136" s="284" t="s">
        <v>674</v>
      </c>
      <c r="D136" s="284"/>
      <c r="E136" s="284"/>
      <c r="F136" s="306" t="s">
        <v>653</v>
      </c>
      <c r="G136" s="284"/>
      <c r="H136" s="284" t="s">
        <v>687</v>
      </c>
      <c r="I136" s="284" t="s">
        <v>649</v>
      </c>
      <c r="J136" s="284">
        <v>50</v>
      </c>
      <c r="K136" s="328"/>
    </row>
    <row r="137" spans="2:11" ht="15" customHeight="1">
      <c r="B137" s="326"/>
      <c r="C137" s="284" t="s">
        <v>675</v>
      </c>
      <c r="D137" s="284"/>
      <c r="E137" s="284"/>
      <c r="F137" s="306" t="s">
        <v>653</v>
      </c>
      <c r="G137" s="284"/>
      <c r="H137" s="284" t="s">
        <v>700</v>
      </c>
      <c r="I137" s="284" t="s">
        <v>649</v>
      </c>
      <c r="J137" s="284">
        <v>255</v>
      </c>
      <c r="K137" s="328"/>
    </row>
    <row r="138" spans="2:11" ht="15" customHeight="1">
      <c r="B138" s="326"/>
      <c r="C138" s="284" t="s">
        <v>677</v>
      </c>
      <c r="D138" s="284"/>
      <c r="E138" s="284"/>
      <c r="F138" s="306" t="s">
        <v>647</v>
      </c>
      <c r="G138" s="284"/>
      <c r="H138" s="284" t="s">
        <v>701</v>
      </c>
      <c r="I138" s="284" t="s">
        <v>679</v>
      </c>
      <c r="J138" s="284"/>
      <c r="K138" s="328"/>
    </row>
    <row r="139" spans="2:11" ht="15" customHeight="1">
      <c r="B139" s="326"/>
      <c r="C139" s="284" t="s">
        <v>680</v>
      </c>
      <c r="D139" s="284"/>
      <c r="E139" s="284"/>
      <c r="F139" s="306" t="s">
        <v>647</v>
      </c>
      <c r="G139" s="284"/>
      <c r="H139" s="284" t="s">
        <v>702</v>
      </c>
      <c r="I139" s="284" t="s">
        <v>682</v>
      </c>
      <c r="J139" s="284"/>
      <c r="K139" s="328"/>
    </row>
    <row r="140" spans="2:11" ht="15" customHeight="1">
      <c r="B140" s="326"/>
      <c r="C140" s="284" t="s">
        <v>683</v>
      </c>
      <c r="D140" s="284"/>
      <c r="E140" s="284"/>
      <c r="F140" s="306" t="s">
        <v>647</v>
      </c>
      <c r="G140" s="284"/>
      <c r="H140" s="284" t="s">
        <v>683</v>
      </c>
      <c r="I140" s="284" t="s">
        <v>682</v>
      </c>
      <c r="J140" s="284"/>
      <c r="K140" s="328"/>
    </row>
    <row r="141" spans="2:11" ht="15" customHeight="1">
      <c r="B141" s="326"/>
      <c r="C141" s="284" t="s">
        <v>40</v>
      </c>
      <c r="D141" s="284"/>
      <c r="E141" s="284"/>
      <c r="F141" s="306" t="s">
        <v>647</v>
      </c>
      <c r="G141" s="284"/>
      <c r="H141" s="284" t="s">
        <v>703</v>
      </c>
      <c r="I141" s="284" t="s">
        <v>682</v>
      </c>
      <c r="J141" s="284"/>
      <c r="K141" s="328"/>
    </row>
    <row r="142" spans="2:11" ht="15" customHeight="1">
      <c r="B142" s="326"/>
      <c r="C142" s="284" t="s">
        <v>704</v>
      </c>
      <c r="D142" s="284"/>
      <c r="E142" s="284"/>
      <c r="F142" s="306" t="s">
        <v>647</v>
      </c>
      <c r="G142" s="284"/>
      <c r="H142" s="284" t="s">
        <v>705</v>
      </c>
      <c r="I142" s="284" t="s">
        <v>682</v>
      </c>
      <c r="J142" s="284"/>
      <c r="K142" s="328"/>
    </row>
    <row r="143" spans="2:11" ht="15" customHeight="1">
      <c r="B143" s="329"/>
      <c r="C143" s="330"/>
      <c r="D143" s="330"/>
      <c r="E143" s="330"/>
      <c r="F143" s="330"/>
      <c r="G143" s="330"/>
      <c r="H143" s="330"/>
      <c r="I143" s="330"/>
      <c r="J143" s="330"/>
      <c r="K143" s="331"/>
    </row>
    <row r="144" spans="2:11" ht="18.75" customHeight="1">
      <c r="B144" s="281"/>
      <c r="C144" s="281"/>
      <c r="D144" s="281"/>
      <c r="E144" s="281"/>
      <c r="F144" s="318"/>
      <c r="G144" s="281"/>
      <c r="H144" s="281"/>
      <c r="I144" s="281"/>
      <c r="J144" s="281"/>
      <c r="K144" s="281"/>
    </row>
    <row r="145" spans="2:11" ht="18.75" customHeight="1">
      <c r="B145" s="292"/>
      <c r="C145" s="292"/>
      <c r="D145" s="292"/>
      <c r="E145" s="292"/>
      <c r="F145" s="292"/>
      <c r="G145" s="292"/>
      <c r="H145" s="292"/>
      <c r="I145" s="292"/>
      <c r="J145" s="292"/>
      <c r="K145" s="292"/>
    </row>
    <row r="146" spans="2:11" ht="7.5" customHeight="1">
      <c r="B146" s="293"/>
      <c r="C146" s="294"/>
      <c r="D146" s="294"/>
      <c r="E146" s="294"/>
      <c r="F146" s="294"/>
      <c r="G146" s="294"/>
      <c r="H146" s="294"/>
      <c r="I146" s="294"/>
      <c r="J146" s="294"/>
      <c r="K146" s="295"/>
    </row>
    <row r="147" spans="2:11" ht="45" customHeight="1">
      <c r="B147" s="296"/>
      <c r="C147" s="297" t="s">
        <v>706</v>
      </c>
      <c r="D147" s="297"/>
      <c r="E147" s="297"/>
      <c r="F147" s="297"/>
      <c r="G147" s="297"/>
      <c r="H147" s="297"/>
      <c r="I147" s="297"/>
      <c r="J147" s="297"/>
      <c r="K147" s="298"/>
    </row>
    <row r="148" spans="2:11" ht="17.25" customHeight="1">
      <c r="B148" s="296"/>
      <c r="C148" s="299" t="s">
        <v>641</v>
      </c>
      <c r="D148" s="299"/>
      <c r="E148" s="299"/>
      <c r="F148" s="299" t="s">
        <v>642</v>
      </c>
      <c r="G148" s="300"/>
      <c r="H148" s="299" t="s">
        <v>56</v>
      </c>
      <c r="I148" s="299" t="s">
        <v>59</v>
      </c>
      <c r="J148" s="299" t="s">
        <v>643</v>
      </c>
      <c r="K148" s="298"/>
    </row>
    <row r="149" spans="2:11" ht="17.25" customHeight="1">
      <c r="B149" s="296"/>
      <c r="C149" s="301" t="s">
        <v>644</v>
      </c>
      <c r="D149" s="301"/>
      <c r="E149" s="301"/>
      <c r="F149" s="302" t="s">
        <v>645</v>
      </c>
      <c r="G149" s="303"/>
      <c r="H149" s="301"/>
      <c r="I149" s="301"/>
      <c r="J149" s="301" t="s">
        <v>646</v>
      </c>
      <c r="K149" s="298"/>
    </row>
    <row r="150" spans="2:11" ht="5.25" customHeight="1">
      <c r="B150" s="307"/>
      <c r="C150" s="304"/>
      <c r="D150" s="304"/>
      <c r="E150" s="304"/>
      <c r="F150" s="304"/>
      <c r="G150" s="305"/>
      <c r="H150" s="304"/>
      <c r="I150" s="304"/>
      <c r="J150" s="304"/>
      <c r="K150" s="328"/>
    </row>
    <row r="151" spans="2:11" ht="15" customHeight="1">
      <c r="B151" s="307"/>
      <c r="C151" s="332" t="s">
        <v>650</v>
      </c>
      <c r="D151" s="284"/>
      <c r="E151" s="284"/>
      <c r="F151" s="333" t="s">
        <v>647</v>
      </c>
      <c r="G151" s="284"/>
      <c r="H151" s="332" t="s">
        <v>687</v>
      </c>
      <c r="I151" s="332" t="s">
        <v>649</v>
      </c>
      <c r="J151" s="332">
        <v>120</v>
      </c>
      <c r="K151" s="328"/>
    </row>
    <row r="152" spans="2:11" ht="15" customHeight="1">
      <c r="B152" s="307"/>
      <c r="C152" s="332" t="s">
        <v>696</v>
      </c>
      <c r="D152" s="284"/>
      <c r="E152" s="284"/>
      <c r="F152" s="333" t="s">
        <v>647</v>
      </c>
      <c r="G152" s="284"/>
      <c r="H152" s="332" t="s">
        <v>707</v>
      </c>
      <c r="I152" s="332" t="s">
        <v>649</v>
      </c>
      <c r="J152" s="332" t="s">
        <v>698</v>
      </c>
      <c r="K152" s="328"/>
    </row>
    <row r="153" spans="2:11" ht="15" customHeight="1">
      <c r="B153" s="307"/>
      <c r="C153" s="332" t="s">
        <v>595</v>
      </c>
      <c r="D153" s="284"/>
      <c r="E153" s="284"/>
      <c r="F153" s="333" t="s">
        <v>647</v>
      </c>
      <c r="G153" s="284"/>
      <c r="H153" s="332" t="s">
        <v>708</v>
      </c>
      <c r="I153" s="332" t="s">
        <v>649</v>
      </c>
      <c r="J153" s="332" t="s">
        <v>698</v>
      </c>
      <c r="K153" s="328"/>
    </row>
    <row r="154" spans="2:11" ht="15" customHeight="1">
      <c r="B154" s="307"/>
      <c r="C154" s="332" t="s">
        <v>652</v>
      </c>
      <c r="D154" s="284"/>
      <c r="E154" s="284"/>
      <c r="F154" s="333" t="s">
        <v>653</v>
      </c>
      <c r="G154" s="284"/>
      <c r="H154" s="332" t="s">
        <v>687</v>
      </c>
      <c r="I154" s="332" t="s">
        <v>649</v>
      </c>
      <c r="J154" s="332">
        <v>50</v>
      </c>
      <c r="K154" s="328"/>
    </row>
    <row r="155" spans="2:11" ht="15" customHeight="1">
      <c r="B155" s="307"/>
      <c r="C155" s="332" t="s">
        <v>655</v>
      </c>
      <c r="D155" s="284"/>
      <c r="E155" s="284"/>
      <c r="F155" s="333" t="s">
        <v>647</v>
      </c>
      <c r="G155" s="284"/>
      <c r="H155" s="332" t="s">
        <v>687</v>
      </c>
      <c r="I155" s="332" t="s">
        <v>657</v>
      </c>
      <c r="J155" s="332"/>
      <c r="K155" s="328"/>
    </row>
    <row r="156" spans="2:11" ht="15" customHeight="1">
      <c r="B156" s="307"/>
      <c r="C156" s="332" t="s">
        <v>666</v>
      </c>
      <c r="D156" s="284"/>
      <c r="E156" s="284"/>
      <c r="F156" s="333" t="s">
        <v>653</v>
      </c>
      <c r="G156" s="284"/>
      <c r="H156" s="332" t="s">
        <v>687</v>
      </c>
      <c r="I156" s="332" t="s">
        <v>649</v>
      </c>
      <c r="J156" s="332">
        <v>50</v>
      </c>
      <c r="K156" s="328"/>
    </row>
    <row r="157" spans="2:11" ht="15" customHeight="1">
      <c r="B157" s="307"/>
      <c r="C157" s="332" t="s">
        <v>674</v>
      </c>
      <c r="D157" s="284"/>
      <c r="E157" s="284"/>
      <c r="F157" s="333" t="s">
        <v>653</v>
      </c>
      <c r="G157" s="284"/>
      <c r="H157" s="332" t="s">
        <v>687</v>
      </c>
      <c r="I157" s="332" t="s">
        <v>649</v>
      </c>
      <c r="J157" s="332">
        <v>50</v>
      </c>
      <c r="K157" s="328"/>
    </row>
    <row r="158" spans="2:11" ht="15" customHeight="1">
      <c r="B158" s="307"/>
      <c r="C158" s="332" t="s">
        <v>672</v>
      </c>
      <c r="D158" s="284"/>
      <c r="E158" s="284"/>
      <c r="F158" s="333" t="s">
        <v>653</v>
      </c>
      <c r="G158" s="284"/>
      <c r="H158" s="332" t="s">
        <v>687</v>
      </c>
      <c r="I158" s="332" t="s">
        <v>649</v>
      </c>
      <c r="J158" s="332">
        <v>50</v>
      </c>
      <c r="K158" s="328"/>
    </row>
    <row r="159" spans="2:11" ht="15" customHeight="1">
      <c r="B159" s="307"/>
      <c r="C159" s="332" t="s">
        <v>97</v>
      </c>
      <c r="D159" s="284"/>
      <c r="E159" s="284"/>
      <c r="F159" s="333" t="s">
        <v>647</v>
      </c>
      <c r="G159" s="284"/>
      <c r="H159" s="332" t="s">
        <v>709</v>
      </c>
      <c r="I159" s="332" t="s">
        <v>649</v>
      </c>
      <c r="J159" s="332" t="s">
        <v>710</v>
      </c>
      <c r="K159" s="328"/>
    </row>
    <row r="160" spans="2:11" ht="15" customHeight="1">
      <c r="B160" s="307"/>
      <c r="C160" s="332" t="s">
        <v>711</v>
      </c>
      <c r="D160" s="284"/>
      <c r="E160" s="284"/>
      <c r="F160" s="333" t="s">
        <v>647</v>
      </c>
      <c r="G160" s="284"/>
      <c r="H160" s="332" t="s">
        <v>712</v>
      </c>
      <c r="I160" s="332" t="s">
        <v>682</v>
      </c>
      <c r="J160" s="332"/>
      <c r="K160" s="328"/>
    </row>
    <row r="161" spans="2:11" ht="15" customHeight="1">
      <c r="B161" s="334"/>
      <c r="C161" s="316"/>
      <c r="D161" s="316"/>
      <c r="E161" s="316"/>
      <c r="F161" s="316"/>
      <c r="G161" s="316"/>
      <c r="H161" s="316"/>
      <c r="I161" s="316"/>
      <c r="J161" s="316"/>
      <c r="K161" s="335"/>
    </row>
    <row r="162" spans="2:11" ht="18.75" customHeight="1">
      <c r="B162" s="281"/>
      <c r="C162" s="284"/>
      <c r="D162" s="284"/>
      <c r="E162" s="284"/>
      <c r="F162" s="306"/>
      <c r="G162" s="284"/>
      <c r="H162" s="284"/>
      <c r="I162" s="284"/>
      <c r="J162" s="284"/>
      <c r="K162" s="281"/>
    </row>
    <row r="163" spans="2:11" ht="18.75" customHeight="1">
      <c r="B163" s="292"/>
      <c r="C163" s="292"/>
      <c r="D163" s="292"/>
      <c r="E163" s="292"/>
      <c r="F163" s="292"/>
      <c r="G163" s="292"/>
      <c r="H163" s="292"/>
      <c r="I163" s="292"/>
      <c r="J163" s="292"/>
      <c r="K163" s="292"/>
    </row>
    <row r="164" spans="2:11" ht="7.5" customHeight="1">
      <c r="B164" s="271"/>
      <c r="C164" s="272"/>
      <c r="D164" s="272"/>
      <c r="E164" s="272"/>
      <c r="F164" s="272"/>
      <c r="G164" s="272"/>
      <c r="H164" s="272"/>
      <c r="I164" s="272"/>
      <c r="J164" s="272"/>
      <c r="K164" s="273"/>
    </row>
    <row r="165" spans="2:11" ht="45" customHeight="1">
      <c r="B165" s="274"/>
      <c r="C165" s="275" t="s">
        <v>713</v>
      </c>
      <c r="D165" s="275"/>
      <c r="E165" s="275"/>
      <c r="F165" s="275"/>
      <c r="G165" s="275"/>
      <c r="H165" s="275"/>
      <c r="I165" s="275"/>
      <c r="J165" s="275"/>
      <c r="K165" s="276"/>
    </row>
    <row r="166" spans="2:11" ht="17.25" customHeight="1">
      <c r="B166" s="274"/>
      <c r="C166" s="299" t="s">
        <v>641</v>
      </c>
      <c r="D166" s="299"/>
      <c r="E166" s="299"/>
      <c r="F166" s="299" t="s">
        <v>642</v>
      </c>
      <c r="G166" s="336"/>
      <c r="H166" s="337" t="s">
        <v>56</v>
      </c>
      <c r="I166" s="337" t="s">
        <v>59</v>
      </c>
      <c r="J166" s="299" t="s">
        <v>643</v>
      </c>
      <c r="K166" s="276"/>
    </row>
    <row r="167" spans="2:11" ht="17.25" customHeight="1">
      <c r="B167" s="277"/>
      <c r="C167" s="301" t="s">
        <v>644</v>
      </c>
      <c r="D167" s="301"/>
      <c r="E167" s="301"/>
      <c r="F167" s="302" t="s">
        <v>645</v>
      </c>
      <c r="G167" s="338"/>
      <c r="H167" s="339"/>
      <c r="I167" s="339"/>
      <c r="J167" s="301" t="s">
        <v>646</v>
      </c>
      <c r="K167" s="279"/>
    </row>
    <row r="168" spans="2:11" ht="5.25" customHeight="1">
      <c r="B168" s="307"/>
      <c r="C168" s="304"/>
      <c r="D168" s="304"/>
      <c r="E168" s="304"/>
      <c r="F168" s="304"/>
      <c r="G168" s="305"/>
      <c r="H168" s="304"/>
      <c r="I168" s="304"/>
      <c r="J168" s="304"/>
      <c r="K168" s="328"/>
    </row>
    <row r="169" spans="2:11" ht="15" customHeight="1">
      <c r="B169" s="307"/>
      <c r="C169" s="284" t="s">
        <v>650</v>
      </c>
      <c r="D169" s="284"/>
      <c r="E169" s="284"/>
      <c r="F169" s="306" t="s">
        <v>647</v>
      </c>
      <c r="G169" s="284"/>
      <c r="H169" s="284" t="s">
        <v>687</v>
      </c>
      <c r="I169" s="284" t="s">
        <v>649</v>
      </c>
      <c r="J169" s="284">
        <v>120</v>
      </c>
      <c r="K169" s="328"/>
    </row>
    <row r="170" spans="2:11" ht="15" customHeight="1">
      <c r="B170" s="307"/>
      <c r="C170" s="284" t="s">
        <v>696</v>
      </c>
      <c r="D170" s="284"/>
      <c r="E170" s="284"/>
      <c r="F170" s="306" t="s">
        <v>647</v>
      </c>
      <c r="G170" s="284"/>
      <c r="H170" s="284" t="s">
        <v>697</v>
      </c>
      <c r="I170" s="284" t="s">
        <v>649</v>
      </c>
      <c r="J170" s="284" t="s">
        <v>698</v>
      </c>
      <c r="K170" s="328"/>
    </row>
    <row r="171" spans="2:11" ht="15" customHeight="1">
      <c r="B171" s="307"/>
      <c r="C171" s="284" t="s">
        <v>595</v>
      </c>
      <c r="D171" s="284"/>
      <c r="E171" s="284"/>
      <c r="F171" s="306" t="s">
        <v>647</v>
      </c>
      <c r="G171" s="284"/>
      <c r="H171" s="284" t="s">
        <v>714</v>
      </c>
      <c r="I171" s="284" t="s">
        <v>649</v>
      </c>
      <c r="J171" s="284" t="s">
        <v>698</v>
      </c>
      <c r="K171" s="328"/>
    </row>
    <row r="172" spans="2:11" ht="15" customHeight="1">
      <c r="B172" s="307"/>
      <c r="C172" s="284" t="s">
        <v>652</v>
      </c>
      <c r="D172" s="284"/>
      <c r="E172" s="284"/>
      <c r="F172" s="306" t="s">
        <v>653</v>
      </c>
      <c r="G172" s="284"/>
      <c r="H172" s="284" t="s">
        <v>714</v>
      </c>
      <c r="I172" s="284" t="s">
        <v>649</v>
      </c>
      <c r="J172" s="284">
        <v>50</v>
      </c>
      <c r="K172" s="328"/>
    </row>
    <row r="173" spans="2:11" ht="15" customHeight="1">
      <c r="B173" s="307"/>
      <c r="C173" s="284" t="s">
        <v>655</v>
      </c>
      <c r="D173" s="284"/>
      <c r="E173" s="284"/>
      <c r="F173" s="306" t="s">
        <v>647</v>
      </c>
      <c r="G173" s="284"/>
      <c r="H173" s="284" t="s">
        <v>714</v>
      </c>
      <c r="I173" s="284" t="s">
        <v>657</v>
      </c>
      <c r="J173" s="284"/>
      <c r="K173" s="328"/>
    </row>
    <row r="174" spans="2:11" ht="15" customHeight="1">
      <c r="B174" s="307"/>
      <c r="C174" s="284" t="s">
        <v>666</v>
      </c>
      <c r="D174" s="284"/>
      <c r="E174" s="284"/>
      <c r="F174" s="306" t="s">
        <v>653</v>
      </c>
      <c r="G174" s="284"/>
      <c r="H174" s="284" t="s">
        <v>714</v>
      </c>
      <c r="I174" s="284" t="s">
        <v>649</v>
      </c>
      <c r="J174" s="284">
        <v>50</v>
      </c>
      <c r="K174" s="328"/>
    </row>
    <row r="175" spans="2:11" ht="15" customHeight="1">
      <c r="B175" s="307"/>
      <c r="C175" s="284" t="s">
        <v>674</v>
      </c>
      <c r="D175" s="284"/>
      <c r="E175" s="284"/>
      <c r="F175" s="306" t="s">
        <v>653</v>
      </c>
      <c r="G175" s="284"/>
      <c r="H175" s="284" t="s">
        <v>714</v>
      </c>
      <c r="I175" s="284" t="s">
        <v>649</v>
      </c>
      <c r="J175" s="284">
        <v>50</v>
      </c>
      <c r="K175" s="328"/>
    </row>
    <row r="176" spans="2:11" ht="15" customHeight="1">
      <c r="B176" s="307"/>
      <c r="C176" s="284" t="s">
        <v>672</v>
      </c>
      <c r="D176" s="284"/>
      <c r="E176" s="284"/>
      <c r="F176" s="306" t="s">
        <v>653</v>
      </c>
      <c r="G176" s="284"/>
      <c r="H176" s="284" t="s">
        <v>714</v>
      </c>
      <c r="I176" s="284" t="s">
        <v>649</v>
      </c>
      <c r="J176" s="284">
        <v>50</v>
      </c>
      <c r="K176" s="328"/>
    </row>
    <row r="177" spans="2:11" ht="15" customHeight="1">
      <c r="B177" s="307"/>
      <c r="C177" s="284" t="s">
        <v>114</v>
      </c>
      <c r="D177" s="284"/>
      <c r="E177" s="284"/>
      <c r="F177" s="306" t="s">
        <v>647</v>
      </c>
      <c r="G177" s="284"/>
      <c r="H177" s="284" t="s">
        <v>715</v>
      </c>
      <c r="I177" s="284" t="s">
        <v>716</v>
      </c>
      <c r="J177" s="284"/>
      <c r="K177" s="328"/>
    </row>
    <row r="178" spans="2:11" ht="15" customHeight="1">
      <c r="B178" s="307"/>
      <c r="C178" s="284" t="s">
        <v>59</v>
      </c>
      <c r="D178" s="284"/>
      <c r="E178" s="284"/>
      <c r="F178" s="306" t="s">
        <v>647</v>
      </c>
      <c r="G178" s="284"/>
      <c r="H178" s="284" t="s">
        <v>717</v>
      </c>
      <c r="I178" s="284" t="s">
        <v>718</v>
      </c>
      <c r="J178" s="284">
        <v>1</v>
      </c>
      <c r="K178" s="328"/>
    </row>
    <row r="179" spans="2:11" ht="15" customHeight="1">
      <c r="B179" s="307"/>
      <c r="C179" s="284" t="s">
        <v>55</v>
      </c>
      <c r="D179" s="284"/>
      <c r="E179" s="284"/>
      <c r="F179" s="306" t="s">
        <v>647</v>
      </c>
      <c r="G179" s="284"/>
      <c r="H179" s="284" t="s">
        <v>719</v>
      </c>
      <c r="I179" s="284" t="s">
        <v>649</v>
      </c>
      <c r="J179" s="284">
        <v>20</v>
      </c>
      <c r="K179" s="328"/>
    </row>
    <row r="180" spans="2:11" ht="15" customHeight="1">
      <c r="B180" s="307"/>
      <c r="C180" s="284" t="s">
        <v>56</v>
      </c>
      <c r="D180" s="284"/>
      <c r="E180" s="284"/>
      <c r="F180" s="306" t="s">
        <v>647</v>
      </c>
      <c r="G180" s="284"/>
      <c r="H180" s="284" t="s">
        <v>720</v>
      </c>
      <c r="I180" s="284" t="s">
        <v>649</v>
      </c>
      <c r="J180" s="284">
        <v>255</v>
      </c>
      <c r="K180" s="328"/>
    </row>
    <row r="181" spans="2:11" ht="15" customHeight="1">
      <c r="B181" s="307"/>
      <c r="C181" s="284" t="s">
        <v>115</v>
      </c>
      <c r="D181" s="284"/>
      <c r="E181" s="284"/>
      <c r="F181" s="306" t="s">
        <v>647</v>
      </c>
      <c r="G181" s="284"/>
      <c r="H181" s="284" t="s">
        <v>611</v>
      </c>
      <c r="I181" s="284" t="s">
        <v>649</v>
      </c>
      <c r="J181" s="284">
        <v>10</v>
      </c>
      <c r="K181" s="328"/>
    </row>
    <row r="182" spans="2:11" ht="15" customHeight="1">
      <c r="B182" s="307"/>
      <c r="C182" s="284" t="s">
        <v>116</v>
      </c>
      <c r="D182" s="284"/>
      <c r="E182" s="284"/>
      <c r="F182" s="306" t="s">
        <v>647</v>
      </c>
      <c r="G182" s="284"/>
      <c r="H182" s="284" t="s">
        <v>721</v>
      </c>
      <c r="I182" s="284" t="s">
        <v>682</v>
      </c>
      <c r="J182" s="284"/>
      <c r="K182" s="328"/>
    </row>
    <row r="183" spans="2:11" ht="15" customHeight="1">
      <c r="B183" s="307"/>
      <c r="C183" s="284" t="s">
        <v>722</v>
      </c>
      <c r="D183" s="284"/>
      <c r="E183" s="284"/>
      <c r="F183" s="306" t="s">
        <v>647</v>
      </c>
      <c r="G183" s="284"/>
      <c r="H183" s="284" t="s">
        <v>723</v>
      </c>
      <c r="I183" s="284" t="s">
        <v>682</v>
      </c>
      <c r="J183" s="284"/>
      <c r="K183" s="328"/>
    </row>
    <row r="184" spans="2:11" ht="15" customHeight="1">
      <c r="B184" s="307"/>
      <c r="C184" s="284" t="s">
        <v>711</v>
      </c>
      <c r="D184" s="284"/>
      <c r="E184" s="284"/>
      <c r="F184" s="306" t="s">
        <v>647</v>
      </c>
      <c r="G184" s="284"/>
      <c r="H184" s="284" t="s">
        <v>724</v>
      </c>
      <c r="I184" s="284" t="s">
        <v>682</v>
      </c>
      <c r="J184" s="284"/>
      <c r="K184" s="328"/>
    </row>
    <row r="185" spans="2:11" ht="15" customHeight="1">
      <c r="B185" s="307"/>
      <c r="C185" s="284" t="s">
        <v>118</v>
      </c>
      <c r="D185" s="284"/>
      <c r="E185" s="284"/>
      <c r="F185" s="306" t="s">
        <v>653</v>
      </c>
      <c r="G185" s="284"/>
      <c r="H185" s="284" t="s">
        <v>725</v>
      </c>
      <c r="I185" s="284" t="s">
        <v>649</v>
      </c>
      <c r="J185" s="284">
        <v>50</v>
      </c>
      <c r="K185" s="328"/>
    </row>
    <row r="186" spans="2:11" ht="15" customHeight="1">
      <c r="B186" s="307"/>
      <c r="C186" s="284" t="s">
        <v>726</v>
      </c>
      <c r="D186" s="284"/>
      <c r="E186" s="284"/>
      <c r="F186" s="306" t="s">
        <v>653</v>
      </c>
      <c r="G186" s="284"/>
      <c r="H186" s="284" t="s">
        <v>727</v>
      </c>
      <c r="I186" s="284" t="s">
        <v>728</v>
      </c>
      <c r="J186" s="284"/>
      <c r="K186" s="328"/>
    </row>
    <row r="187" spans="2:11" ht="15" customHeight="1">
      <c r="B187" s="307"/>
      <c r="C187" s="284" t="s">
        <v>729</v>
      </c>
      <c r="D187" s="284"/>
      <c r="E187" s="284"/>
      <c r="F187" s="306" t="s">
        <v>653</v>
      </c>
      <c r="G187" s="284"/>
      <c r="H187" s="284" t="s">
        <v>730</v>
      </c>
      <c r="I187" s="284" t="s">
        <v>728</v>
      </c>
      <c r="J187" s="284"/>
      <c r="K187" s="328"/>
    </row>
    <row r="188" spans="2:11" ht="15" customHeight="1">
      <c r="B188" s="307"/>
      <c r="C188" s="284" t="s">
        <v>731</v>
      </c>
      <c r="D188" s="284"/>
      <c r="E188" s="284"/>
      <c r="F188" s="306" t="s">
        <v>653</v>
      </c>
      <c r="G188" s="284"/>
      <c r="H188" s="284" t="s">
        <v>732</v>
      </c>
      <c r="I188" s="284" t="s">
        <v>728</v>
      </c>
      <c r="J188" s="284"/>
      <c r="K188" s="328"/>
    </row>
    <row r="189" spans="2:11" ht="15" customHeight="1">
      <c r="B189" s="307"/>
      <c r="C189" s="340" t="s">
        <v>733</v>
      </c>
      <c r="D189" s="284"/>
      <c r="E189" s="284"/>
      <c r="F189" s="306" t="s">
        <v>653</v>
      </c>
      <c r="G189" s="284"/>
      <c r="H189" s="284" t="s">
        <v>734</v>
      </c>
      <c r="I189" s="284" t="s">
        <v>735</v>
      </c>
      <c r="J189" s="341" t="s">
        <v>736</v>
      </c>
      <c r="K189" s="328"/>
    </row>
    <row r="190" spans="2:11" ht="15" customHeight="1">
      <c r="B190" s="307"/>
      <c r="C190" s="291" t="s">
        <v>44</v>
      </c>
      <c r="D190" s="284"/>
      <c r="E190" s="284"/>
      <c r="F190" s="306" t="s">
        <v>647</v>
      </c>
      <c r="G190" s="284"/>
      <c r="H190" s="281" t="s">
        <v>737</v>
      </c>
      <c r="I190" s="284" t="s">
        <v>738</v>
      </c>
      <c r="J190" s="284"/>
      <c r="K190" s="328"/>
    </row>
    <row r="191" spans="2:11" ht="15" customHeight="1">
      <c r="B191" s="307"/>
      <c r="C191" s="291" t="s">
        <v>739</v>
      </c>
      <c r="D191" s="284"/>
      <c r="E191" s="284"/>
      <c r="F191" s="306" t="s">
        <v>647</v>
      </c>
      <c r="G191" s="284"/>
      <c r="H191" s="284" t="s">
        <v>740</v>
      </c>
      <c r="I191" s="284" t="s">
        <v>682</v>
      </c>
      <c r="J191" s="284"/>
      <c r="K191" s="328"/>
    </row>
    <row r="192" spans="2:11" ht="15" customHeight="1">
      <c r="B192" s="307"/>
      <c r="C192" s="291" t="s">
        <v>741</v>
      </c>
      <c r="D192" s="284"/>
      <c r="E192" s="284"/>
      <c r="F192" s="306" t="s">
        <v>647</v>
      </c>
      <c r="G192" s="284"/>
      <c r="H192" s="284" t="s">
        <v>742</v>
      </c>
      <c r="I192" s="284" t="s">
        <v>682</v>
      </c>
      <c r="J192" s="284"/>
      <c r="K192" s="328"/>
    </row>
    <row r="193" spans="2:11" ht="15" customHeight="1">
      <c r="B193" s="307"/>
      <c r="C193" s="291" t="s">
        <v>743</v>
      </c>
      <c r="D193" s="284"/>
      <c r="E193" s="284"/>
      <c r="F193" s="306" t="s">
        <v>653</v>
      </c>
      <c r="G193" s="284"/>
      <c r="H193" s="284" t="s">
        <v>744</v>
      </c>
      <c r="I193" s="284" t="s">
        <v>682</v>
      </c>
      <c r="J193" s="284"/>
      <c r="K193" s="328"/>
    </row>
    <row r="194" spans="2:11" ht="15" customHeight="1">
      <c r="B194" s="334"/>
      <c r="C194" s="342"/>
      <c r="D194" s="316"/>
      <c r="E194" s="316"/>
      <c r="F194" s="316"/>
      <c r="G194" s="316"/>
      <c r="H194" s="316"/>
      <c r="I194" s="316"/>
      <c r="J194" s="316"/>
      <c r="K194" s="335"/>
    </row>
    <row r="195" spans="2:11" ht="18.75" customHeight="1">
      <c r="B195" s="281"/>
      <c r="C195" s="284"/>
      <c r="D195" s="284"/>
      <c r="E195" s="284"/>
      <c r="F195" s="306"/>
      <c r="G195" s="284"/>
      <c r="H195" s="284"/>
      <c r="I195" s="284"/>
      <c r="J195" s="284"/>
      <c r="K195" s="281"/>
    </row>
    <row r="196" spans="2:11" ht="18.75" customHeight="1">
      <c r="B196" s="281"/>
      <c r="C196" s="284"/>
      <c r="D196" s="284"/>
      <c r="E196" s="284"/>
      <c r="F196" s="306"/>
      <c r="G196" s="284"/>
      <c r="H196" s="284"/>
      <c r="I196" s="284"/>
      <c r="J196" s="284"/>
      <c r="K196" s="281"/>
    </row>
    <row r="197" spans="2:11" ht="18.75" customHeight="1">
      <c r="B197" s="292"/>
      <c r="C197" s="292"/>
      <c r="D197" s="292"/>
      <c r="E197" s="292"/>
      <c r="F197" s="292"/>
      <c r="G197" s="292"/>
      <c r="H197" s="292"/>
      <c r="I197" s="292"/>
      <c r="J197" s="292"/>
      <c r="K197" s="292"/>
    </row>
    <row r="198" spans="2:11" ht="13.5">
      <c r="B198" s="271"/>
      <c r="C198" s="272"/>
      <c r="D198" s="272"/>
      <c r="E198" s="272"/>
      <c r="F198" s="272"/>
      <c r="G198" s="272"/>
      <c r="H198" s="272"/>
      <c r="I198" s="272"/>
      <c r="J198" s="272"/>
      <c r="K198" s="273"/>
    </row>
    <row r="199" spans="2:11" ht="21">
      <c r="B199" s="274"/>
      <c r="C199" s="275" t="s">
        <v>745</v>
      </c>
      <c r="D199" s="275"/>
      <c r="E199" s="275"/>
      <c r="F199" s="275"/>
      <c r="G199" s="275"/>
      <c r="H199" s="275"/>
      <c r="I199" s="275"/>
      <c r="J199" s="275"/>
      <c r="K199" s="276"/>
    </row>
    <row r="200" spans="2:11" ht="25.5" customHeight="1">
      <c r="B200" s="274"/>
      <c r="C200" s="343" t="s">
        <v>746</v>
      </c>
      <c r="D200" s="343"/>
      <c r="E200" s="343"/>
      <c r="F200" s="343" t="s">
        <v>747</v>
      </c>
      <c r="G200" s="344"/>
      <c r="H200" s="343" t="s">
        <v>748</v>
      </c>
      <c r="I200" s="343"/>
      <c r="J200" s="343"/>
      <c r="K200" s="276"/>
    </row>
    <row r="201" spans="2:11" ht="5.25" customHeight="1">
      <c r="B201" s="307"/>
      <c r="C201" s="304"/>
      <c r="D201" s="304"/>
      <c r="E201" s="304"/>
      <c r="F201" s="304"/>
      <c r="G201" s="284"/>
      <c r="H201" s="304"/>
      <c r="I201" s="304"/>
      <c r="J201" s="304"/>
      <c r="K201" s="328"/>
    </row>
    <row r="202" spans="2:11" ht="15" customHeight="1">
      <c r="B202" s="307"/>
      <c r="C202" s="284" t="s">
        <v>738</v>
      </c>
      <c r="D202" s="284"/>
      <c r="E202" s="284"/>
      <c r="F202" s="306" t="s">
        <v>45</v>
      </c>
      <c r="G202" s="284"/>
      <c r="H202" s="284" t="s">
        <v>749</v>
      </c>
      <c r="I202" s="284"/>
      <c r="J202" s="284"/>
      <c r="K202" s="328"/>
    </row>
    <row r="203" spans="2:11" ht="15" customHeight="1">
      <c r="B203" s="307"/>
      <c r="C203" s="313"/>
      <c r="D203" s="284"/>
      <c r="E203" s="284"/>
      <c r="F203" s="306" t="s">
        <v>46</v>
      </c>
      <c r="G203" s="284"/>
      <c r="H203" s="284" t="s">
        <v>750</v>
      </c>
      <c r="I203" s="284"/>
      <c r="J203" s="284"/>
      <c r="K203" s="328"/>
    </row>
    <row r="204" spans="2:11" ht="15" customHeight="1">
      <c r="B204" s="307"/>
      <c r="C204" s="313"/>
      <c r="D204" s="284"/>
      <c r="E204" s="284"/>
      <c r="F204" s="306" t="s">
        <v>49</v>
      </c>
      <c r="G204" s="284"/>
      <c r="H204" s="284" t="s">
        <v>751</v>
      </c>
      <c r="I204" s="284"/>
      <c r="J204" s="284"/>
      <c r="K204" s="328"/>
    </row>
    <row r="205" spans="2:11" ht="15" customHeight="1">
      <c r="B205" s="307"/>
      <c r="C205" s="284"/>
      <c r="D205" s="284"/>
      <c r="E205" s="284"/>
      <c r="F205" s="306" t="s">
        <v>47</v>
      </c>
      <c r="G205" s="284"/>
      <c r="H205" s="284" t="s">
        <v>752</v>
      </c>
      <c r="I205" s="284"/>
      <c r="J205" s="284"/>
      <c r="K205" s="328"/>
    </row>
    <row r="206" spans="2:11" ht="15" customHeight="1">
      <c r="B206" s="307"/>
      <c r="C206" s="284"/>
      <c r="D206" s="284"/>
      <c r="E206" s="284"/>
      <c r="F206" s="306" t="s">
        <v>48</v>
      </c>
      <c r="G206" s="284"/>
      <c r="H206" s="284" t="s">
        <v>753</v>
      </c>
      <c r="I206" s="284"/>
      <c r="J206" s="284"/>
      <c r="K206" s="328"/>
    </row>
    <row r="207" spans="2:11" ht="15" customHeight="1">
      <c r="B207" s="307"/>
      <c r="C207" s="284"/>
      <c r="D207" s="284"/>
      <c r="E207" s="284"/>
      <c r="F207" s="306"/>
      <c r="G207" s="284"/>
      <c r="H207" s="284"/>
      <c r="I207" s="284"/>
      <c r="J207" s="284"/>
      <c r="K207" s="328"/>
    </row>
    <row r="208" spans="2:11" ht="15" customHeight="1">
      <c r="B208" s="307"/>
      <c r="C208" s="284" t="s">
        <v>694</v>
      </c>
      <c r="D208" s="284"/>
      <c r="E208" s="284"/>
      <c r="F208" s="306" t="s">
        <v>587</v>
      </c>
      <c r="G208" s="284"/>
      <c r="H208" s="284" t="s">
        <v>754</v>
      </c>
      <c r="I208" s="284"/>
      <c r="J208" s="284"/>
      <c r="K208" s="328"/>
    </row>
    <row r="209" spans="2:11" ht="15" customHeight="1">
      <c r="B209" s="307"/>
      <c r="C209" s="313"/>
      <c r="D209" s="284"/>
      <c r="E209" s="284"/>
      <c r="F209" s="306" t="s">
        <v>590</v>
      </c>
      <c r="G209" s="284"/>
      <c r="H209" s="284" t="s">
        <v>591</v>
      </c>
      <c r="I209" s="284"/>
      <c r="J209" s="284"/>
      <c r="K209" s="328"/>
    </row>
    <row r="210" spans="2:11" ht="15" customHeight="1">
      <c r="B210" s="307"/>
      <c r="C210" s="284"/>
      <c r="D210" s="284"/>
      <c r="E210" s="284"/>
      <c r="F210" s="306" t="s">
        <v>81</v>
      </c>
      <c r="G210" s="284"/>
      <c r="H210" s="284" t="s">
        <v>755</v>
      </c>
      <c r="I210" s="284"/>
      <c r="J210" s="284"/>
      <c r="K210" s="328"/>
    </row>
    <row r="211" spans="2:11" ht="15" customHeight="1">
      <c r="B211" s="345"/>
      <c r="C211" s="313"/>
      <c r="D211" s="313"/>
      <c r="E211" s="313"/>
      <c r="F211" s="306" t="s">
        <v>592</v>
      </c>
      <c r="G211" s="291"/>
      <c r="H211" s="332" t="s">
        <v>593</v>
      </c>
      <c r="I211" s="332"/>
      <c r="J211" s="332"/>
      <c r="K211" s="346"/>
    </row>
    <row r="212" spans="2:11" ht="15" customHeight="1">
      <c r="B212" s="345"/>
      <c r="C212" s="313"/>
      <c r="D212" s="313"/>
      <c r="E212" s="313"/>
      <c r="F212" s="306" t="s">
        <v>87</v>
      </c>
      <c r="G212" s="291"/>
      <c r="H212" s="332" t="s">
        <v>756</v>
      </c>
      <c r="I212" s="332"/>
      <c r="J212" s="332"/>
      <c r="K212" s="346"/>
    </row>
    <row r="213" spans="2:11" ht="15" customHeight="1">
      <c r="B213" s="345"/>
      <c r="C213" s="313"/>
      <c r="D213" s="313"/>
      <c r="E213" s="313"/>
      <c r="F213" s="347"/>
      <c r="G213" s="291"/>
      <c r="H213" s="348"/>
      <c r="I213" s="348"/>
      <c r="J213" s="348"/>
      <c r="K213" s="346"/>
    </row>
    <row r="214" spans="2:11" ht="15" customHeight="1">
      <c r="B214" s="345"/>
      <c r="C214" s="284" t="s">
        <v>718</v>
      </c>
      <c r="D214" s="313"/>
      <c r="E214" s="313"/>
      <c r="F214" s="306">
        <v>1</v>
      </c>
      <c r="G214" s="291"/>
      <c r="H214" s="332" t="s">
        <v>757</v>
      </c>
      <c r="I214" s="332"/>
      <c r="J214" s="332"/>
      <c r="K214" s="346"/>
    </row>
    <row r="215" spans="2:11" ht="15" customHeight="1">
      <c r="B215" s="345"/>
      <c r="C215" s="313"/>
      <c r="D215" s="313"/>
      <c r="E215" s="313"/>
      <c r="F215" s="306">
        <v>2</v>
      </c>
      <c r="G215" s="291"/>
      <c r="H215" s="332" t="s">
        <v>758</v>
      </c>
      <c r="I215" s="332"/>
      <c r="J215" s="332"/>
      <c r="K215" s="346"/>
    </row>
    <row r="216" spans="2:11" ht="15" customHeight="1">
      <c r="B216" s="345"/>
      <c r="C216" s="313"/>
      <c r="D216" s="313"/>
      <c r="E216" s="313"/>
      <c r="F216" s="306">
        <v>3</v>
      </c>
      <c r="G216" s="291"/>
      <c r="H216" s="332" t="s">
        <v>759</v>
      </c>
      <c r="I216" s="332"/>
      <c r="J216" s="332"/>
      <c r="K216" s="346"/>
    </row>
    <row r="217" spans="2:11" ht="15" customHeight="1">
      <c r="B217" s="345"/>
      <c r="C217" s="313"/>
      <c r="D217" s="313"/>
      <c r="E217" s="313"/>
      <c r="F217" s="306">
        <v>4</v>
      </c>
      <c r="G217" s="291"/>
      <c r="H217" s="332" t="s">
        <v>760</v>
      </c>
      <c r="I217" s="332"/>
      <c r="J217" s="332"/>
      <c r="K217" s="346"/>
    </row>
    <row r="218" spans="2:11" ht="12.75" customHeight="1">
      <c r="B218" s="349"/>
      <c r="C218" s="350"/>
      <c r="D218" s="350"/>
      <c r="E218" s="350"/>
      <c r="F218" s="350"/>
      <c r="G218" s="350"/>
      <c r="H218" s="350"/>
      <c r="I218" s="350"/>
      <c r="J218" s="350"/>
      <c r="K218" s="351"/>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LUCINKANB\lucinka</dc:creator>
  <cp:keywords/>
  <dc:description/>
  <cp:lastModifiedBy>LUCINKANB\lucinka</cp:lastModifiedBy>
  <dcterms:created xsi:type="dcterms:W3CDTF">2019-10-15T11:05:35Z</dcterms:created>
  <dcterms:modified xsi:type="dcterms:W3CDTF">2019-10-15T11:05:40Z</dcterms:modified>
  <cp:category/>
  <cp:version/>
  <cp:contentType/>
  <cp:contentStatus/>
</cp:coreProperties>
</file>