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0" activeTab="0"/>
  </bookViews>
  <sheets>
    <sheet name="Rekapitulace stavby" sheetId="1" r:id="rId1"/>
    <sheet name="D.0 - Vedlejší a ostatní ..." sheetId="2" r:id="rId2"/>
    <sheet name="D.1.ZE - Zemní práce" sheetId="3" r:id="rId3"/>
    <sheet name="D.2.KM - Kácení a mýcení" sheetId="4" r:id="rId4"/>
    <sheet name="D.1.KO - Komunikace" sheetId="5" r:id="rId5"/>
    <sheet name="D.1.EL - Oprava veřejného..." sheetId="6" r:id="rId6"/>
    <sheet name="Pokyny pro vyplnění" sheetId="7" r:id="rId7"/>
  </sheets>
  <definedNames>
    <definedName name="_xlnm.Print_Area" localSheetId="0">'Rekapitulace stavby'!$D$4:$AO$36,'Rekapitulace stavby'!$C$42:$AQ$61</definedName>
    <definedName name="_xlnm._FilterDatabase" localSheetId="1" hidden="1">'D.0 - Vedlejší a ostatní ...'!$C$86:$K$97</definedName>
    <definedName name="_xlnm.Print_Area" localSheetId="1">'D.0 - Vedlejší a ostatní ...'!$C$4:$J$41,'D.0 - Vedlejší a ostatní ...'!$C$47:$J$66,'D.0 - Vedlejší a ostatní ...'!$C$72:$K$97</definedName>
    <definedName name="_xlnm._FilterDatabase" localSheetId="2" hidden="1">'D.1.ZE - Zemní práce'!$C$91:$K$165</definedName>
    <definedName name="_xlnm.Print_Area" localSheetId="2">'D.1.ZE - Zemní práce'!$C$4:$J$41,'D.1.ZE - Zemní práce'!$C$47:$J$71,'D.1.ZE - Zemní práce'!$C$77:$K$165</definedName>
    <definedName name="_xlnm._FilterDatabase" localSheetId="3" hidden="1">'D.2.KM - Kácení a mýcení'!$C$88:$K$174</definedName>
    <definedName name="_xlnm.Print_Area" localSheetId="3">'D.2.KM - Kácení a mýcení'!$C$4:$J$41,'D.2.KM - Kácení a mýcení'!$C$47:$J$68,'D.2.KM - Kácení a mýcení'!$C$74:$K$174</definedName>
    <definedName name="_xlnm._FilterDatabase" localSheetId="4" hidden="1">'D.1.KO - Komunikace'!$C$95:$K$234</definedName>
    <definedName name="_xlnm.Print_Area" localSheetId="4">'D.1.KO - Komunikace'!$C$4:$J$41,'D.1.KO - Komunikace'!$C$47:$J$75,'D.1.KO - Komunikace'!$C$81:$K$234</definedName>
    <definedName name="_xlnm._FilterDatabase" localSheetId="5" hidden="1">'D.1.EL - Oprava veřejného...'!$C$92:$K$198</definedName>
    <definedName name="_xlnm.Print_Area" localSheetId="5">'D.1.EL - Oprava veřejného...'!$C$4:$J$41,'D.1.EL - Oprava veřejného...'!$C$47:$J$72,'D.1.EL - Oprava veřejného...'!$C$78:$K$198</definedName>
    <definedName name="_xlnm.Print_Area" localSheetId="6">'Pokyny pro vyplnění'!$B$2:$K$71,'Pokyny pro vyplnění'!$B$74:$K$118,'Pokyny pro vyplnění'!$B$121:$K$190,'Pokyny pro vyplnění'!$B$198:$K$218</definedName>
    <definedName name="_xlnm.Print_Titles" localSheetId="0">'Rekapitulace stavby'!$52:$52</definedName>
    <definedName name="_xlnm.Print_Titles" localSheetId="1">'D.0 - Vedlejší a ostatní ...'!$86:$86</definedName>
    <definedName name="_xlnm.Print_Titles" localSheetId="2">'D.1.ZE - Zemní práce'!$91:$91</definedName>
    <definedName name="_xlnm.Print_Titles" localSheetId="3">'D.2.KM - Kácení a mýcení'!$88:$88</definedName>
    <definedName name="_xlnm.Print_Titles" localSheetId="4">'D.1.KO - Komunikace'!$95:$95</definedName>
    <definedName name="_xlnm.Print_Titles" localSheetId="5">'D.1.EL - Oprava veřejného...'!$92:$92</definedName>
  </definedNames>
  <calcPr fullCalcOnLoad="1"/>
</workbook>
</file>

<file path=xl/sharedStrings.xml><?xml version="1.0" encoding="utf-8"?>
<sst xmlns="http://schemas.openxmlformats.org/spreadsheetml/2006/main" count="5389" uniqueCount="1064">
  <si>
    <t>Export Komplet</t>
  </si>
  <si>
    <t>VZ</t>
  </si>
  <si>
    <t>2.0</t>
  </si>
  <si>
    <t>ZAMOK</t>
  </si>
  <si>
    <t>False</t>
  </si>
  <si>
    <t>{f6526e17-40a9-4a5d-9f0f-5907f042aec3}</t>
  </si>
  <si>
    <t>0,01</t>
  </si>
  <si>
    <t>21</t>
  </si>
  <si>
    <t>15</t>
  </si>
  <si>
    <t>REKAPITULACE STAVBY</t>
  </si>
  <si>
    <t>v ---  níže se nacházejí doplnkové a pomocné údaje k sestavám  --- v</t>
  </si>
  <si>
    <t>Návod na vyplnění</t>
  </si>
  <si>
    <t>0,001</t>
  </si>
  <si>
    <t>Kód:</t>
  </si>
  <si>
    <t>1028-04-19-1921</t>
  </si>
  <si>
    <t>Měnit lze pouze buňky se žlutým podbarvením!
1) v Rekapitulaci stavby vyplňte údaje o Uchazeči (přenesou se do ostatních sestav i v jiných listech)
2) na vybraných listech vyplňte v sestavě Soupis prací ceny u položek</t>
  </si>
  <si>
    <t>Stavba:</t>
  </si>
  <si>
    <t>Litvínov, Dvořákova ul. Oprava účelové komunikace</t>
  </si>
  <si>
    <t>KSO:</t>
  </si>
  <si>
    <t/>
  </si>
  <si>
    <t>CC-CZ:</t>
  </si>
  <si>
    <t>Místo:</t>
  </si>
  <si>
    <t>k.ú. Horní Litvínov</t>
  </si>
  <si>
    <t>Datum:</t>
  </si>
  <si>
    <t>15. 4. 2019</t>
  </si>
  <si>
    <t>Zadavatel:</t>
  </si>
  <si>
    <t>IČ:</t>
  </si>
  <si>
    <t>00266027</t>
  </si>
  <si>
    <t>Město Litvínov</t>
  </si>
  <si>
    <t>DIČ:</t>
  </si>
  <si>
    <t>CZ00266027</t>
  </si>
  <si>
    <t>Uchazeč:</t>
  </si>
  <si>
    <t>Vyplň údaj</t>
  </si>
  <si>
    <t>Projektant:</t>
  </si>
  <si>
    <t>25024671</t>
  </si>
  <si>
    <t>ARTECH spol. s r.o.</t>
  </si>
  <si>
    <t>CZ25024671</t>
  </si>
  <si>
    <t>True</t>
  </si>
  <si>
    <t>Zpracovatel:</t>
  </si>
  <si>
    <t>43243185</t>
  </si>
  <si>
    <t>Karel Žíla</t>
  </si>
  <si>
    <t>neplátce DPH</t>
  </si>
  <si>
    <t>Poznámka:</t>
  </si>
  <si>
    <t>Pokud jsou v rozpočtu uvedeny konkrétní výrobky je možné nabídnout rovnocenné řešení
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</si>
  <si>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</si>
  <si>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</si>
  <si>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</si>
  <si>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</si>
  <si>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</si>
  <si>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</si>
  <si>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</si>
  <si>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</si>
  <si>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</si>
  <si>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</si>
  <si>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</si>
  <si>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</si>
  <si>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</si>
  <si>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</si>
  <si>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</si>
  <si>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</si>
  <si>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</si>
  <si>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</si>
  <si>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</si>
  <si>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</si>
  <si>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</si>
  <si>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</si>
  <si>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</si>
  <si>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</si>
  <si>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</si>
  <si>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</si>
  <si>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</si>
  <si>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</si>
  <si>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</si>
  <si>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</si>
  <si>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</si>
  <si>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</si>
  <si>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</si>
  <si>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</si>
  <si>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</si>
  <si>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</si>
  <si>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</si>
  <si>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</si>
  <si>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D.1</t>
  </si>
  <si>
    <t>Oprava komunikace na p.p.č. 2007/19 a 2533/2</t>
  </si>
  <si>
    <t>STA</t>
  </si>
  <si>
    <t>1</t>
  </si>
  <si>
    <t>{2bb6340c-5e83-4579-9229-7b4e68612b5b}</t>
  </si>
  <si>
    <t>2</t>
  </si>
  <si>
    <t>/</t>
  </si>
  <si>
    <t>D.0</t>
  </si>
  <si>
    <t>Vedlejší a ostatní rozpočtové náklady</t>
  </si>
  <si>
    <t>Soupis</t>
  </si>
  <si>
    <t>{27f5f222-3041-45f1-b3c4-abcfe42b90ef}</t>
  </si>
  <si>
    <t>D.1.ZE</t>
  </si>
  <si>
    <t>Zemní práce</t>
  </si>
  <si>
    <t>{c450d0e0-0d82-4be3-8532-69f6263b3d32}</t>
  </si>
  <si>
    <t>D.2.KM</t>
  </si>
  <si>
    <t>Kácení a mýcení</t>
  </si>
  <si>
    <t>{9322fc1f-c795-4046-aa73-932bd27e997e}</t>
  </si>
  <si>
    <t>D.1.KO</t>
  </si>
  <si>
    <t>Komunikace</t>
  </si>
  <si>
    <t>{21fd015a-0f12-46fd-ae41-9ce9868a42e5}</t>
  </si>
  <si>
    <t>D.1.EL</t>
  </si>
  <si>
    <t>Oprava veřejného osvětlení</t>
  </si>
  <si>
    <t>{f81116c2-aa85-4805-b698-b6506d3e004f}</t>
  </si>
  <si>
    <t>KRYCÍ LIST SOUPISU PRACÍ</t>
  </si>
  <si>
    <t>Objekt:</t>
  </si>
  <si>
    <t>D.1 - Oprava komunikace na p.p.č. 2007/19 a 2533/2</t>
  </si>
  <si>
    <t>Soupis:</t>
  </si>
  <si>
    <t>D.0 - Vedlejší a ostatní rozpočtové náklady</t>
  </si>
  <si>
    <t>REKAPITULACE ČLENĚNÍ SOUPISU PRACÍ</t>
  </si>
  <si>
    <t>Kód dílu - Popis</t>
  </si>
  <si>
    <t>Cena celkem [CZK]</t>
  </si>
  <si>
    <t>-1</t>
  </si>
  <si>
    <t>VRN - Vedlejší rozpočtové náklady</t>
  </si>
  <si>
    <t xml:space="preserve">    ORN - Ostatní náklady</t>
  </si>
  <si>
    <t>SOUPIS PRACÍ</t>
  </si>
  <si>
    <t>PČ</t>
  </si>
  <si>
    <t>MJ</t>
  </si>
  <si>
    <t>Množství</t>
  </si>
  <si>
    <t>J.cena [CZK]</t>
  </si>
  <si>
    <t>Cenová soustava</t>
  </si>
  <si>
    <t>J. Nh [h]</t>
  </si>
  <si>
    <t>Nh celkem [h]</t>
  </si>
  <si>
    <t>J. hmotnost [t]</t>
  </si>
  <si>
    <t>Hmotnost celkem [t]</t>
  </si>
  <si>
    <t>J. suť [t]</t>
  </si>
  <si>
    <t>Suť Celkem [t]</t>
  </si>
  <si>
    <t>Náklady soupisu celkem</t>
  </si>
  <si>
    <t>VRN</t>
  </si>
  <si>
    <t>Vedlejší rozpočtové náklady</t>
  </si>
  <si>
    <t>5</t>
  </si>
  <si>
    <t>ROZPOCET</t>
  </si>
  <si>
    <t>K</t>
  </si>
  <si>
    <t>030001001</t>
  </si>
  <si>
    <t>Vybudování, provoz a zařízení staveniště (ZS) včetně energií a médií pro stavbu</t>
  </si>
  <si>
    <t>soubor</t>
  </si>
  <si>
    <t>1024</t>
  </si>
  <si>
    <t>-614594346</t>
  </si>
  <si>
    <t>P</t>
  </si>
  <si>
    <t xml:space="preserve">Poznámka k položce:
1) Položky vedlejších rozpočtových nákladů VRN budou čerpány a fakturovány poměrným množstvím k celkové fakturaci základních rozpočtových nákladů
2) Položka zahrnuje náklady na výstavbu, provoz a likvidaci ZS zejména:
- vybavení staveniště dle potřeb zhotovitele (např. stavební buňky, mobiní WC apod)
- oplocení a ohrazení stavenišť včetně vymezení pracovišť
- zásobování vodou pro potřeby stavby, zásobování elektrickou energíí po dobu celé výstavby energocentrálami
- součástí zařízení staveniště budou venkovní sklady na materiál
</t>
  </si>
  <si>
    <t>051002001</t>
  </si>
  <si>
    <t xml:space="preserve">Vedlejší náklady samostatně nespecifikované (náklady na pojištění nedokončené stavby, náklady na závěrečný úklid stavby a okolí apod.), rozsah viz Všeobecné podmínky pro stanovení ceny - ad </t>
  </si>
  <si>
    <t>243334183</t>
  </si>
  <si>
    <t>Poznámka k položce:
1) Položky vedlejších rozpočtových nákladů VRN budou čerpány a fakturovány poměrným množstvím k celkové fakturaci základních rozpočtových nákladů
2) Položka zahrnuje též (mimo jiné):
-  průzkumné, doměřovací a projektové práce (ornitologický, stavebně technický průzkum apod)
- náklady na splnění dalších povinností objednatele vyplývajících ze smluvních dokumentů s třetími osobami zařazených do zadávací dokumentace a přenesených na zhotovitele v rámci Smlouvy o Dílo. 
- náklady dopravně inženýrská opatření. Pro potřeby PD je uvažováno s překopem komunikace PKH po půlkách. 
- územní a provozní vlivy např. čištění a mytí vozovek po dobu výstavby, plachtování nákladních aut při dovozu a odvozu materiálu, kropení prašného materiálu uloženého na mezideponii apod. zajištění minimalizace prachu. Ztížené dopravní podmínky
- náklady na úklid - pravidelný úklid vnitřních prostor znečištěných provozem stavby, po dokončení prací bude proveden kompletní úklid všech dotčených prostor</t>
  </si>
  <si>
    <t>ORN</t>
  </si>
  <si>
    <t>Ostatní náklady</t>
  </si>
  <si>
    <t>3</t>
  </si>
  <si>
    <t>091002003</t>
  </si>
  <si>
    <t>Inženýrská činnost zhotovitele</t>
  </si>
  <si>
    <t>Kč</t>
  </si>
  <si>
    <t>733604884</t>
  </si>
  <si>
    <t xml:space="preserve">Poznámka k položce:
1) Položky ostatních rozpočtových nákladů ORN budou čerpány a fakturovány na základě     skutečného rozsahu provedených prací
2) Inženýrská činnost zhotovitele zahrnuje veškerá další potřebná povolení a rozhodnutí nebo jiná opatření potřebná k zahájení a řádnému dokončení díla, včetně správních ostatních poplatků třetím stranám. Dále se jedná o vypracování a doložení revizních zpráv, protokolů, technických a katalogových listů, dokladů o odpadech a ostatních dokumentů požadovaných jednotlivými DOSS. </t>
  </si>
  <si>
    <t>4</t>
  </si>
  <si>
    <t>091002004</t>
  </si>
  <si>
    <t xml:space="preserve">Ostatní náklady samostatně nespecifikované </t>
  </si>
  <si>
    <t>205416082</t>
  </si>
  <si>
    <t>Poznámka k položce:
1) Rozsah viz Všeobecné podmínky pro stanovení ceny - ad [9]
2) Položky ostatních rozpočtových nákladů ORN budou čerpány a fakturovány na základě     skutečného rozsahu provedených prací
3) Položka zahrnuje též (mimo jiné):
- činnost geodeta při výstavbě
- činnost geologa při zemních pracech
- podrobná fotodokumentace zhotovitele pro objednatele po celou dobu výstavby
- náklady spojené se zajištěním jistoty za řádné provedení díla a za kvalitu provedení díla (dle SoD)</t>
  </si>
  <si>
    <t>D.1.ZE - Zemní práce</t>
  </si>
  <si>
    <t>HSV - Práce a dodávky HSV</t>
  </si>
  <si>
    <t xml:space="preserve">    1 - Zemní práce</t>
  </si>
  <si>
    <t xml:space="preserve">    8 - Trubní vedení</t>
  </si>
  <si>
    <t xml:space="preserve">    9 - Ostatní konstrukce a práce-bourání</t>
  </si>
  <si>
    <t xml:space="preserve">    998 - Přesun hmot</t>
  </si>
  <si>
    <t xml:space="preserve">    VRN3 - Zařízení staveniště</t>
  </si>
  <si>
    <t>HSV</t>
  </si>
  <si>
    <t>Práce a dodávky HSV</t>
  </si>
  <si>
    <t>113106123</t>
  </si>
  <si>
    <t>Rozebrání dlažeb komunikací pro pěší s přemístěním hmot na skládku na vzdálenost do 3 m nebo s naložením na dopravní prostředek s ložem z kameniva nebo živice a s jakoukoliv výplní spár ručně ze zámkové dlažby</t>
  </si>
  <si>
    <t>m2</t>
  </si>
  <si>
    <t>CS ÚRS 2019 01</t>
  </si>
  <si>
    <t>-1771989593</t>
  </si>
  <si>
    <t>PSC</t>
  </si>
  <si>
    <t xml:space="preserve">Poznámka k souboru cen:
1. Ceny jsou určeny pro rozebrání dlažeb včetně odstranění lože.
2. Ceny nelze použít pro rozebrání dlažeb uložených do betonového lože nebo do cementové malty, které se oceňují cenami pro odstranění podkladů nebo krytů z betonu prostého souboru cen 113 10-7. Pro volbu těchto cen je rozhodující tloušťka bourané dlažby včetně lože nebo podkladu.
3. V cenách nejsou započteny náklady na popř. nutné očištění:
a) dlažebních nebo mozaikových kostek, které se oceňuje cenami souboru cen 979 07-11 Očištění vybouraných dlažebních kostek části C01,
b) betonových, kameninových nebo kamenných desek nebo dlaždic, které se oceňuje cenami souboru cen 979 0 . - . . Očištění vybouraných obrubníků, krajníků, desek nebo dílců části C01.
4. Přemístění vybourané dlažby včetně materiálu z lože a spár na vzdálenost přes 3 m se oceňuje cenami souborů cen 997 22-1 Vodorovná doprava suti a vybouraných hmot.
</t>
  </si>
  <si>
    <t>VV</t>
  </si>
  <si>
    <t>20,00</t>
  </si>
  <si>
    <t>113107121</t>
  </si>
  <si>
    <t>Odstranění podkladů nebo krytů ručně s přemístěním hmot na skládku na vzdálenost do 3 m nebo s naložením na dopravní prostředek z kameniva hrubého drceného, o tl. vrstvy do 100 mm</t>
  </si>
  <si>
    <t>-59632885</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</si>
  <si>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Ceny
a) –7111 až –7113, –7151 až -7153, -7211 až -7213 a -7311 až -7313 lze použít i pro odstranění podkladů nebo krytů ze štěrkopísku, škváry, strusky nebo z mechanicky zpevněných zemin,
b) –7121 až 7125, –7161 až -7165, -7221 až -7225 a -7321 až -7325 lze použít i pro odstranění podkladů nebo krytů ze zemin stabilizovaných vápnem,
c) –7130 až -7134, –7170 až -7174, –7230 až -7234 a -7330 až -7334 lze použít i pro odstranění dlažeb uložených do betonového lože a dlažeb z mozaiky uložených do cementové malty nebo podkladu ze zemin stabilizovaných cementem.
3. Ceny lze použít i pro odstranění podkladů nebo krytů opatřených živičnými postřiky nebo nátěry.
4. Ceny odlišené podle tloušťky (např. do 100 mm, do 200 mm) jsou určeny vždy pro celou tloušťku jednotlivých konstrukcí.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6. Přemístění vybouraného materiálu větší vzdálenost, než je uvedeno, se oceňuje cenami souborů cen 997 22-1 Vodorovná doprava suti.
7. Ceny -714 . , -718 . , –724 . a -734 . nelze použít pro odstranění podkladu nebo krytu frézováním.
</t>
  </si>
  <si>
    <t>441</t>
  </si>
  <si>
    <t>113107122</t>
  </si>
  <si>
    <t>Odstranění podkladů nebo krytů ručně s přemístěním hmot na skládku na vzdálenost do 3 m nebo s naložením na dopravní prostředek z kameniva hrubého drceného, o tl. vrstvy přes 100 do 200 mm</t>
  </si>
  <si>
    <t>1191078228</t>
  </si>
  <si>
    <t>113154114</t>
  </si>
  <si>
    <t>Frézování živičného podkladu nebo krytu s naložením na dopravní prostředek plochy do 500 m2 bez překážek v trase pruhu šířky do 0,5 m, tloušťky vrstvy 100 mm</t>
  </si>
  <si>
    <t>863246056</t>
  </si>
  <si>
    <t xml:space="preserve">Poznámka k souboru cen:
1. V cenách jsou započteny i náklady na:
a) vodu pro chlazení zubů frézy,
b) opotřebování frézovacích nástrojů,
c) naložení odfrézovaného materiálu na dopravní prostředek.
2. V cenách nejsou započteny náklady na:
a) nutné ruční odstranění (vybourání) živičného krytu kolem překážek, které se oceňují cenami souboru cen 113 10-7 Odstranění podkladů nebo krytů této části katalogu,
b) očištění povrchu odfrézované plochy, které se oceňují cenami souboru cen 938 90-9 Odstranění bláta, prachu z povrchu podkladu nebo krytu části C01 tohoto katalogu.
3. Množství měrných jednotek pro rozpočet určí projekt. Drobné překážky, např. vpusti, uzávěry, sloupy (plochy do 2 m2) se z celkové frézované plochy neodečítají.
4. Tloušťku frézované vrstvy určí projekt a měří se tloušťka jednotlivých záběrů v mm.
5. Cena s překážkami je určena v případech, kdy:
a) na 200 m2 frézované plochy se vyskytne v průměru více než jedna vpusť nebo vstup inženýrských sítí, popř. stožár, vstupní ostrůvek apod.,
b) jsou-li podél frézované plochy osazeny obrubníky s výškovým rozdílem horní plochy obrubníku od frézované plochy větší než 250 mm.
6. Překážkami se rozumějí obrubníky nebo krajníky, pokud výškový rozdíl horní plochy obrubníku od frézované plochy je větší než 250 mm, vpusti nebo vstupy inženýrských sítí, stožáry, nástupní a ochranné ostrůvky apod.
</t>
  </si>
  <si>
    <t>441,00</t>
  </si>
  <si>
    <t>8</t>
  </si>
  <si>
    <t>122302201</t>
  </si>
  <si>
    <t>Odkopávky a prokopávky nezapažené pro silnice s přemístěním výkopku v příčných profilech na vzdálenost do 15 m nebo s naložením na dopravní prostředek v hornině tř. 4 do 100 m3</t>
  </si>
  <si>
    <t>m3</t>
  </si>
  <si>
    <t>-949012139</t>
  </si>
  <si>
    <t xml:space="preserve">Poznámka k souboru cen:
1. Ceny jsou určeny pro vykopávky:
a) příkopů pro silnice a to i tehdy, jsou-li vykopávky příkopů prováděny samostatně,
b) v zemnících na suchu, jestliže tyto zemníky přímo souvisejí s odkopávkami nebo prokopávkami pro spodní stavbu silnic. Vykopávky v ostatních zemnících se oceňují podle kapitoly. 3*2 Zemníky Všeobecných podmínek tohoto katalogu.
c) při zahlubování silnic pro mimoúrovňové křížení a pro vykopávky pod mosty provedenými v předepsaném předstihu. Část vykopávky mezi svislými rovinami proloženými vnějšími hranami mostu se oceňují:
- při objemu do 1 000 m3 cenami pro množství do 100 m3
- při objemu přes 1 000 m3 cenami pro množství přes 100 do 1 000 m3.
d) pro sejmutí podorničí s přihlédnutím k ustanovení čl. 3112 Všeobecných podmínek katalogu.
2. Ceny nelze použít pro odkopávky a prokopávky v zapažených prostorách; tyto zemní práce se oceňují podle čl. 3116 Všeobecných podmínek tohoto katalogu.
3. V cenách jsou započteny i náklady na vodorovné přemístění výkopku v příčných profilech na přilehlých svazích a příkopech. Vzdálenosti příčného přemístění se nezahrnují do střední vzdálenosti vodorovného přemístění výkopku.
4. Vodorovné přemístění výkopku z výkopiště na násypiště při jakékoliv šířce koruny se nepovažuje za vodorovné přemístění výkopku v příčném profilu, je-li při odkopávce nebo prokopávce mezi výkopištěm a násypištěm v příčném profilu dopravní nebo jiný pruh, na němž projekt vylučuje rušení provozu prováděním zemních prací. Takové přemístění výkopku se oceňuje podle čl. 3162 Všeobecných podmínek tohoto katalogu.
5. Přemístění výkopku v příčných profilech na vzdálenost přes 15 m se oceňuje cenami souboru cen 162 .0-1 . Vodorovné přemístění výkopku části A 01 Společné zemní práce tohoto katalogu
</t>
  </si>
  <si>
    <t>15,90</t>
  </si>
  <si>
    <t>9</t>
  </si>
  <si>
    <t>122302209</t>
  </si>
  <si>
    <t>Odkopávky a prokopávky nezapažené pro silnice s přemístěním výkopku v příčných profilech na vzdálenost do 15 m nebo s naložením na dopravní prostředek v hornině tř. 4 Příplatek k cenám za lepivost horniny tř. 4</t>
  </si>
  <si>
    <t>-2108775201</t>
  </si>
  <si>
    <t>15,90*0,33</t>
  </si>
  <si>
    <t>132312101</t>
  </si>
  <si>
    <t>Hloubení zapažených i nezapažených rýh šířky do 600 mm ručním nebo pneumatickým nářadím s urovnáním dna do předepsaného profilu a spádu v horninách tř. 4 soudržných</t>
  </si>
  <si>
    <t>308730606</t>
  </si>
  <si>
    <t xml:space="preserve">Poznámka k souboru cen:
1. V cenách jsou započteny i náklady na přehození výkopku na přilehlém terénu na vzdálenost do 3 m od podélné osy rýhy nebo naložení výkopku na dopravní prostředek.
2. V cenách 12-2101 až 41-2102 jsou započteny i náklady na i svislý přesun horniny po házečkách do 2 metrů.
</t>
  </si>
  <si>
    <t>(5,00+3,00)*0,90*0,60 " doplnění potrubí PVC  a obnova trativodu</t>
  </si>
  <si>
    <t>6</t>
  </si>
  <si>
    <t>132312109</t>
  </si>
  <si>
    <t>Hloubení zapažených i nezapažených rýh šířky do 600 mm ručním nebo pneumatickým nářadím s urovnáním dna do předepsaného profilu a spádu v horninách tř. 4 Příplatek k cenám za lepivost horniny tř. 4</t>
  </si>
  <si>
    <t>215975432</t>
  </si>
  <si>
    <t>(5,00+3,00)*0,90*0,60*0,33 " doplnění potrubí PVC a obnova trativodu - lepivost 30%</t>
  </si>
  <si>
    <t>10</t>
  </si>
  <si>
    <t>162701105.1</t>
  </si>
  <si>
    <t>Vodorovné přemístění výkopku nebo sypaniny po suchu na obvyklém dopravním prostředku, bez naložení výkopku, avšak se složením na skládku včetně poplatku za uložení</t>
  </si>
  <si>
    <t>1126442637</t>
  </si>
  <si>
    <t>7</t>
  </si>
  <si>
    <t>174101101</t>
  </si>
  <si>
    <t>Zásyp sypaninou z jakékoliv horniny s uložením výkopku ve vrstvách se zhutněním jam, šachet, rýh nebo kolem objektů v těchto vykopávkách</t>
  </si>
  <si>
    <t>83016997</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</si>
  <si>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</si>
  <si>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4,320-2,00" zásyp rýhy obnovy trativodu</t>
  </si>
  <si>
    <t>11</t>
  </si>
  <si>
    <t>181301102</t>
  </si>
  <si>
    <t>Rozprostření a urovnání ornice v rovině nebo ve svahu sklonu do 1:5 při souvislé ploše do 500 m2, tl. vrstvy přes 100 do 150 mm</t>
  </si>
  <si>
    <t>1546236853</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</si>
  <si>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2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</si>
  <si>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Poznámka k položce:
Položka použita pro rozprostření zúrodnitelné zeminy</t>
  </si>
  <si>
    <t>270,00</t>
  </si>
  <si>
    <t>12</t>
  </si>
  <si>
    <t>M</t>
  </si>
  <si>
    <t>5812328M2</t>
  </si>
  <si>
    <t>Náklady na pořízení vhodné zůrodnitelné zeminy pro osetí včetně dopravného</t>
  </si>
  <si>
    <t>1608521562</t>
  </si>
  <si>
    <t>27,00</t>
  </si>
  <si>
    <t>13</t>
  </si>
  <si>
    <t>181411131</t>
  </si>
  <si>
    <t>Založení trávníku na půdě předem připravené plochy do 1000 m2 výsevem včetně utažení parkového v rovině nebo na svahu do 1:5</t>
  </si>
  <si>
    <t>297409187</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</si>
  <si>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</si>
  <si>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14</t>
  </si>
  <si>
    <t>005724100</t>
  </si>
  <si>
    <t>osivo směs travní parková</t>
  </si>
  <si>
    <t>kg</t>
  </si>
  <si>
    <t>-1022576685</t>
  </si>
  <si>
    <t>270,00*0,025</t>
  </si>
  <si>
    <t>181951102</t>
  </si>
  <si>
    <t>Úprava pláně vyrovnáním výškových rozdílů v hornině tř. 1 až 4 se zhutněním</t>
  </si>
  <si>
    <t>2049761168</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</si>
  <si>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</si>
  <si>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570</t>
  </si>
  <si>
    <t>16</t>
  </si>
  <si>
    <t>182201101</t>
  </si>
  <si>
    <t>Svahování trvalých svahů do projektovaných profilů s potřebným přemístěním výkopku při svahování násypů v jakékoliv hornině</t>
  </si>
  <si>
    <t>-54171349</t>
  </si>
  <si>
    <t xml:space="preserve">Poznámka k souboru cen:
1. Ceny jsou určeny pro svahování všech nově zřizovaných ploch výkopů nebo násypů ve sklonu přes 1 : 5 a pro úpravu lavic (berem) šířky do 3 m přerušujících svahy, pod jakékoliv zpevnění ploch, pod humusování, drnování apod., pro úpravy dna a stěn silničních a železničních příkopů a pro úpravy dna šířky do 1 m melioračních kanálů a vodotečí.
2. Ceny nelze použít pro urovnání stěn příkopů při čištění; toto urovnání se oceňuje cenami souboru cen 938 90-2 . čištění příkopů komunikací v suchu nebo ve vodě A02 Zemní práce pro objekty oborů 821 až 828.
3. Úprava ploch vodorovných nebo ve sklonu do 1 : 5 s výjimkou ustanovení v poznámce č. 1 se oceňuje cenami souboru cen 181 *0-11 Úprava pláně vyrovnáním výškových rozdílů.
</t>
  </si>
  <si>
    <t>326,00</t>
  </si>
  <si>
    <t>Trubní vedení</t>
  </si>
  <si>
    <t>17</t>
  </si>
  <si>
    <t>890411851</t>
  </si>
  <si>
    <t>Bourání šachet strojně velikosti obestavěného prostoru do 1,5 m3 z prefabrikovaných skruží</t>
  </si>
  <si>
    <t>-1832986432</t>
  </si>
  <si>
    <t xml:space="preserve">Poznámka k souboru cen:
1. Ceny jsou určeny pro vodovodní a kanalizačné šachty.
2. Šachty velikosti nad 5 m3 obestavěného prostoru se oceňují cenami katalogu 801-3 Budov a haly - bourání konstrukcí.
</t>
  </si>
  <si>
    <t>(PI*0,30*0,30*1,20) " OP uliční vpusť</t>
  </si>
  <si>
    <t>18</t>
  </si>
  <si>
    <t>899202211</t>
  </si>
  <si>
    <t>Demontáž mříží litinových včetně rámů, hmotnosti jednotlivě přes 50 do 100 Kg</t>
  </si>
  <si>
    <t>kus</t>
  </si>
  <si>
    <t>-296103795</t>
  </si>
  <si>
    <t>1 " demontáž mříže uliční vpusti</t>
  </si>
  <si>
    <t>Ostatní konstrukce a práce-bourání</t>
  </si>
  <si>
    <t>19</t>
  </si>
  <si>
    <t>919735112</t>
  </si>
  <si>
    <t>Řezání stávajícího živičného krytu nebo podkladu hloubky přes 50 do 100 mm</t>
  </si>
  <si>
    <t>m</t>
  </si>
  <si>
    <t>1910514899</t>
  </si>
  <si>
    <t xml:space="preserve">Poznámka k souboru cen:
1. V cenách jsou započteny i náklady na spotřebu vody.
</t>
  </si>
  <si>
    <t>3,30+3,20+10,00+16,00+19,00</t>
  </si>
  <si>
    <t>20</t>
  </si>
  <si>
    <t>961044111</t>
  </si>
  <si>
    <t>Bourání základů z betonu prostého</t>
  </si>
  <si>
    <t>-1079240716</t>
  </si>
  <si>
    <t>1,20 " bourání prahů napojení vstupů do tělocvičny a na p.p.č.2007/5</t>
  </si>
  <si>
    <t>0,50 " položka použita pro bourání konstrukce výtokového objektu</t>
  </si>
  <si>
    <t>0,55 " položka použita pro bourání konstrukce vtokového objektu</t>
  </si>
  <si>
    <t>Součet</t>
  </si>
  <si>
    <t>966008212</t>
  </si>
  <si>
    <t>Bourání odvodňovacího žlabu s odklizením a uložením vybouraného materiálu na skládku na vzdálenost do 10 m nebo s naložením na dopravní prostředek z betonových příkopových tvárnic nebo desek šířky přes 500 do 800 mm</t>
  </si>
  <si>
    <t>-1228908021</t>
  </si>
  <si>
    <t xml:space="preserve">Poznámka k souboru cen:
1. V cenách jsou započteny i náklady na bouráním obetonování žlabu a případné bourání betonového lože.
2. V cenách nejsou započteny náklady na zemní práce nutné při rozebírání žlabů.
3. Přemístění vybouraného materiálu na vzdálenost přes 10 m se oceňuje cenami souborů cen 997 22-1 Vodorovné přemístění vybouraných hmot.
</t>
  </si>
  <si>
    <t>22</t>
  </si>
  <si>
    <t>997006512.1</t>
  </si>
  <si>
    <t>Vodorovná doprava suti na skládku s naložením na dopravní prostředek a složenímna skládku včetně poplatku za uložení</t>
  </si>
  <si>
    <t>t</t>
  </si>
  <si>
    <t>-2121735272</t>
  </si>
  <si>
    <t>998</t>
  </si>
  <si>
    <t>Přesun hmot</t>
  </si>
  <si>
    <t>23</t>
  </si>
  <si>
    <t>998225111</t>
  </si>
  <si>
    <t>Přesun hmot pro komunikace s krytem z kameniva, monolitickým betonovým nebo živičným dopravní vzdálenost do 200 m jakékoliv délky objektu</t>
  </si>
  <si>
    <t>-863810635</t>
  </si>
  <si>
    <t xml:space="preserve">Poznámka k souboru cen:
1. Ceny lze použít i pro plochy letišť s krytem monolitickým betonovým nebo živičným.
</t>
  </si>
  <si>
    <t>VRN3</t>
  </si>
  <si>
    <t>Zařízení staveniště</t>
  </si>
  <si>
    <t>24</t>
  </si>
  <si>
    <t>034403000.1</t>
  </si>
  <si>
    <t>Zařízení staveniště zabezpečení staveniště dopravní značení na staveništi</t>
  </si>
  <si>
    <t>den</t>
  </si>
  <si>
    <t>282681327</t>
  </si>
  <si>
    <t xml:space="preserve">Poznámka k položce:
pronájem 4ks dopravních značek IP 22 "Pozor výjezd ze stavby" včetně podstavce a sloupků. Předpokládaná doba výstavby je 45dní </t>
  </si>
  <si>
    <t>D.2.KM - Kácení a mýcení</t>
  </si>
  <si>
    <t>11111132.1</t>
  </si>
  <si>
    <t>Odstranění ruderálního porostu z plochy přes 100 do 500 m2 na svahu přes 1:2 do 1:1</t>
  </si>
  <si>
    <t>1257386798</t>
  </si>
  <si>
    <t xml:space="preserve">Poznámka k souboru cen:
1. V cenách jsou započteny i náklady na mechanické naložení shrabu s odvozem do 20 km a jejich následným složením.
2. V cenách nejsou započteny náklady na uložení shrabu na skládku.
3. Ceny jsou určeny pro odstranění souvislého bylinného porostu:
a) neupraveném terénu,
b) upravených, ale neudržovaných plochách popř. upravovaných nejvýše 1x za vegetační období. Další odstranění ve stejném vegetačním období se oceňuje příslušnými cenami části C02 souboru cen 111 15-1 Pokosení trávníku nebo cenami části A02 souboru cen 184 80-26 Chemické odplevelení po založení kultury.
4. V položkách jsou započteny pouze náklady na odstranění nadzemní části porostu.
5. V cenách o sklonu svahu přes 1:1 jsou uvažovány podmínky pro svahy běžně schůdné; bez použití lezeckých technik. V případě použití lezeckých technik se tyto náklady oceňují individuálně.
</t>
  </si>
  <si>
    <t>125</t>
  </si>
  <si>
    <t>111212355</t>
  </si>
  <si>
    <t>Odstranění nevhodných dřevin průměru kmene do 100 mm výšky přes 1 m s odstraněním pařezu přes 100 do 500 m2 v rovině nebo na svahu do 1:5</t>
  </si>
  <si>
    <t>139232372</t>
  </si>
  <si>
    <t xml:space="preserve">Poznámka k souboru cen:
1. V cenách jsou započteny i náklady na odklizení vytěžené dřevní hmoty na vzdálenost do 50 m, se složením na hromady nebo s naložením na dopravní prostředek a případnou úpravu terénu se zhutněním po odstranění dřevin.
2. V cenách nejsou započteny náklady na uložení shrabu na skládku.
3. Ceny jsou určeny pouze pro pěstební zásahy a rekonstrukce v sadovnických a krajinářských úpravách.
4. Ceny nelze použít:
a) pro úplnou likvidaci porostu při přípravě staveniště apod.; tyto práce se oceňují cenami katalogu 800-1 Zemní práce,
b) pro odstranění kořenových výmladků; tyto práce se oceňují individuálně,
c) -1221 až -1223 a -1331 až -1333 pro jednoleté semenáče dřevin, náletů v bylinném stavu; tyto práce se oceňují cenami souborů cen 185 80-42 Vypletí nebo 183 41-13 Odplevelení výsadeb.
5. Průměr kmene stromů nebo keřů se měří 0,15 m nad terénem.
6. Množství jednotek se stanoví samostatně za keřovou skupinu v m2 souvislé plochy rovné součtu půdorysných ploch omezených obalovými křivkami korun jednotlivých stromů a keřů, jejichž koruny se půdorysně překrývají. Jestliže by byl zmíněný součet ploch větší než půdorysná plocha staveniště (upravované plochy), uvažuje se pouze tato plocha.
7. V cenách o sklonu svahu přes 1:1 jsou uvažovány podmínky pro svahy běžně schůdné; bez použití lezeckých technik. V případě použití lezeckých technik se tyto náklady oceňují individuálně.
</t>
  </si>
  <si>
    <t>125,00+28,00</t>
  </si>
  <si>
    <t>111251111.1</t>
  </si>
  <si>
    <t>Drcení ořezaných větví a křovin strojně - (štěpkování) o průměru větví do 100 mm s odvozem do 20 km včetně uložení</t>
  </si>
  <si>
    <t>-1677380685</t>
  </si>
  <si>
    <t>(125+28)*0,0125 " přepočet na m3</t>
  </si>
  <si>
    <t>112151013.1</t>
  </si>
  <si>
    <t>Pokácení stromu volné v celku s odřezáním kmene přes 300 do 400 mm</t>
  </si>
  <si>
    <t>823314078</t>
  </si>
  <si>
    <t xml:space="preserve">Poznámka k souboru cen:
1. V cenách jsou započteny i náklady na odklizení částí kmene a větví na vzdálenost do 20 m se složením na hromady nebo naložením na dopravní prostředek.
2. V cenách nejsou započteny náklady na:
a) odkornění kmenů, tyto práce se oceňují individuálně,
b) odvoz ani uložení na skládku,
c) odstranění pařezu.
3. Ceny jsou určeny pouze pro pěstební zásahy a rekonstrukce v sadovnických a krajinářských úpravách.
4. Průměr pařezu se měří v místě řezu kmene na základě dvojího na sebe kolmého měření a následného zprůměrování naměřených hodnot nejčastěji ve výšce 0,15m. V případě přítomnosti výrazných kořenových náběhů je měření prováděno nad nimi, nejčastěji v rozmezí 0,15-0,45 m nad povrchem stávajícího terénu.
5. Stromy o průměru kmene na řezné ploše větší než 1500 mm se oceňují individuálně.
6. Práce jsou prováděné technikou volného kácení.
</t>
  </si>
  <si>
    <t>1 " ponechané kmeny</t>
  </si>
  <si>
    <t>112151015.1</t>
  </si>
  <si>
    <t>Pokácení stromu volné v celku s odřezáním kmene přes 500 do 600 mm</t>
  </si>
  <si>
    <t>214935403</t>
  </si>
  <si>
    <t>4 " ponechané kmeny</t>
  </si>
  <si>
    <t>112201155</t>
  </si>
  <si>
    <t>Odstranění pařezu na svahu přes 1:2 do 1:1 o průměru pařezu na řezné ploše přes 500 do 600 mm</t>
  </si>
  <si>
    <t>-1100238648</t>
  </si>
  <si>
    <t xml:space="preserve">Poznámka k souboru cen:
1. V cenách jsou započteny i náklady na odstranění náběhových kořenů, odklizení získaného dřeva na vzdálenost do 20 m, jeho složení na hromady nebo naložení na dopravní prostředek, zasypání jámy, doplnění zeminy, zhutnění a úprava terénu.
2. Ceny jsou určeny jen pro pěstební zásahy a rekonstrukce v sadovnických a krajinářských úpravách.
3. Průměr pařezu se měří v místě řezu kmene na základě dvojího na sebe kolmého měření a následného zprůměrování naměřených hodnot nejčastěji ve výšce 0,15 m. V případě přítomnosti výrazných kořenových náběhů je měření prováděno nad nimi nejčastěji v rozmezí 0,15-0,45 m nad povrchem stávajícího terénu.
4. V cenách nejsou započteny náklady na:
a) dodání zeminy,
b) odvoz a uložení biologického odpadu na skládku.
5. Pařezy o průměru kmene na řezné ploše větší než 1500 mm se oceňují individuálně.
6. V cenách jsou započteny náklady na odstranění pařezu vykopáním, vytrháním, frézováním či jinou technologií s odstraněním náběhových kořenů.
</t>
  </si>
  <si>
    <t>3 " kompletní odstranění přezů včetně náběhových kořenů (stromy č. 1, 13 a 14)</t>
  </si>
  <si>
    <t>112201157</t>
  </si>
  <si>
    <t>Odstranění pařezu na svahu přes 1:2 do 1:1 o průměru pařezu na řezné ploše přes 700 do 800 mm</t>
  </si>
  <si>
    <t>2078365281</t>
  </si>
  <si>
    <t>1 " kompletní odstranění přezů včetně náběhových kořenů (strom č. 5)</t>
  </si>
  <si>
    <t>112251223</t>
  </si>
  <si>
    <t>Odstranění pařezu odfrézováním nebo odvrtáním hloubky přes 200 do 500 mm na svahu přes 1:2 do 1:1</t>
  </si>
  <si>
    <t>-988223680</t>
  </si>
  <si>
    <t xml:space="preserve">Poznámka k souboru cen:
1. V ceně nejsou započteny náklady na:
a) případný odvoz odpadu, tyto se oceňují individuálně,
b) zásyp jámy vzniklé frézováním, tyto se oceňují cenami souboru cen 174 11-11.. Zásyp jam po vyfrézovaných pařezech,
c) vykopání a vyhrabání nadrcené dřevní hmoty, tyto práce se oceňují cenami souboru cen 122 91-11.. Odstranění vyfrézované dřevní hmoty.
2. Při měření se započítává plocha náběhových kořenů.
</t>
  </si>
  <si>
    <t>2*(PI*0,50*0,50)*1,20 " plocha pařezů D do 100cm včetně navýšení o 20% na kořenový systém</t>
  </si>
  <si>
    <t>4*(PI*0,40*0,40)*1,20 " plocha pařezů D do 80cm včetně navýšení o 20% na kořenový systém</t>
  </si>
  <si>
    <t>1*(PI*0,35*0,35)*1,20 " plocha pařezů D do 70cm včetně navýšení o 20% na kořenový systém</t>
  </si>
  <si>
    <t>3*(PI*0,30*0,30)*1,20 " plocha pařezů D do 60cm včetně navýšení o 20% na kořenový systém</t>
  </si>
  <si>
    <t>2*(PI*0,25*0,25)*1,20 " plocha pařezů D do 50cm včetně navýšení o 20% na kořenový systém</t>
  </si>
  <si>
    <t>122911123</t>
  </si>
  <si>
    <t>Odstranění vyfrézované dřevní hmoty hloubky přes 200 do 500 mm na svahu přes 1:2 do 1:1</t>
  </si>
  <si>
    <t>1019851578</t>
  </si>
  <si>
    <t xml:space="preserve">Poznámka k souboru cen:
1. V cenách jsou započteny i náklady na naložení dřevní drti promíchané se zeminou na dopravní prostředek, odvoz na vzdálenost do 20 km a její složení.
2. V cenách nejsou započteny náklady na:
a) uložení odpadu na skládku,
b) na zásyp jam po pařezech, tyto se oceňují souborem cen 174 11-11.. Zásyp jam po vyfrézovaných pařezech.
3. Ceny jsou určeny pro odstranění vyfrézované dřevní hmoty po odfrézování pařezů.
</t>
  </si>
  <si>
    <t>162301412</t>
  </si>
  <si>
    <t>Vodorovné přemístění větví, kmenů nebo pařezů s naložením, složením a dopravou do 5000 m kmenů stromů listnatých, průměru přes 300 do 500 mm</t>
  </si>
  <si>
    <t>908349415</t>
  </si>
  <si>
    <t xml:space="preserve">Poznámka k souboru cen:
1. Průměr kmene i pařezu se měří v místě řezu.
2. Měrná jednotka je 1 strom.
</t>
  </si>
  <si>
    <t>162301413</t>
  </si>
  <si>
    <t>Vodorovné přemístění větví, kmenů nebo pařezů s naložením, složením a dopravou do 5000 m kmenů stromů listnatých, průměru přes 500 do 700 mm</t>
  </si>
  <si>
    <t>-2104673735</t>
  </si>
  <si>
    <t>162701155.1</t>
  </si>
  <si>
    <t>Vodorovné přemístění sebraných kamenů včetně uložení na skládku</t>
  </si>
  <si>
    <t>-523806559</t>
  </si>
  <si>
    <t>1,50*1,75 " přepočet na m3</t>
  </si>
  <si>
    <t>-1334725226</t>
  </si>
  <si>
    <t>4*0,55 " dodání substrátu pro zásyp po kompletně odstraněných pařezech</t>
  </si>
  <si>
    <t>10321100</t>
  </si>
  <si>
    <t>zahradní substrát pro výsadbu VL</t>
  </si>
  <si>
    <t>-914826345</t>
  </si>
  <si>
    <t>174111123</t>
  </si>
  <si>
    <t>Zásyp jam po vyfrézovaných pařezech hloubky přes 200 do 500 mm na svahu přes 1:2 do 1:1</t>
  </si>
  <si>
    <t>1689154024</t>
  </si>
  <si>
    <t xml:space="preserve">Poznámka k souboru cen:
1. V ceně jsou započteny i náklady na přemístění zeminy na vzdálenost do 20 m, zásyp jam, hutnění a hrubé urovnání povrchu.
2. V cenách nejsou započteny náklady na zeminu, tyto náklady se oceňují ve specifikaci.
3. Zásyp jam po pařezech o průměru do 200 mm se neoceňuje v případě, že se současně provádí sejmutí ornice.
4. Ceny nelze použít v případě bezprostřední výsadby dřevin na místo odfrézovaných pařezů.
</t>
  </si>
  <si>
    <t>873148725</t>
  </si>
  <si>
    <t>6,249*0,50 " dodání substrátu pro zásyp po odfrézovaných pařezech</t>
  </si>
  <si>
    <t>174201203</t>
  </si>
  <si>
    <t>Zásyp jam po pařezech výkopkem z horniny získané při dobývání pařezů s hrubým urovnáním povrchu zasypávky průměru pařezu přes 500 do 700 mm</t>
  </si>
  <si>
    <t>-922531213</t>
  </si>
  <si>
    <t xml:space="preserve">Poznámka k souboru cen:
1. Zásyp jam po pařezech průměru přes 100 do 300 mm se neoceňuje v případě, že se současně provádí sejmutí ornice.
2. Nestačí-li pro zasypání jámy po pařezu výkopek získaný při dobývání pařezu a je-li projektem předepsáno, oceňuje se se doplnění jámy do úrovně okolního terénu cenou 174 10-1101 Zásyp sypaninou jam, šachet, rýh nebo kolem objektů.
3. Průměr pařezu se měří v místě řezu.
</t>
  </si>
  <si>
    <t>3 " kompletní odstranění přezů včetně náběhových kořenů ve vozovce (stromy č. 1, 13 a 14)</t>
  </si>
  <si>
    <t>174201204</t>
  </si>
  <si>
    <t>Zásyp jam po pařezech výkopkem z horniny získané při dobývání pařezů s hrubým urovnáním povrchu zasypávky průměru pařezu přes 700 do 900 mm</t>
  </si>
  <si>
    <t>-793416838</t>
  </si>
  <si>
    <t>1 " kompletní odstranění přezů včetně náběhových kořenů ve vozovce (strom č. 5)</t>
  </si>
  <si>
    <t>181114711</t>
  </si>
  <si>
    <t>Odstranění kamene z pozemku sebráním kamene, hmotnosti jednotlivě do 15 kg</t>
  </si>
  <si>
    <t>887383241</t>
  </si>
  <si>
    <t xml:space="preserve">Poznámka k souboru cen:
1. V cenách jsou započteny i náklady na odklizení na hromady na vzdálenost do 10 m nebo s naložením na dopravní prostředek.
2. Cena - 4712 lze použít i pro odstranění patek sloupů chmelnicových konstrukcí z hloubky do 0,6 m.
3. Ceny nelze použít pro odstranění skalního podkladu.
4. Množství sebraného kamene pro přemístění se určuje koeficientem 0,7 z objemu hromady.
</t>
  </si>
  <si>
    <t>1,50</t>
  </si>
  <si>
    <t>184802111</t>
  </si>
  <si>
    <t>Chemické odplevelení půdy před založením kultury, trávníku nebo zpevněných ploch o výměře jednotlivě přes 20 m2 v rovině nebo na svahu do 1:5 postřikem na široko</t>
  </si>
  <si>
    <t>1665635826</t>
  </si>
  <si>
    <t xml:space="preserve">Poznámka k souboru cen:
1. Ceny -2111, -2211, -2311 a -2411 lze použít i pro aplikaci retardantů na trávníky.
2. V cenách -2111, -2211, -2311 a -2411 jsou započteny i náklady na dovoz vody do 10 km.
3. V cenách nejsou započteny náklady na případné zapravení přípravku do půdy
a) obděláním půdy; tyto práce se oceňují cenami části A02 souboru cen 183 40-31 Obdělání půdy,
b) prolitím; toto se oceňuje cenami části C02 souboru cen 185 80-43 Zalití rostlin vodou a případně cenami části A02 souboru cen 185 85-11 Dovoz vody pro zálivku rostlin.
4. Každá opakovaná aplikace se oceňuje samostatně.
5. Chemické odplevelení ploch do 20 m2 se oceňuje příslušnými cenami souboru cen 184 80-26 Chemické odplevelení po založení kultury.
6. V cenách o sklonu svahu přes 1:1 jsou uvažovány podmínky pro svahy běžně schůdné; bez použití lezeckých technik. V případě použití lezeckých technik se tyto náklady oceňují individuálně.
</t>
  </si>
  <si>
    <t>3*250+28</t>
  </si>
  <si>
    <t>252340010</t>
  </si>
  <si>
    <t>herbicid totální systémový neselektivní</t>
  </si>
  <si>
    <t>litr</t>
  </si>
  <si>
    <t>-1386619130</t>
  </si>
  <si>
    <t>1 " nákup balení 1l</t>
  </si>
  <si>
    <t>966071711</t>
  </si>
  <si>
    <t>Bourání plotových sloupků a vzpěr ocelových trubkových nebo profilovaných výšky do 2,50 m zabetonovaných</t>
  </si>
  <si>
    <t>1024324737</t>
  </si>
  <si>
    <t xml:space="preserve">Poznámka k souboru cen:
1. V cenách jsou započteny i náklady na odklizení materiálu na vzdálenost do 20 m nebo naložení na dopravní prostředek.
</t>
  </si>
  <si>
    <t>8,00 " demontáž sloupků drátěného oplocení</t>
  </si>
  <si>
    <t>966071821</t>
  </si>
  <si>
    <t>Rozebrání oplocení z pletiva drátěného se čtvercovými oky, výšky do 1,6 m</t>
  </si>
  <si>
    <t>1272386750</t>
  </si>
  <si>
    <t xml:space="preserve">Poznámka k souboru cen:
1. V cenách jsou započteny i náklady na odklizení materiálu na vzdálenost do 20 m nebo naložení na dopravní prostředek.
2. V cenách nejsou započteny náklady na demontáž sloupků.
</t>
  </si>
  <si>
    <t>30,00 " demontáž drátěného oplocení</t>
  </si>
  <si>
    <t>1441896307</t>
  </si>
  <si>
    <t>25</t>
  </si>
  <si>
    <t>998231411</t>
  </si>
  <si>
    <t>Přesun hmot pro sadovnické a krajinářské úpravy - ručně bez užití mechanizace vodorovná dopravní vzdálenost do 100 m</t>
  </si>
  <si>
    <t>1689087792</t>
  </si>
  <si>
    <t>D.1.KO - Komunikace</t>
  </si>
  <si>
    <t xml:space="preserve">    2 - Zakládání</t>
  </si>
  <si>
    <t xml:space="preserve">    5 - Komunikace pozemní</t>
  </si>
  <si>
    <t xml:space="preserve">    9R - Finanční rezerva - případná náhrada ocelové roury mikroštěrbinou</t>
  </si>
  <si>
    <t xml:space="preserve">    VRN1 - Průzkumné, geodetické a projektové práce</t>
  </si>
  <si>
    <t>175111101</t>
  </si>
  <si>
    <t>Obsypání potrubí ručně sypaninou z vhodných hornin tř. 1 až 4 nebo materiálem připraveným podél výkopu ve vzdálenosti do 3 m od jeho kraje, pro jakoukoliv hloubku výkopu a míru zhutnění bez prohození sypaniny sítem</t>
  </si>
  <si>
    <t>-1606239480</t>
  </si>
  <si>
    <t xml:space="preserve">Poznámka k souboru cen: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Míru zhutnění předepisuje projekt.
3. V cenách nejsou zahrnuty náklady na nakupovanou sypaninu. Tato se oceňuje ve specifikaci.
</t>
  </si>
  <si>
    <t>0,50" doplnění obsypu potrubí</t>
  </si>
  <si>
    <t>583441720</t>
  </si>
  <si>
    <t>štěrkodrť frakce 0/32</t>
  </si>
  <si>
    <t>1154706871</t>
  </si>
  <si>
    <t>Poznámka k položce:
Drcené kamenivo dle ČSN EN 13242 (kamenivo pro nestmelené směsi …..)</t>
  </si>
  <si>
    <t>0,50*1,75</t>
  </si>
  <si>
    <t>Zakládání</t>
  </si>
  <si>
    <t>274313711</t>
  </si>
  <si>
    <t>Základy z betonu prostého pasy betonu kamenem neprokládaného tř. C 20/25</t>
  </si>
  <si>
    <t>-1356538609</t>
  </si>
  <si>
    <t xml:space="preserve">Poznámka k souboru cen: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t>
  </si>
  <si>
    <t>(2,50*0,45*0,45)+(3,50*0,45*0,45) " beton základových prahů vstupu do tělocvičny a na p.p.č.2007/5</t>
  </si>
  <si>
    <t>274351121</t>
  </si>
  <si>
    <t>Bednění základů pasů rovné zřízení</t>
  </si>
  <si>
    <t>-636785555</t>
  </si>
  <si>
    <t xml:space="preserve">Poznámka k souboru cen:
1. Ceny jsou určeny pro bednění ve volném prostranství, ve volných nebo zapažených jamách, rýhách a šachtách.
2. Kruhové nebo obloukové bednění poloměru do 1 m se oceňuje individuálně.
</t>
  </si>
  <si>
    <t>2*(2,50+0,45)*0,45+2*(3,50+0,45)*0,45 " beton základových prahů vstupu do tělocvičny a na p.p.č.2007/5</t>
  </si>
  <si>
    <t>274351122</t>
  </si>
  <si>
    <t>Bednění základů pasů rovné odstranění</t>
  </si>
  <si>
    <t>232167406</t>
  </si>
  <si>
    <t>Komunikace pozemní</t>
  </si>
  <si>
    <t>564831111</t>
  </si>
  <si>
    <t>Podklad ze štěrkodrti ŠD s rozprostřením a zhutněním, po zhutnění tl. 100 mm</t>
  </si>
  <si>
    <t>-1220635110</t>
  </si>
  <si>
    <t>564851111</t>
  </si>
  <si>
    <t>Podklad ze štěrkodrti ŠD s rozprostřením a zhutněním, po zhutnění tl. 150 mm</t>
  </si>
  <si>
    <t>-1950910786</t>
  </si>
  <si>
    <t>565145121</t>
  </si>
  <si>
    <t>Asfaltový beton vrstva podkladní ACP 16 (obalované kamenivo střednězrnné - OKS) s rozprostřením a zhutněním v pruhu šířky přes 3 m, po zhutnění tl. 60 mm</t>
  </si>
  <si>
    <t>1342855323</t>
  </si>
  <si>
    <t xml:space="preserve">Poznámka k souboru cen:
1. ČSN EN 13108-1 připouští pro ACP 16 pouze tl. 50 až 80 mm.
</t>
  </si>
  <si>
    <t>569231111</t>
  </si>
  <si>
    <t>Zpevnění krajnic nebo komunikací pro pěší s rozprostřením a zhutněním, po zhutnění štěrkopískem nebo kamenivem těženým tl. 100 mm</t>
  </si>
  <si>
    <t>-993397799</t>
  </si>
  <si>
    <t xml:space="preserve">Poznámka k souboru cen:
1. V cenách 51-11 až 55-11 jsou započteny i náklady na prohození zeminy.
2. V cenách 51-11 až 55-11 nejsou započteny náklady na:
a) opatření zeminy a její přemístění k místu zabudování, které se oceňují podle čl. 3111 Všeobecných podmínek části A 01 tohoto katalogu,
b) odklizení odpadu po prohození zeminy, které se oceňuje cenami části A 01 katalogu 800-1 Zemní práce.
</t>
  </si>
  <si>
    <t>36,00</t>
  </si>
  <si>
    <t>569903311</t>
  </si>
  <si>
    <t>Zřízení zemních krajnic z hornin jakékoliv třídy se zhutněním</t>
  </si>
  <si>
    <t>-61163925</t>
  </si>
  <si>
    <t xml:space="preserve">Poznámka k souboru cen:
1. Ceny jsou určeny pro jakoukoliv tloušťku krajnice.
2. V cenách nejsou započteny náklady na opatření zeminy a její přemístění k místu zabudování, které se oceňují podle ustanovení čl. 3111 Všeobecných podmínek části A 01 tohoto katalogu.
</t>
  </si>
  <si>
    <t xml:space="preserve">73,00*0,20 </t>
  </si>
  <si>
    <t>573111112</t>
  </si>
  <si>
    <t>Postřik infiltrační PI z asfaltu silničního s posypem kamenivem, v množství 1,00 kg/m2</t>
  </si>
  <si>
    <t>-226229304</t>
  </si>
  <si>
    <t>573211107</t>
  </si>
  <si>
    <t>Postřik spojovací PS bez posypu kamenivem z asfaltu silničního, v množství 0,30 kg/m2</t>
  </si>
  <si>
    <t>-764013861</t>
  </si>
  <si>
    <t>577134121</t>
  </si>
  <si>
    <t>Asfaltový beton vrstva obrusná ACO 11 (ABS) s rozprostřením a se zhutněním z nemodifikovaného asfaltu v pruhu šířky přes 3 m tř. I, po zhutnění tl. 40 mm</t>
  </si>
  <si>
    <t>216410319</t>
  </si>
  <si>
    <t xml:space="preserve">Poznámka k souboru cen:
1. ČSN EN 13108-1 připouští pro ACO 11 pouze tl. 35 až 50 mm.
</t>
  </si>
  <si>
    <t>596212322</t>
  </si>
  <si>
    <t>Kladení dlažby z betonových zámkových dlaždic pozemních komunikací s ložem z kameniva těženého nebo drceného tl. do 50 mm, s vyplněním spár, s dvojitým hutněním vibrováním a se smetením přebytečného materiálu na krajnici tl. 100 mm skupiny B, pro plochy do 300 m2</t>
  </si>
  <si>
    <t>1261368280</t>
  </si>
  <si>
    <t xml:space="preserve">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50 mm se oceňuje cenami souboru cen 451 ..-9 Příplatek za každých dalších 10 mm tloušťky podkladu nebo lože.
</t>
  </si>
  <si>
    <t>597661111</t>
  </si>
  <si>
    <t>Rigol dlážděný do lože z betonu prostého tl. 100 mm, s vyplněním a zatřením spár cementovou maltou z dlažebních kostek drobných</t>
  </si>
  <si>
    <t>2032944993</t>
  </si>
  <si>
    <t xml:space="preserve">Poznámka k souboru cen:
1. Ceny nelze použít pro dlažby příkopů, které se oceňují cenami souboru cen 594 . . - . . souboru cen 594 . . - . . Dlažba nebo přídlažba.
2. V cenách nejsou započteny náklady na popř. nutné zemní práce, které se oceňují cenami části A 01 katalogu 800-1 Zemní práce.
3. Množství měrných jednotek se určuje v m2 rozvinuté plochy rigolu.
</t>
  </si>
  <si>
    <t>2,00+2,00+2,00 " obklad vpustí a výtoku ze žulových kostek</t>
  </si>
  <si>
    <t>871315221</t>
  </si>
  <si>
    <t>Kanalizační potrubí z tvrdého PVC v otevřeném výkopu ve sklonu do 20 %, hladkého plnostěnného jednovrstvého, tuhost třídy SN 8 DN 160</t>
  </si>
  <si>
    <t>-985498497</t>
  </si>
  <si>
    <t xml:space="preserve">Poznámka k souboru cen:
1. V cenách jsou započteny i náklady na dodání trub včetně gumového těsnění.
2. Použití trub dle tuhostí:
a) třída SN 4: kanalizační sítě, přípojky, odvodňování pozemků s výškou krytí až 4 m
b) třída SN 8: kanalizační sítě v nestandartních podmínkách uložení, vysoké teplotní a mechanické zatížení s výškou krytí do 8 m
c) SN 10: kanalizační sítě, přípojky, odvodňování pozemků s výškou krytí &amp;gt; 8 m
d) třída SN 12: kanalizační sítě s vysokým statickým zatížením a dynamickými rázy, při rychlosti média až 15 m/s a výškou krytí 0,7-10 m
e) třída SN 16: kanalizační sítě s vysokým statickým zatížením a dynamickými rázy avýškou krytí 0,5-12 m.
</t>
  </si>
  <si>
    <t>5,00 " doplnění trativodu</t>
  </si>
  <si>
    <t>871375221</t>
  </si>
  <si>
    <t>Kanalizační potrubí z tvrdého PVC v otevřeném výkopu ve sklonu do 20 %, hladkého plnostěnného jednovrstvého, tuhost třídy SN 8 DN 315</t>
  </si>
  <si>
    <t>1135369043</t>
  </si>
  <si>
    <t>3,00 " doplnění potrubí PVC nastavení ocelové trubky</t>
  </si>
  <si>
    <t>895941311</t>
  </si>
  <si>
    <t>Zřízení vpusti kanalizační uliční z betonových dílců typ UVB-50</t>
  </si>
  <si>
    <t>-1125551692</t>
  </si>
  <si>
    <t xml:space="preserve">Poznámka k souboru cen:
1. V cenách jsou započteny i náklady na zřízení lože ze štěrkopísku.
2. V cenách nejsou započteny náklady na:
a) dodání betonových dílců; betonové dílce se oceňují ve specifikaci,
b) dodání kameninových dílců; kameninové dílce se oceňují ve specifikaci,
c) litinové mříže; osazení mříží se oceňuje cenami souboru cen 899 20- . 1 Osazení mříží litinových včetně rámů a košů na bahno části A 01 tohoto katalogu; dodání mříží se oceňuje ve specifikaci,
d) podkladní prstence; tyto se oceňují cenami souboru cen 452 38-6 . Podkladní a a vyrovnávací prstence části A 01 tohoto katalogu.
</t>
  </si>
  <si>
    <t>592238500</t>
  </si>
  <si>
    <t>dno pro uliční vpusť s výtokovým otvorem betonové 450x330x50mm</t>
  </si>
  <si>
    <t>-154397796</t>
  </si>
  <si>
    <t>592238580</t>
  </si>
  <si>
    <t>skruž pro uliční vpusť horní betonová 450x570x50mm</t>
  </si>
  <si>
    <t>1779289038</t>
  </si>
  <si>
    <t>59223876.1</t>
  </si>
  <si>
    <t>rám zabetonovaný pro uliční vpusti 500/500 mm</t>
  </si>
  <si>
    <t>340577656</t>
  </si>
  <si>
    <t>59223878.1</t>
  </si>
  <si>
    <t>mříž vtoková pro uliční vpusti 500/500 mm</t>
  </si>
  <si>
    <t>1963311079</t>
  </si>
  <si>
    <t>592238750</t>
  </si>
  <si>
    <t>koš nízký pro uliční vpusti žárově Pz plech pro rám 500/500mm</t>
  </si>
  <si>
    <t>-1968848501</t>
  </si>
  <si>
    <t>592238640</t>
  </si>
  <si>
    <t>prstenec pro uliční vpusť vyrovnávací betonový 390x60x130mm</t>
  </si>
  <si>
    <t>-222779464</t>
  </si>
  <si>
    <t>899331111</t>
  </si>
  <si>
    <t>Výšková úprava uličního vstupu nebo vpusti do 200 mm zvýšením poklopu</t>
  </si>
  <si>
    <t>1333366333</t>
  </si>
  <si>
    <t xml:space="preserve">Poznámka k souboru cen:
1. V cenách jsou započteny i náklady na:
a) odbourání dosavadního krytu, podkladu, nadezdívky nebo prstence s odklizením vybouraných hmot do 3 m,
b) zarovnání plochy nadezdívky cementovou maltou,
c) podbetonování nebo podezdění rámu,
d) odstranění a znovuosazení rámu, poklopu, mříže, krycího hrnce nebo hydrantu,
e) úpravu a doplnění krytu popř. podkladu vozovky v místě provedené výškové úpravy.
2. V cenách nejsou započteny náklady na příp. nutné dodání nové mříže, rámu, poklopu nebo krycího hrnce. Jejich dodání se oceňuje ve specifikaci, ztratné se nestanoví.
</t>
  </si>
  <si>
    <t>26</t>
  </si>
  <si>
    <t>592240130</t>
  </si>
  <si>
    <t>prstenec šachtový vyrovnávací betonový 625x100x100mm</t>
  </si>
  <si>
    <t>-2008232111</t>
  </si>
  <si>
    <t>27</t>
  </si>
  <si>
    <t>592246610</t>
  </si>
  <si>
    <t>poklop šachtový betonová výplň+ litina 785(610)x160 mm, s odvětráním</t>
  </si>
  <si>
    <t>-1016372378</t>
  </si>
  <si>
    <t>28</t>
  </si>
  <si>
    <t>899623151</t>
  </si>
  <si>
    <t>Obetonování potrubí nebo zdiva stok betonem prostým v otevřeném výkopu, beton tř. C 16/20</t>
  </si>
  <si>
    <t>619853819</t>
  </si>
  <si>
    <t xml:space="preserve">Poznámka k souboru cen:
1. Obetonování zdiva stok ve štole se oceňuje cenami souboru cen 359 31-02 Výplň za rubem cihelného zdiva stok části A 03 tohoto katalogu.
</t>
  </si>
  <si>
    <t>2,00 " lože a obetonování doplnění potrubí PVC nastavení ocelové trubky DN300 a doplnění trativodu DN 160</t>
  </si>
  <si>
    <t>29</t>
  </si>
  <si>
    <t>914111111</t>
  </si>
  <si>
    <t>Montáž svislé dopravní značky základní velikosti do 1 m2 objímkami na sloupky nebo konzoly</t>
  </si>
  <si>
    <t>-248700939</t>
  </si>
  <si>
    <t xml:space="preserve">Poznámka k souboru cen:
1. V cenách jsou započteny i náklady na montáž značek včetně upevňovacího materiálu na předem připravenou nosnou konstrukci (sloupek, konzolu, sloup).
2. V cenách nejsou započteny náklady na:
a) dodání značek, tyto se oceňují ve specifikaci,
b) na montáž a dodávku ocelových nosných konstrukcí – sloupků, konzol, tyto se oceňují cenami souboru cen 914 51 Montáž sloupku a 914 53 Montáž konzol a nástavců,
c) nátěry, tyto se oceňují jako práce PSV příslušnými cenami katalogu 800-783 Nátěry,
d) naložení a odklizení výkopku, tyto se oceňují cenami části A 01 katalogu 800-1 Zemní práce.
3. Ceny nelze použít pro osazení a montáž svislých dopravních značek:
a) světelných, tyto se oceňují cenami katalogu 800-741 Elektroinstalace - silnoproud,
b) upevněných na lanech nebo speciálních konstrukcích nesoucích více značek, tyto se oceňují individuálně.
</t>
  </si>
  <si>
    <t>30</t>
  </si>
  <si>
    <t>40444110</t>
  </si>
  <si>
    <t>značka dopravní svislá zákazová B FeZn JAC 700mm</t>
  </si>
  <si>
    <t>-1942412014</t>
  </si>
  <si>
    <t xml:space="preserve">Poznámka k položce:
dopravní značk B1 </t>
  </si>
  <si>
    <t>31</t>
  </si>
  <si>
    <t>404443160</t>
  </si>
  <si>
    <t>značka dopravní svislá FeZn NK 500x300mm</t>
  </si>
  <si>
    <t>2058776079</t>
  </si>
  <si>
    <t>Poznámka k položce:
dopravní značka E13</t>
  </si>
  <si>
    <t>32</t>
  </si>
  <si>
    <t>914511111</t>
  </si>
  <si>
    <t>Montáž sloupku dopravních značek délky do 3,5 m do betonového základu</t>
  </si>
  <si>
    <t>-116916057</t>
  </si>
  <si>
    <t xml:space="preserve">Poznámka k souboru cen:
1. V cenách jsou započteny i náklady na:
a) vykopání jamek s odhozem výkopku na vzdálenost do 3 m,
b) osazení sloupku včetně montáže a dodávky plastového víčka,
2. V cenách -1111 jsou započteny i náklady na betonový základ.
3. V cenách -1112 jsou započteny i náklady na hliníkovou patku s betonovým základem.
4. V cenách nejsou započteny náklady na:
a) dodání sloupku, tyto se oceňují ve specifikaci
b) naložení a odklizení výkopku, tyto se oceňují cenami části A01 katalogu 800-1 Zemní práce.
</t>
  </si>
  <si>
    <t>33</t>
  </si>
  <si>
    <t>404452250</t>
  </si>
  <si>
    <t>sloupek pro dopravní značku Zn D 60mm v 3,5m</t>
  </si>
  <si>
    <t>1897882203</t>
  </si>
  <si>
    <t>34</t>
  </si>
  <si>
    <t>404452530</t>
  </si>
  <si>
    <t>víčko plastové na sloupek D 60mm</t>
  </si>
  <si>
    <t>-650601753</t>
  </si>
  <si>
    <t>35</t>
  </si>
  <si>
    <t>404452560</t>
  </si>
  <si>
    <t>svorka upínací na sloupek dopravní značky D 60mm</t>
  </si>
  <si>
    <t>-687067732</t>
  </si>
  <si>
    <t>2+1</t>
  </si>
  <si>
    <t>36</t>
  </si>
  <si>
    <t>916231213</t>
  </si>
  <si>
    <t>Osazení chodníkového obrubníku betonového se zřízením lože, s vyplněním a zatřením spár cementovou maltou stojatého s boční opěrou z betonu prostého, do lože z betonu prostého</t>
  </si>
  <si>
    <t>-257565031</t>
  </si>
  <si>
    <t xml:space="preserve">Poznámka k souboru cen:
1.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</si>
  <si>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56,00+20,00</t>
  </si>
  <si>
    <t>37</t>
  </si>
  <si>
    <t>59217023</t>
  </si>
  <si>
    <t>obrubník betonový chodníkový 1000x150x250mm</t>
  </si>
  <si>
    <t>-710935113</t>
  </si>
  <si>
    <t>56,00</t>
  </si>
  <si>
    <t>56*1,02 'Přepočtené koeficientem množství</t>
  </si>
  <si>
    <t>38</t>
  </si>
  <si>
    <t>59217017</t>
  </si>
  <si>
    <t>obrubník betonový chodníkový 1000x100x250mm</t>
  </si>
  <si>
    <t>-609682010</t>
  </si>
  <si>
    <t>20*1,02 'Přepočtené koeficientem množství</t>
  </si>
  <si>
    <t>39</t>
  </si>
  <si>
    <t>919413121</t>
  </si>
  <si>
    <t>Vtoková jímka propustku z betonu prostého se zvýšenými nároky na prostředí tř. C 25/30, propustku z trub DN do 800 mm</t>
  </si>
  <si>
    <t>538148138</t>
  </si>
  <si>
    <t xml:space="preserve">Poznámka k souboru cen:
1. V cenách jsou započteny i náklady na:
a) dlažbu dna jímky z lomového kamene tl. 250 mm, do lože z cementové malty,
b) vyplnění spár a vyspárování dlažby dna jímky cementovou maltou.
2. V cenách 41-3111, -3211, -3121 a -3221 jsou započteny i náklady na zřízení i odstranění bednění.
3. V cenách 44-3111 a 44-3211 jsou započteny i náklady na vyspárování zdiva z lomového kamene cementovou maltou.
4. V cenách nejsou započteny náklady na:
a) zemní práce, které se oceňují cenami části A 01 katalogu 800-1 Zemní práce,
b) příp. projektem předepsanou podkladní vrstvu ze štěrkopísku, která se oceňuje cenami souboru cen 451 . . - . . Podklad nebo lože pod dlažbu,
c) příp. projektem předepsané omítky stěn jímky, které se oceňují cenami části A 01 katalogu 827-1 Vedení trubní dálková a přípojná - vodovody a kanalizace,
d) čela propustků, která se oceňují cenami souboru cen 919 4 . -1 . Čelo propustku,
e) zábradlí, které se oceňuje cenami části A 01 katalogu 821-1 Mosty,
f) mříže, příp. poklopy, které se oceňují cenami části A 01 katalogu 827-1 Vedení trubní dálková a přípojná vodovody a kanalizace.
5. Pro výpočet přesunu hmot se celková hmotnost položky sníží o hmotnost betonu, pokud je beton dodáván přímo na místo zabudování nebo do prostoru technologické manipulace.
</t>
  </si>
  <si>
    <t>2+1 " vtokový a výtokový objekt + obklad vpusti v příkopu</t>
  </si>
  <si>
    <t>40</t>
  </si>
  <si>
    <t>919441211.1</t>
  </si>
  <si>
    <t>Betonové čelo vyústění drenáže včetně obložení žulovými koskami do betonového lože</t>
  </si>
  <si>
    <t>-1407116347</t>
  </si>
  <si>
    <t>Poznámka k položce:
- plocha obložení žulovými koskami do betonu je uvažována do 2,00m2</t>
  </si>
  <si>
    <t>1,0 " obklad vyústění obnoveného drenu ze žulových kostek drobných do betonu</t>
  </si>
  <si>
    <t>41</t>
  </si>
  <si>
    <t>919721221</t>
  </si>
  <si>
    <t>Geomříž pro vyztužení asfaltového povrchu ze skelných vláken</t>
  </si>
  <si>
    <t>874049896</t>
  </si>
  <si>
    <t xml:space="preserve">Poznámka k souboru cen:
1. V cenách jsou započteny i náklady na položení a dodání geomříže včetně přesahů.
2. V cenách -1201 až -1223 jsou započteny i náklady na ošetření podkladu živičnou emulzí a spojení přesahů živičným postřikem.
3. V cenách -1201 a -1221 jsou započteny i náklady na ochrannou vrstvu z podrceného štěrku a uchycení geomříže k podkladu hřeby.
4. Ceny -1201 až -1223 jsou určeny pro vyztužení asfaltového povrchu na nově budovaných komunikacích. Vyztužení asfaltového povrchu stávajících komunikací se oceňuje cenami 919 72-1281 až -1293 části C01 tohoto katalogu.
</t>
  </si>
  <si>
    <t>275,00</t>
  </si>
  <si>
    <t>42</t>
  </si>
  <si>
    <t>919731122</t>
  </si>
  <si>
    <t>Zarovnání styčné plochy podkladu nebo krytu podél vybourané části komunikace nebo zpevněné plochy živičné tl. přes 50 do 100 mm</t>
  </si>
  <si>
    <t>837132259</t>
  </si>
  <si>
    <t xml:space="preserve">Poznámka k souboru cen:
1. Pro volbu cen je rozhodující maximální tloušťka zarovnané styčné plochy.
2. Náklady na vodorovné přemístění suti zbylé po zarovnání styčné plochy se samostatně neoceňují, tyto náklady jsou započteny ve vodorovném přemístění suti prováděném při odstraňování podkladů nebo krytů.
</t>
  </si>
  <si>
    <t>43</t>
  </si>
  <si>
    <t>919732211</t>
  </si>
  <si>
    <t>Styčná pracovní spára při napojení nového živičného povrchu na stávající se zalitím za tepla modifikovanou asfaltovou hmotou s posypem vápenným hydrátem šířky do 15 mm, hloubky do 25 mm včetně prořezání spáry</t>
  </si>
  <si>
    <t>-222728216</t>
  </si>
  <si>
    <t xml:space="preserve">Poznámka k souboru cen:
1. V cenách jsou započteny i náklady na vyčištění spár, na impregnaci a zalití spár včetně dodání hmot.
</t>
  </si>
  <si>
    <t>44</t>
  </si>
  <si>
    <t>935112211</t>
  </si>
  <si>
    <t>Osazení betonového příkopového žlabu s vyplněním a zatřením spár cementovou maltou s ložem tl. 100 mm z betonu prostého z betonových příkopových tvárnic šířky přes 500 do 800 mm</t>
  </si>
  <si>
    <t>1142909659</t>
  </si>
  <si>
    <t xml:space="preserve">Poznámka k souboru cen:
1. V cenách jsou započteny i náklady na dodání hmot pro lože a pro vyplnění spár.
2. V cenách nejsou započteny náklady na dodání příkopových tvárnic nebo betonových desek, které se oceňují ve specifikaci.
3. Množství měrných jednotek se určuje:
a) pro příkopy z betonových tvárnic (žlabu) v m délky jejich podélné osy,
b) pro příkopy z betonových desek v m2 rozvinuté lícní plochy dlažby (žlabu),
c) pro lože z kameniva nebo z betonu prostého v cenách -1911 a -2911 v m2 rozvinuté lícní plochy dlažby (žlabu).
4. Šířkou žlabu příkopových tvárnic se rozumí největší světlá šířka tvárnice.
</t>
  </si>
  <si>
    <t>11,00</t>
  </si>
  <si>
    <t>45</t>
  </si>
  <si>
    <t>592275860.1</t>
  </si>
  <si>
    <t>žlabovka betonová příkopová pro koryto š=600 mm v=220 mm</t>
  </si>
  <si>
    <t>-1147369600</t>
  </si>
  <si>
    <t>11,00*2</t>
  </si>
  <si>
    <t>22*1,02 'Přepočtené koeficientem množství</t>
  </si>
  <si>
    <t>46</t>
  </si>
  <si>
    <t>979054451</t>
  </si>
  <si>
    <t>Očištění vybouraných prvků komunikací od spojovacího materiálu s odklizením a uložením očištěných hmot a spojovacího materiálu na skládku na vzdálenost do 10 m zámkových dlaždic s vyplněním spár kamenivem</t>
  </si>
  <si>
    <t>-2041773156</t>
  </si>
  <si>
    <t xml:space="preserve">Poznámka k souboru cen:
1. Ceny 05-4441 a 05-4442 jsou určeny jen pro očištění vybouraných dlaždic, desek nebo tvarovek uložených do lože ze sypkého materiálu bez pojiva.
2. Přemístění vybouraných obrubníků, krajníků, desek nebo dílců na vzdálenost přes 10 m se oceňuje cenami souboru cen 997 22-1 Vodorovná doprava vybouraných hmot.
</t>
  </si>
  <si>
    <t>47</t>
  </si>
  <si>
    <t>-164065149</t>
  </si>
  <si>
    <t>9R</t>
  </si>
  <si>
    <t>Finanční rezerva - případná náhrada ocelové roury mikroštěrbinou</t>
  </si>
  <si>
    <t>48</t>
  </si>
  <si>
    <t>38784996</t>
  </si>
  <si>
    <t>2*(20,0*0,25*0,300) " obkopání ocelové trubky</t>
  </si>
  <si>
    <t>49</t>
  </si>
  <si>
    <t>-154743252</t>
  </si>
  <si>
    <t>2*(20,0*0,25*0,300)*0,33 " obkopání ocelové trubky</t>
  </si>
  <si>
    <t>50</t>
  </si>
  <si>
    <t>230084123</t>
  </si>
  <si>
    <t>Demontáž ocelového potrubí do šrotu hmotnosti přes 250 do 1000 kg připojovací rozměr Ø 324, tl. 10,0 mm</t>
  </si>
  <si>
    <t>64</t>
  </si>
  <si>
    <t>-682305588</t>
  </si>
  <si>
    <t>51</t>
  </si>
  <si>
    <t>935114111</t>
  </si>
  <si>
    <t>Štěrbinový odvodňovací betonový žlab se základem z betonu prostého a s obetonováním rozměru 220x260 mm (mikroštěrbinový) bez vnitřního spádu</t>
  </si>
  <si>
    <t>690167073</t>
  </si>
  <si>
    <t xml:space="preserve">Poznámka k souboru cen:
1. V ceně jsou započteny i náklady na dodání štěrbinového žlabu včetně čistícího kusu, vpusťového kusu a záslepky, které jsou poměrově přepočteny na 1 bm žlabu.
</t>
  </si>
  <si>
    <t>Poznámka k položce:
náhrada za ocelovou trubku DN 300</t>
  </si>
  <si>
    <t>VRN1</t>
  </si>
  <si>
    <t>Průzkumné, geodetické a projektové práce</t>
  </si>
  <si>
    <t>52</t>
  </si>
  <si>
    <t>012103000</t>
  </si>
  <si>
    <t>Geodetické práce před výstavbou</t>
  </si>
  <si>
    <t>…</t>
  </si>
  <si>
    <t>809632600</t>
  </si>
  <si>
    <t>53</t>
  </si>
  <si>
    <t>013254000</t>
  </si>
  <si>
    <t>Dokumentace skutečného provedení stavby</t>
  </si>
  <si>
    <t>-920634072</t>
  </si>
  <si>
    <t>54</t>
  </si>
  <si>
    <t>030001000</t>
  </si>
  <si>
    <t>-383250621</t>
  </si>
  <si>
    <t>D.1.EL - Oprava veřejného osvětlení</t>
  </si>
  <si>
    <t>M - Práce a dodávky M</t>
  </si>
  <si>
    <t xml:space="preserve">    E.1 - Svítidla, stožáry a příslušenství</t>
  </si>
  <si>
    <t xml:space="preserve">    E.2 - Kabely, kabelová spojka a chráničky</t>
  </si>
  <si>
    <t xml:space="preserve">    E.3 - Uzemnění</t>
  </si>
  <si>
    <t xml:space="preserve">    E.4 - Podružný materiál a mimostaveništní doprava</t>
  </si>
  <si>
    <t xml:space="preserve">    E.5 - Zemní práce</t>
  </si>
  <si>
    <t xml:space="preserve">    E.6 - Mechanizace</t>
  </si>
  <si>
    <t xml:space="preserve">    E.7 - Související činnosti</t>
  </si>
  <si>
    <t>Práce a dodávky M</t>
  </si>
  <si>
    <t>E.1</t>
  </si>
  <si>
    <t>Svítidla, stožáry a příslušenství</t>
  </si>
  <si>
    <t>210202013</t>
  </si>
  <si>
    <t>Montáž svítidel výbojkových se zapojením vodičů průmyslových nebo venkovních na výložník</t>
  </si>
  <si>
    <t>666767537</t>
  </si>
  <si>
    <t>348444501</t>
  </si>
  <si>
    <t xml:space="preserve">svítidlo VOLTANA 2 / 16 LED / 500mA / 5102 / WW / 28W, 3000 K, IP66 </t>
  </si>
  <si>
    <t>128</t>
  </si>
  <si>
    <t>-1673066915</t>
  </si>
  <si>
    <t>210204002</t>
  </si>
  <si>
    <t>Montáž stožárů osvětlení, bez zemních prací parkových ocelových</t>
  </si>
  <si>
    <t>-1096943925</t>
  </si>
  <si>
    <t>316740670</t>
  </si>
  <si>
    <t>stožár osvětlovací sadový Pz 133/89/60 v 6,0m</t>
  </si>
  <si>
    <t>-281570539</t>
  </si>
  <si>
    <t>316740671.1</t>
  </si>
  <si>
    <t>ochranná manžeta stožáru OMP 133</t>
  </si>
  <si>
    <t>2084952730</t>
  </si>
  <si>
    <t>210204103</t>
  </si>
  <si>
    <t>Montáž výložníků osvětlení jednoramenných sloupových, hmotnosti do 35 kg</t>
  </si>
  <si>
    <t>1861483659</t>
  </si>
  <si>
    <t>34844462.1</t>
  </si>
  <si>
    <t>výložník pro svítidlo SD-1-300</t>
  </si>
  <si>
    <t>474335325</t>
  </si>
  <si>
    <t>210204201</t>
  </si>
  <si>
    <t>Montáž elektrovýzbroje stožárů osvětlení 1 okruh</t>
  </si>
  <si>
    <t>-128229648</t>
  </si>
  <si>
    <t>01154</t>
  </si>
  <si>
    <t>elektrovýzbroj stožáru pro 1 okruh</t>
  </si>
  <si>
    <t>ks</t>
  </si>
  <si>
    <t>1537988501</t>
  </si>
  <si>
    <t>6695</t>
  </si>
  <si>
    <t>Pojistka válcová   6A PV10-GG</t>
  </si>
  <si>
    <t>-20273149</t>
  </si>
  <si>
    <t>460080035</t>
  </si>
  <si>
    <t>Základové konstrukce základ bez bednění do rostlé zeminy z monolitického železobetonu bez výztuže tř. C 25/30</t>
  </si>
  <si>
    <t>1492983893</t>
  </si>
  <si>
    <t>3*(0,50*0,50*0,90)</t>
  </si>
  <si>
    <t>E.2</t>
  </si>
  <si>
    <t>Kabely, kabelová spojka a chráničky</t>
  </si>
  <si>
    <t>210101234</t>
  </si>
  <si>
    <t>Propojení kabelů nebo vodičů spojkou do 1 kV venkovní smršťovací kabelů celoplastových, počtu a průřezu žil do 4 x 25 až 35 mm2</t>
  </si>
  <si>
    <t>1205502022</t>
  </si>
  <si>
    <t>31072</t>
  </si>
  <si>
    <t>Kabelová koncovka do 1kV KSCZ5X 10-25</t>
  </si>
  <si>
    <t>-1508080324</t>
  </si>
  <si>
    <t>741110442</t>
  </si>
  <si>
    <t>Montáž hadic ochranných s nasunutím do krabic pryžových, uložených volně, vnitřní Ø přes 40 do 63 mm</t>
  </si>
  <si>
    <t>-700491267</t>
  </si>
  <si>
    <t>345713510</t>
  </si>
  <si>
    <t>trubka elektroinstalační ohebná dvouplášťová korugovaná D 41/50 mm, HDPE+LDPE</t>
  </si>
  <si>
    <t>-135508327</t>
  </si>
  <si>
    <t>Poznámka k položce:
EAN 8595057698178</t>
  </si>
  <si>
    <t>741122211</t>
  </si>
  <si>
    <t>Montáž kabelů měděných bez ukončení uložených volně nebo v liště plných kulatých (CYKY) počtu a průřezu žil 3x1,5 až 6 mm2</t>
  </si>
  <si>
    <t>1952513332</t>
  </si>
  <si>
    <t>341110360</t>
  </si>
  <si>
    <t>kabel silový s Cu jádrem 1 kV 3x2,5mm2</t>
  </si>
  <si>
    <t>-1753998421</t>
  </si>
  <si>
    <t>Poznámka k položce:
obsah kovu [kg/m], Cu =0,074, Al =0</t>
  </si>
  <si>
    <t>741122223</t>
  </si>
  <si>
    <t>Montáž kabelů měděných bez ukončení uložených volně nebo v liště plných kulatých (CYKY) počtu a průřezu žil 4x16 až 25 mm2</t>
  </si>
  <si>
    <t>-398970786</t>
  </si>
  <si>
    <t>72</t>
  </si>
  <si>
    <t>34111080</t>
  </si>
  <si>
    <t>kabel silový s Cu jádrem 1 kV 4x16mm2</t>
  </si>
  <si>
    <t>1552090284</t>
  </si>
  <si>
    <t>72,00</t>
  </si>
  <si>
    <t>741128002</t>
  </si>
  <si>
    <t>Ostatní práce při montáži vodičů a kabelů úpravy vodičů a kabelů označování dalším štítkem</t>
  </si>
  <si>
    <t>-1435422420</t>
  </si>
  <si>
    <t xml:space="preserve">Poznámka k souboru cen:
1. Ceny jsou určeny pro montáž vodičů a kabelů měděných i hliníkových.
</t>
  </si>
  <si>
    <t>741130024</t>
  </si>
  <si>
    <t>Ukončení vodičů izolovaných s označením a zapojením na svorkovnici s otevřením a uzavřením krytu, průřezu žíly do 10 mm2</t>
  </si>
  <si>
    <t>1776377587</t>
  </si>
  <si>
    <t>345670180</t>
  </si>
  <si>
    <t>oko kabelové Cu lisovací lehčené 2,5 x 3</t>
  </si>
  <si>
    <t>1291498908</t>
  </si>
  <si>
    <t>345670260</t>
  </si>
  <si>
    <t>oko kabelové Cu lisovací lehčené 10 x 6</t>
  </si>
  <si>
    <t>1131981781</t>
  </si>
  <si>
    <t>E.3</t>
  </si>
  <si>
    <t>Uzemnění</t>
  </si>
  <si>
    <t>210220021</t>
  </si>
  <si>
    <t>Montáž uzemňovacího vedení s upevněním, propojením a připojením pomocí svorek v zemi s izolací spojů vodičů FeZn páskou průřezu do 120 mm2 v průmyslové výstavbě</t>
  </si>
  <si>
    <t>-581972166</t>
  </si>
  <si>
    <t>10.075.090</t>
  </si>
  <si>
    <t>Pásek pozink. FeZn 20x3</t>
  </si>
  <si>
    <t>KG</t>
  </si>
  <si>
    <t>-898059570</t>
  </si>
  <si>
    <t>70/1,05</t>
  </si>
  <si>
    <t>210220022</t>
  </si>
  <si>
    <t>Montáž uzemňovacího vedení s upevněním, propojením a připojením pomocí svorek v zemi s izolací spojů vodičů FeZn drátem nebo lanem průměru do 10 mm v městské zástavbě</t>
  </si>
  <si>
    <t>1646409900</t>
  </si>
  <si>
    <t>3*4</t>
  </si>
  <si>
    <t>01403</t>
  </si>
  <si>
    <t>FeZn R=10mm</t>
  </si>
  <si>
    <t>-1248764143</t>
  </si>
  <si>
    <t>014031</t>
  </si>
  <si>
    <t>Bužírka smršťovací polyetylen zelenožlutá GPH</t>
  </si>
  <si>
    <t>-569891686</t>
  </si>
  <si>
    <t>11163152</t>
  </si>
  <si>
    <t>lak hydroizolační asfaltový</t>
  </si>
  <si>
    <t>-836636443</t>
  </si>
  <si>
    <t>210220301</t>
  </si>
  <si>
    <t>Montáž hromosvodného vedení svorek se 2 šrouby</t>
  </si>
  <si>
    <t>575472767</t>
  </si>
  <si>
    <t>01473</t>
  </si>
  <si>
    <t>svorka připojovací SP1 k připojení kovových částí</t>
  </si>
  <si>
    <t>-195616255</t>
  </si>
  <si>
    <t>210220302</t>
  </si>
  <si>
    <t>Montáž hromosvodného vedení svorek se 3 a vícešrouby</t>
  </si>
  <si>
    <t>-602649574</t>
  </si>
  <si>
    <t>10.046.498</t>
  </si>
  <si>
    <t>svorka odbočovací a spojovací SR 3a pro spojování kruhových a páskových vodičů    FeZn</t>
  </si>
  <si>
    <t>KS</t>
  </si>
  <si>
    <t>327277699</t>
  </si>
  <si>
    <t>E.4</t>
  </si>
  <si>
    <t>Podružný materiál a mimostaveništní doprava</t>
  </si>
  <si>
    <t>DM</t>
  </si>
  <si>
    <t>Přeprava materiálu</t>
  </si>
  <si>
    <t>%</t>
  </si>
  <si>
    <t>-803925052</t>
  </si>
  <si>
    <t>PM</t>
  </si>
  <si>
    <t>Přidružený materiál</t>
  </si>
  <si>
    <t>2006330040</t>
  </si>
  <si>
    <t>PPV</t>
  </si>
  <si>
    <t>Podíl přidružených výkonů</t>
  </si>
  <si>
    <t>-568807228</t>
  </si>
  <si>
    <t>E.5</t>
  </si>
  <si>
    <t>460050003</t>
  </si>
  <si>
    <t>Hloubení nezapažených jam ručně pro stožáry s přemístěním výkopku do vzdálenosti 3 m od okraje jámy nebo naložením na dopravní prostředek, včetně zásypu, zhutnění a urovnání povrchu bez patky jednoduché na rovině, délky přes 6 do 8 m, v hornině třídy 3</t>
  </si>
  <si>
    <t>1103521709</t>
  </si>
  <si>
    <t xml:space="preserve">Poznámka k souboru cen:
1. Ceny hloubení jam v hornině třídy 6 a 7 jsou stanoveny za použití pneumatického kladiva.
</t>
  </si>
  <si>
    <t>460150063</t>
  </si>
  <si>
    <t>Hloubení zapažených i nezapažených kabelových rýh ručně včetně urovnání dna s přemístěním výkopku do vzdálenosti 3 m od okraje jámy nebo naložením na dopravní prostředek šířky 40 cm, hloubky 80 cm, v hornině třídy 3</t>
  </si>
  <si>
    <t>2006758948</t>
  </si>
  <si>
    <t xml:space="preserve">Poznámka k souboru cen:
1. Ceny hloubení rýh v hornině třídy 6 a 7 se oceňují cenami souboru cen 460 20- . Hloubení nezapažených kabelových rýh strojně.
</t>
  </si>
  <si>
    <t>460421182</t>
  </si>
  <si>
    <t>Kabelové lože včetně podsypu, zhutnění a urovnání povrchu z písku nebo štěrkopísku tloušťky 10 cm nad kabel zakryté plastovou fólií, šířky lože přes 25 do 50 cm</t>
  </si>
  <si>
    <t>170989919</t>
  </si>
  <si>
    <t xml:space="preserve">Poznámka k souboru cen:
1. V cenách -1021 až -1072, -1121 až -1172 a -1221 až -1272 nejsou započteny náklady na dodávku betonových a plastových desek. Tato dodávka se oceňuje ve specifikaci.
</t>
  </si>
  <si>
    <t>64,00</t>
  </si>
  <si>
    <t>58331200.1</t>
  </si>
  <si>
    <t>kopaný písek</t>
  </si>
  <si>
    <t>-767745571</t>
  </si>
  <si>
    <t>5,50</t>
  </si>
  <si>
    <t>460490012</t>
  </si>
  <si>
    <t>Krytí kabelů, spojek, koncovek a odbočnic kabelů výstražnou fólií z PVC včetně vyrovnání povrchu rýhy, rozvinutí a uložení fólie do rýhy, fólie šířky do 25cm</t>
  </si>
  <si>
    <t>-215200596</t>
  </si>
  <si>
    <t>70</t>
  </si>
  <si>
    <t>460560063</t>
  </si>
  <si>
    <t>Zásyp kabelových rýh ručně s uložením výkopku ve vrstvách včetně zhutnění a urovnání povrchu šířky 40 cm hloubky 80 cm, v hornině třídy 3</t>
  </si>
  <si>
    <t>-666227154</t>
  </si>
  <si>
    <t>460620013</t>
  </si>
  <si>
    <t>Úprava terénu provizorní úprava terénu včetně odkopání drobných nerovností a zásypu prohlubní se zhutněním, v hornině třídy 3</t>
  </si>
  <si>
    <t>-1646206148</t>
  </si>
  <si>
    <t xml:space="preserve">Poznámka k souboru cen:
1. V cenách -0002 až -0003 nejsou zahrnuty dodávku drnů. Tato se oceňuje ve specifikaci.
2. V cenách -0022 až -0028 nejsou zahrnuty náklady na dodávku obrubníků. Tato dodávka se oceňuje ve specifikaci.
</t>
  </si>
  <si>
    <t>64,00*2,00</t>
  </si>
  <si>
    <t>E.6</t>
  </si>
  <si>
    <t>Mechanizace</t>
  </si>
  <si>
    <t>S001001</t>
  </si>
  <si>
    <t>Autojeřáb 20t, včetně dopravy</t>
  </si>
  <si>
    <t>Sh</t>
  </si>
  <si>
    <t>-1764275303</t>
  </si>
  <si>
    <t>2*4 " demontáž a montáž stožárů VO</t>
  </si>
  <si>
    <t>S001002</t>
  </si>
  <si>
    <t>Montážní plošina na automobilním podvozku 15m , včetně dopravy</t>
  </si>
  <si>
    <t>587602696</t>
  </si>
  <si>
    <t>E.7</t>
  </si>
  <si>
    <t>Související činnosti</t>
  </si>
  <si>
    <t>012303000</t>
  </si>
  <si>
    <t>Geodetické práce po výstavbě</t>
  </si>
  <si>
    <t>-997861979</t>
  </si>
  <si>
    <t>1519001499</t>
  </si>
  <si>
    <t>043103000</t>
  </si>
  <si>
    <t>Zkoušky bez rozlišení</t>
  </si>
  <si>
    <t>28616877</t>
  </si>
  <si>
    <t>21020409.1</t>
  </si>
  <si>
    <t>Demontáž stožárů VO včetně odvozu a likvidace</t>
  </si>
  <si>
    <t>kpl</t>
  </si>
  <si>
    <t>-10522255</t>
  </si>
  <si>
    <t>320410003</t>
  </si>
  <si>
    <t>Celk.prohl.el.zar.a vyhot.rev.zpr.do 500.tis.mont.</t>
  </si>
  <si>
    <t>objem</t>
  </si>
  <si>
    <t>-1180515516</t>
  </si>
  <si>
    <t>320410010</t>
  </si>
  <si>
    <t>Izolační zkouška silových kabelů nn do 4x25mm2</t>
  </si>
  <si>
    <t>kabel</t>
  </si>
  <si>
    <t>-1881074866</t>
  </si>
  <si>
    <t>320410010R</t>
  </si>
  <si>
    <t>Izolační zkouška silových kabelů nn do 3x2,5mm2</t>
  </si>
  <si>
    <t>-2093380987</t>
  </si>
  <si>
    <t>320410017</t>
  </si>
  <si>
    <t>Měření odporu nulových smyček 3-fáz.vedení 3x380V</t>
  </si>
  <si>
    <t>okruh</t>
  </si>
  <si>
    <t>218777651</t>
  </si>
  <si>
    <t>320410018</t>
  </si>
  <si>
    <t>Měření zemního odporu pro 1 zemnič</t>
  </si>
  <si>
    <t>zemnič</t>
  </si>
  <si>
    <t>-2059127495</t>
  </si>
  <si>
    <t>55</t>
  </si>
  <si>
    <t>320410021</t>
  </si>
  <si>
    <t>Měř.zemn.odporu pro zem.sít do 500m pásku</t>
  </si>
  <si>
    <t>měření</t>
  </si>
  <si>
    <t>-1467482054</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</si>
  <si>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</si>
  <si>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</si>
  <si>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</si>
  <si>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</si>
  <si>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</si>
  <si>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</si>
  <si>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</si>
  <si>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</si>
  <si>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</si>
  <si>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</si>
  <si>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</si>
  <si>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</si>
  <si>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</si>
  <si>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</si>
  <si>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</si>
  <si>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</si>
  <si>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</si>
  <si>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</si>
  <si>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</si>
  <si>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</si>
  <si>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 prací pro daný typ objektu</t>
  </si>
  <si>
    <r>
      <rPr>
        <i/>
        <sz val="9"/>
        <rFont val="Trebuchet MS"/>
        <family val="2"/>
      </rPr>
      <t xml:space="preserve">Soupis prací </t>
    </r>
    <r>
      <rPr>
        <sz val="9"/>
        <rFont val="Trebuchet MS"/>
        <family val="2"/>
      </rPr>
      <t>pro jednotlivé objekty obsahuje sestavy Krycí list soupisu prací,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</si>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</sst>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7">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b/>
      <sz val="11"/>
      <color rgb="FF003366"/>
      <name val="Arial CE"/>
      <family val="2"/>
    </font>
    <font>
      <sz val="11"/>
      <color rgb="FF003366"/>
      <name val="Arial CE"/>
      <family val="2"/>
    </font>
    <font>
      <sz val="11"/>
      <color rgb="FF969696"/>
      <name val="Arial CE"/>
      <family val="2"/>
    </font>
    <font>
      <sz val="18"/>
      <color theme="10"/>
      <name val="Wingdings 2"/>
      <family val="2"/>
    </font>
    <font>
      <b/>
      <sz val="10"/>
      <color rgb="FF00336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i/>
      <sz val="9"/>
      <color rgb="FF0000FF"/>
      <name val="Arial CE"/>
      <family val="2"/>
    </font>
    <font>
      <i/>
      <sz val="8"/>
      <color rgb="FF0000FF"/>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5" fillId="0" borderId="0" applyNumberFormat="0" applyFill="0" applyBorder="0" applyAlignment="0" applyProtection="0"/>
  </cellStyleXfs>
  <cellXfs count="357">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Font="1"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0" fillId="0" borderId="0" xfId="0" applyAlignment="1">
      <alignment horizontal="center"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4" fillId="0" borderId="0" xfId="0" applyFont="1" applyAlignment="1" applyProtection="1">
      <alignment horizontal="left" vertical="center"/>
      <protection/>
    </xf>
    <xf numFmtId="0" fontId="15" fillId="0" borderId="0" xfId="0" applyFont="1" applyAlignment="1">
      <alignment horizontal="left" vertical="center"/>
    </xf>
    <xf numFmtId="0" fontId="16"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7"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7"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8"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8"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19" fillId="0" borderId="0" xfId="0" applyNumberFormat="1" applyFont="1" applyAlignment="1" applyProtection="1">
      <alignment vertical="center"/>
      <protection/>
    </xf>
    <xf numFmtId="0" fontId="2" fillId="0" borderId="3" xfId="0" applyFont="1" applyBorder="1" applyAlignment="1">
      <alignment vertical="center"/>
    </xf>
    <xf numFmtId="0" fontId="19"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8"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0" fillId="0" borderId="11" xfId="0" applyFont="1" applyBorder="1" applyAlignment="1">
      <alignment horizontal="center" vertical="center"/>
    </xf>
    <xf numFmtId="0" fontId="20" fillId="0" borderId="12" xfId="0" applyFont="1" applyBorder="1" applyAlignment="1">
      <alignment horizontal="left" vertical="center"/>
    </xf>
    <xf numFmtId="0" fontId="0" fillId="0" borderId="12" xfId="0" applyFont="1" applyBorder="1" applyAlignment="1">
      <alignment vertical="center"/>
    </xf>
    <xf numFmtId="0" fontId="0" fillId="0" borderId="13" xfId="0" applyFont="1" applyBorder="1" applyAlignment="1">
      <alignment vertical="center"/>
    </xf>
    <xf numFmtId="0" fontId="21" fillId="0" borderId="14" xfId="0" applyFont="1" applyBorder="1" applyAlignment="1">
      <alignment horizontal="left" vertical="center"/>
    </xf>
    <xf numFmtId="0" fontId="21"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1" fillId="0" borderId="14" xfId="0" applyFont="1" applyBorder="1" applyAlignment="1" applyProtection="1">
      <alignment horizontal="left" vertical="center"/>
      <protection/>
    </xf>
    <xf numFmtId="0" fontId="21"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2" fillId="4" borderId="6" xfId="0" applyFont="1" applyFill="1" applyBorder="1" applyAlignment="1" applyProtection="1">
      <alignment horizontal="center" vertical="center"/>
      <protection/>
    </xf>
    <xf numFmtId="0" fontId="22"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2" fillId="4" borderId="7" xfId="0" applyFont="1" applyFill="1" applyBorder="1" applyAlignment="1" applyProtection="1">
      <alignment horizontal="center" vertical="center"/>
      <protection/>
    </xf>
    <xf numFmtId="0" fontId="22" fillId="4" borderId="7" xfId="0" applyFont="1" applyFill="1" applyBorder="1" applyAlignment="1" applyProtection="1">
      <alignment horizontal="right" vertical="center"/>
      <protection/>
    </xf>
    <xf numFmtId="0" fontId="22" fillId="4" borderId="8" xfId="0" applyFont="1" applyFill="1" applyBorder="1" applyAlignment="1" applyProtection="1">
      <alignment horizontal="center" vertical="center"/>
      <protection/>
    </xf>
    <xf numFmtId="0" fontId="23" fillId="0" borderId="16" xfId="0" applyFont="1" applyBorder="1" applyAlignment="1" applyProtection="1">
      <alignment horizontal="center" vertical="center" wrapText="1"/>
      <protection/>
    </xf>
    <xf numFmtId="0" fontId="23" fillId="0" borderId="17" xfId="0" applyFont="1" applyBorder="1" applyAlignment="1" applyProtection="1">
      <alignment horizontal="center" vertical="center" wrapText="1"/>
      <protection/>
    </xf>
    <xf numFmtId="0" fontId="23"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4" fillId="0" borderId="0" xfId="0" applyFont="1" applyAlignment="1" applyProtection="1">
      <alignment horizontal="left" vertical="center"/>
      <protection/>
    </xf>
    <xf numFmtId="0" fontId="24" fillId="0" borderId="0" xfId="0" applyFont="1" applyAlignment="1" applyProtection="1">
      <alignment vertical="center"/>
      <protection/>
    </xf>
    <xf numFmtId="4" fontId="24" fillId="0" borderId="0" xfId="0" applyNumberFormat="1" applyFont="1" applyAlignment="1" applyProtection="1">
      <alignment horizontal="right" vertical="center"/>
      <protection/>
    </xf>
    <xf numFmtId="4" fontId="24"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0" fillId="0" borderId="14" xfId="0" applyNumberFormat="1" applyFont="1" applyBorder="1" applyAlignment="1" applyProtection="1">
      <alignment vertical="center"/>
      <protection/>
    </xf>
    <xf numFmtId="4" fontId="20" fillId="0" borderId="0" xfId="0" applyNumberFormat="1" applyFont="1" applyBorder="1" applyAlignment="1" applyProtection="1">
      <alignment vertical="center"/>
      <protection/>
    </xf>
    <xf numFmtId="166" fontId="20" fillId="0" borderId="0" xfId="0" applyNumberFormat="1" applyFont="1" applyBorder="1" applyAlignment="1" applyProtection="1">
      <alignment vertical="center"/>
      <protection/>
    </xf>
    <xf numFmtId="4" fontId="20" fillId="0" borderId="15" xfId="0" applyNumberFormat="1" applyFont="1" applyBorder="1" applyAlignment="1" applyProtection="1">
      <alignment vertical="center"/>
      <protection/>
    </xf>
    <xf numFmtId="0" fontId="5" fillId="0" borderId="0" xfId="0" applyFont="1" applyAlignment="1">
      <alignment horizontal="left" vertical="center"/>
    </xf>
    <xf numFmtId="0" fontId="25" fillId="0" borderId="0" xfId="0" applyFont="1" applyAlignment="1">
      <alignment horizontal="left" vertical="center"/>
    </xf>
    <xf numFmtId="0" fontId="6" fillId="0" borderId="3" xfId="0" applyFont="1" applyBorder="1" applyAlignment="1" applyProtection="1">
      <alignment vertical="center"/>
      <protection/>
    </xf>
    <xf numFmtId="0" fontId="26" fillId="0" borderId="0" xfId="0" applyFont="1" applyAlignment="1" applyProtection="1">
      <alignment vertical="center"/>
      <protection/>
    </xf>
    <xf numFmtId="0" fontId="26" fillId="0" borderId="0" xfId="0" applyFont="1" applyAlignment="1" applyProtection="1">
      <alignment horizontal="left" vertical="center" wrapText="1"/>
      <protection/>
    </xf>
    <xf numFmtId="0" fontId="27" fillId="0" borderId="0" xfId="0" applyFont="1" applyAlignment="1" applyProtection="1">
      <alignment vertical="center"/>
      <protection/>
    </xf>
    <xf numFmtId="4" fontId="27" fillId="0" borderId="0" xfId="0" applyNumberFormat="1" applyFont="1" applyAlignment="1" applyProtection="1">
      <alignment horizontal="right" vertical="center"/>
      <protection/>
    </xf>
    <xf numFmtId="4" fontId="27"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28" fillId="0" borderId="14" xfId="0" applyNumberFormat="1" applyFont="1" applyBorder="1" applyAlignment="1" applyProtection="1">
      <alignment vertical="center"/>
      <protection/>
    </xf>
    <xf numFmtId="4" fontId="28" fillId="0" borderId="0" xfId="0" applyNumberFormat="1" applyFont="1" applyBorder="1" applyAlignment="1" applyProtection="1">
      <alignment vertical="center"/>
      <protection/>
    </xf>
    <xf numFmtId="166" fontId="28" fillId="0" borderId="0" xfId="0" applyNumberFormat="1" applyFont="1" applyBorder="1" applyAlignment="1" applyProtection="1">
      <alignment vertical="center"/>
      <protection/>
    </xf>
    <xf numFmtId="4" fontId="28" fillId="0" borderId="15" xfId="0" applyNumberFormat="1" applyFont="1" applyBorder="1" applyAlignment="1" applyProtection="1">
      <alignment vertical="center"/>
      <protection/>
    </xf>
    <xf numFmtId="0" fontId="6" fillId="0" borderId="0" xfId="0" applyFont="1" applyAlignment="1">
      <alignment horizontal="left" vertical="center"/>
    </xf>
    <xf numFmtId="0" fontId="29" fillId="0" borderId="0" xfId="20" applyFont="1" applyAlignment="1">
      <alignment horizontal="center" vertical="center"/>
    </xf>
    <xf numFmtId="0" fontId="8" fillId="0" borderId="0" xfId="0" applyFont="1" applyAlignment="1" applyProtection="1">
      <alignment vertical="center"/>
      <protection/>
    </xf>
    <xf numFmtId="0" fontId="30" fillId="0" borderId="0" xfId="0" applyFont="1" applyAlignment="1" applyProtection="1">
      <alignment horizontal="left" vertical="center" wrapText="1"/>
      <protection/>
    </xf>
    <xf numFmtId="4" fontId="8" fillId="0" borderId="0" xfId="0" applyNumberFormat="1" applyFont="1" applyAlignment="1" applyProtection="1">
      <alignment vertical="center"/>
      <protection/>
    </xf>
    <xf numFmtId="0" fontId="3" fillId="0" borderId="0" xfId="0" applyFont="1" applyAlignment="1" applyProtection="1">
      <alignment horizontal="center" vertical="center"/>
      <protection/>
    </xf>
    <xf numFmtId="4" fontId="2" fillId="0" borderId="14" xfId="0" applyNumberFormat="1" applyFont="1" applyBorder="1" applyAlignment="1" applyProtection="1">
      <alignment vertical="center"/>
      <protection/>
    </xf>
    <xf numFmtId="4" fontId="2" fillId="0" borderId="0" xfId="0" applyNumberFormat="1" applyFont="1" applyBorder="1" applyAlignment="1" applyProtection="1">
      <alignment vertical="center"/>
      <protection/>
    </xf>
    <xf numFmtId="166" fontId="2" fillId="0" borderId="0" xfId="0" applyNumberFormat="1" applyFont="1" applyBorder="1" applyAlignment="1" applyProtection="1">
      <alignment vertical="center"/>
      <protection/>
    </xf>
    <xf numFmtId="4" fontId="2" fillId="0" borderId="15" xfId="0" applyNumberFormat="1" applyFont="1" applyBorder="1" applyAlignment="1" applyProtection="1">
      <alignment vertical="center"/>
      <protection/>
    </xf>
    <xf numFmtId="0" fontId="3" fillId="0" borderId="0" xfId="0" applyFont="1" applyAlignment="1">
      <alignment horizontal="left" vertical="center"/>
    </xf>
    <xf numFmtId="4" fontId="2" fillId="0" borderId="19" xfId="0" applyNumberFormat="1" applyFont="1" applyBorder="1" applyAlignment="1" applyProtection="1">
      <alignment vertical="center"/>
      <protection/>
    </xf>
    <xf numFmtId="4" fontId="2" fillId="0" borderId="20" xfId="0" applyNumberFormat="1" applyFont="1" applyBorder="1" applyAlignment="1" applyProtection="1">
      <alignment vertical="center"/>
      <protection/>
    </xf>
    <xf numFmtId="166" fontId="2" fillId="0" borderId="20" xfId="0" applyNumberFormat="1" applyFont="1" applyBorder="1" applyAlignment="1" applyProtection="1">
      <alignment vertical="center"/>
      <protection/>
    </xf>
    <xf numFmtId="4" fontId="2" fillId="0" borderId="21" xfId="0" applyNumberFormat="1" applyFont="1" applyBorder="1" applyAlignment="1" applyProtection="1">
      <alignment vertical="center"/>
      <protection/>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4" fillId="0" borderId="0" xfId="0" applyFont="1" applyAlignment="1">
      <alignment horizontal="left" vertical="center"/>
    </xf>
    <xf numFmtId="0" fontId="31"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0" xfId="0" applyFont="1" applyAlignment="1" applyProtection="1">
      <alignment vertical="center"/>
      <protection locked="0"/>
    </xf>
    <xf numFmtId="0" fontId="4" fillId="0" borderId="0" xfId="0" applyFont="1" applyAlignment="1">
      <alignment horizontal="left" vertical="center" wrapText="1"/>
    </xf>
    <xf numFmtId="0" fontId="2" fillId="0" borderId="0" xfId="0" applyFont="1" applyAlignment="1" applyProtection="1">
      <alignment horizontal="left" vertical="center"/>
      <protection locked="0"/>
    </xf>
    <xf numFmtId="165" fontId="3" fillId="0" borderId="0" xfId="0" applyNumberFormat="1" applyFont="1" applyAlignment="1">
      <alignment horizontal="left" vertical="center"/>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0" xfId="0" applyFont="1" applyAlignment="1" applyProtection="1">
      <alignment vertical="center" wrapText="1"/>
      <protection locked="0"/>
    </xf>
    <xf numFmtId="0" fontId="0" fillId="0" borderId="12" xfId="0" applyFont="1" applyBorder="1" applyAlignment="1" applyProtection="1">
      <alignment vertical="center"/>
      <protection locked="0"/>
    </xf>
    <xf numFmtId="0" fontId="18" fillId="0" borderId="0" xfId="0" applyFont="1" applyAlignment="1">
      <alignment horizontal="left" vertical="center"/>
    </xf>
    <xf numFmtId="4" fontId="24"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0" fontId="21"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 fillId="0" borderId="0" xfId="0" applyFont="1" applyAlignment="1" applyProtection="1">
      <alignment horizontal="left" vertical="center" wrapText="1"/>
      <protection/>
    </xf>
    <xf numFmtId="0" fontId="22"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2" fillId="4" borderId="0" xfId="0" applyFont="1" applyFill="1" applyAlignment="1" applyProtection="1">
      <alignment horizontal="right" vertical="center"/>
      <protection/>
    </xf>
    <xf numFmtId="0" fontId="32"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0" fontId="8" fillId="0" borderId="20" xfId="0" applyFont="1" applyBorder="1" applyAlignment="1" applyProtection="1">
      <alignment vertical="center"/>
      <protection locked="0"/>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3" xfId="0" applyFont="1" applyBorder="1" applyAlignment="1" applyProtection="1">
      <alignment horizontal="center" vertical="center" wrapText="1"/>
      <protection/>
    </xf>
    <xf numFmtId="0" fontId="22" fillId="4" borderId="16" xfId="0" applyFont="1" applyFill="1" applyBorder="1" applyAlignment="1" applyProtection="1">
      <alignment horizontal="center" vertical="center" wrapText="1"/>
      <protection/>
    </xf>
    <xf numFmtId="0" fontId="22" fillId="4" borderId="17" xfId="0" applyFont="1" applyFill="1" applyBorder="1" applyAlignment="1" applyProtection="1">
      <alignment horizontal="center" vertical="center" wrapText="1"/>
      <protection/>
    </xf>
    <xf numFmtId="0" fontId="22" fillId="4" borderId="17" xfId="0" applyFont="1" applyFill="1" applyBorder="1" applyAlignment="1" applyProtection="1">
      <alignment horizontal="center" vertical="center" wrapText="1"/>
      <protection locked="0"/>
    </xf>
    <xf numFmtId="0" fontId="22" fillId="4" borderId="18" xfId="0" applyFont="1" applyFill="1" applyBorder="1" applyAlignment="1" applyProtection="1">
      <alignment horizontal="center" vertical="center" wrapText="1"/>
      <protection/>
    </xf>
    <xf numFmtId="0" fontId="0" fillId="0" borderId="3" xfId="0" applyFont="1" applyBorder="1" applyAlignment="1">
      <alignment horizontal="center" vertical="center" wrapText="1"/>
    </xf>
    <xf numFmtId="4" fontId="24" fillId="0" borderId="0" xfId="0" applyNumberFormat="1" applyFont="1" applyAlignment="1" applyProtection="1">
      <alignment/>
      <protection/>
    </xf>
    <xf numFmtId="166" fontId="33" fillId="0" borderId="12" xfId="0" applyNumberFormat="1" applyFont="1" applyBorder="1" applyAlignment="1" applyProtection="1">
      <alignment/>
      <protection/>
    </xf>
    <xf numFmtId="166" fontId="33" fillId="0" borderId="13" xfId="0" applyNumberFormat="1" applyFont="1" applyBorder="1" applyAlignment="1" applyProtection="1">
      <alignment/>
      <protection/>
    </xf>
    <xf numFmtId="4" fontId="34"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22" fillId="0" borderId="22" xfId="0" applyFont="1" applyBorder="1" applyAlignment="1" applyProtection="1">
      <alignment horizontal="center" vertical="center"/>
      <protection/>
    </xf>
    <xf numFmtId="49" fontId="22" fillId="0" borderId="22" xfId="0" applyNumberFormat="1" applyFont="1" applyBorder="1" applyAlignment="1" applyProtection="1">
      <alignment horizontal="left" vertical="center" wrapText="1"/>
      <protection/>
    </xf>
    <xf numFmtId="0" fontId="22" fillId="0" borderId="22" xfId="0" applyFont="1" applyBorder="1" applyAlignment="1" applyProtection="1">
      <alignment horizontal="left" vertical="center" wrapText="1"/>
      <protection/>
    </xf>
    <xf numFmtId="0" fontId="22" fillId="0" borderId="22" xfId="0" applyFont="1" applyBorder="1" applyAlignment="1" applyProtection="1">
      <alignment horizontal="center" vertical="center" wrapText="1"/>
      <protection/>
    </xf>
    <xf numFmtId="167" fontId="22" fillId="0" borderId="22" xfId="0" applyNumberFormat="1" applyFont="1" applyBorder="1" applyAlignment="1" applyProtection="1">
      <alignment vertical="center"/>
      <protection/>
    </xf>
    <xf numFmtId="4" fontId="22" fillId="2" borderId="22" xfId="0" applyNumberFormat="1" applyFont="1" applyFill="1" applyBorder="1" applyAlignment="1" applyProtection="1">
      <alignment vertical="center"/>
      <protection locked="0"/>
    </xf>
    <xf numFmtId="4" fontId="22" fillId="0" borderId="22" xfId="0" applyNumberFormat="1" applyFont="1" applyBorder="1" applyAlignment="1" applyProtection="1">
      <alignment vertical="center"/>
      <protection/>
    </xf>
    <xf numFmtId="0" fontId="23" fillId="2" borderId="14" xfId="0" applyFont="1" applyFill="1" applyBorder="1" applyAlignment="1" applyProtection="1">
      <alignment horizontal="left" vertical="center"/>
      <protection locked="0"/>
    </xf>
    <xf numFmtId="0" fontId="23" fillId="0" borderId="0" xfId="0" applyFont="1" applyBorder="1" applyAlignment="1" applyProtection="1">
      <alignment horizontal="center" vertical="center"/>
      <protection/>
    </xf>
    <xf numFmtId="166" fontId="23" fillId="0" borderId="0" xfId="0" applyNumberFormat="1" applyFont="1" applyBorder="1" applyAlignment="1" applyProtection="1">
      <alignment vertical="center"/>
      <protection/>
    </xf>
    <xf numFmtId="166" fontId="23" fillId="0" borderId="15" xfId="0" applyNumberFormat="1" applyFont="1" applyBorder="1" applyAlignment="1" applyProtection="1">
      <alignment vertical="center"/>
      <protection/>
    </xf>
    <xf numFmtId="0" fontId="22" fillId="0" borderId="0" xfId="0" applyFont="1" applyAlignment="1">
      <alignment horizontal="left" vertical="center"/>
    </xf>
    <xf numFmtId="4" fontId="0" fillId="0" borderId="0" xfId="0" applyNumberFormat="1" applyFont="1" applyAlignment="1">
      <alignment vertical="center"/>
    </xf>
    <xf numFmtId="0" fontId="35" fillId="0" borderId="0" xfId="0" applyFont="1" applyAlignment="1" applyProtection="1">
      <alignment horizontal="left" vertical="center"/>
      <protection/>
    </xf>
    <xf numFmtId="0" fontId="36" fillId="0" borderId="0" xfId="0" applyFont="1" applyAlignment="1" applyProtection="1">
      <alignment vertical="center" wrapText="1"/>
      <protection/>
    </xf>
    <xf numFmtId="0" fontId="0" fillId="0" borderId="14" xfId="0" applyFont="1" applyBorder="1" applyAlignment="1" applyProtection="1">
      <alignment vertical="center"/>
      <protection/>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0" fillId="0" borderId="19" xfId="0" applyFont="1"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36" fillId="0" borderId="0" xfId="0" applyFont="1" applyAlignment="1" applyProtection="1">
      <alignment vertical="top" wrapText="1"/>
      <protection/>
    </xf>
    <xf numFmtId="0" fontId="37" fillId="0" borderId="22" xfId="0" applyFont="1" applyBorder="1" applyAlignment="1" applyProtection="1">
      <alignment horizontal="center" vertical="center"/>
      <protection/>
    </xf>
    <xf numFmtId="49" fontId="37" fillId="0" borderId="22" xfId="0" applyNumberFormat="1" applyFont="1" applyBorder="1" applyAlignment="1" applyProtection="1">
      <alignment horizontal="left" vertical="center" wrapText="1"/>
      <protection/>
    </xf>
    <xf numFmtId="0" fontId="37" fillId="0" borderId="22" xfId="0" applyFont="1" applyBorder="1" applyAlignment="1" applyProtection="1">
      <alignment horizontal="left" vertical="center" wrapText="1"/>
      <protection/>
    </xf>
    <xf numFmtId="0" fontId="37" fillId="0" borderId="22" xfId="0" applyFont="1" applyBorder="1" applyAlignment="1" applyProtection="1">
      <alignment horizontal="center" vertical="center" wrapText="1"/>
      <protection/>
    </xf>
    <xf numFmtId="167" fontId="37" fillId="0" borderId="22" xfId="0" applyNumberFormat="1" applyFont="1" applyBorder="1" applyAlignment="1" applyProtection="1">
      <alignment vertical="center"/>
      <protection/>
    </xf>
    <xf numFmtId="4" fontId="37" fillId="2" borderId="22" xfId="0" applyNumberFormat="1" applyFont="1" applyFill="1" applyBorder="1" applyAlignment="1" applyProtection="1">
      <alignment vertical="center"/>
      <protection locked="0"/>
    </xf>
    <xf numFmtId="4" fontId="37" fillId="0" borderId="22" xfId="0" applyNumberFormat="1" applyFont="1" applyBorder="1" applyAlignment="1" applyProtection="1">
      <alignment vertical="center"/>
      <protection/>
    </xf>
    <xf numFmtId="0" fontId="38" fillId="0" borderId="3" xfId="0" applyFont="1" applyBorder="1" applyAlignment="1">
      <alignment vertical="center"/>
    </xf>
    <xf numFmtId="0" fontId="37" fillId="2" borderId="14" xfId="0" applyFont="1" applyFill="1" applyBorder="1" applyAlignment="1" applyProtection="1">
      <alignment horizontal="left" vertical="center"/>
      <protection locked="0"/>
    </xf>
    <xf numFmtId="0" fontId="37" fillId="0" borderId="0" xfId="0" applyFont="1" applyBorder="1" applyAlignment="1" applyProtection="1">
      <alignment horizontal="center" vertical="center"/>
      <protection/>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23" fillId="2" borderId="19" xfId="0" applyFont="1" applyFill="1" applyBorder="1" applyAlignment="1" applyProtection="1">
      <alignment horizontal="left" vertical="center"/>
      <protection locked="0"/>
    </xf>
    <xf numFmtId="0" fontId="23" fillId="0" borderId="20" xfId="0" applyFont="1" applyBorder="1" applyAlignment="1" applyProtection="1">
      <alignment horizontal="center" vertical="center"/>
      <protection/>
    </xf>
    <xf numFmtId="166" fontId="23" fillId="0" borderId="20" xfId="0" applyNumberFormat="1" applyFont="1" applyBorder="1" applyAlignment="1" applyProtection="1">
      <alignment vertical="center"/>
      <protection/>
    </xf>
    <xf numFmtId="166" fontId="23" fillId="0" borderId="21" xfId="0" applyNumberFormat="1" applyFont="1" applyBorder="1" applyAlignment="1" applyProtection="1">
      <alignment vertical="center"/>
      <protection/>
    </xf>
    <xf numFmtId="167" fontId="22" fillId="2" borderId="22" xfId="0" applyNumberFormat="1" applyFont="1" applyFill="1" applyBorder="1" applyAlignment="1" applyProtection="1">
      <alignment vertical="center"/>
      <protection locked="0"/>
    </xf>
    <xf numFmtId="0" fontId="0" fillId="0" borderId="0" xfId="0" applyAlignment="1">
      <alignment vertical="top"/>
    </xf>
    <xf numFmtId="0" fontId="12" fillId="0" borderId="23" xfId="0" applyFont="1" applyBorder="1" applyAlignment="1">
      <alignment vertical="center" wrapText="1"/>
    </xf>
    <xf numFmtId="0" fontId="12" fillId="0" borderId="24" xfId="0" applyFont="1" applyBorder="1" applyAlignment="1">
      <alignment vertical="center" wrapText="1"/>
    </xf>
    <xf numFmtId="0" fontId="12" fillId="0" borderId="25" xfId="0" applyFont="1" applyBorder="1" applyAlignment="1">
      <alignment vertical="center" wrapText="1"/>
    </xf>
    <xf numFmtId="0" fontId="12" fillId="0" borderId="26" xfId="0" applyFont="1" applyBorder="1" applyAlignment="1">
      <alignment horizontal="center" vertical="center" wrapText="1"/>
    </xf>
    <xf numFmtId="0" fontId="39" fillId="0" borderId="0" xfId="0" applyFont="1" applyBorder="1" applyAlignment="1">
      <alignment horizontal="center" vertical="center" wrapText="1"/>
    </xf>
    <xf numFmtId="0" fontId="12" fillId="0" borderId="27" xfId="0" applyFont="1" applyBorder="1" applyAlignment="1">
      <alignment horizontal="center" vertical="center" wrapText="1"/>
    </xf>
    <xf numFmtId="0" fontId="12" fillId="0" borderId="26" xfId="0" applyFont="1" applyBorder="1" applyAlignment="1">
      <alignment vertical="center" wrapText="1"/>
    </xf>
    <xf numFmtId="0" fontId="40" fillId="0" borderId="28" xfId="0" applyFont="1" applyBorder="1" applyAlignment="1">
      <alignment horizontal="left" wrapText="1"/>
    </xf>
    <xf numFmtId="0" fontId="12" fillId="0" borderId="27" xfId="0" applyFont="1" applyBorder="1" applyAlignment="1">
      <alignment vertical="center" wrapText="1"/>
    </xf>
    <xf numFmtId="0" fontId="40" fillId="0" borderId="0" xfId="0" applyFont="1" applyBorder="1" applyAlignment="1">
      <alignment horizontal="left" vertical="center" wrapText="1"/>
    </xf>
    <xf numFmtId="0" fontId="41" fillId="0" borderId="0" xfId="0" applyFont="1" applyBorder="1" applyAlignment="1">
      <alignment horizontal="left" vertical="center" wrapText="1"/>
    </xf>
    <xf numFmtId="0" fontId="41" fillId="0" borderId="26" xfId="0" applyFont="1" applyBorder="1" applyAlignment="1">
      <alignment vertical="center" wrapText="1"/>
    </xf>
    <xf numFmtId="0" fontId="41" fillId="0" borderId="0" xfId="0" applyFont="1" applyBorder="1" applyAlignment="1">
      <alignment vertical="center" wrapText="1"/>
    </xf>
    <xf numFmtId="0" fontId="41" fillId="0" borderId="0" xfId="0" applyFont="1" applyBorder="1" applyAlignment="1">
      <alignment horizontal="left" vertical="center"/>
    </xf>
    <xf numFmtId="0" fontId="41" fillId="0" borderId="0" xfId="0" applyFont="1" applyBorder="1" applyAlignment="1">
      <alignment vertical="center"/>
    </xf>
    <xf numFmtId="49" fontId="41" fillId="0" borderId="0" xfId="0" applyNumberFormat="1" applyFont="1" applyBorder="1" applyAlignment="1">
      <alignment horizontal="left" vertical="center" wrapText="1"/>
    </xf>
    <xf numFmtId="49" fontId="41" fillId="0" borderId="0" xfId="0" applyNumberFormat="1" applyFont="1" applyBorder="1" applyAlignment="1">
      <alignment vertical="center" wrapText="1"/>
    </xf>
    <xf numFmtId="0" fontId="12" fillId="0" borderId="29" xfId="0" applyFont="1" applyBorder="1" applyAlignment="1">
      <alignment vertical="center" wrapText="1"/>
    </xf>
    <xf numFmtId="0" fontId="42" fillId="0" borderId="28" xfId="0" applyFont="1" applyBorder="1" applyAlignment="1">
      <alignment vertical="center" wrapText="1"/>
    </xf>
    <xf numFmtId="0" fontId="12" fillId="0" borderId="30" xfId="0" applyFont="1" applyBorder="1" applyAlignment="1">
      <alignment vertical="center" wrapText="1"/>
    </xf>
    <xf numFmtId="0" fontId="12" fillId="0" borderId="0" xfId="0" applyFont="1" applyBorder="1" applyAlignment="1">
      <alignment vertical="top"/>
    </xf>
    <xf numFmtId="0" fontId="12" fillId="0" borderId="0" xfId="0" applyFont="1" applyAlignment="1">
      <alignment vertical="top"/>
    </xf>
    <xf numFmtId="0" fontId="12" fillId="0" borderId="23" xfId="0" applyFont="1" applyBorder="1" applyAlignment="1">
      <alignment horizontal="left" vertical="center"/>
    </xf>
    <xf numFmtId="0" fontId="12" fillId="0" borderId="24" xfId="0" applyFont="1" applyBorder="1" applyAlignment="1">
      <alignment horizontal="left" vertical="center"/>
    </xf>
    <xf numFmtId="0" fontId="12" fillId="0" borderId="25" xfId="0" applyFont="1" applyBorder="1" applyAlignment="1">
      <alignment horizontal="left" vertical="center"/>
    </xf>
    <xf numFmtId="0" fontId="12" fillId="0" borderId="26" xfId="0" applyFont="1" applyBorder="1" applyAlignment="1">
      <alignment horizontal="left" vertical="center"/>
    </xf>
    <xf numFmtId="0" fontId="39" fillId="0" borderId="0" xfId="0" applyFont="1" applyBorder="1" applyAlignment="1">
      <alignment horizontal="center" vertical="center"/>
    </xf>
    <xf numFmtId="0" fontId="12" fillId="0" borderId="27" xfId="0" applyFont="1" applyBorder="1" applyAlignment="1">
      <alignment horizontal="left" vertical="center"/>
    </xf>
    <xf numFmtId="0" fontId="40" fillId="0" borderId="0" xfId="0" applyFont="1" applyBorder="1" applyAlignment="1">
      <alignment horizontal="left" vertical="center"/>
    </xf>
    <xf numFmtId="0" fontId="43" fillId="0" borderId="0" xfId="0" applyFont="1" applyAlignment="1">
      <alignment horizontal="left" vertical="center"/>
    </xf>
    <xf numFmtId="0" fontId="40" fillId="0" borderId="28" xfId="0" applyFont="1" applyBorder="1" applyAlignment="1">
      <alignment horizontal="left" vertical="center"/>
    </xf>
    <xf numFmtId="0" fontId="40" fillId="0" borderId="28" xfId="0" applyFont="1" applyBorder="1" applyAlignment="1">
      <alignment horizontal="center" vertical="center"/>
    </xf>
    <xf numFmtId="0" fontId="43" fillId="0" borderId="28" xfId="0" applyFont="1" applyBorder="1" applyAlignment="1">
      <alignment horizontal="left" vertical="center"/>
    </xf>
    <xf numFmtId="0" fontId="44" fillId="0" borderId="0" xfId="0" applyFont="1" applyBorder="1" applyAlignment="1">
      <alignment horizontal="left" vertical="center"/>
    </xf>
    <xf numFmtId="0" fontId="41" fillId="0" borderId="0" xfId="0" applyFont="1" applyAlignment="1">
      <alignment horizontal="left" vertical="center"/>
    </xf>
    <xf numFmtId="0" fontId="41" fillId="0" borderId="0" xfId="0" applyFont="1" applyBorder="1" applyAlignment="1">
      <alignment horizontal="center" vertical="center"/>
    </xf>
    <xf numFmtId="0" fontId="41" fillId="0" borderId="26" xfId="0" applyFont="1" applyBorder="1" applyAlignment="1">
      <alignment horizontal="left" vertical="center"/>
    </xf>
    <xf numFmtId="0" fontId="41" fillId="0" borderId="0" xfId="0" applyFont="1" applyFill="1" applyBorder="1" applyAlignment="1">
      <alignment horizontal="left" vertical="center"/>
    </xf>
    <xf numFmtId="0" fontId="41" fillId="0" borderId="0" xfId="0" applyFont="1" applyFill="1" applyBorder="1" applyAlignment="1">
      <alignment horizontal="center" vertical="center"/>
    </xf>
    <xf numFmtId="0" fontId="12" fillId="0" borderId="29" xfId="0" applyFont="1" applyBorder="1" applyAlignment="1">
      <alignment horizontal="left" vertical="center"/>
    </xf>
    <xf numFmtId="0" fontId="42" fillId="0" borderId="28" xfId="0" applyFont="1" applyBorder="1" applyAlignment="1">
      <alignment horizontal="left" vertical="center"/>
    </xf>
    <xf numFmtId="0" fontId="12" fillId="0" borderId="30" xfId="0" applyFont="1" applyBorder="1" applyAlignment="1">
      <alignment horizontal="left" vertical="center"/>
    </xf>
    <xf numFmtId="0" fontId="12" fillId="0" borderId="0" xfId="0" applyFont="1" applyBorder="1" applyAlignment="1">
      <alignment horizontal="left" vertical="center"/>
    </xf>
    <xf numFmtId="0" fontId="42" fillId="0" borderId="0" xfId="0" applyFont="1" applyBorder="1" applyAlignment="1">
      <alignment horizontal="left" vertical="center"/>
    </xf>
    <xf numFmtId="0" fontId="43" fillId="0" borderId="0" xfId="0" applyFont="1" applyBorder="1" applyAlignment="1">
      <alignment horizontal="left" vertical="center"/>
    </xf>
    <xf numFmtId="0" fontId="41" fillId="0" borderId="28" xfId="0" applyFont="1" applyBorder="1" applyAlignment="1">
      <alignment horizontal="left" vertical="center"/>
    </xf>
    <xf numFmtId="0" fontId="12" fillId="0" borderId="0" xfId="0" applyFont="1" applyBorder="1" applyAlignment="1">
      <alignment horizontal="left" vertical="center" wrapText="1"/>
    </xf>
    <xf numFmtId="0" fontId="41" fillId="0" borderId="0" xfId="0" applyFont="1" applyBorder="1" applyAlignment="1">
      <alignment horizontal="center" vertical="center" wrapText="1"/>
    </xf>
    <xf numFmtId="0" fontId="12" fillId="0" borderId="23" xfId="0" applyFont="1" applyBorder="1" applyAlignment="1">
      <alignment horizontal="left" vertical="center" wrapText="1"/>
    </xf>
    <xf numFmtId="0" fontId="12" fillId="0" borderId="24" xfId="0" applyFont="1" applyBorder="1" applyAlignment="1">
      <alignment horizontal="left" vertical="center" wrapText="1"/>
    </xf>
    <xf numFmtId="0" fontId="12" fillId="0" borderId="25" xfId="0" applyFont="1" applyBorder="1" applyAlignment="1">
      <alignment horizontal="left" vertical="center" wrapText="1"/>
    </xf>
    <xf numFmtId="0" fontId="12" fillId="0" borderId="26" xfId="0" applyFont="1" applyBorder="1" applyAlignment="1">
      <alignment horizontal="left" vertical="center" wrapText="1"/>
    </xf>
    <xf numFmtId="0" fontId="12" fillId="0" borderId="27" xfId="0" applyFont="1" applyBorder="1" applyAlignment="1">
      <alignment horizontal="left" vertical="center" wrapText="1"/>
    </xf>
    <xf numFmtId="0" fontId="43" fillId="0" borderId="26" xfId="0" applyFont="1" applyBorder="1" applyAlignment="1">
      <alignment horizontal="left" vertical="center" wrapText="1"/>
    </xf>
    <xf numFmtId="0" fontId="43" fillId="0" borderId="27" xfId="0" applyFont="1" applyBorder="1" applyAlignment="1">
      <alignment horizontal="left" vertical="center" wrapText="1"/>
    </xf>
    <xf numFmtId="0" fontId="41" fillId="0" borderId="26" xfId="0" applyFont="1" applyBorder="1" applyAlignment="1">
      <alignment horizontal="left" vertical="center" wrapText="1"/>
    </xf>
    <xf numFmtId="0" fontId="41" fillId="0" borderId="27" xfId="0" applyFont="1" applyBorder="1" applyAlignment="1">
      <alignment horizontal="left" vertical="center" wrapText="1"/>
    </xf>
    <xf numFmtId="0" fontId="41" fillId="0" borderId="27" xfId="0" applyFont="1" applyBorder="1" applyAlignment="1">
      <alignment horizontal="left" vertical="center"/>
    </xf>
    <xf numFmtId="0" fontId="41" fillId="0" borderId="29" xfId="0" applyFont="1" applyBorder="1" applyAlignment="1">
      <alignment horizontal="left" vertical="center" wrapText="1"/>
    </xf>
    <xf numFmtId="0" fontId="41" fillId="0" borderId="28" xfId="0" applyFont="1" applyBorder="1" applyAlignment="1">
      <alignment horizontal="left" vertical="center" wrapText="1"/>
    </xf>
    <xf numFmtId="0" fontId="41" fillId="0" borderId="30" xfId="0" applyFont="1" applyBorder="1" applyAlignment="1">
      <alignment horizontal="left" vertical="center" wrapText="1"/>
    </xf>
    <xf numFmtId="0" fontId="41" fillId="0" borderId="0" xfId="0" applyFont="1" applyBorder="1" applyAlignment="1">
      <alignment horizontal="left" vertical="top"/>
    </xf>
    <xf numFmtId="0" fontId="41" fillId="0" borderId="0" xfId="0" applyFont="1" applyBorder="1" applyAlignment="1">
      <alignment horizontal="center" vertical="top"/>
    </xf>
    <xf numFmtId="0" fontId="41" fillId="0" borderId="29" xfId="0" applyFont="1" applyBorder="1" applyAlignment="1">
      <alignment horizontal="left" vertical="center"/>
    </xf>
    <xf numFmtId="0" fontId="41" fillId="0" borderId="30" xfId="0" applyFont="1" applyBorder="1" applyAlignment="1">
      <alignment horizontal="left" vertical="center"/>
    </xf>
    <xf numFmtId="0" fontId="43" fillId="0" borderId="0" xfId="0" applyFont="1" applyAlignment="1">
      <alignment vertical="center"/>
    </xf>
    <xf numFmtId="0" fontId="40" fillId="0" borderId="0" xfId="0" applyFont="1" applyBorder="1" applyAlignment="1">
      <alignment vertical="center"/>
    </xf>
    <xf numFmtId="0" fontId="43" fillId="0" borderId="28" xfId="0" applyFont="1" applyBorder="1" applyAlignment="1">
      <alignment vertical="center"/>
    </xf>
    <xf numFmtId="0" fontId="40" fillId="0" borderId="28" xfId="0" applyFont="1" applyBorder="1" applyAlignment="1">
      <alignment vertical="center"/>
    </xf>
    <xf numFmtId="0" fontId="0" fillId="0" borderId="0" xfId="0" applyBorder="1" applyAlignment="1">
      <alignment vertical="top"/>
    </xf>
    <xf numFmtId="49" fontId="41" fillId="0" borderId="0" xfId="0" applyNumberFormat="1" applyFont="1" applyBorder="1" applyAlignment="1">
      <alignment horizontal="left" vertical="center"/>
    </xf>
    <xf numFmtId="0" fontId="0" fillId="0" borderId="28" xfId="0" applyBorder="1" applyAlignment="1">
      <alignment vertical="top"/>
    </xf>
    <xf numFmtId="0" fontId="40" fillId="0" borderId="28" xfId="0" applyFont="1" applyBorder="1" applyAlignment="1">
      <alignment horizontal="left"/>
    </xf>
    <xf numFmtId="0" fontId="43" fillId="0" borderId="28" xfId="0" applyFont="1" applyBorder="1" applyAlignment="1">
      <alignment/>
    </xf>
    <xf numFmtId="0" fontId="12" fillId="0" borderId="26" xfId="0" applyFont="1" applyBorder="1" applyAlignment="1">
      <alignment vertical="top"/>
    </xf>
    <xf numFmtId="0" fontId="12" fillId="0" borderId="27" xfId="0" applyFont="1" applyBorder="1" applyAlignment="1">
      <alignment vertical="top"/>
    </xf>
    <xf numFmtId="0" fontId="12" fillId="0" borderId="0" xfId="0" applyFont="1" applyBorder="1" applyAlignment="1">
      <alignment horizontal="center" vertical="center"/>
    </xf>
    <xf numFmtId="0" fontId="12" fillId="0" borderId="0" xfId="0" applyFont="1" applyBorder="1" applyAlignment="1">
      <alignment horizontal="left" vertical="top"/>
    </xf>
    <xf numFmtId="0" fontId="12" fillId="0" borderId="29" xfId="0" applyFont="1" applyBorder="1" applyAlignment="1">
      <alignment vertical="top"/>
    </xf>
    <xf numFmtId="0" fontId="12" fillId="0" borderId="28" xfId="0" applyFont="1" applyBorder="1" applyAlignment="1">
      <alignment vertical="top"/>
    </xf>
    <xf numFmtId="0" fontId="12"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62"/>
  <sheetViews>
    <sheetView showGridLines="0" tabSelected="1" workbookViewId="0" topLeftCell="A1"/>
  </sheetViews>
  <sheetFormatPr defaultColWidth="9.140625" defaultRowHeight="12"/>
  <cols>
    <col min="1" max="1" width="8.28125" style="0" customWidth="1"/>
    <col min="2" max="2" width="1.7109375" style="0" customWidth="1"/>
    <col min="3" max="3" width="4.140625" style="0" customWidth="1"/>
    <col min="4" max="33" width="2.7109375" style="0" customWidth="1"/>
    <col min="34" max="34" width="3.28125" style="0" customWidth="1"/>
    <col min="35" max="35" width="31.7109375" style="0" customWidth="1"/>
    <col min="36" max="37" width="2.421875" style="0" customWidth="1"/>
    <col min="38" max="38" width="8.28125" style="0" customWidth="1"/>
    <col min="39" max="39" width="3.28125" style="0" customWidth="1"/>
    <col min="40" max="40" width="13.28125" style="0" customWidth="1"/>
    <col min="41" max="41" width="7.421875" style="0" customWidth="1"/>
    <col min="42" max="42" width="4.140625" style="0" customWidth="1"/>
    <col min="43" max="43" width="15.7109375" style="0" customWidth="1"/>
    <col min="44" max="44" width="13.7109375" style="0" customWidth="1"/>
    <col min="45" max="47" width="25.8515625" style="0" hidden="1" customWidth="1"/>
    <col min="48" max="49" width="21.7109375" style="0" hidden="1" customWidth="1"/>
    <col min="50" max="51" width="25.00390625" style="0" hidden="1" customWidth="1"/>
    <col min="52" max="52" width="21.7109375" style="0" hidden="1" customWidth="1"/>
    <col min="53" max="53" width="19.140625" style="0" hidden="1" customWidth="1"/>
    <col min="54" max="54" width="25.00390625" style="0" hidden="1" customWidth="1"/>
    <col min="55" max="55" width="21.7109375" style="0" hidden="1" customWidth="1"/>
    <col min="56" max="56" width="19.140625" style="0" hidden="1" customWidth="1"/>
    <col min="57" max="57" width="66.421875" style="0" customWidth="1"/>
    <col min="71" max="91" width="9.28125" style="0" hidden="1" customWidth="1"/>
  </cols>
  <sheetData>
    <row r="1" spans="1:74" ht="12">
      <c r="A1" s="15" t="s">
        <v>0</v>
      </c>
      <c r="AZ1" s="15" t="s">
        <v>1</v>
      </c>
      <c r="BA1" s="15" t="s">
        <v>2</v>
      </c>
      <c r="BB1" s="15" t="s">
        <v>3</v>
      </c>
      <c r="BT1" s="15" t="s">
        <v>4</v>
      </c>
      <c r="BU1" s="15" t="s">
        <v>4</v>
      </c>
      <c r="BV1" s="15" t="s">
        <v>5</v>
      </c>
    </row>
    <row r="2" spans="44:72" ht="36.95" customHeight="1">
      <c r="BS2" s="16" t="s">
        <v>6</v>
      </c>
      <c r="BT2" s="16" t="s">
        <v>7</v>
      </c>
    </row>
    <row r="3" spans="2:72" ht="6.95" customHeight="1">
      <c r="B3" s="17"/>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9"/>
      <c r="BS3" s="16" t="s">
        <v>6</v>
      </c>
      <c r="BT3" s="16" t="s">
        <v>8</v>
      </c>
    </row>
    <row r="4" spans="2:71" ht="24.95" customHeight="1">
      <c r="B4" s="20"/>
      <c r="C4" s="21"/>
      <c r="D4" s="22" t="s">
        <v>9</v>
      </c>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19"/>
      <c r="AS4" s="23" t="s">
        <v>10</v>
      </c>
      <c r="BE4" s="24" t="s">
        <v>11</v>
      </c>
      <c r="BS4" s="16" t="s">
        <v>12</v>
      </c>
    </row>
    <row r="5" spans="2:71" ht="12" customHeight="1">
      <c r="B5" s="20"/>
      <c r="C5" s="21"/>
      <c r="D5" s="25" t="s">
        <v>13</v>
      </c>
      <c r="E5" s="21"/>
      <c r="F5" s="21"/>
      <c r="G5" s="21"/>
      <c r="H5" s="21"/>
      <c r="I5" s="21"/>
      <c r="J5" s="21"/>
      <c r="K5" s="26" t="s">
        <v>14</v>
      </c>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19"/>
      <c r="BE5" s="27" t="s">
        <v>15</v>
      </c>
      <c r="BS5" s="16" t="s">
        <v>6</v>
      </c>
    </row>
    <row r="6" spans="2:71" ht="36.95" customHeight="1">
      <c r="B6" s="20"/>
      <c r="C6" s="21"/>
      <c r="D6" s="28" t="s">
        <v>16</v>
      </c>
      <c r="E6" s="21"/>
      <c r="F6" s="21"/>
      <c r="G6" s="21"/>
      <c r="H6" s="21"/>
      <c r="I6" s="21"/>
      <c r="J6" s="21"/>
      <c r="K6" s="29" t="s">
        <v>17</v>
      </c>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19"/>
      <c r="BE6" s="30"/>
      <c r="BS6" s="16" t="s">
        <v>6</v>
      </c>
    </row>
    <row r="7" spans="2:71" ht="12" customHeight="1">
      <c r="B7" s="20"/>
      <c r="C7" s="21"/>
      <c r="D7" s="31" t="s">
        <v>18</v>
      </c>
      <c r="E7" s="21"/>
      <c r="F7" s="21"/>
      <c r="G7" s="21"/>
      <c r="H7" s="21"/>
      <c r="I7" s="21"/>
      <c r="J7" s="21"/>
      <c r="K7" s="26" t="s">
        <v>19</v>
      </c>
      <c r="L7" s="21"/>
      <c r="M7" s="21"/>
      <c r="N7" s="21"/>
      <c r="O7" s="21"/>
      <c r="P7" s="21"/>
      <c r="Q7" s="21"/>
      <c r="R7" s="21"/>
      <c r="S7" s="21"/>
      <c r="T7" s="21"/>
      <c r="U7" s="21"/>
      <c r="V7" s="21"/>
      <c r="W7" s="21"/>
      <c r="X7" s="21"/>
      <c r="Y7" s="21"/>
      <c r="Z7" s="21"/>
      <c r="AA7" s="21"/>
      <c r="AB7" s="21"/>
      <c r="AC7" s="21"/>
      <c r="AD7" s="21"/>
      <c r="AE7" s="21"/>
      <c r="AF7" s="21"/>
      <c r="AG7" s="21"/>
      <c r="AH7" s="21"/>
      <c r="AI7" s="21"/>
      <c r="AJ7" s="21"/>
      <c r="AK7" s="31" t="s">
        <v>20</v>
      </c>
      <c r="AL7" s="21"/>
      <c r="AM7" s="21"/>
      <c r="AN7" s="26" t="s">
        <v>19</v>
      </c>
      <c r="AO7" s="21"/>
      <c r="AP7" s="21"/>
      <c r="AQ7" s="21"/>
      <c r="AR7" s="19"/>
      <c r="BE7" s="30"/>
      <c r="BS7" s="16" t="s">
        <v>6</v>
      </c>
    </row>
    <row r="8" spans="2:71" ht="12" customHeight="1">
      <c r="B8" s="20"/>
      <c r="C8" s="21"/>
      <c r="D8" s="31" t="s">
        <v>21</v>
      </c>
      <c r="E8" s="21"/>
      <c r="F8" s="21"/>
      <c r="G8" s="21"/>
      <c r="H8" s="21"/>
      <c r="I8" s="21"/>
      <c r="J8" s="21"/>
      <c r="K8" s="26" t="s">
        <v>22</v>
      </c>
      <c r="L8" s="21"/>
      <c r="M8" s="21"/>
      <c r="N8" s="21"/>
      <c r="O8" s="21"/>
      <c r="P8" s="21"/>
      <c r="Q8" s="21"/>
      <c r="R8" s="21"/>
      <c r="S8" s="21"/>
      <c r="T8" s="21"/>
      <c r="U8" s="21"/>
      <c r="V8" s="21"/>
      <c r="W8" s="21"/>
      <c r="X8" s="21"/>
      <c r="Y8" s="21"/>
      <c r="Z8" s="21"/>
      <c r="AA8" s="21"/>
      <c r="AB8" s="21"/>
      <c r="AC8" s="21"/>
      <c r="AD8" s="21"/>
      <c r="AE8" s="21"/>
      <c r="AF8" s="21"/>
      <c r="AG8" s="21"/>
      <c r="AH8" s="21"/>
      <c r="AI8" s="21"/>
      <c r="AJ8" s="21"/>
      <c r="AK8" s="31" t="s">
        <v>23</v>
      </c>
      <c r="AL8" s="21"/>
      <c r="AM8" s="21"/>
      <c r="AN8" s="32" t="s">
        <v>24</v>
      </c>
      <c r="AO8" s="21"/>
      <c r="AP8" s="21"/>
      <c r="AQ8" s="21"/>
      <c r="AR8" s="19"/>
      <c r="BE8" s="30"/>
      <c r="BS8" s="16" t="s">
        <v>6</v>
      </c>
    </row>
    <row r="9" spans="2:71" ht="14.4" customHeight="1">
      <c r="B9" s="20"/>
      <c r="C9" s="21"/>
      <c r="D9" s="21"/>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19"/>
      <c r="BE9" s="30"/>
      <c r="BS9" s="16" t="s">
        <v>6</v>
      </c>
    </row>
    <row r="10" spans="2:71" ht="12" customHeight="1">
      <c r="B10" s="20"/>
      <c r="C10" s="21"/>
      <c r="D10" s="31" t="s">
        <v>25</v>
      </c>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31" t="s">
        <v>26</v>
      </c>
      <c r="AL10" s="21"/>
      <c r="AM10" s="21"/>
      <c r="AN10" s="26" t="s">
        <v>27</v>
      </c>
      <c r="AO10" s="21"/>
      <c r="AP10" s="21"/>
      <c r="AQ10" s="21"/>
      <c r="AR10" s="19"/>
      <c r="BE10" s="30"/>
      <c r="BS10" s="16" t="s">
        <v>6</v>
      </c>
    </row>
    <row r="11" spans="2:71" ht="18.45" customHeight="1">
      <c r="B11" s="20"/>
      <c r="C11" s="21"/>
      <c r="D11" s="21"/>
      <c r="E11" s="26" t="s">
        <v>28</v>
      </c>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31" t="s">
        <v>29</v>
      </c>
      <c r="AL11" s="21"/>
      <c r="AM11" s="21"/>
      <c r="AN11" s="26" t="s">
        <v>30</v>
      </c>
      <c r="AO11" s="21"/>
      <c r="AP11" s="21"/>
      <c r="AQ11" s="21"/>
      <c r="AR11" s="19"/>
      <c r="BE11" s="30"/>
      <c r="BS11" s="16" t="s">
        <v>6</v>
      </c>
    </row>
    <row r="12" spans="2:71" ht="6.95" customHeight="1">
      <c r="B12" s="20"/>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19"/>
      <c r="BE12" s="30"/>
      <c r="BS12" s="16" t="s">
        <v>6</v>
      </c>
    </row>
    <row r="13" spans="2:71" ht="12" customHeight="1">
      <c r="B13" s="20"/>
      <c r="C13" s="21"/>
      <c r="D13" s="31" t="s">
        <v>31</v>
      </c>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31" t="s">
        <v>26</v>
      </c>
      <c r="AL13" s="21"/>
      <c r="AM13" s="21"/>
      <c r="AN13" s="33" t="s">
        <v>32</v>
      </c>
      <c r="AO13" s="21"/>
      <c r="AP13" s="21"/>
      <c r="AQ13" s="21"/>
      <c r="AR13" s="19"/>
      <c r="BE13" s="30"/>
      <c r="BS13" s="16" t="s">
        <v>6</v>
      </c>
    </row>
    <row r="14" spans="2:71" ht="12">
      <c r="B14" s="20"/>
      <c r="C14" s="21"/>
      <c r="D14" s="21"/>
      <c r="E14" s="33" t="s">
        <v>32</v>
      </c>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1" t="s">
        <v>29</v>
      </c>
      <c r="AL14" s="21"/>
      <c r="AM14" s="21"/>
      <c r="AN14" s="33" t="s">
        <v>32</v>
      </c>
      <c r="AO14" s="21"/>
      <c r="AP14" s="21"/>
      <c r="AQ14" s="21"/>
      <c r="AR14" s="19"/>
      <c r="BE14" s="30"/>
      <c r="BS14" s="16" t="s">
        <v>6</v>
      </c>
    </row>
    <row r="15" spans="2:71" ht="6.95" customHeight="1">
      <c r="B15" s="20"/>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19"/>
      <c r="BE15" s="30"/>
      <c r="BS15" s="16" t="s">
        <v>4</v>
      </c>
    </row>
    <row r="16" spans="2:71" ht="12" customHeight="1">
      <c r="B16" s="20"/>
      <c r="C16" s="21"/>
      <c r="D16" s="31" t="s">
        <v>33</v>
      </c>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31" t="s">
        <v>26</v>
      </c>
      <c r="AL16" s="21"/>
      <c r="AM16" s="21"/>
      <c r="AN16" s="26" t="s">
        <v>34</v>
      </c>
      <c r="AO16" s="21"/>
      <c r="AP16" s="21"/>
      <c r="AQ16" s="21"/>
      <c r="AR16" s="19"/>
      <c r="BE16" s="30"/>
      <c r="BS16" s="16" t="s">
        <v>4</v>
      </c>
    </row>
    <row r="17" spans="2:71" ht="18.45" customHeight="1">
      <c r="B17" s="20"/>
      <c r="C17" s="21"/>
      <c r="D17" s="21"/>
      <c r="E17" s="26" t="s">
        <v>35</v>
      </c>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31" t="s">
        <v>29</v>
      </c>
      <c r="AL17" s="21"/>
      <c r="AM17" s="21"/>
      <c r="AN17" s="26" t="s">
        <v>36</v>
      </c>
      <c r="AO17" s="21"/>
      <c r="AP17" s="21"/>
      <c r="AQ17" s="21"/>
      <c r="AR17" s="19"/>
      <c r="BE17" s="30"/>
      <c r="BS17" s="16" t="s">
        <v>37</v>
      </c>
    </row>
    <row r="18" spans="2:71" ht="6.95" customHeight="1">
      <c r="B18" s="20"/>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19"/>
      <c r="BE18" s="30"/>
      <c r="BS18" s="16" t="s">
        <v>6</v>
      </c>
    </row>
    <row r="19" spans="2:71" ht="12" customHeight="1">
      <c r="B19" s="20"/>
      <c r="C19" s="21"/>
      <c r="D19" s="31" t="s">
        <v>38</v>
      </c>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31" t="s">
        <v>26</v>
      </c>
      <c r="AL19" s="21"/>
      <c r="AM19" s="21"/>
      <c r="AN19" s="26" t="s">
        <v>39</v>
      </c>
      <c r="AO19" s="21"/>
      <c r="AP19" s="21"/>
      <c r="AQ19" s="21"/>
      <c r="AR19" s="19"/>
      <c r="BE19" s="30"/>
      <c r="BS19" s="16" t="s">
        <v>6</v>
      </c>
    </row>
    <row r="20" spans="2:71" ht="18.45" customHeight="1">
      <c r="B20" s="20"/>
      <c r="C20" s="21"/>
      <c r="D20" s="21"/>
      <c r="E20" s="26" t="s">
        <v>40</v>
      </c>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31" t="s">
        <v>29</v>
      </c>
      <c r="AL20" s="21"/>
      <c r="AM20" s="21"/>
      <c r="AN20" s="26" t="s">
        <v>41</v>
      </c>
      <c r="AO20" s="21"/>
      <c r="AP20" s="21"/>
      <c r="AQ20" s="21"/>
      <c r="AR20" s="19"/>
      <c r="BE20" s="30"/>
      <c r="BS20" s="16" t="s">
        <v>4</v>
      </c>
    </row>
    <row r="21" spans="2:57" ht="6.95" customHeight="1">
      <c r="B21" s="20"/>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19"/>
      <c r="BE21" s="30"/>
    </row>
    <row r="22" spans="2:57" ht="12" customHeight="1">
      <c r="B22" s="20"/>
      <c r="C22" s="21"/>
      <c r="D22" s="31" t="s">
        <v>42</v>
      </c>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19"/>
      <c r="BE22" s="30"/>
    </row>
    <row r="23" spans="2:57" ht="63.75" customHeight="1">
      <c r="B23" s="20"/>
      <c r="C23" s="21"/>
      <c r="D23" s="21"/>
      <c r="E23" s="35" t="s">
        <v>43</v>
      </c>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21"/>
      <c r="AP23" s="21"/>
      <c r="AQ23" s="21"/>
      <c r="AR23" s="19"/>
      <c r="BE23" s="30"/>
    </row>
    <row r="24" spans="2:57" ht="6.95" customHeight="1">
      <c r="B24" s="20"/>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19"/>
      <c r="BE24" s="30"/>
    </row>
    <row r="25" spans="2:57" ht="6.95" customHeight="1">
      <c r="B25" s="20"/>
      <c r="C25" s="21"/>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21"/>
      <c r="AQ25" s="21"/>
      <c r="AR25" s="19"/>
      <c r="BE25" s="30"/>
    </row>
    <row r="26" spans="2:57" s="1" customFormat="1" ht="25.9" customHeight="1">
      <c r="B26" s="37"/>
      <c r="C26" s="38"/>
      <c r="D26" s="39" t="s">
        <v>44</v>
      </c>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1">
        <f>ROUND(AG54,2)</f>
        <v>0</v>
      </c>
      <c r="AL26" s="40"/>
      <c r="AM26" s="40"/>
      <c r="AN26" s="40"/>
      <c r="AO26" s="40"/>
      <c r="AP26" s="38"/>
      <c r="AQ26" s="38"/>
      <c r="AR26" s="42"/>
      <c r="BE26" s="30"/>
    </row>
    <row r="27" spans="2:57" s="1" customFormat="1" ht="6.95" customHeight="1">
      <c r="B27" s="37"/>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42"/>
      <c r="BE27" s="30"/>
    </row>
    <row r="28" spans="2:57" s="1" customFormat="1" ht="12">
      <c r="B28" s="37"/>
      <c r="C28" s="38"/>
      <c r="D28" s="38"/>
      <c r="E28" s="38"/>
      <c r="F28" s="38"/>
      <c r="G28" s="38"/>
      <c r="H28" s="38"/>
      <c r="I28" s="38"/>
      <c r="J28" s="38"/>
      <c r="K28" s="38"/>
      <c r="L28" s="43" t="s">
        <v>45</v>
      </c>
      <c r="M28" s="43"/>
      <c r="N28" s="43"/>
      <c r="O28" s="43"/>
      <c r="P28" s="43"/>
      <c r="Q28" s="38"/>
      <c r="R28" s="38"/>
      <c r="S28" s="38"/>
      <c r="T28" s="38"/>
      <c r="U28" s="38"/>
      <c r="V28" s="38"/>
      <c r="W28" s="43" t="s">
        <v>46</v>
      </c>
      <c r="X28" s="43"/>
      <c r="Y28" s="43"/>
      <c r="Z28" s="43"/>
      <c r="AA28" s="43"/>
      <c r="AB28" s="43"/>
      <c r="AC28" s="43"/>
      <c r="AD28" s="43"/>
      <c r="AE28" s="43"/>
      <c r="AF28" s="38"/>
      <c r="AG28" s="38"/>
      <c r="AH28" s="38"/>
      <c r="AI28" s="38"/>
      <c r="AJ28" s="38"/>
      <c r="AK28" s="43" t="s">
        <v>47</v>
      </c>
      <c r="AL28" s="43"/>
      <c r="AM28" s="43"/>
      <c r="AN28" s="43"/>
      <c r="AO28" s="43"/>
      <c r="AP28" s="38"/>
      <c r="AQ28" s="38"/>
      <c r="AR28" s="42"/>
      <c r="BE28" s="30"/>
    </row>
    <row r="29" spans="2:57" s="2" customFormat="1" ht="14.4" customHeight="1">
      <c r="B29" s="44"/>
      <c r="C29" s="45"/>
      <c r="D29" s="31" t="s">
        <v>48</v>
      </c>
      <c r="E29" s="45"/>
      <c r="F29" s="31" t="s">
        <v>49</v>
      </c>
      <c r="G29" s="45"/>
      <c r="H29" s="45"/>
      <c r="I29" s="45"/>
      <c r="J29" s="45"/>
      <c r="K29" s="45"/>
      <c r="L29" s="46">
        <v>0.21</v>
      </c>
      <c r="M29" s="45"/>
      <c r="N29" s="45"/>
      <c r="O29" s="45"/>
      <c r="P29" s="45"/>
      <c r="Q29" s="45"/>
      <c r="R29" s="45"/>
      <c r="S29" s="45"/>
      <c r="T29" s="45"/>
      <c r="U29" s="45"/>
      <c r="V29" s="45"/>
      <c r="W29" s="47">
        <f>ROUND(AZ54,2)</f>
        <v>0</v>
      </c>
      <c r="X29" s="45"/>
      <c r="Y29" s="45"/>
      <c r="Z29" s="45"/>
      <c r="AA29" s="45"/>
      <c r="AB29" s="45"/>
      <c r="AC29" s="45"/>
      <c r="AD29" s="45"/>
      <c r="AE29" s="45"/>
      <c r="AF29" s="45"/>
      <c r="AG29" s="45"/>
      <c r="AH29" s="45"/>
      <c r="AI29" s="45"/>
      <c r="AJ29" s="45"/>
      <c r="AK29" s="47">
        <f>ROUND(AV54,2)</f>
        <v>0</v>
      </c>
      <c r="AL29" s="45"/>
      <c r="AM29" s="45"/>
      <c r="AN29" s="45"/>
      <c r="AO29" s="45"/>
      <c r="AP29" s="45"/>
      <c r="AQ29" s="45"/>
      <c r="AR29" s="48"/>
      <c r="BE29" s="49"/>
    </row>
    <row r="30" spans="2:57" s="2" customFormat="1" ht="14.4" customHeight="1">
      <c r="B30" s="44"/>
      <c r="C30" s="45"/>
      <c r="D30" s="45"/>
      <c r="E30" s="45"/>
      <c r="F30" s="31" t="s">
        <v>50</v>
      </c>
      <c r="G30" s="45"/>
      <c r="H30" s="45"/>
      <c r="I30" s="45"/>
      <c r="J30" s="45"/>
      <c r="K30" s="45"/>
      <c r="L30" s="46">
        <v>0.15</v>
      </c>
      <c r="M30" s="45"/>
      <c r="N30" s="45"/>
      <c r="O30" s="45"/>
      <c r="P30" s="45"/>
      <c r="Q30" s="45"/>
      <c r="R30" s="45"/>
      <c r="S30" s="45"/>
      <c r="T30" s="45"/>
      <c r="U30" s="45"/>
      <c r="V30" s="45"/>
      <c r="W30" s="47">
        <f>ROUND(BA54,2)</f>
        <v>0</v>
      </c>
      <c r="X30" s="45"/>
      <c r="Y30" s="45"/>
      <c r="Z30" s="45"/>
      <c r="AA30" s="45"/>
      <c r="AB30" s="45"/>
      <c r="AC30" s="45"/>
      <c r="AD30" s="45"/>
      <c r="AE30" s="45"/>
      <c r="AF30" s="45"/>
      <c r="AG30" s="45"/>
      <c r="AH30" s="45"/>
      <c r="AI30" s="45"/>
      <c r="AJ30" s="45"/>
      <c r="AK30" s="47">
        <f>ROUND(AW54,2)</f>
        <v>0</v>
      </c>
      <c r="AL30" s="45"/>
      <c r="AM30" s="45"/>
      <c r="AN30" s="45"/>
      <c r="AO30" s="45"/>
      <c r="AP30" s="45"/>
      <c r="AQ30" s="45"/>
      <c r="AR30" s="48"/>
      <c r="BE30" s="49"/>
    </row>
    <row r="31" spans="2:57" s="2" customFormat="1" ht="14.4" customHeight="1" hidden="1">
      <c r="B31" s="44"/>
      <c r="C31" s="45"/>
      <c r="D31" s="45"/>
      <c r="E31" s="45"/>
      <c r="F31" s="31" t="s">
        <v>51</v>
      </c>
      <c r="G31" s="45"/>
      <c r="H31" s="45"/>
      <c r="I31" s="45"/>
      <c r="J31" s="45"/>
      <c r="K31" s="45"/>
      <c r="L31" s="46">
        <v>0.21</v>
      </c>
      <c r="M31" s="45"/>
      <c r="N31" s="45"/>
      <c r="O31" s="45"/>
      <c r="P31" s="45"/>
      <c r="Q31" s="45"/>
      <c r="R31" s="45"/>
      <c r="S31" s="45"/>
      <c r="T31" s="45"/>
      <c r="U31" s="45"/>
      <c r="V31" s="45"/>
      <c r="W31" s="47">
        <f>ROUND(BB54,2)</f>
        <v>0</v>
      </c>
      <c r="X31" s="45"/>
      <c r="Y31" s="45"/>
      <c r="Z31" s="45"/>
      <c r="AA31" s="45"/>
      <c r="AB31" s="45"/>
      <c r="AC31" s="45"/>
      <c r="AD31" s="45"/>
      <c r="AE31" s="45"/>
      <c r="AF31" s="45"/>
      <c r="AG31" s="45"/>
      <c r="AH31" s="45"/>
      <c r="AI31" s="45"/>
      <c r="AJ31" s="45"/>
      <c r="AK31" s="47">
        <v>0</v>
      </c>
      <c r="AL31" s="45"/>
      <c r="AM31" s="45"/>
      <c r="AN31" s="45"/>
      <c r="AO31" s="45"/>
      <c r="AP31" s="45"/>
      <c r="AQ31" s="45"/>
      <c r="AR31" s="48"/>
      <c r="BE31" s="49"/>
    </row>
    <row r="32" spans="2:57" s="2" customFormat="1" ht="14.4" customHeight="1" hidden="1">
      <c r="B32" s="44"/>
      <c r="C32" s="45"/>
      <c r="D32" s="45"/>
      <c r="E32" s="45"/>
      <c r="F32" s="31" t="s">
        <v>52</v>
      </c>
      <c r="G32" s="45"/>
      <c r="H32" s="45"/>
      <c r="I32" s="45"/>
      <c r="J32" s="45"/>
      <c r="K32" s="45"/>
      <c r="L32" s="46">
        <v>0.15</v>
      </c>
      <c r="M32" s="45"/>
      <c r="N32" s="45"/>
      <c r="O32" s="45"/>
      <c r="P32" s="45"/>
      <c r="Q32" s="45"/>
      <c r="R32" s="45"/>
      <c r="S32" s="45"/>
      <c r="T32" s="45"/>
      <c r="U32" s="45"/>
      <c r="V32" s="45"/>
      <c r="W32" s="47">
        <f>ROUND(BC54,2)</f>
        <v>0</v>
      </c>
      <c r="X32" s="45"/>
      <c r="Y32" s="45"/>
      <c r="Z32" s="45"/>
      <c r="AA32" s="45"/>
      <c r="AB32" s="45"/>
      <c r="AC32" s="45"/>
      <c r="AD32" s="45"/>
      <c r="AE32" s="45"/>
      <c r="AF32" s="45"/>
      <c r="AG32" s="45"/>
      <c r="AH32" s="45"/>
      <c r="AI32" s="45"/>
      <c r="AJ32" s="45"/>
      <c r="AK32" s="47">
        <v>0</v>
      </c>
      <c r="AL32" s="45"/>
      <c r="AM32" s="45"/>
      <c r="AN32" s="45"/>
      <c r="AO32" s="45"/>
      <c r="AP32" s="45"/>
      <c r="AQ32" s="45"/>
      <c r="AR32" s="48"/>
      <c r="BE32" s="49"/>
    </row>
    <row r="33" spans="2:44" s="2" customFormat="1" ht="14.4" customHeight="1" hidden="1">
      <c r="B33" s="44"/>
      <c r="C33" s="45"/>
      <c r="D33" s="45"/>
      <c r="E33" s="45"/>
      <c r="F33" s="31" t="s">
        <v>53</v>
      </c>
      <c r="G33" s="45"/>
      <c r="H33" s="45"/>
      <c r="I33" s="45"/>
      <c r="J33" s="45"/>
      <c r="K33" s="45"/>
      <c r="L33" s="46">
        <v>0</v>
      </c>
      <c r="M33" s="45"/>
      <c r="N33" s="45"/>
      <c r="O33" s="45"/>
      <c r="P33" s="45"/>
      <c r="Q33" s="45"/>
      <c r="R33" s="45"/>
      <c r="S33" s="45"/>
      <c r="T33" s="45"/>
      <c r="U33" s="45"/>
      <c r="V33" s="45"/>
      <c r="W33" s="47">
        <f>ROUND(BD54,2)</f>
        <v>0</v>
      </c>
      <c r="X33" s="45"/>
      <c r="Y33" s="45"/>
      <c r="Z33" s="45"/>
      <c r="AA33" s="45"/>
      <c r="AB33" s="45"/>
      <c r="AC33" s="45"/>
      <c r="AD33" s="45"/>
      <c r="AE33" s="45"/>
      <c r="AF33" s="45"/>
      <c r="AG33" s="45"/>
      <c r="AH33" s="45"/>
      <c r="AI33" s="45"/>
      <c r="AJ33" s="45"/>
      <c r="AK33" s="47">
        <v>0</v>
      </c>
      <c r="AL33" s="45"/>
      <c r="AM33" s="45"/>
      <c r="AN33" s="45"/>
      <c r="AO33" s="45"/>
      <c r="AP33" s="45"/>
      <c r="AQ33" s="45"/>
      <c r="AR33" s="48"/>
    </row>
    <row r="34" spans="2:44" s="1" customFormat="1" ht="6.95" customHeight="1">
      <c r="B34" s="37"/>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42"/>
    </row>
    <row r="35" spans="2:44" s="1" customFormat="1" ht="25.9" customHeight="1">
      <c r="B35" s="37"/>
      <c r="C35" s="50"/>
      <c r="D35" s="51" t="s">
        <v>54</v>
      </c>
      <c r="E35" s="52"/>
      <c r="F35" s="52"/>
      <c r="G35" s="52"/>
      <c r="H35" s="52"/>
      <c r="I35" s="52"/>
      <c r="J35" s="52"/>
      <c r="K35" s="52"/>
      <c r="L35" s="52"/>
      <c r="M35" s="52"/>
      <c r="N35" s="52"/>
      <c r="O35" s="52"/>
      <c r="P35" s="52"/>
      <c r="Q35" s="52"/>
      <c r="R35" s="52"/>
      <c r="S35" s="52"/>
      <c r="T35" s="53" t="s">
        <v>55</v>
      </c>
      <c r="U35" s="52"/>
      <c r="V35" s="52"/>
      <c r="W35" s="52"/>
      <c r="X35" s="54" t="s">
        <v>56</v>
      </c>
      <c r="Y35" s="52"/>
      <c r="Z35" s="52"/>
      <c r="AA35" s="52"/>
      <c r="AB35" s="52"/>
      <c r="AC35" s="52"/>
      <c r="AD35" s="52"/>
      <c r="AE35" s="52"/>
      <c r="AF35" s="52"/>
      <c r="AG35" s="52"/>
      <c r="AH35" s="52"/>
      <c r="AI35" s="52"/>
      <c r="AJ35" s="52"/>
      <c r="AK35" s="55">
        <f>SUM(AK26:AK33)</f>
        <v>0</v>
      </c>
      <c r="AL35" s="52"/>
      <c r="AM35" s="52"/>
      <c r="AN35" s="52"/>
      <c r="AO35" s="56"/>
      <c r="AP35" s="50"/>
      <c r="AQ35" s="50"/>
      <c r="AR35" s="42"/>
    </row>
    <row r="36" spans="2:44" s="1" customFormat="1" ht="6.95" customHeight="1">
      <c r="B36" s="37"/>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42"/>
    </row>
    <row r="37" spans="2:44" s="1" customFormat="1" ht="6.95" customHeight="1">
      <c r="B37" s="57"/>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42"/>
    </row>
    <row r="41" spans="2:44" s="1" customFormat="1" ht="6.95" customHeight="1">
      <c r="B41" s="59"/>
      <c r="C41" s="60"/>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42"/>
    </row>
    <row r="42" spans="2:44" s="1" customFormat="1" ht="24.95" customHeight="1">
      <c r="B42" s="37"/>
      <c r="C42" s="22" t="s">
        <v>57</v>
      </c>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42"/>
    </row>
    <row r="43" spans="2:44" s="1" customFormat="1" ht="6.95" customHeight="1">
      <c r="B43" s="37"/>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42"/>
    </row>
    <row r="44" spans="2:44" s="3" customFormat="1" ht="12" customHeight="1">
      <c r="B44" s="61"/>
      <c r="C44" s="31" t="s">
        <v>13</v>
      </c>
      <c r="D44" s="62"/>
      <c r="E44" s="62"/>
      <c r="F44" s="62"/>
      <c r="G44" s="62"/>
      <c r="H44" s="62"/>
      <c r="I44" s="62"/>
      <c r="J44" s="62"/>
      <c r="K44" s="62"/>
      <c r="L44" s="62" t="str">
        <f>K5</f>
        <v>1028-04-19-1921</v>
      </c>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3"/>
    </row>
    <row r="45" spans="2:44" s="4" customFormat="1" ht="36.95" customHeight="1">
      <c r="B45" s="64"/>
      <c r="C45" s="65" t="s">
        <v>16</v>
      </c>
      <c r="D45" s="66"/>
      <c r="E45" s="66"/>
      <c r="F45" s="66"/>
      <c r="G45" s="66"/>
      <c r="H45" s="66"/>
      <c r="I45" s="66"/>
      <c r="J45" s="66"/>
      <c r="K45" s="66"/>
      <c r="L45" s="67" t="str">
        <f>K6</f>
        <v>Litvínov, Dvořákova ul. Oprava účelové komunikace</v>
      </c>
      <c r="M45" s="66"/>
      <c r="N45" s="66"/>
      <c r="O45" s="66"/>
      <c r="P45" s="66"/>
      <c r="Q45" s="66"/>
      <c r="R45" s="66"/>
      <c r="S45" s="66"/>
      <c r="T45" s="66"/>
      <c r="U45" s="66"/>
      <c r="V45" s="66"/>
      <c r="W45" s="66"/>
      <c r="X45" s="66"/>
      <c r="Y45" s="66"/>
      <c r="Z45" s="66"/>
      <c r="AA45" s="66"/>
      <c r="AB45" s="66"/>
      <c r="AC45" s="66"/>
      <c r="AD45" s="66"/>
      <c r="AE45" s="66"/>
      <c r="AF45" s="66"/>
      <c r="AG45" s="66"/>
      <c r="AH45" s="66"/>
      <c r="AI45" s="66"/>
      <c r="AJ45" s="66"/>
      <c r="AK45" s="66"/>
      <c r="AL45" s="66"/>
      <c r="AM45" s="66"/>
      <c r="AN45" s="66"/>
      <c r="AO45" s="66"/>
      <c r="AP45" s="66"/>
      <c r="AQ45" s="66"/>
      <c r="AR45" s="68"/>
    </row>
    <row r="46" spans="2:44" s="1" customFormat="1" ht="6.95" customHeight="1">
      <c r="B46" s="37"/>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42"/>
    </row>
    <row r="47" spans="2:44" s="1" customFormat="1" ht="12" customHeight="1">
      <c r="B47" s="37"/>
      <c r="C47" s="31" t="s">
        <v>21</v>
      </c>
      <c r="D47" s="38"/>
      <c r="E47" s="38"/>
      <c r="F47" s="38"/>
      <c r="G47" s="38"/>
      <c r="H47" s="38"/>
      <c r="I47" s="38"/>
      <c r="J47" s="38"/>
      <c r="K47" s="38"/>
      <c r="L47" s="69" t="str">
        <f>IF(K8="","",K8)</f>
        <v>k.ú. Horní Litvínov</v>
      </c>
      <c r="M47" s="38"/>
      <c r="N47" s="38"/>
      <c r="O47" s="38"/>
      <c r="P47" s="38"/>
      <c r="Q47" s="38"/>
      <c r="R47" s="38"/>
      <c r="S47" s="38"/>
      <c r="T47" s="38"/>
      <c r="U47" s="38"/>
      <c r="V47" s="38"/>
      <c r="W47" s="38"/>
      <c r="X47" s="38"/>
      <c r="Y47" s="38"/>
      <c r="Z47" s="38"/>
      <c r="AA47" s="38"/>
      <c r="AB47" s="38"/>
      <c r="AC47" s="38"/>
      <c r="AD47" s="38"/>
      <c r="AE47" s="38"/>
      <c r="AF47" s="38"/>
      <c r="AG47" s="38"/>
      <c r="AH47" s="38"/>
      <c r="AI47" s="31" t="s">
        <v>23</v>
      </c>
      <c r="AJ47" s="38"/>
      <c r="AK47" s="38"/>
      <c r="AL47" s="38"/>
      <c r="AM47" s="70" t="str">
        <f>IF(AN8="","",AN8)</f>
        <v>15. 4. 2019</v>
      </c>
      <c r="AN47" s="70"/>
      <c r="AO47" s="38"/>
      <c r="AP47" s="38"/>
      <c r="AQ47" s="38"/>
      <c r="AR47" s="42"/>
    </row>
    <row r="48" spans="2:44" s="1" customFormat="1" ht="6.95" customHeight="1">
      <c r="B48" s="37"/>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42"/>
    </row>
    <row r="49" spans="2:56" s="1" customFormat="1" ht="15.15" customHeight="1">
      <c r="B49" s="37"/>
      <c r="C49" s="31" t="s">
        <v>25</v>
      </c>
      <c r="D49" s="38"/>
      <c r="E49" s="38"/>
      <c r="F49" s="38"/>
      <c r="G49" s="38"/>
      <c r="H49" s="38"/>
      <c r="I49" s="38"/>
      <c r="J49" s="38"/>
      <c r="K49" s="38"/>
      <c r="L49" s="62" t="str">
        <f>IF(E11="","",E11)</f>
        <v>Město Litvínov</v>
      </c>
      <c r="M49" s="38"/>
      <c r="N49" s="38"/>
      <c r="O49" s="38"/>
      <c r="P49" s="38"/>
      <c r="Q49" s="38"/>
      <c r="R49" s="38"/>
      <c r="S49" s="38"/>
      <c r="T49" s="38"/>
      <c r="U49" s="38"/>
      <c r="V49" s="38"/>
      <c r="W49" s="38"/>
      <c r="X49" s="38"/>
      <c r="Y49" s="38"/>
      <c r="Z49" s="38"/>
      <c r="AA49" s="38"/>
      <c r="AB49" s="38"/>
      <c r="AC49" s="38"/>
      <c r="AD49" s="38"/>
      <c r="AE49" s="38"/>
      <c r="AF49" s="38"/>
      <c r="AG49" s="38"/>
      <c r="AH49" s="38"/>
      <c r="AI49" s="31" t="s">
        <v>33</v>
      </c>
      <c r="AJ49" s="38"/>
      <c r="AK49" s="38"/>
      <c r="AL49" s="38"/>
      <c r="AM49" s="71" t="str">
        <f>IF(E17="","",E17)</f>
        <v>ARTECH spol. s r.o.</v>
      </c>
      <c r="AN49" s="62"/>
      <c r="AO49" s="62"/>
      <c r="AP49" s="62"/>
      <c r="AQ49" s="38"/>
      <c r="AR49" s="42"/>
      <c r="AS49" s="72" t="s">
        <v>58</v>
      </c>
      <c r="AT49" s="73"/>
      <c r="AU49" s="74"/>
      <c r="AV49" s="74"/>
      <c r="AW49" s="74"/>
      <c r="AX49" s="74"/>
      <c r="AY49" s="74"/>
      <c r="AZ49" s="74"/>
      <c r="BA49" s="74"/>
      <c r="BB49" s="74"/>
      <c r="BC49" s="74"/>
      <c r="BD49" s="75"/>
    </row>
    <row r="50" spans="2:56" s="1" customFormat="1" ht="15.15" customHeight="1">
      <c r="B50" s="37"/>
      <c r="C50" s="31" t="s">
        <v>31</v>
      </c>
      <c r="D50" s="38"/>
      <c r="E50" s="38"/>
      <c r="F50" s="38"/>
      <c r="G50" s="38"/>
      <c r="H50" s="38"/>
      <c r="I50" s="38"/>
      <c r="J50" s="38"/>
      <c r="K50" s="38"/>
      <c r="L50" s="62" t="str">
        <f>IF(E14="Vyplň údaj","",E14)</f>
        <v/>
      </c>
      <c r="M50" s="38"/>
      <c r="N50" s="38"/>
      <c r="O50" s="38"/>
      <c r="P50" s="38"/>
      <c r="Q50" s="38"/>
      <c r="R50" s="38"/>
      <c r="S50" s="38"/>
      <c r="T50" s="38"/>
      <c r="U50" s="38"/>
      <c r="V50" s="38"/>
      <c r="W50" s="38"/>
      <c r="X50" s="38"/>
      <c r="Y50" s="38"/>
      <c r="Z50" s="38"/>
      <c r="AA50" s="38"/>
      <c r="AB50" s="38"/>
      <c r="AC50" s="38"/>
      <c r="AD50" s="38"/>
      <c r="AE50" s="38"/>
      <c r="AF50" s="38"/>
      <c r="AG50" s="38"/>
      <c r="AH50" s="38"/>
      <c r="AI50" s="31" t="s">
        <v>38</v>
      </c>
      <c r="AJ50" s="38"/>
      <c r="AK50" s="38"/>
      <c r="AL50" s="38"/>
      <c r="AM50" s="71" t="str">
        <f>IF(E20="","",E20)</f>
        <v>Karel Žíla</v>
      </c>
      <c r="AN50" s="62"/>
      <c r="AO50" s="62"/>
      <c r="AP50" s="62"/>
      <c r="AQ50" s="38"/>
      <c r="AR50" s="42"/>
      <c r="AS50" s="76"/>
      <c r="AT50" s="77"/>
      <c r="AU50" s="78"/>
      <c r="AV50" s="78"/>
      <c r="AW50" s="78"/>
      <c r="AX50" s="78"/>
      <c r="AY50" s="78"/>
      <c r="AZ50" s="78"/>
      <c r="BA50" s="78"/>
      <c r="BB50" s="78"/>
      <c r="BC50" s="78"/>
      <c r="BD50" s="79"/>
    </row>
    <row r="51" spans="2:56" s="1" customFormat="1" ht="10.8" customHeight="1">
      <c r="B51" s="37"/>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42"/>
      <c r="AS51" s="80"/>
      <c r="AT51" s="81"/>
      <c r="AU51" s="82"/>
      <c r="AV51" s="82"/>
      <c r="AW51" s="82"/>
      <c r="AX51" s="82"/>
      <c r="AY51" s="82"/>
      <c r="AZ51" s="82"/>
      <c r="BA51" s="82"/>
      <c r="BB51" s="82"/>
      <c r="BC51" s="82"/>
      <c r="BD51" s="83"/>
    </row>
    <row r="52" spans="2:56" s="1" customFormat="1" ht="29.25" customHeight="1">
      <c r="B52" s="37"/>
      <c r="C52" s="84" t="s">
        <v>59</v>
      </c>
      <c r="D52" s="85"/>
      <c r="E52" s="85"/>
      <c r="F52" s="85"/>
      <c r="G52" s="85"/>
      <c r="H52" s="86"/>
      <c r="I52" s="87" t="s">
        <v>60</v>
      </c>
      <c r="J52" s="85"/>
      <c r="K52" s="85"/>
      <c r="L52" s="85"/>
      <c r="M52" s="85"/>
      <c r="N52" s="85"/>
      <c r="O52" s="85"/>
      <c r="P52" s="85"/>
      <c r="Q52" s="85"/>
      <c r="R52" s="85"/>
      <c r="S52" s="85"/>
      <c r="T52" s="85"/>
      <c r="U52" s="85"/>
      <c r="V52" s="85"/>
      <c r="W52" s="85"/>
      <c r="X52" s="85"/>
      <c r="Y52" s="85"/>
      <c r="Z52" s="85"/>
      <c r="AA52" s="85"/>
      <c r="AB52" s="85"/>
      <c r="AC52" s="85"/>
      <c r="AD52" s="85"/>
      <c r="AE52" s="85"/>
      <c r="AF52" s="85"/>
      <c r="AG52" s="88" t="s">
        <v>61</v>
      </c>
      <c r="AH52" s="85"/>
      <c r="AI52" s="85"/>
      <c r="AJ52" s="85"/>
      <c r="AK52" s="85"/>
      <c r="AL52" s="85"/>
      <c r="AM52" s="85"/>
      <c r="AN52" s="87" t="s">
        <v>62</v>
      </c>
      <c r="AO52" s="85"/>
      <c r="AP52" s="85"/>
      <c r="AQ52" s="89" t="s">
        <v>63</v>
      </c>
      <c r="AR52" s="42"/>
      <c r="AS52" s="90" t="s">
        <v>64</v>
      </c>
      <c r="AT52" s="91" t="s">
        <v>65</v>
      </c>
      <c r="AU52" s="91" t="s">
        <v>66</v>
      </c>
      <c r="AV52" s="91" t="s">
        <v>67</v>
      </c>
      <c r="AW52" s="91" t="s">
        <v>68</v>
      </c>
      <c r="AX52" s="91" t="s">
        <v>69</v>
      </c>
      <c r="AY52" s="91" t="s">
        <v>70</v>
      </c>
      <c r="AZ52" s="91" t="s">
        <v>71</v>
      </c>
      <c r="BA52" s="91" t="s">
        <v>72</v>
      </c>
      <c r="BB52" s="91" t="s">
        <v>73</v>
      </c>
      <c r="BC52" s="91" t="s">
        <v>74</v>
      </c>
      <c r="BD52" s="92" t="s">
        <v>75</v>
      </c>
    </row>
    <row r="53" spans="2:56" s="1" customFormat="1" ht="10.8" customHeight="1">
      <c r="B53" s="37"/>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42"/>
      <c r="AS53" s="93"/>
      <c r="AT53" s="94"/>
      <c r="AU53" s="94"/>
      <c r="AV53" s="94"/>
      <c r="AW53" s="94"/>
      <c r="AX53" s="94"/>
      <c r="AY53" s="94"/>
      <c r="AZ53" s="94"/>
      <c r="BA53" s="94"/>
      <c r="BB53" s="94"/>
      <c r="BC53" s="94"/>
      <c r="BD53" s="95"/>
    </row>
    <row r="54" spans="2:90" s="5" customFormat="1" ht="32.4" customHeight="1">
      <c r="B54" s="96"/>
      <c r="C54" s="97" t="s">
        <v>76</v>
      </c>
      <c r="D54" s="98"/>
      <c r="E54" s="98"/>
      <c r="F54" s="98"/>
      <c r="G54" s="98"/>
      <c r="H54" s="98"/>
      <c r="I54" s="98"/>
      <c r="J54" s="98"/>
      <c r="K54" s="98"/>
      <c r="L54" s="98"/>
      <c r="M54" s="98"/>
      <c r="N54" s="98"/>
      <c r="O54" s="98"/>
      <c r="P54" s="98"/>
      <c r="Q54" s="98"/>
      <c r="R54" s="98"/>
      <c r="S54" s="98"/>
      <c r="T54" s="98"/>
      <c r="U54" s="98"/>
      <c r="V54" s="98"/>
      <c r="W54" s="98"/>
      <c r="X54" s="98"/>
      <c r="Y54" s="98"/>
      <c r="Z54" s="98"/>
      <c r="AA54" s="98"/>
      <c r="AB54" s="98"/>
      <c r="AC54" s="98"/>
      <c r="AD54" s="98"/>
      <c r="AE54" s="98"/>
      <c r="AF54" s="98"/>
      <c r="AG54" s="99">
        <f>ROUND(AG55,2)</f>
        <v>0</v>
      </c>
      <c r="AH54" s="99"/>
      <c r="AI54" s="99"/>
      <c r="AJ54" s="99"/>
      <c r="AK54" s="99"/>
      <c r="AL54" s="99"/>
      <c r="AM54" s="99"/>
      <c r="AN54" s="100">
        <f>SUM(AG54,AT54)</f>
        <v>0</v>
      </c>
      <c r="AO54" s="100"/>
      <c r="AP54" s="100"/>
      <c r="AQ54" s="101" t="s">
        <v>19</v>
      </c>
      <c r="AR54" s="102"/>
      <c r="AS54" s="103">
        <f>ROUND(AS55,2)</f>
        <v>0</v>
      </c>
      <c r="AT54" s="104">
        <f>ROUND(SUM(AV54:AW54),2)</f>
        <v>0</v>
      </c>
      <c r="AU54" s="105">
        <f>ROUND(AU55,5)</f>
        <v>0</v>
      </c>
      <c r="AV54" s="104">
        <f>ROUND(AZ54*L29,2)</f>
        <v>0</v>
      </c>
      <c r="AW54" s="104">
        <f>ROUND(BA54*L30,2)</f>
        <v>0</v>
      </c>
      <c r="AX54" s="104">
        <f>ROUND(BB54*L29,2)</f>
        <v>0</v>
      </c>
      <c r="AY54" s="104">
        <f>ROUND(BC54*L30,2)</f>
        <v>0</v>
      </c>
      <c r="AZ54" s="104">
        <f>ROUND(AZ55,2)</f>
        <v>0</v>
      </c>
      <c r="BA54" s="104">
        <f>ROUND(BA55,2)</f>
        <v>0</v>
      </c>
      <c r="BB54" s="104">
        <f>ROUND(BB55,2)</f>
        <v>0</v>
      </c>
      <c r="BC54" s="104">
        <f>ROUND(BC55,2)</f>
        <v>0</v>
      </c>
      <c r="BD54" s="106">
        <f>ROUND(BD55,2)</f>
        <v>0</v>
      </c>
      <c r="BS54" s="107" t="s">
        <v>77</v>
      </c>
      <c r="BT54" s="107" t="s">
        <v>78</v>
      </c>
      <c r="BU54" s="108" t="s">
        <v>79</v>
      </c>
      <c r="BV54" s="107" t="s">
        <v>80</v>
      </c>
      <c r="BW54" s="107" t="s">
        <v>5</v>
      </c>
      <c r="BX54" s="107" t="s">
        <v>81</v>
      </c>
      <c r="CL54" s="107" t="s">
        <v>19</v>
      </c>
    </row>
    <row r="55" spans="2:91" s="6" customFormat="1" ht="27" customHeight="1">
      <c r="B55" s="109"/>
      <c r="C55" s="110"/>
      <c r="D55" s="111" t="s">
        <v>82</v>
      </c>
      <c r="E55" s="111"/>
      <c r="F55" s="111"/>
      <c r="G55" s="111"/>
      <c r="H55" s="111"/>
      <c r="I55" s="112"/>
      <c r="J55" s="111" t="s">
        <v>83</v>
      </c>
      <c r="K55" s="111"/>
      <c r="L55" s="111"/>
      <c r="M55" s="111"/>
      <c r="N55" s="111"/>
      <c r="O55" s="111"/>
      <c r="P55" s="111"/>
      <c r="Q55" s="111"/>
      <c r="R55" s="111"/>
      <c r="S55" s="111"/>
      <c r="T55" s="111"/>
      <c r="U55" s="111"/>
      <c r="V55" s="111"/>
      <c r="W55" s="111"/>
      <c r="X55" s="111"/>
      <c r="Y55" s="111"/>
      <c r="Z55" s="111"/>
      <c r="AA55" s="111"/>
      <c r="AB55" s="111"/>
      <c r="AC55" s="111"/>
      <c r="AD55" s="111"/>
      <c r="AE55" s="111"/>
      <c r="AF55" s="111"/>
      <c r="AG55" s="113">
        <f>ROUND(SUM(AG56:AG60),2)</f>
        <v>0</v>
      </c>
      <c r="AH55" s="112"/>
      <c r="AI55" s="112"/>
      <c r="AJ55" s="112"/>
      <c r="AK55" s="112"/>
      <c r="AL55" s="112"/>
      <c r="AM55" s="112"/>
      <c r="AN55" s="114">
        <f>SUM(AG55,AT55)</f>
        <v>0</v>
      </c>
      <c r="AO55" s="112"/>
      <c r="AP55" s="112"/>
      <c r="AQ55" s="115" t="s">
        <v>84</v>
      </c>
      <c r="AR55" s="116"/>
      <c r="AS55" s="117">
        <f>ROUND(SUM(AS56:AS60),2)</f>
        <v>0</v>
      </c>
      <c r="AT55" s="118">
        <f>ROUND(SUM(AV55:AW55),2)</f>
        <v>0</v>
      </c>
      <c r="AU55" s="119">
        <f>ROUND(SUM(AU56:AU60),5)</f>
        <v>0</v>
      </c>
      <c r="AV55" s="118">
        <f>ROUND(AZ55*L29,2)</f>
        <v>0</v>
      </c>
      <c r="AW55" s="118">
        <f>ROUND(BA55*L30,2)</f>
        <v>0</v>
      </c>
      <c r="AX55" s="118">
        <f>ROUND(BB55*L29,2)</f>
        <v>0</v>
      </c>
      <c r="AY55" s="118">
        <f>ROUND(BC55*L30,2)</f>
        <v>0</v>
      </c>
      <c r="AZ55" s="118">
        <f>ROUND(SUM(AZ56:AZ60),2)</f>
        <v>0</v>
      </c>
      <c r="BA55" s="118">
        <f>ROUND(SUM(BA56:BA60),2)</f>
        <v>0</v>
      </c>
      <c r="BB55" s="118">
        <f>ROUND(SUM(BB56:BB60),2)</f>
        <v>0</v>
      </c>
      <c r="BC55" s="118">
        <f>ROUND(SUM(BC56:BC60),2)</f>
        <v>0</v>
      </c>
      <c r="BD55" s="120">
        <f>ROUND(SUM(BD56:BD60),2)</f>
        <v>0</v>
      </c>
      <c r="BS55" s="121" t="s">
        <v>77</v>
      </c>
      <c r="BT55" s="121" t="s">
        <v>85</v>
      </c>
      <c r="BU55" s="121" t="s">
        <v>79</v>
      </c>
      <c r="BV55" s="121" t="s">
        <v>80</v>
      </c>
      <c r="BW55" s="121" t="s">
        <v>86</v>
      </c>
      <c r="BX55" s="121" t="s">
        <v>5</v>
      </c>
      <c r="CL55" s="121" t="s">
        <v>19</v>
      </c>
      <c r="CM55" s="121" t="s">
        <v>87</v>
      </c>
    </row>
    <row r="56" spans="1:90" s="3" customFormat="1" ht="16.5" customHeight="1">
      <c r="A56" s="122" t="s">
        <v>88</v>
      </c>
      <c r="B56" s="61"/>
      <c r="C56" s="123"/>
      <c r="D56" s="123"/>
      <c r="E56" s="124" t="s">
        <v>89</v>
      </c>
      <c r="F56" s="124"/>
      <c r="G56" s="124"/>
      <c r="H56" s="124"/>
      <c r="I56" s="124"/>
      <c r="J56" s="123"/>
      <c r="K56" s="124" t="s">
        <v>90</v>
      </c>
      <c r="L56" s="124"/>
      <c r="M56" s="124"/>
      <c r="N56" s="124"/>
      <c r="O56" s="124"/>
      <c r="P56" s="124"/>
      <c r="Q56" s="124"/>
      <c r="R56" s="124"/>
      <c r="S56" s="124"/>
      <c r="T56" s="124"/>
      <c r="U56" s="124"/>
      <c r="V56" s="124"/>
      <c r="W56" s="124"/>
      <c r="X56" s="124"/>
      <c r="Y56" s="124"/>
      <c r="Z56" s="124"/>
      <c r="AA56" s="124"/>
      <c r="AB56" s="124"/>
      <c r="AC56" s="124"/>
      <c r="AD56" s="124"/>
      <c r="AE56" s="124"/>
      <c r="AF56" s="124"/>
      <c r="AG56" s="125">
        <f>'D.0 - Vedlejší a ostatní ...'!J32</f>
        <v>0</v>
      </c>
      <c r="AH56" s="123"/>
      <c r="AI56" s="123"/>
      <c r="AJ56" s="123"/>
      <c r="AK56" s="123"/>
      <c r="AL56" s="123"/>
      <c r="AM56" s="123"/>
      <c r="AN56" s="125">
        <f>SUM(AG56,AT56)</f>
        <v>0</v>
      </c>
      <c r="AO56" s="123"/>
      <c r="AP56" s="123"/>
      <c r="AQ56" s="126" t="s">
        <v>91</v>
      </c>
      <c r="AR56" s="63"/>
      <c r="AS56" s="127">
        <v>0</v>
      </c>
      <c r="AT56" s="128">
        <f>ROUND(SUM(AV56:AW56),2)</f>
        <v>0</v>
      </c>
      <c r="AU56" s="129">
        <f>'D.0 - Vedlejší a ostatní ...'!P87</f>
        <v>0</v>
      </c>
      <c r="AV56" s="128">
        <f>'D.0 - Vedlejší a ostatní ...'!J35</f>
        <v>0</v>
      </c>
      <c r="AW56" s="128">
        <f>'D.0 - Vedlejší a ostatní ...'!J36</f>
        <v>0</v>
      </c>
      <c r="AX56" s="128">
        <f>'D.0 - Vedlejší a ostatní ...'!J37</f>
        <v>0</v>
      </c>
      <c r="AY56" s="128">
        <f>'D.0 - Vedlejší a ostatní ...'!J38</f>
        <v>0</v>
      </c>
      <c r="AZ56" s="128">
        <f>'D.0 - Vedlejší a ostatní ...'!F35</f>
        <v>0</v>
      </c>
      <c r="BA56" s="128">
        <f>'D.0 - Vedlejší a ostatní ...'!F36</f>
        <v>0</v>
      </c>
      <c r="BB56" s="128">
        <f>'D.0 - Vedlejší a ostatní ...'!F37</f>
        <v>0</v>
      </c>
      <c r="BC56" s="128">
        <f>'D.0 - Vedlejší a ostatní ...'!F38</f>
        <v>0</v>
      </c>
      <c r="BD56" s="130">
        <f>'D.0 - Vedlejší a ostatní ...'!F39</f>
        <v>0</v>
      </c>
      <c r="BT56" s="131" t="s">
        <v>87</v>
      </c>
      <c r="BV56" s="131" t="s">
        <v>80</v>
      </c>
      <c r="BW56" s="131" t="s">
        <v>92</v>
      </c>
      <c r="BX56" s="131" t="s">
        <v>86</v>
      </c>
      <c r="CL56" s="131" t="s">
        <v>19</v>
      </c>
    </row>
    <row r="57" spans="1:90" s="3" customFormat="1" ht="16.5" customHeight="1">
      <c r="A57" s="122" t="s">
        <v>88</v>
      </c>
      <c r="B57" s="61"/>
      <c r="C57" s="123"/>
      <c r="D57" s="123"/>
      <c r="E57" s="124" t="s">
        <v>93</v>
      </c>
      <c r="F57" s="124"/>
      <c r="G57" s="124"/>
      <c r="H57" s="124"/>
      <c r="I57" s="124"/>
      <c r="J57" s="123"/>
      <c r="K57" s="124" t="s">
        <v>94</v>
      </c>
      <c r="L57" s="124"/>
      <c r="M57" s="124"/>
      <c r="N57" s="124"/>
      <c r="O57" s="124"/>
      <c r="P57" s="124"/>
      <c r="Q57" s="124"/>
      <c r="R57" s="124"/>
      <c r="S57" s="124"/>
      <c r="T57" s="124"/>
      <c r="U57" s="124"/>
      <c r="V57" s="124"/>
      <c r="W57" s="124"/>
      <c r="X57" s="124"/>
      <c r="Y57" s="124"/>
      <c r="Z57" s="124"/>
      <c r="AA57" s="124"/>
      <c r="AB57" s="124"/>
      <c r="AC57" s="124"/>
      <c r="AD57" s="124"/>
      <c r="AE57" s="124"/>
      <c r="AF57" s="124"/>
      <c r="AG57" s="125">
        <f>'D.1.ZE - Zemní práce'!J32</f>
        <v>0</v>
      </c>
      <c r="AH57" s="123"/>
      <c r="AI57" s="123"/>
      <c r="AJ57" s="123"/>
      <c r="AK57" s="123"/>
      <c r="AL57" s="123"/>
      <c r="AM57" s="123"/>
      <c r="AN57" s="125">
        <f>SUM(AG57,AT57)</f>
        <v>0</v>
      </c>
      <c r="AO57" s="123"/>
      <c r="AP57" s="123"/>
      <c r="AQ57" s="126" t="s">
        <v>91</v>
      </c>
      <c r="AR57" s="63"/>
      <c r="AS57" s="127">
        <v>0</v>
      </c>
      <c r="AT57" s="128">
        <f>ROUND(SUM(AV57:AW57),2)</f>
        <v>0</v>
      </c>
      <c r="AU57" s="129">
        <f>'D.1.ZE - Zemní práce'!P92</f>
        <v>0</v>
      </c>
      <c r="AV57" s="128">
        <f>'D.1.ZE - Zemní práce'!J35</f>
        <v>0</v>
      </c>
      <c r="AW57" s="128">
        <f>'D.1.ZE - Zemní práce'!J36</f>
        <v>0</v>
      </c>
      <c r="AX57" s="128">
        <f>'D.1.ZE - Zemní práce'!J37</f>
        <v>0</v>
      </c>
      <c r="AY57" s="128">
        <f>'D.1.ZE - Zemní práce'!J38</f>
        <v>0</v>
      </c>
      <c r="AZ57" s="128">
        <f>'D.1.ZE - Zemní práce'!F35</f>
        <v>0</v>
      </c>
      <c r="BA57" s="128">
        <f>'D.1.ZE - Zemní práce'!F36</f>
        <v>0</v>
      </c>
      <c r="BB57" s="128">
        <f>'D.1.ZE - Zemní práce'!F37</f>
        <v>0</v>
      </c>
      <c r="BC57" s="128">
        <f>'D.1.ZE - Zemní práce'!F38</f>
        <v>0</v>
      </c>
      <c r="BD57" s="130">
        <f>'D.1.ZE - Zemní práce'!F39</f>
        <v>0</v>
      </c>
      <c r="BT57" s="131" t="s">
        <v>87</v>
      </c>
      <c r="BV57" s="131" t="s">
        <v>80</v>
      </c>
      <c r="BW57" s="131" t="s">
        <v>95</v>
      </c>
      <c r="BX57" s="131" t="s">
        <v>86</v>
      </c>
      <c r="CL57" s="131" t="s">
        <v>19</v>
      </c>
    </row>
    <row r="58" spans="1:90" s="3" customFormat="1" ht="16.5" customHeight="1">
      <c r="A58" s="122" t="s">
        <v>88</v>
      </c>
      <c r="B58" s="61"/>
      <c r="C58" s="123"/>
      <c r="D58" s="123"/>
      <c r="E58" s="124" t="s">
        <v>96</v>
      </c>
      <c r="F58" s="124"/>
      <c r="G58" s="124"/>
      <c r="H58" s="124"/>
      <c r="I58" s="124"/>
      <c r="J58" s="123"/>
      <c r="K58" s="124" t="s">
        <v>97</v>
      </c>
      <c r="L58" s="124"/>
      <c r="M58" s="124"/>
      <c r="N58" s="124"/>
      <c r="O58" s="124"/>
      <c r="P58" s="124"/>
      <c r="Q58" s="124"/>
      <c r="R58" s="124"/>
      <c r="S58" s="124"/>
      <c r="T58" s="124"/>
      <c r="U58" s="124"/>
      <c r="V58" s="124"/>
      <c r="W58" s="124"/>
      <c r="X58" s="124"/>
      <c r="Y58" s="124"/>
      <c r="Z58" s="124"/>
      <c r="AA58" s="124"/>
      <c r="AB58" s="124"/>
      <c r="AC58" s="124"/>
      <c r="AD58" s="124"/>
      <c r="AE58" s="124"/>
      <c r="AF58" s="124"/>
      <c r="AG58" s="125">
        <f>'D.2.KM - Kácení a mýcení'!J32</f>
        <v>0</v>
      </c>
      <c r="AH58" s="123"/>
      <c r="AI58" s="123"/>
      <c r="AJ58" s="123"/>
      <c r="AK58" s="123"/>
      <c r="AL58" s="123"/>
      <c r="AM58" s="123"/>
      <c r="AN58" s="125">
        <f>SUM(AG58,AT58)</f>
        <v>0</v>
      </c>
      <c r="AO58" s="123"/>
      <c r="AP58" s="123"/>
      <c r="AQ58" s="126" t="s">
        <v>91</v>
      </c>
      <c r="AR58" s="63"/>
      <c r="AS58" s="127">
        <v>0</v>
      </c>
      <c r="AT58" s="128">
        <f>ROUND(SUM(AV58:AW58),2)</f>
        <v>0</v>
      </c>
      <c r="AU58" s="129">
        <f>'D.2.KM - Kácení a mýcení'!P89</f>
        <v>0</v>
      </c>
      <c r="AV58" s="128">
        <f>'D.2.KM - Kácení a mýcení'!J35</f>
        <v>0</v>
      </c>
      <c r="AW58" s="128">
        <f>'D.2.KM - Kácení a mýcení'!J36</f>
        <v>0</v>
      </c>
      <c r="AX58" s="128">
        <f>'D.2.KM - Kácení a mýcení'!J37</f>
        <v>0</v>
      </c>
      <c r="AY58" s="128">
        <f>'D.2.KM - Kácení a mýcení'!J38</f>
        <v>0</v>
      </c>
      <c r="AZ58" s="128">
        <f>'D.2.KM - Kácení a mýcení'!F35</f>
        <v>0</v>
      </c>
      <c r="BA58" s="128">
        <f>'D.2.KM - Kácení a mýcení'!F36</f>
        <v>0</v>
      </c>
      <c r="BB58" s="128">
        <f>'D.2.KM - Kácení a mýcení'!F37</f>
        <v>0</v>
      </c>
      <c r="BC58" s="128">
        <f>'D.2.KM - Kácení a mýcení'!F38</f>
        <v>0</v>
      </c>
      <c r="BD58" s="130">
        <f>'D.2.KM - Kácení a mýcení'!F39</f>
        <v>0</v>
      </c>
      <c r="BT58" s="131" t="s">
        <v>87</v>
      </c>
      <c r="BV58" s="131" t="s">
        <v>80</v>
      </c>
      <c r="BW58" s="131" t="s">
        <v>98</v>
      </c>
      <c r="BX58" s="131" t="s">
        <v>86</v>
      </c>
      <c r="CL58" s="131" t="s">
        <v>19</v>
      </c>
    </row>
    <row r="59" spans="1:90" s="3" customFormat="1" ht="16.5" customHeight="1">
      <c r="A59" s="122" t="s">
        <v>88</v>
      </c>
      <c r="B59" s="61"/>
      <c r="C59" s="123"/>
      <c r="D59" s="123"/>
      <c r="E59" s="124" t="s">
        <v>99</v>
      </c>
      <c r="F59" s="124"/>
      <c r="G59" s="124"/>
      <c r="H59" s="124"/>
      <c r="I59" s="124"/>
      <c r="J59" s="123"/>
      <c r="K59" s="124" t="s">
        <v>100</v>
      </c>
      <c r="L59" s="124"/>
      <c r="M59" s="124"/>
      <c r="N59" s="124"/>
      <c r="O59" s="124"/>
      <c r="P59" s="124"/>
      <c r="Q59" s="124"/>
      <c r="R59" s="124"/>
      <c r="S59" s="124"/>
      <c r="T59" s="124"/>
      <c r="U59" s="124"/>
      <c r="V59" s="124"/>
      <c r="W59" s="124"/>
      <c r="X59" s="124"/>
      <c r="Y59" s="124"/>
      <c r="Z59" s="124"/>
      <c r="AA59" s="124"/>
      <c r="AB59" s="124"/>
      <c r="AC59" s="124"/>
      <c r="AD59" s="124"/>
      <c r="AE59" s="124"/>
      <c r="AF59" s="124"/>
      <c r="AG59" s="125">
        <f>'D.1.KO - Komunikace'!J32</f>
        <v>0</v>
      </c>
      <c r="AH59" s="123"/>
      <c r="AI59" s="123"/>
      <c r="AJ59" s="123"/>
      <c r="AK59" s="123"/>
      <c r="AL59" s="123"/>
      <c r="AM59" s="123"/>
      <c r="AN59" s="125">
        <f>SUM(AG59,AT59)</f>
        <v>0</v>
      </c>
      <c r="AO59" s="123"/>
      <c r="AP59" s="123"/>
      <c r="AQ59" s="126" t="s">
        <v>91</v>
      </c>
      <c r="AR59" s="63"/>
      <c r="AS59" s="127">
        <v>0</v>
      </c>
      <c r="AT59" s="128">
        <f>ROUND(SUM(AV59:AW59),2)</f>
        <v>0</v>
      </c>
      <c r="AU59" s="129">
        <f>'D.1.KO - Komunikace'!P96</f>
        <v>0</v>
      </c>
      <c r="AV59" s="128">
        <f>'D.1.KO - Komunikace'!J35</f>
        <v>0</v>
      </c>
      <c r="AW59" s="128">
        <f>'D.1.KO - Komunikace'!J36</f>
        <v>0</v>
      </c>
      <c r="AX59" s="128">
        <f>'D.1.KO - Komunikace'!J37</f>
        <v>0</v>
      </c>
      <c r="AY59" s="128">
        <f>'D.1.KO - Komunikace'!J38</f>
        <v>0</v>
      </c>
      <c r="AZ59" s="128">
        <f>'D.1.KO - Komunikace'!F35</f>
        <v>0</v>
      </c>
      <c r="BA59" s="128">
        <f>'D.1.KO - Komunikace'!F36</f>
        <v>0</v>
      </c>
      <c r="BB59" s="128">
        <f>'D.1.KO - Komunikace'!F37</f>
        <v>0</v>
      </c>
      <c r="BC59" s="128">
        <f>'D.1.KO - Komunikace'!F38</f>
        <v>0</v>
      </c>
      <c r="BD59" s="130">
        <f>'D.1.KO - Komunikace'!F39</f>
        <v>0</v>
      </c>
      <c r="BT59" s="131" t="s">
        <v>87</v>
      </c>
      <c r="BV59" s="131" t="s">
        <v>80</v>
      </c>
      <c r="BW59" s="131" t="s">
        <v>101</v>
      </c>
      <c r="BX59" s="131" t="s">
        <v>86</v>
      </c>
      <c r="CL59" s="131" t="s">
        <v>19</v>
      </c>
    </row>
    <row r="60" spans="1:90" s="3" customFormat="1" ht="16.5" customHeight="1">
      <c r="A60" s="122" t="s">
        <v>88</v>
      </c>
      <c r="B60" s="61"/>
      <c r="C60" s="123"/>
      <c r="D60" s="123"/>
      <c r="E60" s="124" t="s">
        <v>102</v>
      </c>
      <c r="F60" s="124"/>
      <c r="G60" s="124"/>
      <c r="H60" s="124"/>
      <c r="I60" s="124"/>
      <c r="J60" s="123"/>
      <c r="K60" s="124" t="s">
        <v>103</v>
      </c>
      <c r="L60" s="124"/>
      <c r="M60" s="124"/>
      <c r="N60" s="124"/>
      <c r="O60" s="124"/>
      <c r="P60" s="124"/>
      <c r="Q60" s="124"/>
      <c r="R60" s="124"/>
      <c r="S60" s="124"/>
      <c r="T60" s="124"/>
      <c r="U60" s="124"/>
      <c r="V60" s="124"/>
      <c r="W60" s="124"/>
      <c r="X60" s="124"/>
      <c r="Y60" s="124"/>
      <c r="Z60" s="124"/>
      <c r="AA60" s="124"/>
      <c r="AB60" s="124"/>
      <c r="AC60" s="124"/>
      <c r="AD60" s="124"/>
      <c r="AE60" s="124"/>
      <c r="AF60" s="124"/>
      <c r="AG60" s="125">
        <f>'D.1.EL - Oprava veřejného...'!J32</f>
        <v>0</v>
      </c>
      <c r="AH60" s="123"/>
      <c r="AI60" s="123"/>
      <c r="AJ60" s="123"/>
      <c r="AK60" s="123"/>
      <c r="AL60" s="123"/>
      <c r="AM60" s="123"/>
      <c r="AN60" s="125">
        <f>SUM(AG60,AT60)</f>
        <v>0</v>
      </c>
      <c r="AO60" s="123"/>
      <c r="AP60" s="123"/>
      <c r="AQ60" s="126" t="s">
        <v>91</v>
      </c>
      <c r="AR60" s="63"/>
      <c r="AS60" s="132">
        <v>0</v>
      </c>
      <c r="AT60" s="133">
        <f>ROUND(SUM(AV60:AW60),2)</f>
        <v>0</v>
      </c>
      <c r="AU60" s="134">
        <f>'D.1.EL - Oprava veřejného...'!P93</f>
        <v>0</v>
      </c>
      <c r="AV60" s="133">
        <f>'D.1.EL - Oprava veřejného...'!J35</f>
        <v>0</v>
      </c>
      <c r="AW60" s="133">
        <f>'D.1.EL - Oprava veřejného...'!J36</f>
        <v>0</v>
      </c>
      <c r="AX60" s="133">
        <f>'D.1.EL - Oprava veřejného...'!J37</f>
        <v>0</v>
      </c>
      <c r="AY60" s="133">
        <f>'D.1.EL - Oprava veřejného...'!J38</f>
        <v>0</v>
      </c>
      <c r="AZ60" s="133">
        <f>'D.1.EL - Oprava veřejného...'!F35</f>
        <v>0</v>
      </c>
      <c r="BA60" s="133">
        <f>'D.1.EL - Oprava veřejného...'!F36</f>
        <v>0</v>
      </c>
      <c r="BB60" s="133">
        <f>'D.1.EL - Oprava veřejného...'!F37</f>
        <v>0</v>
      </c>
      <c r="BC60" s="133">
        <f>'D.1.EL - Oprava veřejného...'!F38</f>
        <v>0</v>
      </c>
      <c r="BD60" s="135">
        <f>'D.1.EL - Oprava veřejného...'!F39</f>
        <v>0</v>
      </c>
      <c r="BT60" s="131" t="s">
        <v>87</v>
      </c>
      <c r="BV60" s="131" t="s">
        <v>80</v>
      </c>
      <c r="BW60" s="131" t="s">
        <v>104</v>
      </c>
      <c r="BX60" s="131" t="s">
        <v>86</v>
      </c>
      <c r="CL60" s="131" t="s">
        <v>19</v>
      </c>
    </row>
    <row r="61" spans="2:44" s="1" customFormat="1" ht="30" customHeight="1">
      <c r="B61" s="37"/>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42"/>
    </row>
    <row r="62" spans="2:44" s="1" customFormat="1" ht="6.95" customHeight="1">
      <c r="B62" s="57"/>
      <c r="C62" s="58"/>
      <c r="D62" s="58"/>
      <c r="E62" s="58"/>
      <c r="F62" s="58"/>
      <c r="G62" s="58"/>
      <c r="H62" s="58"/>
      <c r="I62" s="58"/>
      <c r="J62" s="58"/>
      <c r="K62" s="58"/>
      <c r="L62" s="58"/>
      <c r="M62" s="58"/>
      <c r="N62" s="58"/>
      <c r="O62" s="58"/>
      <c r="P62" s="58"/>
      <c r="Q62" s="58"/>
      <c r="R62" s="58"/>
      <c r="S62" s="58"/>
      <c r="T62" s="58"/>
      <c r="U62" s="58"/>
      <c r="V62" s="58"/>
      <c r="W62" s="58"/>
      <c r="X62" s="58"/>
      <c r="Y62" s="58"/>
      <c r="Z62" s="58"/>
      <c r="AA62" s="58"/>
      <c r="AB62" s="58"/>
      <c r="AC62" s="58"/>
      <c r="AD62" s="58"/>
      <c r="AE62" s="58"/>
      <c r="AF62" s="58"/>
      <c r="AG62" s="58"/>
      <c r="AH62" s="58"/>
      <c r="AI62" s="58"/>
      <c r="AJ62" s="58"/>
      <c r="AK62" s="58"/>
      <c r="AL62" s="58"/>
      <c r="AM62" s="58"/>
      <c r="AN62" s="58"/>
      <c r="AO62" s="58"/>
      <c r="AP62" s="58"/>
      <c r="AQ62" s="58"/>
      <c r="AR62" s="42"/>
    </row>
  </sheetData>
  <sheetProtection password="CC35" sheet="1" objects="1" scenarios="1" formatColumns="0" formatRows="0"/>
  <mergeCells count="62">
    <mergeCell ref="W31:AE31"/>
    <mergeCell ref="BE5:BE32"/>
    <mergeCell ref="AK26:AO26"/>
    <mergeCell ref="W29:AE29"/>
    <mergeCell ref="AK29:AO29"/>
    <mergeCell ref="W30:AE30"/>
    <mergeCell ref="AK30:AO30"/>
    <mergeCell ref="AK31:AO31"/>
    <mergeCell ref="W32:AE32"/>
    <mergeCell ref="AK32:AO32"/>
    <mergeCell ref="W33:AE33"/>
    <mergeCell ref="AK33:AO33"/>
    <mergeCell ref="X35:AB35"/>
    <mergeCell ref="AK35:AO35"/>
    <mergeCell ref="AR2:BE2"/>
    <mergeCell ref="AS49:AT51"/>
    <mergeCell ref="AM50:AP50"/>
    <mergeCell ref="L45:AO45"/>
    <mergeCell ref="AM47:AN47"/>
    <mergeCell ref="AM49:AP49"/>
    <mergeCell ref="K5:AO5"/>
    <mergeCell ref="K6:AO6"/>
    <mergeCell ref="E14:AJ14"/>
    <mergeCell ref="E23:AN23"/>
    <mergeCell ref="L28:P28"/>
    <mergeCell ref="W28:AE28"/>
    <mergeCell ref="AK28:AO28"/>
    <mergeCell ref="L29:P29"/>
    <mergeCell ref="L30:P30"/>
    <mergeCell ref="L31:P31"/>
    <mergeCell ref="L32:P32"/>
    <mergeCell ref="L33:P33"/>
    <mergeCell ref="AN52:AP52"/>
    <mergeCell ref="AG52:AM52"/>
    <mergeCell ref="AN55:AP55"/>
    <mergeCell ref="AG55:AM55"/>
    <mergeCell ref="AN56:AP56"/>
    <mergeCell ref="AG56:AM56"/>
    <mergeCell ref="AN57:AP57"/>
    <mergeCell ref="AG57:AM57"/>
    <mergeCell ref="AN58:AP58"/>
    <mergeCell ref="AG58:AM58"/>
    <mergeCell ref="AN59:AP59"/>
    <mergeCell ref="AG59:AM59"/>
    <mergeCell ref="AN60:AP60"/>
    <mergeCell ref="AG60:AM60"/>
    <mergeCell ref="AG54:AM54"/>
    <mergeCell ref="AN54:AP54"/>
    <mergeCell ref="C52:G52"/>
    <mergeCell ref="I52:AF52"/>
    <mergeCell ref="D55:H55"/>
    <mergeCell ref="J55:AF55"/>
    <mergeCell ref="E56:I56"/>
    <mergeCell ref="K56:AF56"/>
    <mergeCell ref="E57:I57"/>
    <mergeCell ref="K57:AF57"/>
    <mergeCell ref="E58:I58"/>
    <mergeCell ref="K58:AF58"/>
    <mergeCell ref="E59:I59"/>
    <mergeCell ref="K59:AF59"/>
    <mergeCell ref="E60:I60"/>
    <mergeCell ref="K60:AF60"/>
  </mergeCells>
  <hyperlinks>
    <hyperlink ref="A56" location="'D.0 - Vedlejší a ostatní ...'!C2" display="/"/>
    <hyperlink ref="A57" location="'D.1.ZE - Zemní práce'!C2" display="/"/>
    <hyperlink ref="A58" location="'D.2.KM - Kácení a mýcení'!C2" display="/"/>
    <hyperlink ref="A59" location="'D.1.KO - Komunikace'!C2" display="/"/>
    <hyperlink ref="A60" location="'D.1.EL - Oprava veřejného...'!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B2:BM98"/>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50.8515625" style="0" customWidth="1"/>
    <col min="7" max="7" width="7.00390625" style="0" customWidth="1"/>
    <col min="8" max="8" width="11.421875" style="0" customWidth="1"/>
    <col min="9" max="9" width="20.140625" style="136"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6" t="s">
        <v>92</v>
      </c>
    </row>
    <row r="3" spans="2:46" ht="6.95" customHeight="1">
      <c r="B3" s="137"/>
      <c r="C3" s="138"/>
      <c r="D3" s="138"/>
      <c r="E3" s="138"/>
      <c r="F3" s="138"/>
      <c r="G3" s="138"/>
      <c r="H3" s="138"/>
      <c r="I3" s="139"/>
      <c r="J3" s="138"/>
      <c r="K3" s="138"/>
      <c r="L3" s="19"/>
      <c r="AT3" s="16" t="s">
        <v>87</v>
      </c>
    </row>
    <row r="4" spans="2:46" ht="24.95" customHeight="1">
      <c r="B4" s="19"/>
      <c r="D4" s="140" t="s">
        <v>105</v>
      </c>
      <c r="L4" s="19"/>
      <c r="M4" s="141" t="s">
        <v>10</v>
      </c>
      <c r="AT4" s="16" t="s">
        <v>4</v>
      </c>
    </row>
    <row r="5" spans="2:12" ht="6.95" customHeight="1">
      <c r="B5" s="19"/>
      <c r="L5" s="19"/>
    </row>
    <row r="6" spans="2:12" ht="12" customHeight="1">
      <c r="B6" s="19"/>
      <c r="D6" s="142" t="s">
        <v>16</v>
      </c>
      <c r="L6" s="19"/>
    </row>
    <row r="7" spans="2:12" ht="16.5" customHeight="1">
      <c r="B7" s="19"/>
      <c r="E7" s="143" t="str">
        <f>'Rekapitulace stavby'!K6</f>
        <v>Litvínov, Dvořákova ul. Oprava účelové komunikace</v>
      </c>
      <c r="F7" s="142"/>
      <c r="G7" s="142"/>
      <c r="H7" s="142"/>
      <c r="L7" s="19"/>
    </row>
    <row r="8" spans="2:12" ht="12" customHeight="1">
      <c r="B8" s="19"/>
      <c r="D8" s="142" t="s">
        <v>106</v>
      </c>
      <c r="L8" s="19"/>
    </row>
    <row r="9" spans="2:12" s="1" customFormat="1" ht="16.5" customHeight="1">
      <c r="B9" s="42"/>
      <c r="E9" s="143" t="s">
        <v>107</v>
      </c>
      <c r="F9" s="1"/>
      <c r="G9" s="1"/>
      <c r="H9" s="1"/>
      <c r="I9" s="144"/>
      <c r="L9" s="42"/>
    </row>
    <row r="10" spans="2:12" s="1" customFormat="1" ht="12" customHeight="1">
      <c r="B10" s="42"/>
      <c r="D10" s="142" t="s">
        <v>108</v>
      </c>
      <c r="I10" s="144"/>
      <c r="L10" s="42"/>
    </row>
    <row r="11" spans="2:12" s="1" customFormat="1" ht="36.95" customHeight="1">
      <c r="B11" s="42"/>
      <c r="E11" s="145" t="s">
        <v>109</v>
      </c>
      <c r="F11" s="1"/>
      <c r="G11" s="1"/>
      <c r="H11" s="1"/>
      <c r="I11" s="144"/>
      <c r="L11" s="42"/>
    </row>
    <row r="12" spans="2:12" s="1" customFormat="1" ht="12">
      <c r="B12" s="42"/>
      <c r="I12" s="144"/>
      <c r="L12" s="42"/>
    </row>
    <row r="13" spans="2:12" s="1" customFormat="1" ht="12" customHeight="1">
      <c r="B13" s="42"/>
      <c r="D13" s="142" t="s">
        <v>18</v>
      </c>
      <c r="F13" s="131" t="s">
        <v>19</v>
      </c>
      <c r="I13" s="146" t="s">
        <v>20</v>
      </c>
      <c r="J13" s="131" t="s">
        <v>19</v>
      </c>
      <c r="L13" s="42"/>
    </row>
    <row r="14" spans="2:12" s="1" customFormat="1" ht="12" customHeight="1">
      <c r="B14" s="42"/>
      <c r="D14" s="142" t="s">
        <v>21</v>
      </c>
      <c r="F14" s="131" t="s">
        <v>22</v>
      </c>
      <c r="I14" s="146" t="s">
        <v>23</v>
      </c>
      <c r="J14" s="147" t="str">
        <f>'Rekapitulace stavby'!AN8</f>
        <v>15. 4. 2019</v>
      </c>
      <c r="L14" s="42"/>
    </row>
    <row r="15" spans="2:12" s="1" customFormat="1" ht="10.8" customHeight="1">
      <c r="B15" s="42"/>
      <c r="I15" s="144"/>
      <c r="L15" s="42"/>
    </row>
    <row r="16" spans="2:12" s="1" customFormat="1" ht="12" customHeight="1">
      <c r="B16" s="42"/>
      <c r="D16" s="142" t="s">
        <v>25</v>
      </c>
      <c r="I16" s="146" t="s">
        <v>26</v>
      </c>
      <c r="J16" s="131" t="s">
        <v>27</v>
      </c>
      <c r="L16" s="42"/>
    </row>
    <row r="17" spans="2:12" s="1" customFormat="1" ht="18" customHeight="1">
      <c r="B17" s="42"/>
      <c r="E17" s="131" t="s">
        <v>28</v>
      </c>
      <c r="I17" s="146" t="s">
        <v>29</v>
      </c>
      <c r="J17" s="131" t="s">
        <v>30</v>
      </c>
      <c r="L17" s="42"/>
    </row>
    <row r="18" spans="2:12" s="1" customFormat="1" ht="6.95" customHeight="1">
      <c r="B18" s="42"/>
      <c r="I18" s="144"/>
      <c r="L18" s="42"/>
    </row>
    <row r="19" spans="2:12" s="1" customFormat="1" ht="12" customHeight="1">
      <c r="B19" s="42"/>
      <c r="D19" s="142" t="s">
        <v>31</v>
      </c>
      <c r="I19" s="146" t="s">
        <v>26</v>
      </c>
      <c r="J19" s="32" t="str">
        <f>'Rekapitulace stavby'!AN13</f>
        <v>Vyplň údaj</v>
      </c>
      <c r="L19" s="42"/>
    </row>
    <row r="20" spans="2:12" s="1" customFormat="1" ht="18" customHeight="1">
      <c r="B20" s="42"/>
      <c r="E20" s="32" t="str">
        <f>'Rekapitulace stavby'!E14</f>
        <v>Vyplň údaj</v>
      </c>
      <c r="F20" s="131"/>
      <c r="G20" s="131"/>
      <c r="H20" s="131"/>
      <c r="I20" s="146" t="s">
        <v>29</v>
      </c>
      <c r="J20" s="32" t="str">
        <f>'Rekapitulace stavby'!AN14</f>
        <v>Vyplň údaj</v>
      </c>
      <c r="L20" s="42"/>
    </row>
    <row r="21" spans="2:12" s="1" customFormat="1" ht="6.95" customHeight="1">
      <c r="B21" s="42"/>
      <c r="I21" s="144"/>
      <c r="L21" s="42"/>
    </row>
    <row r="22" spans="2:12" s="1" customFormat="1" ht="12" customHeight="1">
      <c r="B22" s="42"/>
      <c r="D22" s="142" t="s">
        <v>33</v>
      </c>
      <c r="I22" s="146" t="s">
        <v>26</v>
      </c>
      <c r="J22" s="131" t="s">
        <v>34</v>
      </c>
      <c r="L22" s="42"/>
    </row>
    <row r="23" spans="2:12" s="1" customFormat="1" ht="18" customHeight="1">
      <c r="B23" s="42"/>
      <c r="E23" s="131" t="s">
        <v>35</v>
      </c>
      <c r="I23" s="146" t="s">
        <v>29</v>
      </c>
      <c r="J23" s="131" t="s">
        <v>36</v>
      </c>
      <c r="L23" s="42"/>
    </row>
    <row r="24" spans="2:12" s="1" customFormat="1" ht="6.95" customHeight="1">
      <c r="B24" s="42"/>
      <c r="I24" s="144"/>
      <c r="L24" s="42"/>
    </row>
    <row r="25" spans="2:12" s="1" customFormat="1" ht="12" customHeight="1">
      <c r="B25" s="42"/>
      <c r="D25" s="142" t="s">
        <v>38</v>
      </c>
      <c r="I25" s="146" t="s">
        <v>26</v>
      </c>
      <c r="J25" s="131" t="s">
        <v>39</v>
      </c>
      <c r="L25" s="42"/>
    </row>
    <row r="26" spans="2:12" s="1" customFormat="1" ht="18" customHeight="1">
      <c r="B26" s="42"/>
      <c r="E26" s="131" t="s">
        <v>40</v>
      </c>
      <c r="I26" s="146" t="s">
        <v>29</v>
      </c>
      <c r="J26" s="131" t="s">
        <v>41</v>
      </c>
      <c r="L26" s="42"/>
    </row>
    <row r="27" spans="2:12" s="1" customFormat="1" ht="6.95" customHeight="1">
      <c r="B27" s="42"/>
      <c r="I27" s="144"/>
      <c r="L27" s="42"/>
    </row>
    <row r="28" spans="2:12" s="1" customFormat="1" ht="12" customHeight="1">
      <c r="B28" s="42"/>
      <c r="D28" s="142" t="s">
        <v>42</v>
      </c>
      <c r="I28" s="144"/>
      <c r="L28" s="42"/>
    </row>
    <row r="29" spans="2:12" s="7" customFormat="1" ht="16.5" customHeight="1">
      <c r="B29" s="148"/>
      <c r="E29" s="149" t="s">
        <v>19</v>
      </c>
      <c r="F29" s="149"/>
      <c r="G29" s="149"/>
      <c r="H29" s="149"/>
      <c r="I29" s="150"/>
      <c r="L29" s="148"/>
    </row>
    <row r="30" spans="2:12" s="1" customFormat="1" ht="6.95" customHeight="1">
      <c r="B30" s="42"/>
      <c r="I30" s="144"/>
      <c r="L30" s="42"/>
    </row>
    <row r="31" spans="2:12" s="1" customFormat="1" ht="6.95" customHeight="1">
      <c r="B31" s="42"/>
      <c r="D31" s="74"/>
      <c r="E31" s="74"/>
      <c r="F31" s="74"/>
      <c r="G31" s="74"/>
      <c r="H31" s="74"/>
      <c r="I31" s="151"/>
      <c r="J31" s="74"/>
      <c r="K31" s="74"/>
      <c r="L31" s="42"/>
    </row>
    <row r="32" spans="2:12" s="1" customFormat="1" ht="25.4" customHeight="1">
      <c r="B32" s="42"/>
      <c r="D32" s="152" t="s">
        <v>44</v>
      </c>
      <c r="I32" s="144"/>
      <c r="J32" s="153">
        <f>ROUND(J87,2)</f>
        <v>0</v>
      </c>
      <c r="L32" s="42"/>
    </row>
    <row r="33" spans="2:12" s="1" customFormat="1" ht="6.95" customHeight="1">
      <c r="B33" s="42"/>
      <c r="D33" s="74"/>
      <c r="E33" s="74"/>
      <c r="F33" s="74"/>
      <c r="G33" s="74"/>
      <c r="H33" s="74"/>
      <c r="I33" s="151"/>
      <c r="J33" s="74"/>
      <c r="K33" s="74"/>
      <c r="L33" s="42"/>
    </row>
    <row r="34" spans="2:12" s="1" customFormat="1" ht="14.4" customHeight="1">
      <c r="B34" s="42"/>
      <c r="F34" s="154" t="s">
        <v>46</v>
      </c>
      <c r="I34" s="155" t="s">
        <v>45</v>
      </c>
      <c r="J34" s="154" t="s">
        <v>47</v>
      </c>
      <c r="L34" s="42"/>
    </row>
    <row r="35" spans="2:12" s="1" customFormat="1" ht="14.4" customHeight="1">
      <c r="B35" s="42"/>
      <c r="D35" s="156" t="s">
        <v>48</v>
      </c>
      <c r="E35" s="142" t="s">
        <v>49</v>
      </c>
      <c r="F35" s="157">
        <f>ROUND((SUM(BE87:BE97)),2)</f>
        <v>0</v>
      </c>
      <c r="I35" s="158">
        <v>0.21</v>
      </c>
      <c r="J35" s="157">
        <f>ROUND(((SUM(BE87:BE97))*I35),2)</f>
        <v>0</v>
      </c>
      <c r="L35" s="42"/>
    </row>
    <row r="36" spans="2:12" s="1" customFormat="1" ht="14.4" customHeight="1">
      <c r="B36" s="42"/>
      <c r="E36" s="142" t="s">
        <v>50</v>
      </c>
      <c r="F36" s="157">
        <f>ROUND((SUM(BF87:BF97)),2)</f>
        <v>0</v>
      </c>
      <c r="I36" s="158">
        <v>0.15</v>
      </c>
      <c r="J36" s="157">
        <f>ROUND(((SUM(BF87:BF97))*I36),2)</f>
        <v>0</v>
      </c>
      <c r="L36" s="42"/>
    </row>
    <row r="37" spans="2:12" s="1" customFormat="1" ht="14.4" customHeight="1" hidden="1">
      <c r="B37" s="42"/>
      <c r="E37" s="142" t="s">
        <v>51</v>
      </c>
      <c r="F37" s="157">
        <f>ROUND((SUM(BG87:BG97)),2)</f>
        <v>0</v>
      </c>
      <c r="I37" s="158">
        <v>0.21</v>
      </c>
      <c r="J37" s="157">
        <f>0</f>
        <v>0</v>
      </c>
      <c r="L37" s="42"/>
    </row>
    <row r="38" spans="2:12" s="1" customFormat="1" ht="14.4" customHeight="1" hidden="1">
      <c r="B38" s="42"/>
      <c r="E38" s="142" t="s">
        <v>52</v>
      </c>
      <c r="F38" s="157">
        <f>ROUND((SUM(BH87:BH97)),2)</f>
        <v>0</v>
      </c>
      <c r="I38" s="158">
        <v>0.15</v>
      </c>
      <c r="J38" s="157">
        <f>0</f>
        <v>0</v>
      </c>
      <c r="L38" s="42"/>
    </row>
    <row r="39" spans="2:12" s="1" customFormat="1" ht="14.4" customHeight="1" hidden="1">
      <c r="B39" s="42"/>
      <c r="E39" s="142" t="s">
        <v>53</v>
      </c>
      <c r="F39" s="157">
        <f>ROUND((SUM(BI87:BI97)),2)</f>
        <v>0</v>
      </c>
      <c r="I39" s="158">
        <v>0</v>
      </c>
      <c r="J39" s="157">
        <f>0</f>
        <v>0</v>
      </c>
      <c r="L39" s="42"/>
    </row>
    <row r="40" spans="2:12" s="1" customFormat="1" ht="6.95" customHeight="1">
      <c r="B40" s="42"/>
      <c r="I40" s="144"/>
      <c r="L40" s="42"/>
    </row>
    <row r="41" spans="2:12" s="1" customFormat="1" ht="25.4" customHeight="1">
      <c r="B41" s="42"/>
      <c r="C41" s="159"/>
      <c r="D41" s="160" t="s">
        <v>54</v>
      </c>
      <c r="E41" s="161"/>
      <c r="F41" s="161"/>
      <c r="G41" s="162" t="s">
        <v>55</v>
      </c>
      <c r="H41" s="163" t="s">
        <v>56</v>
      </c>
      <c r="I41" s="164"/>
      <c r="J41" s="165">
        <f>SUM(J32:J39)</f>
        <v>0</v>
      </c>
      <c r="K41" s="166"/>
      <c r="L41" s="42"/>
    </row>
    <row r="42" spans="2:12" s="1" customFormat="1" ht="14.4" customHeight="1">
      <c r="B42" s="167"/>
      <c r="C42" s="168"/>
      <c r="D42" s="168"/>
      <c r="E42" s="168"/>
      <c r="F42" s="168"/>
      <c r="G42" s="168"/>
      <c r="H42" s="168"/>
      <c r="I42" s="169"/>
      <c r="J42" s="168"/>
      <c r="K42" s="168"/>
      <c r="L42" s="42"/>
    </row>
    <row r="46" spans="2:12" s="1" customFormat="1" ht="6.95" customHeight="1">
      <c r="B46" s="170"/>
      <c r="C46" s="171"/>
      <c r="D46" s="171"/>
      <c r="E46" s="171"/>
      <c r="F46" s="171"/>
      <c r="G46" s="171"/>
      <c r="H46" s="171"/>
      <c r="I46" s="172"/>
      <c r="J46" s="171"/>
      <c r="K46" s="171"/>
      <c r="L46" s="42"/>
    </row>
    <row r="47" spans="2:12" s="1" customFormat="1" ht="24.95" customHeight="1">
      <c r="B47" s="37"/>
      <c r="C47" s="22" t="s">
        <v>110</v>
      </c>
      <c r="D47" s="38"/>
      <c r="E47" s="38"/>
      <c r="F47" s="38"/>
      <c r="G47" s="38"/>
      <c r="H47" s="38"/>
      <c r="I47" s="144"/>
      <c r="J47" s="38"/>
      <c r="K47" s="38"/>
      <c r="L47" s="42"/>
    </row>
    <row r="48" spans="2:12" s="1" customFormat="1" ht="6.95" customHeight="1">
      <c r="B48" s="37"/>
      <c r="C48" s="38"/>
      <c r="D48" s="38"/>
      <c r="E48" s="38"/>
      <c r="F48" s="38"/>
      <c r="G48" s="38"/>
      <c r="H48" s="38"/>
      <c r="I48" s="144"/>
      <c r="J48" s="38"/>
      <c r="K48" s="38"/>
      <c r="L48" s="42"/>
    </row>
    <row r="49" spans="2:12" s="1" customFormat="1" ht="12" customHeight="1">
      <c r="B49" s="37"/>
      <c r="C49" s="31" t="s">
        <v>16</v>
      </c>
      <c r="D49" s="38"/>
      <c r="E49" s="38"/>
      <c r="F49" s="38"/>
      <c r="G49" s="38"/>
      <c r="H49" s="38"/>
      <c r="I49" s="144"/>
      <c r="J49" s="38"/>
      <c r="K49" s="38"/>
      <c r="L49" s="42"/>
    </row>
    <row r="50" spans="2:12" s="1" customFormat="1" ht="16.5" customHeight="1">
      <c r="B50" s="37"/>
      <c r="C50" s="38"/>
      <c r="D50" s="38"/>
      <c r="E50" s="173" t="str">
        <f>E7</f>
        <v>Litvínov, Dvořákova ul. Oprava účelové komunikace</v>
      </c>
      <c r="F50" s="31"/>
      <c r="G50" s="31"/>
      <c r="H50" s="31"/>
      <c r="I50" s="144"/>
      <c r="J50" s="38"/>
      <c r="K50" s="38"/>
      <c r="L50" s="42"/>
    </row>
    <row r="51" spans="2:12" ht="12" customHeight="1">
      <c r="B51" s="20"/>
      <c r="C51" s="31" t="s">
        <v>106</v>
      </c>
      <c r="D51" s="21"/>
      <c r="E51" s="21"/>
      <c r="F51" s="21"/>
      <c r="G51" s="21"/>
      <c r="H51" s="21"/>
      <c r="I51" s="136"/>
      <c r="J51" s="21"/>
      <c r="K51" s="21"/>
      <c r="L51" s="19"/>
    </row>
    <row r="52" spans="2:12" s="1" customFormat="1" ht="16.5" customHeight="1">
      <c r="B52" s="37"/>
      <c r="C52" s="38"/>
      <c r="D52" s="38"/>
      <c r="E52" s="173" t="s">
        <v>107</v>
      </c>
      <c r="F52" s="38"/>
      <c r="G52" s="38"/>
      <c r="H52" s="38"/>
      <c r="I52" s="144"/>
      <c r="J52" s="38"/>
      <c r="K52" s="38"/>
      <c r="L52" s="42"/>
    </row>
    <row r="53" spans="2:12" s="1" customFormat="1" ht="12" customHeight="1">
      <c r="B53" s="37"/>
      <c r="C53" s="31" t="s">
        <v>108</v>
      </c>
      <c r="D53" s="38"/>
      <c r="E53" s="38"/>
      <c r="F53" s="38"/>
      <c r="G53" s="38"/>
      <c r="H53" s="38"/>
      <c r="I53" s="144"/>
      <c r="J53" s="38"/>
      <c r="K53" s="38"/>
      <c r="L53" s="42"/>
    </row>
    <row r="54" spans="2:12" s="1" customFormat="1" ht="16.5" customHeight="1">
      <c r="B54" s="37"/>
      <c r="C54" s="38"/>
      <c r="D54" s="38"/>
      <c r="E54" s="67" t="str">
        <f>E11</f>
        <v>D.0 - Vedlejší a ostatní rozpočtové náklady</v>
      </c>
      <c r="F54" s="38"/>
      <c r="G54" s="38"/>
      <c r="H54" s="38"/>
      <c r="I54" s="144"/>
      <c r="J54" s="38"/>
      <c r="K54" s="38"/>
      <c r="L54" s="42"/>
    </row>
    <row r="55" spans="2:12" s="1" customFormat="1" ht="6.95" customHeight="1">
      <c r="B55" s="37"/>
      <c r="C55" s="38"/>
      <c r="D55" s="38"/>
      <c r="E55" s="38"/>
      <c r="F55" s="38"/>
      <c r="G55" s="38"/>
      <c r="H55" s="38"/>
      <c r="I55" s="144"/>
      <c r="J55" s="38"/>
      <c r="K55" s="38"/>
      <c r="L55" s="42"/>
    </row>
    <row r="56" spans="2:12" s="1" customFormat="1" ht="12" customHeight="1">
      <c r="B56" s="37"/>
      <c r="C56" s="31" t="s">
        <v>21</v>
      </c>
      <c r="D56" s="38"/>
      <c r="E56" s="38"/>
      <c r="F56" s="26" t="str">
        <f>F14</f>
        <v>k.ú. Horní Litvínov</v>
      </c>
      <c r="G56" s="38"/>
      <c r="H56" s="38"/>
      <c r="I56" s="146" t="s">
        <v>23</v>
      </c>
      <c r="J56" s="70" t="str">
        <f>IF(J14="","",J14)</f>
        <v>15. 4. 2019</v>
      </c>
      <c r="K56" s="38"/>
      <c r="L56" s="42"/>
    </row>
    <row r="57" spans="2:12" s="1" customFormat="1" ht="6.95" customHeight="1">
      <c r="B57" s="37"/>
      <c r="C57" s="38"/>
      <c r="D57" s="38"/>
      <c r="E57" s="38"/>
      <c r="F57" s="38"/>
      <c r="G57" s="38"/>
      <c r="H57" s="38"/>
      <c r="I57" s="144"/>
      <c r="J57" s="38"/>
      <c r="K57" s="38"/>
      <c r="L57" s="42"/>
    </row>
    <row r="58" spans="2:12" s="1" customFormat="1" ht="27.9" customHeight="1">
      <c r="B58" s="37"/>
      <c r="C58" s="31" t="s">
        <v>25</v>
      </c>
      <c r="D58" s="38"/>
      <c r="E58" s="38"/>
      <c r="F58" s="26" t="str">
        <f>E17</f>
        <v>Město Litvínov</v>
      </c>
      <c r="G58" s="38"/>
      <c r="H58" s="38"/>
      <c r="I58" s="146" t="s">
        <v>33</v>
      </c>
      <c r="J58" s="35" t="str">
        <f>E23</f>
        <v>ARTECH spol. s r.o.</v>
      </c>
      <c r="K58" s="38"/>
      <c r="L58" s="42"/>
    </row>
    <row r="59" spans="2:12" s="1" customFormat="1" ht="15.15" customHeight="1">
      <c r="B59" s="37"/>
      <c r="C59" s="31" t="s">
        <v>31</v>
      </c>
      <c r="D59" s="38"/>
      <c r="E59" s="38"/>
      <c r="F59" s="26" t="str">
        <f>IF(E20="","",E20)</f>
        <v>Vyplň údaj</v>
      </c>
      <c r="G59" s="38"/>
      <c r="H59" s="38"/>
      <c r="I59" s="146" t="s">
        <v>38</v>
      </c>
      <c r="J59" s="35" t="str">
        <f>E26</f>
        <v>Karel Žíla</v>
      </c>
      <c r="K59" s="38"/>
      <c r="L59" s="42"/>
    </row>
    <row r="60" spans="2:12" s="1" customFormat="1" ht="10.3" customHeight="1">
      <c r="B60" s="37"/>
      <c r="C60" s="38"/>
      <c r="D60" s="38"/>
      <c r="E60" s="38"/>
      <c r="F60" s="38"/>
      <c r="G60" s="38"/>
      <c r="H60" s="38"/>
      <c r="I60" s="144"/>
      <c r="J60" s="38"/>
      <c r="K60" s="38"/>
      <c r="L60" s="42"/>
    </row>
    <row r="61" spans="2:12" s="1" customFormat="1" ht="29.25" customHeight="1">
      <c r="B61" s="37"/>
      <c r="C61" s="174" t="s">
        <v>111</v>
      </c>
      <c r="D61" s="175"/>
      <c r="E61" s="175"/>
      <c r="F61" s="175"/>
      <c r="G61" s="175"/>
      <c r="H61" s="175"/>
      <c r="I61" s="176"/>
      <c r="J61" s="177" t="s">
        <v>112</v>
      </c>
      <c r="K61" s="175"/>
      <c r="L61" s="42"/>
    </row>
    <row r="62" spans="2:12" s="1" customFormat="1" ht="10.3" customHeight="1">
      <c r="B62" s="37"/>
      <c r="C62" s="38"/>
      <c r="D62" s="38"/>
      <c r="E62" s="38"/>
      <c r="F62" s="38"/>
      <c r="G62" s="38"/>
      <c r="H62" s="38"/>
      <c r="I62" s="144"/>
      <c r="J62" s="38"/>
      <c r="K62" s="38"/>
      <c r="L62" s="42"/>
    </row>
    <row r="63" spans="2:47" s="1" customFormat="1" ht="22.8" customHeight="1">
      <c r="B63" s="37"/>
      <c r="C63" s="178" t="s">
        <v>76</v>
      </c>
      <c r="D63" s="38"/>
      <c r="E63" s="38"/>
      <c r="F63" s="38"/>
      <c r="G63" s="38"/>
      <c r="H63" s="38"/>
      <c r="I63" s="144"/>
      <c r="J63" s="100">
        <f>J87</f>
        <v>0</v>
      </c>
      <c r="K63" s="38"/>
      <c r="L63" s="42"/>
      <c r="AU63" s="16" t="s">
        <v>113</v>
      </c>
    </row>
    <row r="64" spans="2:12" s="8" customFormat="1" ht="24.95" customHeight="1">
      <c r="B64" s="179"/>
      <c r="C64" s="180"/>
      <c r="D64" s="181" t="s">
        <v>114</v>
      </c>
      <c r="E64" s="182"/>
      <c r="F64" s="182"/>
      <c r="G64" s="182"/>
      <c r="H64" s="182"/>
      <c r="I64" s="183"/>
      <c r="J64" s="184">
        <f>J88</f>
        <v>0</v>
      </c>
      <c r="K64" s="180"/>
      <c r="L64" s="185"/>
    </row>
    <row r="65" spans="2:12" s="9" customFormat="1" ht="19.9" customHeight="1">
      <c r="B65" s="186"/>
      <c r="C65" s="123"/>
      <c r="D65" s="187" t="s">
        <v>115</v>
      </c>
      <c r="E65" s="188"/>
      <c r="F65" s="188"/>
      <c r="G65" s="188"/>
      <c r="H65" s="188"/>
      <c r="I65" s="189"/>
      <c r="J65" s="190">
        <f>J93</f>
        <v>0</v>
      </c>
      <c r="K65" s="123"/>
      <c r="L65" s="191"/>
    </row>
    <row r="66" spans="2:12" s="1" customFormat="1" ht="21.8" customHeight="1">
      <c r="B66" s="37"/>
      <c r="C66" s="38"/>
      <c r="D66" s="38"/>
      <c r="E66" s="38"/>
      <c r="F66" s="38"/>
      <c r="G66" s="38"/>
      <c r="H66" s="38"/>
      <c r="I66" s="144"/>
      <c r="J66" s="38"/>
      <c r="K66" s="38"/>
      <c r="L66" s="42"/>
    </row>
    <row r="67" spans="2:12" s="1" customFormat="1" ht="6.95" customHeight="1">
      <c r="B67" s="57"/>
      <c r="C67" s="58"/>
      <c r="D67" s="58"/>
      <c r="E67" s="58"/>
      <c r="F67" s="58"/>
      <c r="G67" s="58"/>
      <c r="H67" s="58"/>
      <c r="I67" s="169"/>
      <c r="J67" s="58"/>
      <c r="K67" s="58"/>
      <c r="L67" s="42"/>
    </row>
    <row r="71" spans="2:12" s="1" customFormat="1" ht="6.95" customHeight="1">
      <c r="B71" s="59"/>
      <c r="C71" s="60"/>
      <c r="D71" s="60"/>
      <c r="E71" s="60"/>
      <c r="F71" s="60"/>
      <c r="G71" s="60"/>
      <c r="H71" s="60"/>
      <c r="I71" s="172"/>
      <c r="J71" s="60"/>
      <c r="K71" s="60"/>
      <c r="L71" s="42"/>
    </row>
    <row r="72" spans="2:12" s="1" customFormat="1" ht="24.95" customHeight="1">
      <c r="B72" s="37"/>
      <c r="C72" s="22" t="s">
        <v>116</v>
      </c>
      <c r="D72" s="38"/>
      <c r="E72" s="38"/>
      <c r="F72" s="38"/>
      <c r="G72" s="38"/>
      <c r="H72" s="38"/>
      <c r="I72" s="144"/>
      <c r="J72" s="38"/>
      <c r="K72" s="38"/>
      <c r="L72" s="42"/>
    </row>
    <row r="73" spans="2:12" s="1" customFormat="1" ht="6.95" customHeight="1">
      <c r="B73" s="37"/>
      <c r="C73" s="38"/>
      <c r="D73" s="38"/>
      <c r="E73" s="38"/>
      <c r="F73" s="38"/>
      <c r="G73" s="38"/>
      <c r="H73" s="38"/>
      <c r="I73" s="144"/>
      <c r="J73" s="38"/>
      <c r="K73" s="38"/>
      <c r="L73" s="42"/>
    </row>
    <row r="74" spans="2:12" s="1" customFormat="1" ht="12" customHeight="1">
      <c r="B74" s="37"/>
      <c r="C74" s="31" t="s">
        <v>16</v>
      </c>
      <c r="D74" s="38"/>
      <c r="E74" s="38"/>
      <c r="F74" s="38"/>
      <c r="G74" s="38"/>
      <c r="H74" s="38"/>
      <c r="I74" s="144"/>
      <c r="J74" s="38"/>
      <c r="K74" s="38"/>
      <c r="L74" s="42"/>
    </row>
    <row r="75" spans="2:12" s="1" customFormat="1" ht="16.5" customHeight="1">
      <c r="B75" s="37"/>
      <c r="C75" s="38"/>
      <c r="D75" s="38"/>
      <c r="E75" s="173" t="str">
        <f>E7</f>
        <v>Litvínov, Dvořákova ul. Oprava účelové komunikace</v>
      </c>
      <c r="F75" s="31"/>
      <c r="G75" s="31"/>
      <c r="H75" s="31"/>
      <c r="I75" s="144"/>
      <c r="J75" s="38"/>
      <c r="K75" s="38"/>
      <c r="L75" s="42"/>
    </row>
    <row r="76" spans="2:12" ht="12" customHeight="1">
      <c r="B76" s="20"/>
      <c r="C76" s="31" t="s">
        <v>106</v>
      </c>
      <c r="D76" s="21"/>
      <c r="E76" s="21"/>
      <c r="F76" s="21"/>
      <c r="G76" s="21"/>
      <c r="H76" s="21"/>
      <c r="I76" s="136"/>
      <c r="J76" s="21"/>
      <c r="K76" s="21"/>
      <c r="L76" s="19"/>
    </row>
    <row r="77" spans="2:12" s="1" customFormat="1" ht="16.5" customHeight="1">
      <c r="B77" s="37"/>
      <c r="C77" s="38"/>
      <c r="D77" s="38"/>
      <c r="E77" s="173" t="s">
        <v>107</v>
      </c>
      <c r="F77" s="38"/>
      <c r="G77" s="38"/>
      <c r="H77" s="38"/>
      <c r="I77" s="144"/>
      <c r="J77" s="38"/>
      <c r="K77" s="38"/>
      <c r="L77" s="42"/>
    </row>
    <row r="78" spans="2:12" s="1" customFormat="1" ht="12" customHeight="1">
      <c r="B78" s="37"/>
      <c r="C78" s="31" t="s">
        <v>108</v>
      </c>
      <c r="D78" s="38"/>
      <c r="E78" s="38"/>
      <c r="F78" s="38"/>
      <c r="G78" s="38"/>
      <c r="H78" s="38"/>
      <c r="I78" s="144"/>
      <c r="J78" s="38"/>
      <c r="K78" s="38"/>
      <c r="L78" s="42"/>
    </row>
    <row r="79" spans="2:12" s="1" customFormat="1" ht="16.5" customHeight="1">
      <c r="B79" s="37"/>
      <c r="C79" s="38"/>
      <c r="D79" s="38"/>
      <c r="E79" s="67" t="str">
        <f>E11</f>
        <v>D.0 - Vedlejší a ostatní rozpočtové náklady</v>
      </c>
      <c r="F79" s="38"/>
      <c r="G79" s="38"/>
      <c r="H79" s="38"/>
      <c r="I79" s="144"/>
      <c r="J79" s="38"/>
      <c r="K79" s="38"/>
      <c r="L79" s="42"/>
    </row>
    <row r="80" spans="2:12" s="1" customFormat="1" ht="6.95" customHeight="1">
      <c r="B80" s="37"/>
      <c r="C80" s="38"/>
      <c r="D80" s="38"/>
      <c r="E80" s="38"/>
      <c r="F80" s="38"/>
      <c r="G80" s="38"/>
      <c r="H80" s="38"/>
      <c r="I80" s="144"/>
      <c r="J80" s="38"/>
      <c r="K80" s="38"/>
      <c r="L80" s="42"/>
    </row>
    <row r="81" spans="2:12" s="1" customFormat="1" ht="12" customHeight="1">
      <c r="B81" s="37"/>
      <c r="C81" s="31" t="s">
        <v>21</v>
      </c>
      <c r="D81" s="38"/>
      <c r="E81" s="38"/>
      <c r="F81" s="26" t="str">
        <f>F14</f>
        <v>k.ú. Horní Litvínov</v>
      </c>
      <c r="G81" s="38"/>
      <c r="H81" s="38"/>
      <c r="I81" s="146" t="s">
        <v>23</v>
      </c>
      <c r="J81" s="70" t="str">
        <f>IF(J14="","",J14)</f>
        <v>15. 4. 2019</v>
      </c>
      <c r="K81" s="38"/>
      <c r="L81" s="42"/>
    </row>
    <row r="82" spans="2:12" s="1" customFormat="1" ht="6.95" customHeight="1">
      <c r="B82" s="37"/>
      <c r="C82" s="38"/>
      <c r="D82" s="38"/>
      <c r="E82" s="38"/>
      <c r="F82" s="38"/>
      <c r="G82" s="38"/>
      <c r="H82" s="38"/>
      <c r="I82" s="144"/>
      <c r="J82" s="38"/>
      <c r="K82" s="38"/>
      <c r="L82" s="42"/>
    </row>
    <row r="83" spans="2:12" s="1" customFormat="1" ht="27.9" customHeight="1">
      <c r="B83" s="37"/>
      <c r="C83" s="31" t="s">
        <v>25</v>
      </c>
      <c r="D83" s="38"/>
      <c r="E83" s="38"/>
      <c r="F83" s="26" t="str">
        <f>E17</f>
        <v>Město Litvínov</v>
      </c>
      <c r="G83" s="38"/>
      <c r="H83" s="38"/>
      <c r="I83" s="146" t="s">
        <v>33</v>
      </c>
      <c r="J83" s="35" t="str">
        <f>E23</f>
        <v>ARTECH spol. s r.o.</v>
      </c>
      <c r="K83" s="38"/>
      <c r="L83" s="42"/>
    </row>
    <row r="84" spans="2:12" s="1" customFormat="1" ht="15.15" customHeight="1">
      <c r="B84" s="37"/>
      <c r="C84" s="31" t="s">
        <v>31</v>
      </c>
      <c r="D84" s="38"/>
      <c r="E84" s="38"/>
      <c r="F84" s="26" t="str">
        <f>IF(E20="","",E20)</f>
        <v>Vyplň údaj</v>
      </c>
      <c r="G84" s="38"/>
      <c r="H84" s="38"/>
      <c r="I84" s="146" t="s">
        <v>38</v>
      </c>
      <c r="J84" s="35" t="str">
        <f>E26</f>
        <v>Karel Žíla</v>
      </c>
      <c r="K84" s="38"/>
      <c r="L84" s="42"/>
    </row>
    <row r="85" spans="2:12" s="1" customFormat="1" ht="10.3" customHeight="1">
      <c r="B85" s="37"/>
      <c r="C85" s="38"/>
      <c r="D85" s="38"/>
      <c r="E85" s="38"/>
      <c r="F85" s="38"/>
      <c r="G85" s="38"/>
      <c r="H85" s="38"/>
      <c r="I85" s="144"/>
      <c r="J85" s="38"/>
      <c r="K85" s="38"/>
      <c r="L85" s="42"/>
    </row>
    <row r="86" spans="2:20" s="10" customFormat="1" ht="29.25" customHeight="1">
      <c r="B86" s="192"/>
      <c r="C86" s="193" t="s">
        <v>117</v>
      </c>
      <c r="D86" s="194" t="s">
        <v>63</v>
      </c>
      <c r="E86" s="194" t="s">
        <v>59</v>
      </c>
      <c r="F86" s="194" t="s">
        <v>60</v>
      </c>
      <c r="G86" s="194" t="s">
        <v>118</v>
      </c>
      <c r="H86" s="194" t="s">
        <v>119</v>
      </c>
      <c r="I86" s="195" t="s">
        <v>120</v>
      </c>
      <c r="J86" s="194" t="s">
        <v>112</v>
      </c>
      <c r="K86" s="196" t="s">
        <v>121</v>
      </c>
      <c r="L86" s="197"/>
      <c r="M86" s="90" t="s">
        <v>19</v>
      </c>
      <c r="N86" s="91" t="s">
        <v>48</v>
      </c>
      <c r="O86" s="91" t="s">
        <v>122</v>
      </c>
      <c r="P86" s="91" t="s">
        <v>123</v>
      </c>
      <c r="Q86" s="91" t="s">
        <v>124</v>
      </c>
      <c r="R86" s="91" t="s">
        <v>125</v>
      </c>
      <c r="S86" s="91" t="s">
        <v>126</v>
      </c>
      <c r="T86" s="92" t="s">
        <v>127</v>
      </c>
    </row>
    <row r="87" spans="2:63" s="1" customFormat="1" ht="22.8" customHeight="1">
      <c r="B87" s="37"/>
      <c r="C87" s="97" t="s">
        <v>128</v>
      </c>
      <c r="D87" s="38"/>
      <c r="E87" s="38"/>
      <c r="F87" s="38"/>
      <c r="G87" s="38"/>
      <c r="H87" s="38"/>
      <c r="I87" s="144"/>
      <c r="J87" s="198">
        <f>BK87</f>
        <v>0</v>
      </c>
      <c r="K87" s="38"/>
      <c r="L87" s="42"/>
      <c r="M87" s="93"/>
      <c r="N87" s="94"/>
      <c r="O87" s="94"/>
      <c r="P87" s="199">
        <f>P88</f>
        <v>0</v>
      </c>
      <c r="Q87" s="94"/>
      <c r="R87" s="199">
        <f>R88</f>
        <v>0</v>
      </c>
      <c r="S87" s="94"/>
      <c r="T87" s="200">
        <f>T88</f>
        <v>0</v>
      </c>
      <c r="AT87" s="16" t="s">
        <v>77</v>
      </c>
      <c r="AU87" s="16" t="s">
        <v>113</v>
      </c>
      <c r="BK87" s="201">
        <f>BK88</f>
        <v>0</v>
      </c>
    </row>
    <row r="88" spans="2:63" s="11" customFormat="1" ht="25.9" customHeight="1">
      <c r="B88" s="202"/>
      <c r="C88" s="203"/>
      <c r="D88" s="204" t="s">
        <v>77</v>
      </c>
      <c r="E88" s="205" t="s">
        <v>129</v>
      </c>
      <c r="F88" s="205" t="s">
        <v>130</v>
      </c>
      <c r="G88" s="203"/>
      <c r="H88" s="203"/>
      <c r="I88" s="206"/>
      <c r="J88" s="207">
        <f>BK88</f>
        <v>0</v>
      </c>
      <c r="K88" s="203"/>
      <c r="L88" s="208"/>
      <c r="M88" s="209"/>
      <c r="N88" s="210"/>
      <c r="O88" s="210"/>
      <c r="P88" s="211">
        <f>P89+SUM(P90:P93)</f>
        <v>0</v>
      </c>
      <c r="Q88" s="210"/>
      <c r="R88" s="211">
        <f>R89+SUM(R90:R93)</f>
        <v>0</v>
      </c>
      <c r="S88" s="210"/>
      <c r="T88" s="212">
        <f>T89+SUM(T90:T93)</f>
        <v>0</v>
      </c>
      <c r="AR88" s="213" t="s">
        <v>131</v>
      </c>
      <c r="AT88" s="214" t="s">
        <v>77</v>
      </c>
      <c r="AU88" s="214" t="s">
        <v>78</v>
      </c>
      <c r="AY88" s="213" t="s">
        <v>132</v>
      </c>
      <c r="BK88" s="215">
        <f>BK89+SUM(BK90:BK93)</f>
        <v>0</v>
      </c>
    </row>
    <row r="89" spans="2:65" s="1" customFormat="1" ht="24" customHeight="1">
      <c r="B89" s="37"/>
      <c r="C89" s="216" t="s">
        <v>85</v>
      </c>
      <c r="D89" s="216" t="s">
        <v>133</v>
      </c>
      <c r="E89" s="217" t="s">
        <v>134</v>
      </c>
      <c r="F89" s="218" t="s">
        <v>135</v>
      </c>
      <c r="G89" s="219" t="s">
        <v>136</v>
      </c>
      <c r="H89" s="220">
        <v>1</v>
      </c>
      <c r="I89" s="221"/>
      <c r="J89" s="222">
        <f>ROUND(I89*H89,2)</f>
        <v>0</v>
      </c>
      <c r="K89" s="218" t="s">
        <v>19</v>
      </c>
      <c r="L89" s="42"/>
      <c r="M89" s="223" t="s">
        <v>19</v>
      </c>
      <c r="N89" s="224" t="s">
        <v>49</v>
      </c>
      <c r="O89" s="82"/>
      <c r="P89" s="225">
        <f>O89*H89</f>
        <v>0</v>
      </c>
      <c r="Q89" s="225">
        <v>0</v>
      </c>
      <c r="R89" s="225">
        <f>Q89*H89</f>
        <v>0</v>
      </c>
      <c r="S89" s="225">
        <v>0</v>
      </c>
      <c r="T89" s="226">
        <f>S89*H89</f>
        <v>0</v>
      </c>
      <c r="AR89" s="227" t="s">
        <v>137</v>
      </c>
      <c r="AT89" s="227" t="s">
        <v>133</v>
      </c>
      <c r="AU89" s="227" t="s">
        <v>85</v>
      </c>
      <c r="AY89" s="16" t="s">
        <v>132</v>
      </c>
      <c r="BE89" s="228">
        <f>IF(N89="základní",J89,0)</f>
        <v>0</v>
      </c>
      <c r="BF89" s="228">
        <f>IF(N89="snížená",J89,0)</f>
        <v>0</v>
      </c>
      <c r="BG89" s="228">
        <f>IF(N89="zákl. přenesená",J89,0)</f>
        <v>0</v>
      </c>
      <c r="BH89" s="228">
        <f>IF(N89="sníž. přenesená",J89,0)</f>
        <v>0</v>
      </c>
      <c r="BI89" s="228">
        <f>IF(N89="nulová",J89,0)</f>
        <v>0</v>
      </c>
      <c r="BJ89" s="16" t="s">
        <v>85</v>
      </c>
      <c r="BK89" s="228">
        <f>ROUND(I89*H89,2)</f>
        <v>0</v>
      </c>
      <c r="BL89" s="16" t="s">
        <v>137</v>
      </c>
      <c r="BM89" s="227" t="s">
        <v>138</v>
      </c>
    </row>
    <row r="90" spans="2:47" s="1" customFormat="1" ht="12">
      <c r="B90" s="37"/>
      <c r="C90" s="38"/>
      <c r="D90" s="229" t="s">
        <v>139</v>
      </c>
      <c r="E90" s="38"/>
      <c r="F90" s="230" t="s">
        <v>140</v>
      </c>
      <c r="G90" s="38"/>
      <c r="H90" s="38"/>
      <c r="I90" s="144"/>
      <c r="J90" s="38"/>
      <c r="K90" s="38"/>
      <c r="L90" s="42"/>
      <c r="M90" s="231"/>
      <c r="N90" s="82"/>
      <c r="O90" s="82"/>
      <c r="P90" s="82"/>
      <c r="Q90" s="82"/>
      <c r="R90" s="82"/>
      <c r="S90" s="82"/>
      <c r="T90" s="83"/>
      <c r="AT90" s="16" t="s">
        <v>139</v>
      </c>
      <c r="AU90" s="16" t="s">
        <v>85</v>
      </c>
    </row>
    <row r="91" spans="2:65" s="1" customFormat="1" ht="48" customHeight="1">
      <c r="B91" s="37"/>
      <c r="C91" s="216" t="s">
        <v>87</v>
      </c>
      <c r="D91" s="216" t="s">
        <v>133</v>
      </c>
      <c r="E91" s="217" t="s">
        <v>141</v>
      </c>
      <c r="F91" s="218" t="s">
        <v>142</v>
      </c>
      <c r="G91" s="219" t="s">
        <v>136</v>
      </c>
      <c r="H91" s="220">
        <v>1</v>
      </c>
      <c r="I91" s="221"/>
      <c r="J91" s="222">
        <f>ROUND(I91*H91,2)</f>
        <v>0</v>
      </c>
      <c r="K91" s="218" t="s">
        <v>19</v>
      </c>
      <c r="L91" s="42"/>
      <c r="M91" s="223" t="s">
        <v>19</v>
      </c>
      <c r="N91" s="224" t="s">
        <v>49</v>
      </c>
      <c r="O91" s="82"/>
      <c r="P91" s="225">
        <f>O91*H91</f>
        <v>0</v>
      </c>
      <c r="Q91" s="225">
        <v>0</v>
      </c>
      <c r="R91" s="225">
        <f>Q91*H91</f>
        <v>0</v>
      </c>
      <c r="S91" s="225">
        <v>0</v>
      </c>
      <c r="T91" s="226">
        <f>S91*H91</f>
        <v>0</v>
      </c>
      <c r="AR91" s="227" t="s">
        <v>137</v>
      </c>
      <c r="AT91" s="227" t="s">
        <v>133</v>
      </c>
      <c r="AU91" s="227" t="s">
        <v>85</v>
      </c>
      <c r="AY91" s="16" t="s">
        <v>132</v>
      </c>
      <c r="BE91" s="228">
        <f>IF(N91="základní",J91,0)</f>
        <v>0</v>
      </c>
      <c r="BF91" s="228">
        <f>IF(N91="snížená",J91,0)</f>
        <v>0</v>
      </c>
      <c r="BG91" s="228">
        <f>IF(N91="zákl. přenesená",J91,0)</f>
        <v>0</v>
      </c>
      <c r="BH91" s="228">
        <f>IF(N91="sníž. přenesená",J91,0)</f>
        <v>0</v>
      </c>
      <c r="BI91" s="228">
        <f>IF(N91="nulová",J91,0)</f>
        <v>0</v>
      </c>
      <c r="BJ91" s="16" t="s">
        <v>85</v>
      </c>
      <c r="BK91" s="228">
        <f>ROUND(I91*H91,2)</f>
        <v>0</v>
      </c>
      <c r="BL91" s="16" t="s">
        <v>137</v>
      </c>
      <c r="BM91" s="227" t="s">
        <v>143</v>
      </c>
    </row>
    <row r="92" spans="2:47" s="1" customFormat="1" ht="12">
      <c r="B92" s="37"/>
      <c r="C92" s="38"/>
      <c r="D92" s="229" t="s">
        <v>139</v>
      </c>
      <c r="E92" s="38"/>
      <c r="F92" s="230" t="s">
        <v>144</v>
      </c>
      <c r="G92" s="38"/>
      <c r="H92" s="38"/>
      <c r="I92" s="144"/>
      <c r="J92" s="38"/>
      <c r="K92" s="38"/>
      <c r="L92" s="42"/>
      <c r="M92" s="231"/>
      <c r="N92" s="82"/>
      <c r="O92" s="82"/>
      <c r="P92" s="82"/>
      <c r="Q92" s="82"/>
      <c r="R92" s="82"/>
      <c r="S92" s="82"/>
      <c r="T92" s="83"/>
      <c r="AT92" s="16" t="s">
        <v>139</v>
      </c>
      <c r="AU92" s="16" t="s">
        <v>85</v>
      </c>
    </row>
    <row r="93" spans="2:63" s="11" customFormat="1" ht="22.8" customHeight="1">
      <c r="B93" s="202"/>
      <c r="C93" s="203"/>
      <c r="D93" s="204" t="s">
        <v>77</v>
      </c>
      <c r="E93" s="232" t="s">
        <v>145</v>
      </c>
      <c r="F93" s="232" t="s">
        <v>146</v>
      </c>
      <c r="G93" s="203"/>
      <c r="H93" s="203"/>
      <c r="I93" s="206"/>
      <c r="J93" s="233">
        <f>BK93</f>
        <v>0</v>
      </c>
      <c r="K93" s="203"/>
      <c r="L93" s="208"/>
      <c r="M93" s="209"/>
      <c r="N93" s="210"/>
      <c r="O93" s="210"/>
      <c r="P93" s="211">
        <f>SUM(P94:P97)</f>
        <v>0</v>
      </c>
      <c r="Q93" s="210"/>
      <c r="R93" s="211">
        <f>SUM(R94:R97)</f>
        <v>0</v>
      </c>
      <c r="S93" s="210"/>
      <c r="T93" s="212">
        <f>SUM(T94:T97)</f>
        <v>0</v>
      </c>
      <c r="AR93" s="213" t="s">
        <v>85</v>
      </c>
      <c r="AT93" s="214" t="s">
        <v>77</v>
      </c>
      <c r="AU93" s="214" t="s">
        <v>85</v>
      </c>
      <c r="AY93" s="213" t="s">
        <v>132</v>
      </c>
      <c r="BK93" s="215">
        <f>SUM(BK94:BK97)</f>
        <v>0</v>
      </c>
    </row>
    <row r="94" spans="2:65" s="1" customFormat="1" ht="16.5" customHeight="1">
      <c r="B94" s="37"/>
      <c r="C94" s="216" t="s">
        <v>147</v>
      </c>
      <c r="D94" s="216" t="s">
        <v>133</v>
      </c>
      <c r="E94" s="217" t="s">
        <v>148</v>
      </c>
      <c r="F94" s="218" t="s">
        <v>149</v>
      </c>
      <c r="G94" s="219" t="s">
        <v>150</v>
      </c>
      <c r="H94" s="220">
        <v>1</v>
      </c>
      <c r="I94" s="221"/>
      <c r="J94" s="222">
        <f>ROUND(I94*H94,2)</f>
        <v>0</v>
      </c>
      <c r="K94" s="218" t="s">
        <v>19</v>
      </c>
      <c r="L94" s="42"/>
      <c r="M94" s="223" t="s">
        <v>19</v>
      </c>
      <c r="N94" s="224" t="s">
        <v>49</v>
      </c>
      <c r="O94" s="82"/>
      <c r="P94" s="225">
        <f>O94*H94</f>
        <v>0</v>
      </c>
      <c r="Q94" s="225">
        <v>0</v>
      </c>
      <c r="R94" s="225">
        <f>Q94*H94</f>
        <v>0</v>
      </c>
      <c r="S94" s="225">
        <v>0</v>
      </c>
      <c r="T94" s="226">
        <f>S94*H94</f>
        <v>0</v>
      </c>
      <c r="AR94" s="227" t="s">
        <v>137</v>
      </c>
      <c r="AT94" s="227" t="s">
        <v>133</v>
      </c>
      <c r="AU94" s="227" t="s">
        <v>87</v>
      </c>
      <c r="AY94" s="16" t="s">
        <v>132</v>
      </c>
      <c r="BE94" s="228">
        <f>IF(N94="základní",J94,0)</f>
        <v>0</v>
      </c>
      <c r="BF94" s="228">
        <f>IF(N94="snížená",J94,0)</f>
        <v>0</v>
      </c>
      <c r="BG94" s="228">
        <f>IF(N94="zákl. přenesená",J94,0)</f>
        <v>0</v>
      </c>
      <c r="BH94" s="228">
        <f>IF(N94="sníž. přenesená",J94,0)</f>
        <v>0</v>
      </c>
      <c r="BI94" s="228">
        <f>IF(N94="nulová",J94,0)</f>
        <v>0</v>
      </c>
      <c r="BJ94" s="16" t="s">
        <v>85</v>
      </c>
      <c r="BK94" s="228">
        <f>ROUND(I94*H94,2)</f>
        <v>0</v>
      </c>
      <c r="BL94" s="16" t="s">
        <v>137</v>
      </c>
      <c r="BM94" s="227" t="s">
        <v>151</v>
      </c>
    </row>
    <row r="95" spans="2:47" s="1" customFormat="1" ht="12">
      <c r="B95" s="37"/>
      <c r="C95" s="38"/>
      <c r="D95" s="229" t="s">
        <v>139</v>
      </c>
      <c r="E95" s="38"/>
      <c r="F95" s="230" t="s">
        <v>152</v>
      </c>
      <c r="G95" s="38"/>
      <c r="H95" s="38"/>
      <c r="I95" s="144"/>
      <c r="J95" s="38"/>
      <c r="K95" s="38"/>
      <c r="L95" s="42"/>
      <c r="M95" s="231"/>
      <c r="N95" s="82"/>
      <c r="O95" s="82"/>
      <c r="P95" s="82"/>
      <c r="Q95" s="82"/>
      <c r="R95" s="82"/>
      <c r="S95" s="82"/>
      <c r="T95" s="83"/>
      <c r="AT95" s="16" t="s">
        <v>139</v>
      </c>
      <c r="AU95" s="16" t="s">
        <v>87</v>
      </c>
    </row>
    <row r="96" spans="2:65" s="1" customFormat="1" ht="16.5" customHeight="1">
      <c r="B96" s="37"/>
      <c r="C96" s="216" t="s">
        <v>153</v>
      </c>
      <c r="D96" s="216" t="s">
        <v>133</v>
      </c>
      <c r="E96" s="217" t="s">
        <v>154</v>
      </c>
      <c r="F96" s="218" t="s">
        <v>155</v>
      </c>
      <c r="G96" s="219" t="s">
        <v>150</v>
      </c>
      <c r="H96" s="220">
        <v>1</v>
      </c>
      <c r="I96" s="221"/>
      <c r="J96" s="222">
        <f>ROUND(I96*H96,2)</f>
        <v>0</v>
      </c>
      <c r="K96" s="218" t="s">
        <v>19</v>
      </c>
      <c r="L96" s="42"/>
      <c r="M96" s="223" t="s">
        <v>19</v>
      </c>
      <c r="N96" s="224" t="s">
        <v>49</v>
      </c>
      <c r="O96" s="82"/>
      <c r="P96" s="225">
        <f>O96*H96</f>
        <v>0</v>
      </c>
      <c r="Q96" s="225">
        <v>0</v>
      </c>
      <c r="R96" s="225">
        <f>Q96*H96</f>
        <v>0</v>
      </c>
      <c r="S96" s="225">
        <v>0</v>
      </c>
      <c r="T96" s="226">
        <f>S96*H96</f>
        <v>0</v>
      </c>
      <c r="AR96" s="227" t="s">
        <v>137</v>
      </c>
      <c r="AT96" s="227" t="s">
        <v>133</v>
      </c>
      <c r="AU96" s="227" t="s">
        <v>87</v>
      </c>
      <c r="AY96" s="16" t="s">
        <v>132</v>
      </c>
      <c r="BE96" s="228">
        <f>IF(N96="základní",J96,0)</f>
        <v>0</v>
      </c>
      <c r="BF96" s="228">
        <f>IF(N96="snížená",J96,0)</f>
        <v>0</v>
      </c>
      <c r="BG96" s="228">
        <f>IF(N96="zákl. přenesená",J96,0)</f>
        <v>0</v>
      </c>
      <c r="BH96" s="228">
        <f>IF(N96="sníž. přenesená",J96,0)</f>
        <v>0</v>
      </c>
      <c r="BI96" s="228">
        <f>IF(N96="nulová",J96,0)</f>
        <v>0</v>
      </c>
      <c r="BJ96" s="16" t="s">
        <v>85</v>
      </c>
      <c r="BK96" s="228">
        <f>ROUND(I96*H96,2)</f>
        <v>0</v>
      </c>
      <c r="BL96" s="16" t="s">
        <v>137</v>
      </c>
      <c r="BM96" s="227" t="s">
        <v>156</v>
      </c>
    </row>
    <row r="97" spans="2:47" s="1" customFormat="1" ht="12">
      <c r="B97" s="37"/>
      <c r="C97" s="38"/>
      <c r="D97" s="229" t="s">
        <v>139</v>
      </c>
      <c r="E97" s="38"/>
      <c r="F97" s="230" t="s">
        <v>157</v>
      </c>
      <c r="G97" s="38"/>
      <c r="H97" s="38"/>
      <c r="I97" s="144"/>
      <c r="J97" s="38"/>
      <c r="K97" s="38"/>
      <c r="L97" s="42"/>
      <c r="M97" s="234"/>
      <c r="N97" s="235"/>
      <c r="O97" s="235"/>
      <c r="P97" s="235"/>
      <c r="Q97" s="235"/>
      <c r="R97" s="235"/>
      <c r="S97" s="235"/>
      <c r="T97" s="236"/>
      <c r="AT97" s="16" t="s">
        <v>139</v>
      </c>
      <c r="AU97" s="16" t="s">
        <v>87</v>
      </c>
    </row>
    <row r="98" spans="2:12" s="1" customFormat="1" ht="6.95" customHeight="1">
      <c r="B98" s="57"/>
      <c r="C98" s="58"/>
      <c r="D98" s="58"/>
      <c r="E98" s="58"/>
      <c r="F98" s="58"/>
      <c r="G98" s="58"/>
      <c r="H98" s="58"/>
      <c r="I98" s="169"/>
      <c r="J98" s="58"/>
      <c r="K98" s="58"/>
      <c r="L98" s="42"/>
    </row>
  </sheetData>
  <sheetProtection password="CC35" sheet="1" objects="1" scenarios="1" formatColumns="0" formatRows="0" autoFilter="0"/>
  <autoFilter ref="C86:K97"/>
  <mergeCells count="12">
    <mergeCell ref="E7:H7"/>
    <mergeCell ref="E9:H9"/>
    <mergeCell ref="E11:H11"/>
    <mergeCell ref="E20:H20"/>
    <mergeCell ref="E29:H29"/>
    <mergeCell ref="E50:H50"/>
    <mergeCell ref="E52:H52"/>
    <mergeCell ref="E54:H54"/>
    <mergeCell ref="E75:H75"/>
    <mergeCell ref="E77:H77"/>
    <mergeCell ref="E79:H79"/>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B2:BM166"/>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50.8515625" style="0" customWidth="1"/>
    <col min="7" max="7" width="7.00390625" style="0" customWidth="1"/>
    <col min="8" max="8" width="11.421875" style="0" customWidth="1"/>
    <col min="9" max="9" width="20.140625" style="136"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6" t="s">
        <v>95</v>
      </c>
    </row>
    <row r="3" spans="2:46" ht="6.95" customHeight="1">
      <c r="B3" s="137"/>
      <c r="C3" s="138"/>
      <c r="D3" s="138"/>
      <c r="E3" s="138"/>
      <c r="F3" s="138"/>
      <c r="G3" s="138"/>
      <c r="H3" s="138"/>
      <c r="I3" s="139"/>
      <c r="J3" s="138"/>
      <c r="K3" s="138"/>
      <c r="L3" s="19"/>
      <c r="AT3" s="16" t="s">
        <v>87</v>
      </c>
    </row>
    <row r="4" spans="2:46" ht="24.95" customHeight="1">
      <c r="B4" s="19"/>
      <c r="D4" s="140" t="s">
        <v>105</v>
      </c>
      <c r="L4" s="19"/>
      <c r="M4" s="141" t="s">
        <v>10</v>
      </c>
      <c r="AT4" s="16" t="s">
        <v>4</v>
      </c>
    </row>
    <row r="5" spans="2:12" ht="6.95" customHeight="1">
      <c r="B5" s="19"/>
      <c r="L5" s="19"/>
    </row>
    <row r="6" spans="2:12" ht="12" customHeight="1">
      <c r="B6" s="19"/>
      <c r="D6" s="142" t="s">
        <v>16</v>
      </c>
      <c r="L6" s="19"/>
    </row>
    <row r="7" spans="2:12" ht="16.5" customHeight="1">
      <c r="B7" s="19"/>
      <c r="E7" s="143" t="str">
        <f>'Rekapitulace stavby'!K6</f>
        <v>Litvínov, Dvořákova ul. Oprava účelové komunikace</v>
      </c>
      <c r="F7" s="142"/>
      <c r="G7" s="142"/>
      <c r="H7" s="142"/>
      <c r="L7" s="19"/>
    </row>
    <row r="8" spans="2:12" ht="12" customHeight="1">
      <c r="B8" s="19"/>
      <c r="D8" s="142" t="s">
        <v>106</v>
      </c>
      <c r="L8" s="19"/>
    </row>
    <row r="9" spans="2:12" s="1" customFormat="1" ht="16.5" customHeight="1">
      <c r="B9" s="42"/>
      <c r="E9" s="143" t="s">
        <v>107</v>
      </c>
      <c r="F9" s="1"/>
      <c r="G9" s="1"/>
      <c r="H9" s="1"/>
      <c r="I9" s="144"/>
      <c r="L9" s="42"/>
    </row>
    <row r="10" spans="2:12" s="1" customFormat="1" ht="12" customHeight="1">
      <c r="B10" s="42"/>
      <c r="D10" s="142" t="s">
        <v>108</v>
      </c>
      <c r="I10" s="144"/>
      <c r="L10" s="42"/>
    </row>
    <row r="11" spans="2:12" s="1" customFormat="1" ht="36.95" customHeight="1">
      <c r="B11" s="42"/>
      <c r="E11" s="145" t="s">
        <v>158</v>
      </c>
      <c r="F11" s="1"/>
      <c r="G11" s="1"/>
      <c r="H11" s="1"/>
      <c r="I11" s="144"/>
      <c r="L11" s="42"/>
    </row>
    <row r="12" spans="2:12" s="1" customFormat="1" ht="12">
      <c r="B12" s="42"/>
      <c r="I12" s="144"/>
      <c r="L12" s="42"/>
    </row>
    <row r="13" spans="2:12" s="1" customFormat="1" ht="12" customHeight="1">
      <c r="B13" s="42"/>
      <c r="D13" s="142" t="s">
        <v>18</v>
      </c>
      <c r="F13" s="131" t="s">
        <v>19</v>
      </c>
      <c r="I13" s="146" t="s">
        <v>20</v>
      </c>
      <c r="J13" s="131" t="s">
        <v>19</v>
      </c>
      <c r="L13" s="42"/>
    </row>
    <row r="14" spans="2:12" s="1" customFormat="1" ht="12" customHeight="1">
      <c r="B14" s="42"/>
      <c r="D14" s="142" t="s">
        <v>21</v>
      </c>
      <c r="F14" s="131" t="s">
        <v>22</v>
      </c>
      <c r="I14" s="146" t="s">
        <v>23</v>
      </c>
      <c r="J14" s="147" t="str">
        <f>'Rekapitulace stavby'!AN8</f>
        <v>15. 4. 2019</v>
      </c>
      <c r="L14" s="42"/>
    </row>
    <row r="15" spans="2:12" s="1" customFormat="1" ht="10.8" customHeight="1">
      <c r="B15" s="42"/>
      <c r="I15" s="144"/>
      <c r="L15" s="42"/>
    </row>
    <row r="16" spans="2:12" s="1" customFormat="1" ht="12" customHeight="1">
      <c r="B16" s="42"/>
      <c r="D16" s="142" t="s">
        <v>25</v>
      </c>
      <c r="I16" s="146" t="s">
        <v>26</v>
      </c>
      <c r="J16" s="131" t="s">
        <v>27</v>
      </c>
      <c r="L16" s="42"/>
    </row>
    <row r="17" spans="2:12" s="1" customFormat="1" ht="18" customHeight="1">
      <c r="B17" s="42"/>
      <c r="E17" s="131" t="s">
        <v>28</v>
      </c>
      <c r="I17" s="146" t="s">
        <v>29</v>
      </c>
      <c r="J17" s="131" t="s">
        <v>30</v>
      </c>
      <c r="L17" s="42"/>
    </row>
    <row r="18" spans="2:12" s="1" customFormat="1" ht="6.95" customHeight="1">
      <c r="B18" s="42"/>
      <c r="I18" s="144"/>
      <c r="L18" s="42"/>
    </row>
    <row r="19" spans="2:12" s="1" customFormat="1" ht="12" customHeight="1">
      <c r="B19" s="42"/>
      <c r="D19" s="142" t="s">
        <v>31</v>
      </c>
      <c r="I19" s="146" t="s">
        <v>26</v>
      </c>
      <c r="J19" s="32" t="str">
        <f>'Rekapitulace stavby'!AN13</f>
        <v>Vyplň údaj</v>
      </c>
      <c r="L19" s="42"/>
    </row>
    <row r="20" spans="2:12" s="1" customFormat="1" ht="18" customHeight="1">
      <c r="B20" s="42"/>
      <c r="E20" s="32" t="str">
        <f>'Rekapitulace stavby'!E14</f>
        <v>Vyplň údaj</v>
      </c>
      <c r="F20" s="131"/>
      <c r="G20" s="131"/>
      <c r="H20" s="131"/>
      <c r="I20" s="146" t="s">
        <v>29</v>
      </c>
      <c r="J20" s="32" t="str">
        <f>'Rekapitulace stavby'!AN14</f>
        <v>Vyplň údaj</v>
      </c>
      <c r="L20" s="42"/>
    </row>
    <row r="21" spans="2:12" s="1" customFormat="1" ht="6.95" customHeight="1">
      <c r="B21" s="42"/>
      <c r="I21" s="144"/>
      <c r="L21" s="42"/>
    </row>
    <row r="22" spans="2:12" s="1" customFormat="1" ht="12" customHeight="1">
      <c r="B22" s="42"/>
      <c r="D22" s="142" t="s">
        <v>33</v>
      </c>
      <c r="I22" s="146" t="s">
        <v>26</v>
      </c>
      <c r="J22" s="131" t="s">
        <v>34</v>
      </c>
      <c r="L22" s="42"/>
    </row>
    <row r="23" spans="2:12" s="1" customFormat="1" ht="18" customHeight="1">
      <c r="B23" s="42"/>
      <c r="E23" s="131" t="s">
        <v>35</v>
      </c>
      <c r="I23" s="146" t="s">
        <v>29</v>
      </c>
      <c r="J23" s="131" t="s">
        <v>36</v>
      </c>
      <c r="L23" s="42"/>
    </row>
    <row r="24" spans="2:12" s="1" customFormat="1" ht="6.95" customHeight="1">
      <c r="B24" s="42"/>
      <c r="I24" s="144"/>
      <c r="L24" s="42"/>
    </row>
    <row r="25" spans="2:12" s="1" customFormat="1" ht="12" customHeight="1">
      <c r="B25" s="42"/>
      <c r="D25" s="142" t="s">
        <v>38</v>
      </c>
      <c r="I25" s="146" t="s">
        <v>26</v>
      </c>
      <c r="J25" s="131" t="s">
        <v>39</v>
      </c>
      <c r="L25" s="42"/>
    </row>
    <row r="26" spans="2:12" s="1" customFormat="1" ht="18" customHeight="1">
      <c r="B26" s="42"/>
      <c r="E26" s="131" t="s">
        <v>40</v>
      </c>
      <c r="I26" s="146" t="s">
        <v>29</v>
      </c>
      <c r="J26" s="131" t="s">
        <v>41</v>
      </c>
      <c r="L26" s="42"/>
    </row>
    <row r="27" spans="2:12" s="1" customFormat="1" ht="6.95" customHeight="1">
      <c r="B27" s="42"/>
      <c r="I27" s="144"/>
      <c r="L27" s="42"/>
    </row>
    <row r="28" spans="2:12" s="1" customFormat="1" ht="12" customHeight="1">
      <c r="B28" s="42"/>
      <c r="D28" s="142" t="s">
        <v>42</v>
      </c>
      <c r="I28" s="144"/>
      <c r="L28" s="42"/>
    </row>
    <row r="29" spans="2:12" s="7" customFormat="1" ht="16.5" customHeight="1">
      <c r="B29" s="148"/>
      <c r="E29" s="149" t="s">
        <v>19</v>
      </c>
      <c r="F29" s="149"/>
      <c r="G29" s="149"/>
      <c r="H29" s="149"/>
      <c r="I29" s="150"/>
      <c r="L29" s="148"/>
    </row>
    <row r="30" spans="2:12" s="1" customFormat="1" ht="6.95" customHeight="1">
      <c r="B30" s="42"/>
      <c r="I30" s="144"/>
      <c r="L30" s="42"/>
    </row>
    <row r="31" spans="2:12" s="1" customFormat="1" ht="6.95" customHeight="1">
      <c r="B31" s="42"/>
      <c r="D31" s="74"/>
      <c r="E31" s="74"/>
      <c r="F31" s="74"/>
      <c r="G31" s="74"/>
      <c r="H31" s="74"/>
      <c r="I31" s="151"/>
      <c r="J31" s="74"/>
      <c r="K31" s="74"/>
      <c r="L31" s="42"/>
    </row>
    <row r="32" spans="2:12" s="1" customFormat="1" ht="25.4" customHeight="1">
      <c r="B32" s="42"/>
      <c r="D32" s="152" t="s">
        <v>44</v>
      </c>
      <c r="I32" s="144"/>
      <c r="J32" s="153">
        <f>ROUND(J92,2)</f>
        <v>0</v>
      </c>
      <c r="L32" s="42"/>
    </row>
    <row r="33" spans="2:12" s="1" customFormat="1" ht="6.95" customHeight="1">
      <c r="B33" s="42"/>
      <c r="D33" s="74"/>
      <c r="E33" s="74"/>
      <c r="F33" s="74"/>
      <c r="G33" s="74"/>
      <c r="H33" s="74"/>
      <c r="I33" s="151"/>
      <c r="J33" s="74"/>
      <c r="K33" s="74"/>
      <c r="L33" s="42"/>
    </row>
    <row r="34" spans="2:12" s="1" customFormat="1" ht="14.4" customHeight="1">
      <c r="B34" s="42"/>
      <c r="F34" s="154" t="s">
        <v>46</v>
      </c>
      <c r="I34" s="155" t="s">
        <v>45</v>
      </c>
      <c r="J34" s="154" t="s">
        <v>47</v>
      </c>
      <c r="L34" s="42"/>
    </row>
    <row r="35" spans="2:12" s="1" customFormat="1" ht="14.4" customHeight="1">
      <c r="B35" s="42"/>
      <c r="D35" s="156" t="s">
        <v>48</v>
      </c>
      <c r="E35" s="142" t="s">
        <v>49</v>
      </c>
      <c r="F35" s="157">
        <f>ROUND((SUM(BE92:BE165)),2)</f>
        <v>0</v>
      </c>
      <c r="I35" s="158">
        <v>0.21</v>
      </c>
      <c r="J35" s="157">
        <f>ROUND(((SUM(BE92:BE165))*I35),2)</f>
        <v>0</v>
      </c>
      <c r="L35" s="42"/>
    </row>
    <row r="36" spans="2:12" s="1" customFormat="1" ht="14.4" customHeight="1">
      <c r="B36" s="42"/>
      <c r="E36" s="142" t="s">
        <v>50</v>
      </c>
      <c r="F36" s="157">
        <f>ROUND((SUM(BF92:BF165)),2)</f>
        <v>0</v>
      </c>
      <c r="I36" s="158">
        <v>0.15</v>
      </c>
      <c r="J36" s="157">
        <f>ROUND(((SUM(BF92:BF165))*I36),2)</f>
        <v>0</v>
      </c>
      <c r="L36" s="42"/>
    </row>
    <row r="37" spans="2:12" s="1" customFormat="1" ht="14.4" customHeight="1" hidden="1">
      <c r="B37" s="42"/>
      <c r="E37" s="142" t="s">
        <v>51</v>
      </c>
      <c r="F37" s="157">
        <f>ROUND((SUM(BG92:BG165)),2)</f>
        <v>0</v>
      </c>
      <c r="I37" s="158">
        <v>0.21</v>
      </c>
      <c r="J37" s="157">
        <f>0</f>
        <v>0</v>
      </c>
      <c r="L37" s="42"/>
    </row>
    <row r="38" spans="2:12" s="1" customFormat="1" ht="14.4" customHeight="1" hidden="1">
      <c r="B38" s="42"/>
      <c r="E38" s="142" t="s">
        <v>52</v>
      </c>
      <c r="F38" s="157">
        <f>ROUND((SUM(BH92:BH165)),2)</f>
        <v>0</v>
      </c>
      <c r="I38" s="158">
        <v>0.15</v>
      </c>
      <c r="J38" s="157">
        <f>0</f>
        <v>0</v>
      </c>
      <c r="L38" s="42"/>
    </row>
    <row r="39" spans="2:12" s="1" customFormat="1" ht="14.4" customHeight="1" hidden="1">
      <c r="B39" s="42"/>
      <c r="E39" s="142" t="s">
        <v>53</v>
      </c>
      <c r="F39" s="157">
        <f>ROUND((SUM(BI92:BI165)),2)</f>
        <v>0</v>
      </c>
      <c r="I39" s="158">
        <v>0</v>
      </c>
      <c r="J39" s="157">
        <f>0</f>
        <v>0</v>
      </c>
      <c r="L39" s="42"/>
    </row>
    <row r="40" spans="2:12" s="1" customFormat="1" ht="6.95" customHeight="1">
      <c r="B40" s="42"/>
      <c r="I40" s="144"/>
      <c r="L40" s="42"/>
    </row>
    <row r="41" spans="2:12" s="1" customFormat="1" ht="25.4" customHeight="1">
      <c r="B41" s="42"/>
      <c r="C41" s="159"/>
      <c r="D41" s="160" t="s">
        <v>54</v>
      </c>
      <c r="E41" s="161"/>
      <c r="F41" s="161"/>
      <c r="G41" s="162" t="s">
        <v>55</v>
      </c>
      <c r="H41" s="163" t="s">
        <v>56</v>
      </c>
      <c r="I41" s="164"/>
      <c r="J41" s="165">
        <f>SUM(J32:J39)</f>
        <v>0</v>
      </c>
      <c r="K41" s="166"/>
      <c r="L41" s="42"/>
    </row>
    <row r="42" spans="2:12" s="1" customFormat="1" ht="14.4" customHeight="1">
      <c r="B42" s="167"/>
      <c r="C42" s="168"/>
      <c r="D42" s="168"/>
      <c r="E42" s="168"/>
      <c r="F42" s="168"/>
      <c r="G42" s="168"/>
      <c r="H42" s="168"/>
      <c r="I42" s="169"/>
      <c r="J42" s="168"/>
      <c r="K42" s="168"/>
      <c r="L42" s="42"/>
    </row>
    <row r="46" spans="2:12" s="1" customFormat="1" ht="6.95" customHeight="1">
      <c r="B46" s="170"/>
      <c r="C46" s="171"/>
      <c r="D46" s="171"/>
      <c r="E46" s="171"/>
      <c r="F46" s="171"/>
      <c r="G46" s="171"/>
      <c r="H46" s="171"/>
      <c r="I46" s="172"/>
      <c r="J46" s="171"/>
      <c r="K46" s="171"/>
      <c r="L46" s="42"/>
    </row>
    <row r="47" spans="2:12" s="1" customFormat="1" ht="24.95" customHeight="1">
      <c r="B47" s="37"/>
      <c r="C47" s="22" t="s">
        <v>110</v>
      </c>
      <c r="D47" s="38"/>
      <c r="E47" s="38"/>
      <c r="F47" s="38"/>
      <c r="G47" s="38"/>
      <c r="H47" s="38"/>
      <c r="I47" s="144"/>
      <c r="J47" s="38"/>
      <c r="K47" s="38"/>
      <c r="L47" s="42"/>
    </row>
    <row r="48" spans="2:12" s="1" customFormat="1" ht="6.95" customHeight="1">
      <c r="B48" s="37"/>
      <c r="C48" s="38"/>
      <c r="D48" s="38"/>
      <c r="E48" s="38"/>
      <c r="F48" s="38"/>
      <c r="G48" s="38"/>
      <c r="H48" s="38"/>
      <c r="I48" s="144"/>
      <c r="J48" s="38"/>
      <c r="K48" s="38"/>
      <c r="L48" s="42"/>
    </row>
    <row r="49" spans="2:12" s="1" customFormat="1" ht="12" customHeight="1">
      <c r="B49" s="37"/>
      <c r="C49" s="31" t="s">
        <v>16</v>
      </c>
      <c r="D49" s="38"/>
      <c r="E49" s="38"/>
      <c r="F49" s="38"/>
      <c r="G49" s="38"/>
      <c r="H49" s="38"/>
      <c r="I49" s="144"/>
      <c r="J49" s="38"/>
      <c r="K49" s="38"/>
      <c r="L49" s="42"/>
    </row>
    <row r="50" spans="2:12" s="1" customFormat="1" ht="16.5" customHeight="1">
      <c r="B50" s="37"/>
      <c r="C50" s="38"/>
      <c r="D50" s="38"/>
      <c r="E50" s="173" t="str">
        <f>E7</f>
        <v>Litvínov, Dvořákova ul. Oprava účelové komunikace</v>
      </c>
      <c r="F50" s="31"/>
      <c r="G50" s="31"/>
      <c r="H50" s="31"/>
      <c r="I50" s="144"/>
      <c r="J50" s="38"/>
      <c r="K50" s="38"/>
      <c r="L50" s="42"/>
    </row>
    <row r="51" spans="2:12" ht="12" customHeight="1">
      <c r="B51" s="20"/>
      <c r="C51" s="31" t="s">
        <v>106</v>
      </c>
      <c r="D51" s="21"/>
      <c r="E51" s="21"/>
      <c r="F51" s="21"/>
      <c r="G51" s="21"/>
      <c r="H51" s="21"/>
      <c r="I51" s="136"/>
      <c r="J51" s="21"/>
      <c r="K51" s="21"/>
      <c r="L51" s="19"/>
    </row>
    <row r="52" spans="2:12" s="1" customFormat="1" ht="16.5" customHeight="1">
      <c r="B52" s="37"/>
      <c r="C52" s="38"/>
      <c r="D52" s="38"/>
      <c r="E52" s="173" t="s">
        <v>107</v>
      </c>
      <c r="F52" s="38"/>
      <c r="G52" s="38"/>
      <c r="H52" s="38"/>
      <c r="I52" s="144"/>
      <c r="J52" s="38"/>
      <c r="K52" s="38"/>
      <c r="L52" s="42"/>
    </row>
    <row r="53" spans="2:12" s="1" customFormat="1" ht="12" customHeight="1">
      <c r="B53" s="37"/>
      <c r="C53" s="31" t="s">
        <v>108</v>
      </c>
      <c r="D53" s="38"/>
      <c r="E53" s="38"/>
      <c r="F53" s="38"/>
      <c r="G53" s="38"/>
      <c r="H53" s="38"/>
      <c r="I53" s="144"/>
      <c r="J53" s="38"/>
      <c r="K53" s="38"/>
      <c r="L53" s="42"/>
    </row>
    <row r="54" spans="2:12" s="1" customFormat="1" ht="16.5" customHeight="1">
      <c r="B54" s="37"/>
      <c r="C54" s="38"/>
      <c r="D54" s="38"/>
      <c r="E54" s="67" t="str">
        <f>E11</f>
        <v>D.1.ZE - Zemní práce</v>
      </c>
      <c r="F54" s="38"/>
      <c r="G54" s="38"/>
      <c r="H54" s="38"/>
      <c r="I54" s="144"/>
      <c r="J54" s="38"/>
      <c r="K54" s="38"/>
      <c r="L54" s="42"/>
    </row>
    <row r="55" spans="2:12" s="1" customFormat="1" ht="6.95" customHeight="1">
      <c r="B55" s="37"/>
      <c r="C55" s="38"/>
      <c r="D55" s="38"/>
      <c r="E55" s="38"/>
      <c r="F55" s="38"/>
      <c r="G55" s="38"/>
      <c r="H55" s="38"/>
      <c r="I55" s="144"/>
      <c r="J55" s="38"/>
      <c r="K55" s="38"/>
      <c r="L55" s="42"/>
    </row>
    <row r="56" spans="2:12" s="1" customFormat="1" ht="12" customHeight="1">
      <c r="B56" s="37"/>
      <c r="C56" s="31" t="s">
        <v>21</v>
      </c>
      <c r="D56" s="38"/>
      <c r="E56" s="38"/>
      <c r="F56" s="26" t="str">
        <f>F14</f>
        <v>k.ú. Horní Litvínov</v>
      </c>
      <c r="G56" s="38"/>
      <c r="H56" s="38"/>
      <c r="I56" s="146" t="s">
        <v>23</v>
      </c>
      <c r="J56" s="70" t="str">
        <f>IF(J14="","",J14)</f>
        <v>15. 4. 2019</v>
      </c>
      <c r="K56" s="38"/>
      <c r="L56" s="42"/>
    </row>
    <row r="57" spans="2:12" s="1" customFormat="1" ht="6.95" customHeight="1">
      <c r="B57" s="37"/>
      <c r="C57" s="38"/>
      <c r="D57" s="38"/>
      <c r="E57" s="38"/>
      <c r="F57" s="38"/>
      <c r="G57" s="38"/>
      <c r="H57" s="38"/>
      <c r="I57" s="144"/>
      <c r="J57" s="38"/>
      <c r="K57" s="38"/>
      <c r="L57" s="42"/>
    </row>
    <row r="58" spans="2:12" s="1" customFormat="1" ht="27.9" customHeight="1">
      <c r="B58" s="37"/>
      <c r="C58" s="31" t="s">
        <v>25</v>
      </c>
      <c r="D58" s="38"/>
      <c r="E58" s="38"/>
      <c r="F58" s="26" t="str">
        <f>E17</f>
        <v>Město Litvínov</v>
      </c>
      <c r="G58" s="38"/>
      <c r="H58" s="38"/>
      <c r="I58" s="146" t="s">
        <v>33</v>
      </c>
      <c r="J58" s="35" t="str">
        <f>E23</f>
        <v>ARTECH spol. s r.o.</v>
      </c>
      <c r="K58" s="38"/>
      <c r="L58" s="42"/>
    </row>
    <row r="59" spans="2:12" s="1" customFormat="1" ht="15.15" customHeight="1">
      <c r="B59" s="37"/>
      <c r="C59" s="31" t="s">
        <v>31</v>
      </c>
      <c r="D59" s="38"/>
      <c r="E59" s="38"/>
      <c r="F59" s="26" t="str">
        <f>IF(E20="","",E20)</f>
        <v>Vyplň údaj</v>
      </c>
      <c r="G59" s="38"/>
      <c r="H59" s="38"/>
      <c r="I59" s="146" t="s">
        <v>38</v>
      </c>
      <c r="J59" s="35" t="str">
        <f>E26</f>
        <v>Karel Žíla</v>
      </c>
      <c r="K59" s="38"/>
      <c r="L59" s="42"/>
    </row>
    <row r="60" spans="2:12" s="1" customFormat="1" ht="10.3" customHeight="1">
      <c r="B60" s="37"/>
      <c r="C60" s="38"/>
      <c r="D60" s="38"/>
      <c r="E60" s="38"/>
      <c r="F60" s="38"/>
      <c r="G60" s="38"/>
      <c r="H60" s="38"/>
      <c r="I60" s="144"/>
      <c r="J60" s="38"/>
      <c r="K60" s="38"/>
      <c r="L60" s="42"/>
    </row>
    <row r="61" spans="2:12" s="1" customFormat="1" ht="29.25" customHeight="1">
      <c r="B61" s="37"/>
      <c r="C61" s="174" t="s">
        <v>111</v>
      </c>
      <c r="D61" s="175"/>
      <c r="E61" s="175"/>
      <c r="F61" s="175"/>
      <c r="G61" s="175"/>
      <c r="H61" s="175"/>
      <c r="I61" s="176"/>
      <c r="J61" s="177" t="s">
        <v>112</v>
      </c>
      <c r="K61" s="175"/>
      <c r="L61" s="42"/>
    </row>
    <row r="62" spans="2:12" s="1" customFormat="1" ht="10.3" customHeight="1">
      <c r="B62" s="37"/>
      <c r="C62" s="38"/>
      <c r="D62" s="38"/>
      <c r="E62" s="38"/>
      <c r="F62" s="38"/>
      <c r="G62" s="38"/>
      <c r="H62" s="38"/>
      <c r="I62" s="144"/>
      <c r="J62" s="38"/>
      <c r="K62" s="38"/>
      <c r="L62" s="42"/>
    </row>
    <row r="63" spans="2:47" s="1" customFormat="1" ht="22.8" customHeight="1">
      <c r="B63" s="37"/>
      <c r="C63" s="178" t="s">
        <v>76</v>
      </c>
      <c r="D63" s="38"/>
      <c r="E63" s="38"/>
      <c r="F63" s="38"/>
      <c r="G63" s="38"/>
      <c r="H63" s="38"/>
      <c r="I63" s="144"/>
      <c r="J63" s="100">
        <f>J92</f>
        <v>0</v>
      </c>
      <c r="K63" s="38"/>
      <c r="L63" s="42"/>
      <c r="AU63" s="16" t="s">
        <v>113</v>
      </c>
    </row>
    <row r="64" spans="2:12" s="8" customFormat="1" ht="24.95" customHeight="1">
      <c r="B64" s="179"/>
      <c r="C64" s="180"/>
      <c r="D64" s="181" t="s">
        <v>159</v>
      </c>
      <c r="E64" s="182"/>
      <c r="F64" s="182"/>
      <c r="G64" s="182"/>
      <c r="H64" s="182"/>
      <c r="I64" s="183"/>
      <c r="J64" s="184">
        <f>J93</f>
        <v>0</v>
      </c>
      <c r="K64" s="180"/>
      <c r="L64" s="185"/>
    </row>
    <row r="65" spans="2:12" s="9" customFormat="1" ht="19.9" customHeight="1">
      <c r="B65" s="186"/>
      <c r="C65" s="123"/>
      <c r="D65" s="187" t="s">
        <v>160</v>
      </c>
      <c r="E65" s="188"/>
      <c r="F65" s="188"/>
      <c r="G65" s="188"/>
      <c r="H65" s="188"/>
      <c r="I65" s="189"/>
      <c r="J65" s="190">
        <f>J94</f>
        <v>0</v>
      </c>
      <c r="K65" s="123"/>
      <c r="L65" s="191"/>
    </row>
    <row r="66" spans="2:12" s="9" customFormat="1" ht="19.9" customHeight="1">
      <c r="B66" s="186"/>
      <c r="C66" s="123"/>
      <c r="D66" s="187" t="s">
        <v>161</v>
      </c>
      <c r="E66" s="188"/>
      <c r="F66" s="188"/>
      <c r="G66" s="188"/>
      <c r="H66" s="188"/>
      <c r="I66" s="189"/>
      <c r="J66" s="190">
        <f>J141</f>
        <v>0</v>
      </c>
      <c r="K66" s="123"/>
      <c r="L66" s="191"/>
    </row>
    <row r="67" spans="2:12" s="9" customFormat="1" ht="19.9" customHeight="1">
      <c r="B67" s="186"/>
      <c r="C67" s="123"/>
      <c r="D67" s="187" t="s">
        <v>162</v>
      </c>
      <c r="E67" s="188"/>
      <c r="F67" s="188"/>
      <c r="G67" s="188"/>
      <c r="H67" s="188"/>
      <c r="I67" s="189"/>
      <c r="J67" s="190">
        <f>J147</f>
        <v>0</v>
      </c>
      <c r="K67" s="123"/>
      <c r="L67" s="191"/>
    </row>
    <row r="68" spans="2:12" s="9" customFormat="1" ht="19.9" customHeight="1">
      <c r="B68" s="186"/>
      <c r="C68" s="123"/>
      <c r="D68" s="187" t="s">
        <v>163</v>
      </c>
      <c r="E68" s="188"/>
      <c r="F68" s="188"/>
      <c r="G68" s="188"/>
      <c r="H68" s="188"/>
      <c r="I68" s="189"/>
      <c r="J68" s="190">
        <f>J159</f>
        <v>0</v>
      </c>
      <c r="K68" s="123"/>
      <c r="L68" s="191"/>
    </row>
    <row r="69" spans="2:12" s="8" customFormat="1" ht="24.95" customHeight="1">
      <c r="B69" s="179"/>
      <c r="C69" s="180"/>
      <c r="D69" s="181" t="s">
        <v>114</v>
      </c>
      <c r="E69" s="182"/>
      <c r="F69" s="182"/>
      <c r="G69" s="182"/>
      <c r="H69" s="182"/>
      <c r="I69" s="183"/>
      <c r="J69" s="184">
        <f>J162</f>
        <v>0</v>
      </c>
      <c r="K69" s="180"/>
      <c r="L69" s="185"/>
    </row>
    <row r="70" spans="2:12" s="9" customFormat="1" ht="19.9" customHeight="1">
      <c r="B70" s="186"/>
      <c r="C70" s="123"/>
      <c r="D70" s="187" t="s">
        <v>164</v>
      </c>
      <c r="E70" s="188"/>
      <c r="F70" s="188"/>
      <c r="G70" s="188"/>
      <c r="H70" s="188"/>
      <c r="I70" s="189"/>
      <c r="J70" s="190">
        <f>J163</f>
        <v>0</v>
      </c>
      <c r="K70" s="123"/>
      <c r="L70" s="191"/>
    </row>
    <row r="71" spans="2:12" s="1" customFormat="1" ht="21.8" customHeight="1">
      <c r="B71" s="37"/>
      <c r="C71" s="38"/>
      <c r="D71" s="38"/>
      <c r="E71" s="38"/>
      <c r="F71" s="38"/>
      <c r="G71" s="38"/>
      <c r="H71" s="38"/>
      <c r="I71" s="144"/>
      <c r="J71" s="38"/>
      <c r="K71" s="38"/>
      <c r="L71" s="42"/>
    </row>
    <row r="72" spans="2:12" s="1" customFormat="1" ht="6.95" customHeight="1">
      <c r="B72" s="57"/>
      <c r="C72" s="58"/>
      <c r="D72" s="58"/>
      <c r="E72" s="58"/>
      <c r="F72" s="58"/>
      <c r="G72" s="58"/>
      <c r="H72" s="58"/>
      <c r="I72" s="169"/>
      <c r="J72" s="58"/>
      <c r="K72" s="58"/>
      <c r="L72" s="42"/>
    </row>
    <row r="76" spans="2:12" s="1" customFormat="1" ht="6.95" customHeight="1">
      <c r="B76" s="59"/>
      <c r="C76" s="60"/>
      <c r="D76" s="60"/>
      <c r="E76" s="60"/>
      <c r="F76" s="60"/>
      <c r="G76" s="60"/>
      <c r="H76" s="60"/>
      <c r="I76" s="172"/>
      <c r="J76" s="60"/>
      <c r="K76" s="60"/>
      <c r="L76" s="42"/>
    </row>
    <row r="77" spans="2:12" s="1" customFormat="1" ht="24.95" customHeight="1">
      <c r="B77" s="37"/>
      <c r="C77" s="22" t="s">
        <v>116</v>
      </c>
      <c r="D77" s="38"/>
      <c r="E77" s="38"/>
      <c r="F77" s="38"/>
      <c r="G77" s="38"/>
      <c r="H77" s="38"/>
      <c r="I77" s="144"/>
      <c r="J77" s="38"/>
      <c r="K77" s="38"/>
      <c r="L77" s="42"/>
    </row>
    <row r="78" spans="2:12" s="1" customFormat="1" ht="6.95" customHeight="1">
      <c r="B78" s="37"/>
      <c r="C78" s="38"/>
      <c r="D78" s="38"/>
      <c r="E78" s="38"/>
      <c r="F78" s="38"/>
      <c r="G78" s="38"/>
      <c r="H78" s="38"/>
      <c r="I78" s="144"/>
      <c r="J78" s="38"/>
      <c r="K78" s="38"/>
      <c r="L78" s="42"/>
    </row>
    <row r="79" spans="2:12" s="1" customFormat="1" ht="12" customHeight="1">
      <c r="B79" s="37"/>
      <c r="C79" s="31" t="s">
        <v>16</v>
      </c>
      <c r="D79" s="38"/>
      <c r="E79" s="38"/>
      <c r="F79" s="38"/>
      <c r="G79" s="38"/>
      <c r="H79" s="38"/>
      <c r="I79" s="144"/>
      <c r="J79" s="38"/>
      <c r="K79" s="38"/>
      <c r="L79" s="42"/>
    </row>
    <row r="80" spans="2:12" s="1" customFormat="1" ht="16.5" customHeight="1">
      <c r="B80" s="37"/>
      <c r="C80" s="38"/>
      <c r="D80" s="38"/>
      <c r="E80" s="173" t="str">
        <f>E7</f>
        <v>Litvínov, Dvořákova ul. Oprava účelové komunikace</v>
      </c>
      <c r="F80" s="31"/>
      <c r="G80" s="31"/>
      <c r="H80" s="31"/>
      <c r="I80" s="144"/>
      <c r="J80" s="38"/>
      <c r="K80" s="38"/>
      <c r="L80" s="42"/>
    </row>
    <row r="81" spans="2:12" ht="12" customHeight="1">
      <c r="B81" s="20"/>
      <c r="C81" s="31" t="s">
        <v>106</v>
      </c>
      <c r="D81" s="21"/>
      <c r="E81" s="21"/>
      <c r="F81" s="21"/>
      <c r="G81" s="21"/>
      <c r="H81" s="21"/>
      <c r="I81" s="136"/>
      <c r="J81" s="21"/>
      <c r="K81" s="21"/>
      <c r="L81" s="19"/>
    </row>
    <row r="82" spans="2:12" s="1" customFormat="1" ht="16.5" customHeight="1">
      <c r="B82" s="37"/>
      <c r="C82" s="38"/>
      <c r="D82" s="38"/>
      <c r="E82" s="173" t="s">
        <v>107</v>
      </c>
      <c r="F82" s="38"/>
      <c r="G82" s="38"/>
      <c r="H82" s="38"/>
      <c r="I82" s="144"/>
      <c r="J82" s="38"/>
      <c r="K82" s="38"/>
      <c r="L82" s="42"/>
    </row>
    <row r="83" spans="2:12" s="1" customFormat="1" ht="12" customHeight="1">
      <c r="B83" s="37"/>
      <c r="C83" s="31" t="s">
        <v>108</v>
      </c>
      <c r="D83" s="38"/>
      <c r="E83" s="38"/>
      <c r="F83" s="38"/>
      <c r="G83" s="38"/>
      <c r="H83" s="38"/>
      <c r="I83" s="144"/>
      <c r="J83" s="38"/>
      <c r="K83" s="38"/>
      <c r="L83" s="42"/>
    </row>
    <row r="84" spans="2:12" s="1" customFormat="1" ht="16.5" customHeight="1">
      <c r="B84" s="37"/>
      <c r="C84" s="38"/>
      <c r="D84" s="38"/>
      <c r="E84" s="67" t="str">
        <f>E11</f>
        <v>D.1.ZE - Zemní práce</v>
      </c>
      <c r="F84" s="38"/>
      <c r="G84" s="38"/>
      <c r="H84" s="38"/>
      <c r="I84" s="144"/>
      <c r="J84" s="38"/>
      <c r="K84" s="38"/>
      <c r="L84" s="42"/>
    </row>
    <row r="85" spans="2:12" s="1" customFormat="1" ht="6.95" customHeight="1">
      <c r="B85" s="37"/>
      <c r="C85" s="38"/>
      <c r="D85" s="38"/>
      <c r="E85" s="38"/>
      <c r="F85" s="38"/>
      <c r="G85" s="38"/>
      <c r="H85" s="38"/>
      <c r="I85" s="144"/>
      <c r="J85" s="38"/>
      <c r="K85" s="38"/>
      <c r="L85" s="42"/>
    </row>
    <row r="86" spans="2:12" s="1" customFormat="1" ht="12" customHeight="1">
      <c r="B86" s="37"/>
      <c r="C86" s="31" t="s">
        <v>21</v>
      </c>
      <c r="D86" s="38"/>
      <c r="E86" s="38"/>
      <c r="F86" s="26" t="str">
        <f>F14</f>
        <v>k.ú. Horní Litvínov</v>
      </c>
      <c r="G86" s="38"/>
      <c r="H86" s="38"/>
      <c r="I86" s="146" t="s">
        <v>23</v>
      </c>
      <c r="J86" s="70" t="str">
        <f>IF(J14="","",J14)</f>
        <v>15. 4. 2019</v>
      </c>
      <c r="K86" s="38"/>
      <c r="L86" s="42"/>
    </row>
    <row r="87" spans="2:12" s="1" customFormat="1" ht="6.95" customHeight="1">
      <c r="B87" s="37"/>
      <c r="C87" s="38"/>
      <c r="D87" s="38"/>
      <c r="E87" s="38"/>
      <c r="F87" s="38"/>
      <c r="G87" s="38"/>
      <c r="H87" s="38"/>
      <c r="I87" s="144"/>
      <c r="J87" s="38"/>
      <c r="K87" s="38"/>
      <c r="L87" s="42"/>
    </row>
    <row r="88" spans="2:12" s="1" customFormat="1" ht="27.9" customHeight="1">
      <c r="B88" s="37"/>
      <c r="C88" s="31" t="s">
        <v>25</v>
      </c>
      <c r="D88" s="38"/>
      <c r="E88" s="38"/>
      <c r="F88" s="26" t="str">
        <f>E17</f>
        <v>Město Litvínov</v>
      </c>
      <c r="G88" s="38"/>
      <c r="H88" s="38"/>
      <c r="I88" s="146" t="s">
        <v>33</v>
      </c>
      <c r="J88" s="35" t="str">
        <f>E23</f>
        <v>ARTECH spol. s r.o.</v>
      </c>
      <c r="K88" s="38"/>
      <c r="L88" s="42"/>
    </row>
    <row r="89" spans="2:12" s="1" customFormat="1" ht="15.15" customHeight="1">
      <c r="B89" s="37"/>
      <c r="C89" s="31" t="s">
        <v>31</v>
      </c>
      <c r="D89" s="38"/>
      <c r="E89" s="38"/>
      <c r="F89" s="26" t="str">
        <f>IF(E20="","",E20)</f>
        <v>Vyplň údaj</v>
      </c>
      <c r="G89" s="38"/>
      <c r="H89" s="38"/>
      <c r="I89" s="146" t="s">
        <v>38</v>
      </c>
      <c r="J89" s="35" t="str">
        <f>E26</f>
        <v>Karel Žíla</v>
      </c>
      <c r="K89" s="38"/>
      <c r="L89" s="42"/>
    </row>
    <row r="90" spans="2:12" s="1" customFormat="1" ht="10.3" customHeight="1">
      <c r="B90" s="37"/>
      <c r="C90" s="38"/>
      <c r="D90" s="38"/>
      <c r="E90" s="38"/>
      <c r="F90" s="38"/>
      <c r="G90" s="38"/>
      <c r="H90" s="38"/>
      <c r="I90" s="144"/>
      <c r="J90" s="38"/>
      <c r="K90" s="38"/>
      <c r="L90" s="42"/>
    </row>
    <row r="91" spans="2:20" s="10" customFormat="1" ht="29.25" customHeight="1">
      <c r="B91" s="192"/>
      <c r="C91" s="193" t="s">
        <v>117</v>
      </c>
      <c r="D91" s="194" t="s">
        <v>63</v>
      </c>
      <c r="E91" s="194" t="s">
        <v>59</v>
      </c>
      <c r="F91" s="194" t="s">
        <v>60</v>
      </c>
      <c r="G91" s="194" t="s">
        <v>118</v>
      </c>
      <c r="H91" s="194" t="s">
        <v>119</v>
      </c>
      <c r="I91" s="195" t="s">
        <v>120</v>
      </c>
      <c r="J91" s="194" t="s">
        <v>112</v>
      </c>
      <c r="K91" s="196" t="s">
        <v>121</v>
      </c>
      <c r="L91" s="197"/>
      <c r="M91" s="90" t="s">
        <v>19</v>
      </c>
      <c r="N91" s="91" t="s">
        <v>48</v>
      </c>
      <c r="O91" s="91" t="s">
        <v>122</v>
      </c>
      <c r="P91" s="91" t="s">
        <v>123</v>
      </c>
      <c r="Q91" s="91" t="s">
        <v>124</v>
      </c>
      <c r="R91" s="91" t="s">
        <v>125</v>
      </c>
      <c r="S91" s="91" t="s">
        <v>126</v>
      </c>
      <c r="T91" s="92" t="s">
        <v>127</v>
      </c>
    </row>
    <row r="92" spans="2:63" s="1" customFormat="1" ht="22.8" customHeight="1">
      <c r="B92" s="37"/>
      <c r="C92" s="97" t="s">
        <v>128</v>
      </c>
      <c r="D92" s="38"/>
      <c r="E92" s="38"/>
      <c r="F92" s="38"/>
      <c r="G92" s="38"/>
      <c r="H92" s="38"/>
      <c r="I92" s="144"/>
      <c r="J92" s="198">
        <f>BK92</f>
        <v>0</v>
      </c>
      <c r="K92" s="38"/>
      <c r="L92" s="42"/>
      <c r="M92" s="93"/>
      <c r="N92" s="94"/>
      <c r="O92" s="94"/>
      <c r="P92" s="199">
        <f>P93+P162</f>
        <v>0</v>
      </c>
      <c r="Q92" s="94"/>
      <c r="R92" s="199">
        <f>R93+R162</f>
        <v>27.04203</v>
      </c>
      <c r="S92" s="94"/>
      <c r="T92" s="200">
        <f>T93+T162</f>
        <v>207.96687999999997</v>
      </c>
      <c r="AT92" s="16" t="s">
        <v>77</v>
      </c>
      <c r="AU92" s="16" t="s">
        <v>113</v>
      </c>
      <c r="BK92" s="201">
        <f>BK93+BK162</f>
        <v>0</v>
      </c>
    </row>
    <row r="93" spans="2:63" s="11" customFormat="1" ht="25.9" customHeight="1">
      <c r="B93" s="202"/>
      <c r="C93" s="203"/>
      <c r="D93" s="204" t="s">
        <v>77</v>
      </c>
      <c r="E93" s="205" t="s">
        <v>165</v>
      </c>
      <c r="F93" s="205" t="s">
        <v>166</v>
      </c>
      <c r="G93" s="203"/>
      <c r="H93" s="203"/>
      <c r="I93" s="206"/>
      <c r="J93" s="207">
        <f>BK93</f>
        <v>0</v>
      </c>
      <c r="K93" s="203"/>
      <c r="L93" s="208"/>
      <c r="M93" s="209"/>
      <c r="N93" s="210"/>
      <c r="O93" s="210"/>
      <c r="P93" s="211">
        <f>P94+P141+P147+P159</f>
        <v>0</v>
      </c>
      <c r="Q93" s="210"/>
      <c r="R93" s="211">
        <f>R94+R141+R147+R159</f>
        <v>27.04203</v>
      </c>
      <c r="S93" s="210"/>
      <c r="T93" s="212">
        <f>T94+T141+T147+T159</f>
        <v>207.96687999999997</v>
      </c>
      <c r="AR93" s="213" t="s">
        <v>85</v>
      </c>
      <c r="AT93" s="214" t="s">
        <v>77</v>
      </c>
      <c r="AU93" s="214" t="s">
        <v>78</v>
      </c>
      <c r="AY93" s="213" t="s">
        <v>132</v>
      </c>
      <c r="BK93" s="215">
        <f>BK94+BK141+BK147+BK159</f>
        <v>0</v>
      </c>
    </row>
    <row r="94" spans="2:63" s="11" customFormat="1" ht="22.8" customHeight="1">
      <c r="B94" s="202"/>
      <c r="C94" s="203"/>
      <c r="D94" s="204" t="s">
        <v>77</v>
      </c>
      <c r="E94" s="232" t="s">
        <v>85</v>
      </c>
      <c r="F94" s="232" t="s">
        <v>94</v>
      </c>
      <c r="G94" s="203"/>
      <c r="H94" s="203"/>
      <c r="I94" s="206"/>
      <c r="J94" s="233">
        <f>BK94</f>
        <v>0</v>
      </c>
      <c r="K94" s="203"/>
      <c r="L94" s="208"/>
      <c r="M94" s="209"/>
      <c r="N94" s="210"/>
      <c r="O94" s="210"/>
      <c r="P94" s="211">
        <f>SUM(P95:P140)</f>
        <v>0</v>
      </c>
      <c r="Q94" s="210"/>
      <c r="R94" s="211">
        <f>SUM(R95:R140)</f>
        <v>27.04203</v>
      </c>
      <c r="S94" s="210"/>
      <c r="T94" s="212">
        <f>SUM(T95:T140)</f>
        <v>198.86599999999999</v>
      </c>
      <c r="AR94" s="213" t="s">
        <v>85</v>
      </c>
      <c r="AT94" s="214" t="s">
        <v>77</v>
      </c>
      <c r="AU94" s="214" t="s">
        <v>85</v>
      </c>
      <c r="AY94" s="213" t="s">
        <v>132</v>
      </c>
      <c r="BK94" s="215">
        <f>SUM(BK95:BK140)</f>
        <v>0</v>
      </c>
    </row>
    <row r="95" spans="2:65" s="1" customFormat="1" ht="60" customHeight="1">
      <c r="B95" s="37"/>
      <c r="C95" s="216" t="s">
        <v>85</v>
      </c>
      <c r="D95" s="216" t="s">
        <v>133</v>
      </c>
      <c r="E95" s="217" t="s">
        <v>167</v>
      </c>
      <c r="F95" s="218" t="s">
        <v>168</v>
      </c>
      <c r="G95" s="219" t="s">
        <v>169</v>
      </c>
      <c r="H95" s="220">
        <v>20</v>
      </c>
      <c r="I95" s="221"/>
      <c r="J95" s="222">
        <f>ROUND(I95*H95,2)</f>
        <v>0</v>
      </c>
      <c r="K95" s="218" t="s">
        <v>170</v>
      </c>
      <c r="L95" s="42"/>
      <c r="M95" s="223" t="s">
        <v>19</v>
      </c>
      <c r="N95" s="224" t="s">
        <v>49</v>
      </c>
      <c r="O95" s="82"/>
      <c r="P95" s="225">
        <f>O95*H95</f>
        <v>0</v>
      </c>
      <c r="Q95" s="225">
        <v>0</v>
      </c>
      <c r="R95" s="225">
        <f>Q95*H95</f>
        <v>0</v>
      </c>
      <c r="S95" s="225">
        <v>0.26</v>
      </c>
      <c r="T95" s="226">
        <f>S95*H95</f>
        <v>5.2</v>
      </c>
      <c r="AR95" s="227" t="s">
        <v>153</v>
      </c>
      <c r="AT95" s="227" t="s">
        <v>133</v>
      </c>
      <c r="AU95" s="227" t="s">
        <v>87</v>
      </c>
      <c r="AY95" s="16" t="s">
        <v>132</v>
      </c>
      <c r="BE95" s="228">
        <f>IF(N95="základní",J95,0)</f>
        <v>0</v>
      </c>
      <c r="BF95" s="228">
        <f>IF(N95="snížená",J95,0)</f>
        <v>0</v>
      </c>
      <c r="BG95" s="228">
        <f>IF(N95="zákl. přenesená",J95,0)</f>
        <v>0</v>
      </c>
      <c r="BH95" s="228">
        <f>IF(N95="sníž. přenesená",J95,0)</f>
        <v>0</v>
      </c>
      <c r="BI95" s="228">
        <f>IF(N95="nulová",J95,0)</f>
        <v>0</v>
      </c>
      <c r="BJ95" s="16" t="s">
        <v>85</v>
      </c>
      <c r="BK95" s="228">
        <f>ROUND(I95*H95,2)</f>
        <v>0</v>
      </c>
      <c r="BL95" s="16" t="s">
        <v>153</v>
      </c>
      <c r="BM95" s="227" t="s">
        <v>171</v>
      </c>
    </row>
    <row r="96" spans="2:47" s="1" customFormat="1" ht="12">
      <c r="B96" s="37"/>
      <c r="C96" s="38"/>
      <c r="D96" s="229" t="s">
        <v>172</v>
      </c>
      <c r="E96" s="38"/>
      <c r="F96" s="230" t="s">
        <v>173</v>
      </c>
      <c r="G96" s="38"/>
      <c r="H96" s="38"/>
      <c r="I96" s="144"/>
      <c r="J96" s="38"/>
      <c r="K96" s="38"/>
      <c r="L96" s="42"/>
      <c r="M96" s="231"/>
      <c r="N96" s="82"/>
      <c r="O96" s="82"/>
      <c r="P96" s="82"/>
      <c r="Q96" s="82"/>
      <c r="R96" s="82"/>
      <c r="S96" s="82"/>
      <c r="T96" s="83"/>
      <c r="AT96" s="16" t="s">
        <v>172</v>
      </c>
      <c r="AU96" s="16" t="s">
        <v>87</v>
      </c>
    </row>
    <row r="97" spans="2:51" s="12" customFormat="1" ht="12">
      <c r="B97" s="237"/>
      <c r="C97" s="238"/>
      <c r="D97" s="229" t="s">
        <v>174</v>
      </c>
      <c r="E97" s="239" t="s">
        <v>19</v>
      </c>
      <c r="F97" s="240" t="s">
        <v>175</v>
      </c>
      <c r="G97" s="238"/>
      <c r="H97" s="241">
        <v>20</v>
      </c>
      <c r="I97" s="242"/>
      <c r="J97" s="238"/>
      <c r="K97" s="238"/>
      <c r="L97" s="243"/>
      <c r="M97" s="244"/>
      <c r="N97" s="245"/>
      <c r="O97" s="245"/>
      <c r="P97" s="245"/>
      <c r="Q97" s="245"/>
      <c r="R97" s="245"/>
      <c r="S97" s="245"/>
      <c r="T97" s="246"/>
      <c r="AT97" s="247" t="s">
        <v>174</v>
      </c>
      <c r="AU97" s="247" t="s">
        <v>87</v>
      </c>
      <c r="AV97" s="12" t="s">
        <v>87</v>
      </c>
      <c r="AW97" s="12" t="s">
        <v>37</v>
      </c>
      <c r="AX97" s="12" t="s">
        <v>85</v>
      </c>
      <c r="AY97" s="247" t="s">
        <v>132</v>
      </c>
    </row>
    <row r="98" spans="2:65" s="1" customFormat="1" ht="48" customHeight="1">
      <c r="B98" s="37"/>
      <c r="C98" s="216" t="s">
        <v>87</v>
      </c>
      <c r="D98" s="216" t="s">
        <v>133</v>
      </c>
      <c r="E98" s="217" t="s">
        <v>176</v>
      </c>
      <c r="F98" s="218" t="s">
        <v>177</v>
      </c>
      <c r="G98" s="219" t="s">
        <v>169</v>
      </c>
      <c r="H98" s="220">
        <v>441</v>
      </c>
      <c r="I98" s="221"/>
      <c r="J98" s="222">
        <f>ROUND(I98*H98,2)</f>
        <v>0</v>
      </c>
      <c r="K98" s="218" t="s">
        <v>170</v>
      </c>
      <c r="L98" s="42"/>
      <c r="M98" s="223" t="s">
        <v>19</v>
      </c>
      <c r="N98" s="224" t="s">
        <v>49</v>
      </c>
      <c r="O98" s="82"/>
      <c r="P98" s="225">
        <f>O98*H98</f>
        <v>0</v>
      </c>
      <c r="Q98" s="225">
        <v>0</v>
      </c>
      <c r="R98" s="225">
        <f>Q98*H98</f>
        <v>0</v>
      </c>
      <c r="S98" s="225">
        <v>0.17</v>
      </c>
      <c r="T98" s="226">
        <f>S98*H98</f>
        <v>74.97</v>
      </c>
      <c r="AR98" s="227" t="s">
        <v>153</v>
      </c>
      <c r="AT98" s="227" t="s">
        <v>133</v>
      </c>
      <c r="AU98" s="227" t="s">
        <v>87</v>
      </c>
      <c r="AY98" s="16" t="s">
        <v>132</v>
      </c>
      <c r="BE98" s="228">
        <f>IF(N98="základní",J98,0)</f>
        <v>0</v>
      </c>
      <c r="BF98" s="228">
        <f>IF(N98="snížená",J98,0)</f>
        <v>0</v>
      </c>
      <c r="BG98" s="228">
        <f>IF(N98="zákl. přenesená",J98,0)</f>
        <v>0</v>
      </c>
      <c r="BH98" s="228">
        <f>IF(N98="sníž. přenesená",J98,0)</f>
        <v>0</v>
      </c>
      <c r="BI98" s="228">
        <f>IF(N98="nulová",J98,0)</f>
        <v>0</v>
      </c>
      <c r="BJ98" s="16" t="s">
        <v>85</v>
      </c>
      <c r="BK98" s="228">
        <f>ROUND(I98*H98,2)</f>
        <v>0</v>
      </c>
      <c r="BL98" s="16" t="s">
        <v>153</v>
      </c>
      <c r="BM98" s="227" t="s">
        <v>178</v>
      </c>
    </row>
    <row r="99" spans="2:47" s="1" customFormat="1" ht="12">
      <c r="B99" s="37"/>
      <c r="C99" s="38"/>
      <c r="D99" s="229" t="s">
        <v>172</v>
      </c>
      <c r="E99" s="38"/>
      <c r="F99" s="230" t="s">
        <v>179</v>
      </c>
      <c r="G99" s="38"/>
      <c r="H99" s="38"/>
      <c r="I99" s="144"/>
      <c r="J99" s="38"/>
      <c r="K99" s="38"/>
      <c r="L99" s="42"/>
      <c r="M99" s="231"/>
      <c r="N99" s="82"/>
      <c r="O99" s="82"/>
      <c r="P99" s="82"/>
      <c r="Q99" s="82"/>
      <c r="R99" s="82"/>
      <c r="S99" s="82"/>
      <c r="T99" s="83"/>
      <c r="AT99" s="16" t="s">
        <v>172</v>
      </c>
      <c r="AU99" s="16" t="s">
        <v>87</v>
      </c>
    </row>
    <row r="100" spans="2:51" s="12" customFormat="1" ht="12">
      <c r="B100" s="237"/>
      <c r="C100" s="238"/>
      <c r="D100" s="229" t="s">
        <v>174</v>
      </c>
      <c r="E100" s="239" t="s">
        <v>19</v>
      </c>
      <c r="F100" s="240" t="s">
        <v>180</v>
      </c>
      <c r="G100" s="238"/>
      <c r="H100" s="241">
        <v>441</v>
      </c>
      <c r="I100" s="242"/>
      <c r="J100" s="238"/>
      <c r="K100" s="238"/>
      <c r="L100" s="243"/>
      <c r="M100" s="244"/>
      <c r="N100" s="245"/>
      <c r="O100" s="245"/>
      <c r="P100" s="245"/>
      <c r="Q100" s="245"/>
      <c r="R100" s="245"/>
      <c r="S100" s="245"/>
      <c r="T100" s="246"/>
      <c r="AT100" s="247" t="s">
        <v>174</v>
      </c>
      <c r="AU100" s="247" t="s">
        <v>87</v>
      </c>
      <c r="AV100" s="12" t="s">
        <v>87</v>
      </c>
      <c r="AW100" s="12" t="s">
        <v>37</v>
      </c>
      <c r="AX100" s="12" t="s">
        <v>85</v>
      </c>
      <c r="AY100" s="247" t="s">
        <v>132</v>
      </c>
    </row>
    <row r="101" spans="2:65" s="1" customFormat="1" ht="48" customHeight="1">
      <c r="B101" s="37"/>
      <c r="C101" s="216" t="s">
        <v>147</v>
      </c>
      <c r="D101" s="216" t="s">
        <v>133</v>
      </c>
      <c r="E101" s="217" t="s">
        <v>181</v>
      </c>
      <c r="F101" s="218" t="s">
        <v>182</v>
      </c>
      <c r="G101" s="219" t="s">
        <v>169</v>
      </c>
      <c r="H101" s="220">
        <v>20</v>
      </c>
      <c r="I101" s="221"/>
      <c r="J101" s="222">
        <f>ROUND(I101*H101,2)</f>
        <v>0</v>
      </c>
      <c r="K101" s="218" t="s">
        <v>170</v>
      </c>
      <c r="L101" s="42"/>
      <c r="M101" s="223" t="s">
        <v>19</v>
      </c>
      <c r="N101" s="224" t="s">
        <v>49</v>
      </c>
      <c r="O101" s="82"/>
      <c r="P101" s="225">
        <f>O101*H101</f>
        <v>0</v>
      </c>
      <c r="Q101" s="225">
        <v>0</v>
      </c>
      <c r="R101" s="225">
        <f>Q101*H101</f>
        <v>0</v>
      </c>
      <c r="S101" s="225">
        <v>0.29</v>
      </c>
      <c r="T101" s="226">
        <f>S101*H101</f>
        <v>5.8</v>
      </c>
      <c r="AR101" s="227" t="s">
        <v>153</v>
      </c>
      <c r="AT101" s="227" t="s">
        <v>133</v>
      </c>
      <c r="AU101" s="227" t="s">
        <v>87</v>
      </c>
      <c r="AY101" s="16" t="s">
        <v>132</v>
      </c>
      <c r="BE101" s="228">
        <f>IF(N101="základní",J101,0)</f>
        <v>0</v>
      </c>
      <c r="BF101" s="228">
        <f>IF(N101="snížená",J101,0)</f>
        <v>0</v>
      </c>
      <c r="BG101" s="228">
        <f>IF(N101="zákl. přenesená",J101,0)</f>
        <v>0</v>
      </c>
      <c r="BH101" s="228">
        <f>IF(N101="sníž. přenesená",J101,0)</f>
        <v>0</v>
      </c>
      <c r="BI101" s="228">
        <f>IF(N101="nulová",J101,0)</f>
        <v>0</v>
      </c>
      <c r="BJ101" s="16" t="s">
        <v>85</v>
      </c>
      <c r="BK101" s="228">
        <f>ROUND(I101*H101,2)</f>
        <v>0</v>
      </c>
      <c r="BL101" s="16" t="s">
        <v>153</v>
      </c>
      <c r="BM101" s="227" t="s">
        <v>183</v>
      </c>
    </row>
    <row r="102" spans="2:47" s="1" customFormat="1" ht="12">
      <c r="B102" s="37"/>
      <c r="C102" s="38"/>
      <c r="D102" s="229" t="s">
        <v>172</v>
      </c>
      <c r="E102" s="38"/>
      <c r="F102" s="230" t="s">
        <v>179</v>
      </c>
      <c r="G102" s="38"/>
      <c r="H102" s="38"/>
      <c r="I102" s="144"/>
      <c r="J102" s="38"/>
      <c r="K102" s="38"/>
      <c r="L102" s="42"/>
      <c r="M102" s="231"/>
      <c r="N102" s="82"/>
      <c r="O102" s="82"/>
      <c r="P102" s="82"/>
      <c r="Q102" s="82"/>
      <c r="R102" s="82"/>
      <c r="S102" s="82"/>
      <c r="T102" s="83"/>
      <c r="AT102" s="16" t="s">
        <v>172</v>
      </c>
      <c r="AU102" s="16" t="s">
        <v>87</v>
      </c>
    </row>
    <row r="103" spans="2:51" s="12" customFormat="1" ht="12">
      <c r="B103" s="237"/>
      <c r="C103" s="238"/>
      <c r="D103" s="229" t="s">
        <v>174</v>
      </c>
      <c r="E103" s="239" t="s">
        <v>19</v>
      </c>
      <c r="F103" s="240" t="s">
        <v>175</v>
      </c>
      <c r="G103" s="238"/>
      <c r="H103" s="241">
        <v>20</v>
      </c>
      <c r="I103" s="242"/>
      <c r="J103" s="238"/>
      <c r="K103" s="238"/>
      <c r="L103" s="243"/>
      <c r="M103" s="244"/>
      <c r="N103" s="245"/>
      <c r="O103" s="245"/>
      <c r="P103" s="245"/>
      <c r="Q103" s="245"/>
      <c r="R103" s="245"/>
      <c r="S103" s="245"/>
      <c r="T103" s="246"/>
      <c r="AT103" s="247" t="s">
        <v>174</v>
      </c>
      <c r="AU103" s="247" t="s">
        <v>87</v>
      </c>
      <c r="AV103" s="12" t="s">
        <v>87</v>
      </c>
      <c r="AW103" s="12" t="s">
        <v>37</v>
      </c>
      <c r="AX103" s="12" t="s">
        <v>85</v>
      </c>
      <c r="AY103" s="247" t="s">
        <v>132</v>
      </c>
    </row>
    <row r="104" spans="2:65" s="1" customFormat="1" ht="48" customHeight="1">
      <c r="B104" s="37"/>
      <c r="C104" s="216" t="s">
        <v>153</v>
      </c>
      <c r="D104" s="216" t="s">
        <v>133</v>
      </c>
      <c r="E104" s="217" t="s">
        <v>184</v>
      </c>
      <c r="F104" s="218" t="s">
        <v>185</v>
      </c>
      <c r="G104" s="219" t="s">
        <v>169</v>
      </c>
      <c r="H104" s="220">
        <v>441</v>
      </c>
      <c r="I104" s="221"/>
      <c r="J104" s="222">
        <f>ROUND(I104*H104,2)</f>
        <v>0</v>
      </c>
      <c r="K104" s="218" t="s">
        <v>170</v>
      </c>
      <c r="L104" s="42"/>
      <c r="M104" s="223" t="s">
        <v>19</v>
      </c>
      <c r="N104" s="224" t="s">
        <v>49</v>
      </c>
      <c r="O104" s="82"/>
      <c r="P104" s="225">
        <f>O104*H104</f>
        <v>0</v>
      </c>
      <c r="Q104" s="225">
        <v>8E-05</v>
      </c>
      <c r="R104" s="225">
        <f>Q104*H104</f>
        <v>0.035280000000000006</v>
      </c>
      <c r="S104" s="225">
        <v>0.256</v>
      </c>
      <c r="T104" s="226">
        <f>S104*H104</f>
        <v>112.896</v>
      </c>
      <c r="AR104" s="227" t="s">
        <v>153</v>
      </c>
      <c r="AT104" s="227" t="s">
        <v>133</v>
      </c>
      <c r="AU104" s="227" t="s">
        <v>87</v>
      </c>
      <c r="AY104" s="16" t="s">
        <v>132</v>
      </c>
      <c r="BE104" s="228">
        <f>IF(N104="základní",J104,0)</f>
        <v>0</v>
      </c>
      <c r="BF104" s="228">
        <f>IF(N104="snížená",J104,0)</f>
        <v>0</v>
      </c>
      <c r="BG104" s="228">
        <f>IF(N104="zákl. přenesená",J104,0)</f>
        <v>0</v>
      </c>
      <c r="BH104" s="228">
        <f>IF(N104="sníž. přenesená",J104,0)</f>
        <v>0</v>
      </c>
      <c r="BI104" s="228">
        <f>IF(N104="nulová",J104,0)</f>
        <v>0</v>
      </c>
      <c r="BJ104" s="16" t="s">
        <v>85</v>
      </c>
      <c r="BK104" s="228">
        <f>ROUND(I104*H104,2)</f>
        <v>0</v>
      </c>
      <c r="BL104" s="16" t="s">
        <v>153</v>
      </c>
      <c r="BM104" s="227" t="s">
        <v>186</v>
      </c>
    </row>
    <row r="105" spans="2:47" s="1" customFormat="1" ht="12">
      <c r="B105" s="37"/>
      <c r="C105" s="38"/>
      <c r="D105" s="229" t="s">
        <v>172</v>
      </c>
      <c r="E105" s="38"/>
      <c r="F105" s="230" t="s">
        <v>187</v>
      </c>
      <c r="G105" s="38"/>
      <c r="H105" s="38"/>
      <c r="I105" s="144"/>
      <c r="J105" s="38"/>
      <c r="K105" s="38"/>
      <c r="L105" s="42"/>
      <c r="M105" s="231"/>
      <c r="N105" s="82"/>
      <c r="O105" s="82"/>
      <c r="P105" s="82"/>
      <c r="Q105" s="82"/>
      <c r="R105" s="82"/>
      <c r="S105" s="82"/>
      <c r="T105" s="83"/>
      <c r="AT105" s="16" t="s">
        <v>172</v>
      </c>
      <c r="AU105" s="16" t="s">
        <v>87</v>
      </c>
    </row>
    <row r="106" spans="2:51" s="12" customFormat="1" ht="12">
      <c r="B106" s="237"/>
      <c r="C106" s="238"/>
      <c r="D106" s="229" t="s">
        <v>174</v>
      </c>
      <c r="E106" s="239" t="s">
        <v>19</v>
      </c>
      <c r="F106" s="240" t="s">
        <v>188</v>
      </c>
      <c r="G106" s="238"/>
      <c r="H106" s="241">
        <v>441</v>
      </c>
      <c r="I106" s="242"/>
      <c r="J106" s="238"/>
      <c r="K106" s="238"/>
      <c r="L106" s="243"/>
      <c r="M106" s="244"/>
      <c r="N106" s="245"/>
      <c r="O106" s="245"/>
      <c r="P106" s="245"/>
      <c r="Q106" s="245"/>
      <c r="R106" s="245"/>
      <c r="S106" s="245"/>
      <c r="T106" s="246"/>
      <c r="AT106" s="247" t="s">
        <v>174</v>
      </c>
      <c r="AU106" s="247" t="s">
        <v>87</v>
      </c>
      <c r="AV106" s="12" t="s">
        <v>87</v>
      </c>
      <c r="AW106" s="12" t="s">
        <v>37</v>
      </c>
      <c r="AX106" s="12" t="s">
        <v>85</v>
      </c>
      <c r="AY106" s="247" t="s">
        <v>132</v>
      </c>
    </row>
    <row r="107" spans="2:65" s="1" customFormat="1" ht="48" customHeight="1">
      <c r="B107" s="37"/>
      <c r="C107" s="216" t="s">
        <v>189</v>
      </c>
      <c r="D107" s="216" t="s">
        <v>133</v>
      </c>
      <c r="E107" s="217" t="s">
        <v>190</v>
      </c>
      <c r="F107" s="218" t="s">
        <v>191</v>
      </c>
      <c r="G107" s="219" t="s">
        <v>192</v>
      </c>
      <c r="H107" s="220">
        <v>15.9</v>
      </c>
      <c r="I107" s="221"/>
      <c r="J107" s="222">
        <f>ROUND(I107*H107,2)</f>
        <v>0</v>
      </c>
      <c r="K107" s="218" t="s">
        <v>170</v>
      </c>
      <c r="L107" s="42"/>
      <c r="M107" s="223" t="s">
        <v>19</v>
      </c>
      <c r="N107" s="224" t="s">
        <v>49</v>
      </c>
      <c r="O107" s="82"/>
      <c r="P107" s="225">
        <f>O107*H107</f>
        <v>0</v>
      </c>
      <c r="Q107" s="225">
        <v>0</v>
      </c>
      <c r="R107" s="225">
        <f>Q107*H107</f>
        <v>0</v>
      </c>
      <c r="S107" s="225">
        <v>0</v>
      </c>
      <c r="T107" s="226">
        <f>S107*H107</f>
        <v>0</v>
      </c>
      <c r="AR107" s="227" t="s">
        <v>153</v>
      </c>
      <c r="AT107" s="227" t="s">
        <v>133</v>
      </c>
      <c r="AU107" s="227" t="s">
        <v>87</v>
      </c>
      <c r="AY107" s="16" t="s">
        <v>132</v>
      </c>
      <c r="BE107" s="228">
        <f>IF(N107="základní",J107,0)</f>
        <v>0</v>
      </c>
      <c r="BF107" s="228">
        <f>IF(N107="snížená",J107,0)</f>
        <v>0</v>
      </c>
      <c r="BG107" s="228">
        <f>IF(N107="zákl. přenesená",J107,0)</f>
        <v>0</v>
      </c>
      <c r="BH107" s="228">
        <f>IF(N107="sníž. přenesená",J107,0)</f>
        <v>0</v>
      </c>
      <c r="BI107" s="228">
        <f>IF(N107="nulová",J107,0)</f>
        <v>0</v>
      </c>
      <c r="BJ107" s="16" t="s">
        <v>85</v>
      </c>
      <c r="BK107" s="228">
        <f>ROUND(I107*H107,2)</f>
        <v>0</v>
      </c>
      <c r="BL107" s="16" t="s">
        <v>153</v>
      </c>
      <c r="BM107" s="227" t="s">
        <v>193</v>
      </c>
    </row>
    <row r="108" spans="2:47" s="1" customFormat="1" ht="12">
      <c r="B108" s="37"/>
      <c r="C108" s="38"/>
      <c r="D108" s="229" t="s">
        <v>172</v>
      </c>
      <c r="E108" s="38"/>
      <c r="F108" s="230" t="s">
        <v>194</v>
      </c>
      <c r="G108" s="38"/>
      <c r="H108" s="38"/>
      <c r="I108" s="144"/>
      <c r="J108" s="38"/>
      <c r="K108" s="38"/>
      <c r="L108" s="42"/>
      <c r="M108" s="231"/>
      <c r="N108" s="82"/>
      <c r="O108" s="82"/>
      <c r="P108" s="82"/>
      <c r="Q108" s="82"/>
      <c r="R108" s="82"/>
      <c r="S108" s="82"/>
      <c r="T108" s="83"/>
      <c r="AT108" s="16" t="s">
        <v>172</v>
      </c>
      <c r="AU108" s="16" t="s">
        <v>87</v>
      </c>
    </row>
    <row r="109" spans="2:51" s="12" customFormat="1" ht="12">
      <c r="B109" s="237"/>
      <c r="C109" s="238"/>
      <c r="D109" s="229" t="s">
        <v>174</v>
      </c>
      <c r="E109" s="239" t="s">
        <v>19</v>
      </c>
      <c r="F109" s="240" t="s">
        <v>195</v>
      </c>
      <c r="G109" s="238"/>
      <c r="H109" s="241">
        <v>15.9</v>
      </c>
      <c r="I109" s="242"/>
      <c r="J109" s="238"/>
      <c r="K109" s="238"/>
      <c r="L109" s="243"/>
      <c r="M109" s="244"/>
      <c r="N109" s="245"/>
      <c r="O109" s="245"/>
      <c r="P109" s="245"/>
      <c r="Q109" s="245"/>
      <c r="R109" s="245"/>
      <c r="S109" s="245"/>
      <c r="T109" s="246"/>
      <c r="AT109" s="247" t="s">
        <v>174</v>
      </c>
      <c r="AU109" s="247" t="s">
        <v>87</v>
      </c>
      <c r="AV109" s="12" t="s">
        <v>87</v>
      </c>
      <c r="AW109" s="12" t="s">
        <v>37</v>
      </c>
      <c r="AX109" s="12" t="s">
        <v>85</v>
      </c>
      <c r="AY109" s="247" t="s">
        <v>132</v>
      </c>
    </row>
    <row r="110" spans="2:65" s="1" customFormat="1" ht="60" customHeight="1">
      <c r="B110" s="37"/>
      <c r="C110" s="216" t="s">
        <v>196</v>
      </c>
      <c r="D110" s="216" t="s">
        <v>133</v>
      </c>
      <c r="E110" s="217" t="s">
        <v>197</v>
      </c>
      <c r="F110" s="218" t="s">
        <v>198</v>
      </c>
      <c r="G110" s="219" t="s">
        <v>192</v>
      </c>
      <c r="H110" s="220">
        <v>5.247</v>
      </c>
      <c r="I110" s="221"/>
      <c r="J110" s="222">
        <f>ROUND(I110*H110,2)</f>
        <v>0</v>
      </c>
      <c r="K110" s="218" t="s">
        <v>170</v>
      </c>
      <c r="L110" s="42"/>
      <c r="M110" s="223" t="s">
        <v>19</v>
      </c>
      <c r="N110" s="224" t="s">
        <v>49</v>
      </c>
      <c r="O110" s="82"/>
      <c r="P110" s="225">
        <f>O110*H110</f>
        <v>0</v>
      </c>
      <c r="Q110" s="225">
        <v>0</v>
      </c>
      <c r="R110" s="225">
        <f>Q110*H110</f>
        <v>0</v>
      </c>
      <c r="S110" s="225">
        <v>0</v>
      </c>
      <c r="T110" s="226">
        <f>S110*H110</f>
        <v>0</v>
      </c>
      <c r="AR110" s="227" t="s">
        <v>153</v>
      </c>
      <c r="AT110" s="227" t="s">
        <v>133</v>
      </c>
      <c r="AU110" s="227" t="s">
        <v>87</v>
      </c>
      <c r="AY110" s="16" t="s">
        <v>132</v>
      </c>
      <c r="BE110" s="228">
        <f>IF(N110="základní",J110,0)</f>
        <v>0</v>
      </c>
      <c r="BF110" s="228">
        <f>IF(N110="snížená",J110,0)</f>
        <v>0</v>
      </c>
      <c r="BG110" s="228">
        <f>IF(N110="zákl. přenesená",J110,0)</f>
        <v>0</v>
      </c>
      <c r="BH110" s="228">
        <f>IF(N110="sníž. přenesená",J110,0)</f>
        <v>0</v>
      </c>
      <c r="BI110" s="228">
        <f>IF(N110="nulová",J110,0)</f>
        <v>0</v>
      </c>
      <c r="BJ110" s="16" t="s">
        <v>85</v>
      </c>
      <c r="BK110" s="228">
        <f>ROUND(I110*H110,2)</f>
        <v>0</v>
      </c>
      <c r="BL110" s="16" t="s">
        <v>153</v>
      </c>
      <c r="BM110" s="227" t="s">
        <v>199</v>
      </c>
    </row>
    <row r="111" spans="2:47" s="1" customFormat="1" ht="12">
      <c r="B111" s="37"/>
      <c r="C111" s="38"/>
      <c r="D111" s="229" t="s">
        <v>172</v>
      </c>
      <c r="E111" s="38"/>
      <c r="F111" s="230" t="s">
        <v>194</v>
      </c>
      <c r="G111" s="38"/>
      <c r="H111" s="38"/>
      <c r="I111" s="144"/>
      <c r="J111" s="38"/>
      <c r="K111" s="38"/>
      <c r="L111" s="42"/>
      <c r="M111" s="231"/>
      <c r="N111" s="82"/>
      <c r="O111" s="82"/>
      <c r="P111" s="82"/>
      <c r="Q111" s="82"/>
      <c r="R111" s="82"/>
      <c r="S111" s="82"/>
      <c r="T111" s="83"/>
      <c r="AT111" s="16" t="s">
        <v>172</v>
      </c>
      <c r="AU111" s="16" t="s">
        <v>87</v>
      </c>
    </row>
    <row r="112" spans="2:51" s="12" customFormat="1" ht="12">
      <c r="B112" s="237"/>
      <c r="C112" s="238"/>
      <c r="D112" s="229" t="s">
        <v>174</v>
      </c>
      <c r="E112" s="239" t="s">
        <v>19</v>
      </c>
      <c r="F112" s="240" t="s">
        <v>200</v>
      </c>
      <c r="G112" s="238"/>
      <c r="H112" s="241">
        <v>5.247</v>
      </c>
      <c r="I112" s="242"/>
      <c r="J112" s="238"/>
      <c r="K112" s="238"/>
      <c r="L112" s="243"/>
      <c r="M112" s="244"/>
      <c r="N112" s="245"/>
      <c r="O112" s="245"/>
      <c r="P112" s="245"/>
      <c r="Q112" s="245"/>
      <c r="R112" s="245"/>
      <c r="S112" s="245"/>
      <c r="T112" s="246"/>
      <c r="AT112" s="247" t="s">
        <v>174</v>
      </c>
      <c r="AU112" s="247" t="s">
        <v>87</v>
      </c>
      <c r="AV112" s="12" t="s">
        <v>87</v>
      </c>
      <c r="AW112" s="12" t="s">
        <v>37</v>
      </c>
      <c r="AX112" s="12" t="s">
        <v>85</v>
      </c>
      <c r="AY112" s="247" t="s">
        <v>132</v>
      </c>
    </row>
    <row r="113" spans="2:65" s="1" customFormat="1" ht="48" customHeight="1">
      <c r="B113" s="37"/>
      <c r="C113" s="216" t="s">
        <v>131</v>
      </c>
      <c r="D113" s="216" t="s">
        <v>133</v>
      </c>
      <c r="E113" s="217" t="s">
        <v>201</v>
      </c>
      <c r="F113" s="218" t="s">
        <v>202</v>
      </c>
      <c r="G113" s="219" t="s">
        <v>192</v>
      </c>
      <c r="H113" s="220">
        <v>4.32</v>
      </c>
      <c r="I113" s="221"/>
      <c r="J113" s="222">
        <f>ROUND(I113*H113,2)</f>
        <v>0</v>
      </c>
      <c r="K113" s="218" t="s">
        <v>170</v>
      </c>
      <c r="L113" s="42"/>
      <c r="M113" s="223" t="s">
        <v>19</v>
      </c>
      <c r="N113" s="224" t="s">
        <v>49</v>
      </c>
      <c r="O113" s="82"/>
      <c r="P113" s="225">
        <f>O113*H113</f>
        <v>0</v>
      </c>
      <c r="Q113" s="225">
        <v>0</v>
      </c>
      <c r="R113" s="225">
        <f>Q113*H113</f>
        <v>0</v>
      </c>
      <c r="S113" s="225">
        <v>0</v>
      </c>
      <c r="T113" s="226">
        <f>S113*H113</f>
        <v>0</v>
      </c>
      <c r="AR113" s="227" t="s">
        <v>153</v>
      </c>
      <c r="AT113" s="227" t="s">
        <v>133</v>
      </c>
      <c r="AU113" s="227" t="s">
        <v>87</v>
      </c>
      <c r="AY113" s="16" t="s">
        <v>132</v>
      </c>
      <c r="BE113" s="228">
        <f>IF(N113="základní",J113,0)</f>
        <v>0</v>
      </c>
      <c r="BF113" s="228">
        <f>IF(N113="snížená",J113,0)</f>
        <v>0</v>
      </c>
      <c r="BG113" s="228">
        <f>IF(N113="zákl. přenesená",J113,0)</f>
        <v>0</v>
      </c>
      <c r="BH113" s="228">
        <f>IF(N113="sníž. přenesená",J113,0)</f>
        <v>0</v>
      </c>
      <c r="BI113" s="228">
        <f>IF(N113="nulová",J113,0)</f>
        <v>0</v>
      </c>
      <c r="BJ113" s="16" t="s">
        <v>85</v>
      </c>
      <c r="BK113" s="228">
        <f>ROUND(I113*H113,2)</f>
        <v>0</v>
      </c>
      <c r="BL113" s="16" t="s">
        <v>153</v>
      </c>
      <c r="BM113" s="227" t="s">
        <v>203</v>
      </c>
    </row>
    <row r="114" spans="2:47" s="1" customFormat="1" ht="12">
      <c r="B114" s="37"/>
      <c r="C114" s="38"/>
      <c r="D114" s="229" t="s">
        <v>172</v>
      </c>
      <c r="E114" s="38"/>
      <c r="F114" s="230" t="s">
        <v>204</v>
      </c>
      <c r="G114" s="38"/>
      <c r="H114" s="38"/>
      <c r="I114" s="144"/>
      <c r="J114" s="38"/>
      <c r="K114" s="38"/>
      <c r="L114" s="42"/>
      <c r="M114" s="231"/>
      <c r="N114" s="82"/>
      <c r="O114" s="82"/>
      <c r="P114" s="82"/>
      <c r="Q114" s="82"/>
      <c r="R114" s="82"/>
      <c r="S114" s="82"/>
      <c r="T114" s="83"/>
      <c r="AT114" s="16" t="s">
        <v>172</v>
      </c>
      <c r="AU114" s="16" t="s">
        <v>87</v>
      </c>
    </row>
    <row r="115" spans="2:51" s="12" customFormat="1" ht="12">
      <c r="B115" s="237"/>
      <c r="C115" s="238"/>
      <c r="D115" s="229" t="s">
        <v>174</v>
      </c>
      <c r="E115" s="239" t="s">
        <v>19</v>
      </c>
      <c r="F115" s="240" t="s">
        <v>205</v>
      </c>
      <c r="G115" s="238"/>
      <c r="H115" s="241">
        <v>4.32</v>
      </c>
      <c r="I115" s="242"/>
      <c r="J115" s="238"/>
      <c r="K115" s="238"/>
      <c r="L115" s="243"/>
      <c r="M115" s="244"/>
      <c r="N115" s="245"/>
      <c r="O115" s="245"/>
      <c r="P115" s="245"/>
      <c r="Q115" s="245"/>
      <c r="R115" s="245"/>
      <c r="S115" s="245"/>
      <c r="T115" s="246"/>
      <c r="AT115" s="247" t="s">
        <v>174</v>
      </c>
      <c r="AU115" s="247" t="s">
        <v>87</v>
      </c>
      <c r="AV115" s="12" t="s">
        <v>87</v>
      </c>
      <c r="AW115" s="12" t="s">
        <v>37</v>
      </c>
      <c r="AX115" s="12" t="s">
        <v>85</v>
      </c>
      <c r="AY115" s="247" t="s">
        <v>132</v>
      </c>
    </row>
    <row r="116" spans="2:65" s="1" customFormat="1" ht="48" customHeight="1">
      <c r="B116" s="37"/>
      <c r="C116" s="216" t="s">
        <v>206</v>
      </c>
      <c r="D116" s="216" t="s">
        <v>133</v>
      </c>
      <c r="E116" s="217" t="s">
        <v>207</v>
      </c>
      <c r="F116" s="218" t="s">
        <v>208</v>
      </c>
      <c r="G116" s="219" t="s">
        <v>192</v>
      </c>
      <c r="H116" s="220">
        <v>1.426</v>
      </c>
      <c r="I116" s="221"/>
      <c r="J116" s="222">
        <f>ROUND(I116*H116,2)</f>
        <v>0</v>
      </c>
      <c r="K116" s="218" t="s">
        <v>170</v>
      </c>
      <c r="L116" s="42"/>
      <c r="M116" s="223" t="s">
        <v>19</v>
      </c>
      <c r="N116" s="224" t="s">
        <v>49</v>
      </c>
      <c r="O116" s="82"/>
      <c r="P116" s="225">
        <f>O116*H116</f>
        <v>0</v>
      </c>
      <c r="Q116" s="225">
        <v>0</v>
      </c>
      <c r="R116" s="225">
        <f>Q116*H116</f>
        <v>0</v>
      </c>
      <c r="S116" s="225">
        <v>0</v>
      </c>
      <c r="T116" s="226">
        <f>S116*H116</f>
        <v>0</v>
      </c>
      <c r="AR116" s="227" t="s">
        <v>153</v>
      </c>
      <c r="AT116" s="227" t="s">
        <v>133</v>
      </c>
      <c r="AU116" s="227" t="s">
        <v>87</v>
      </c>
      <c r="AY116" s="16" t="s">
        <v>132</v>
      </c>
      <c r="BE116" s="228">
        <f>IF(N116="základní",J116,0)</f>
        <v>0</v>
      </c>
      <c r="BF116" s="228">
        <f>IF(N116="snížená",J116,0)</f>
        <v>0</v>
      </c>
      <c r="BG116" s="228">
        <f>IF(N116="zákl. přenesená",J116,0)</f>
        <v>0</v>
      </c>
      <c r="BH116" s="228">
        <f>IF(N116="sníž. přenesená",J116,0)</f>
        <v>0</v>
      </c>
      <c r="BI116" s="228">
        <f>IF(N116="nulová",J116,0)</f>
        <v>0</v>
      </c>
      <c r="BJ116" s="16" t="s">
        <v>85</v>
      </c>
      <c r="BK116" s="228">
        <f>ROUND(I116*H116,2)</f>
        <v>0</v>
      </c>
      <c r="BL116" s="16" t="s">
        <v>153</v>
      </c>
      <c r="BM116" s="227" t="s">
        <v>209</v>
      </c>
    </row>
    <row r="117" spans="2:47" s="1" customFormat="1" ht="12">
      <c r="B117" s="37"/>
      <c r="C117" s="38"/>
      <c r="D117" s="229" t="s">
        <v>172</v>
      </c>
      <c r="E117" s="38"/>
      <c r="F117" s="230" t="s">
        <v>204</v>
      </c>
      <c r="G117" s="38"/>
      <c r="H117" s="38"/>
      <c r="I117" s="144"/>
      <c r="J117" s="38"/>
      <c r="K117" s="38"/>
      <c r="L117" s="42"/>
      <c r="M117" s="231"/>
      <c r="N117" s="82"/>
      <c r="O117" s="82"/>
      <c r="P117" s="82"/>
      <c r="Q117" s="82"/>
      <c r="R117" s="82"/>
      <c r="S117" s="82"/>
      <c r="T117" s="83"/>
      <c r="AT117" s="16" t="s">
        <v>172</v>
      </c>
      <c r="AU117" s="16" t="s">
        <v>87</v>
      </c>
    </row>
    <row r="118" spans="2:51" s="12" customFormat="1" ht="12">
      <c r="B118" s="237"/>
      <c r="C118" s="238"/>
      <c r="D118" s="229" t="s">
        <v>174</v>
      </c>
      <c r="E118" s="239" t="s">
        <v>19</v>
      </c>
      <c r="F118" s="240" t="s">
        <v>210</v>
      </c>
      <c r="G118" s="238"/>
      <c r="H118" s="241">
        <v>1.426</v>
      </c>
      <c r="I118" s="242"/>
      <c r="J118" s="238"/>
      <c r="K118" s="238"/>
      <c r="L118" s="243"/>
      <c r="M118" s="244"/>
      <c r="N118" s="245"/>
      <c r="O118" s="245"/>
      <c r="P118" s="245"/>
      <c r="Q118" s="245"/>
      <c r="R118" s="245"/>
      <c r="S118" s="245"/>
      <c r="T118" s="246"/>
      <c r="AT118" s="247" t="s">
        <v>174</v>
      </c>
      <c r="AU118" s="247" t="s">
        <v>87</v>
      </c>
      <c r="AV118" s="12" t="s">
        <v>87</v>
      </c>
      <c r="AW118" s="12" t="s">
        <v>37</v>
      </c>
      <c r="AX118" s="12" t="s">
        <v>85</v>
      </c>
      <c r="AY118" s="247" t="s">
        <v>132</v>
      </c>
    </row>
    <row r="119" spans="2:65" s="1" customFormat="1" ht="48" customHeight="1">
      <c r="B119" s="37"/>
      <c r="C119" s="216" t="s">
        <v>211</v>
      </c>
      <c r="D119" s="216" t="s">
        <v>133</v>
      </c>
      <c r="E119" s="217" t="s">
        <v>212</v>
      </c>
      <c r="F119" s="218" t="s">
        <v>213</v>
      </c>
      <c r="G119" s="219" t="s">
        <v>192</v>
      </c>
      <c r="H119" s="220">
        <v>15.9</v>
      </c>
      <c r="I119" s="221"/>
      <c r="J119" s="222">
        <f>ROUND(I119*H119,2)</f>
        <v>0</v>
      </c>
      <c r="K119" s="218" t="s">
        <v>19</v>
      </c>
      <c r="L119" s="42"/>
      <c r="M119" s="223" t="s">
        <v>19</v>
      </c>
      <c r="N119" s="224" t="s">
        <v>49</v>
      </c>
      <c r="O119" s="82"/>
      <c r="P119" s="225">
        <f>O119*H119</f>
        <v>0</v>
      </c>
      <c r="Q119" s="225">
        <v>0</v>
      </c>
      <c r="R119" s="225">
        <f>Q119*H119</f>
        <v>0</v>
      </c>
      <c r="S119" s="225">
        <v>0</v>
      </c>
      <c r="T119" s="226">
        <f>S119*H119</f>
        <v>0</v>
      </c>
      <c r="AR119" s="227" t="s">
        <v>153</v>
      </c>
      <c r="AT119" s="227" t="s">
        <v>133</v>
      </c>
      <c r="AU119" s="227" t="s">
        <v>87</v>
      </c>
      <c r="AY119" s="16" t="s">
        <v>132</v>
      </c>
      <c r="BE119" s="228">
        <f>IF(N119="základní",J119,0)</f>
        <v>0</v>
      </c>
      <c r="BF119" s="228">
        <f>IF(N119="snížená",J119,0)</f>
        <v>0</v>
      </c>
      <c r="BG119" s="228">
        <f>IF(N119="zákl. přenesená",J119,0)</f>
        <v>0</v>
      </c>
      <c r="BH119" s="228">
        <f>IF(N119="sníž. přenesená",J119,0)</f>
        <v>0</v>
      </c>
      <c r="BI119" s="228">
        <f>IF(N119="nulová",J119,0)</f>
        <v>0</v>
      </c>
      <c r="BJ119" s="16" t="s">
        <v>85</v>
      </c>
      <c r="BK119" s="228">
        <f>ROUND(I119*H119,2)</f>
        <v>0</v>
      </c>
      <c r="BL119" s="16" t="s">
        <v>153</v>
      </c>
      <c r="BM119" s="227" t="s">
        <v>214</v>
      </c>
    </row>
    <row r="120" spans="2:51" s="12" customFormat="1" ht="12">
      <c r="B120" s="237"/>
      <c r="C120" s="238"/>
      <c r="D120" s="229" t="s">
        <v>174</v>
      </c>
      <c r="E120" s="239" t="s">
        <v>19</v>
      </c>
      <c r="F120" s="240" t="s">
        <v>195</v>
      </c>
      <c r="G120" s="238"/>
      <c r="H120" s="241">
        <v>15.9</v>
      </c>
      <c r="I120" s="242"/>
      <c r="J120" s="238"/>
      <c r="K120" s="238"/>
      <c r="L120" s="243"/>
      <c r="M120" s="244"/>
      <c r="N120" s="245"/>
      <c r="O120" s="245"/>
      <c r="P120" s="245"/>
      <c r="Q120" s="245"/>
      <c r="R120" s="245"/>
      <c r="S120" s="245"/>
      <c r="T120" s="246"/>
      <c r="AT120" s="247" t="s">
        <v>174</v>
      </c>
      <c r="AU120" s="247" t="s">
        <v>87</v>
      </c>
      <c r="AV120" s="12" t="s">
        <v>87</v>
      </c>
      <c r="AW120" s="12" t="s">
        <v>37</v>
      </c>
      <c r="AX120" s="12" t="s">
        <v>85</v>
      </c>
      <c r="AY120" s="247" t="s">
        <v>132</v>
      </c>
    </row>
    <row r="121" spans="2:65" s="1" customFormat="1" ht="36" customHeight="1">
      <c r="B121" s="37"/>
      <c r="C121" s="216" t="s">
        <v>215</v>
      </c>
      <c r="D121" s="216" t="s">
        <v>133</v>
      </c>
      <c r="E121" s="217" t="s">
        <v>216</v>
      </c>
      <c r="F121" s="218" t="s">
        <v>217</v>
      </c>
      <c r="G121" s="219" t="s">
        <v>192</v>
      </c>
      <c r="H121" s="220">
        <v>2.32</v>
      </c>
      <c r="I121" s="221"/>
      <c r="J121" s="222">
        <f>ROUND(I121*H121,2)</f>
        <v>0</v>
      </c>
      <c r="K121" s="218" t="s">
        <v>170</v>
      </c>
      <c r="L121" s="42"/>
      <c r="M121" s="223" t="s">
        <v>19</v>
      </c>
      <c r="N121" s="224" t="s">
        <v>49</v>
      </c>
      <c r="O121" s="82"/>
      <c r="P121" s="225">
        <f>O121*H121</f>
        <v>0</v>
      </c>
      <c r="Q121" s="225">
        <v>0</v>
      </c>
      <c r="R121" s="225">
        <f>Q121*H121</f>
        <v>0</v>
      </c>
      <c r="S121" s="225">
        <v>0</v>
      </c>
      <c r="T121" s="226">
        <f>S121*H121</f>
        <v>0</v>
      </c>
      <c r="AR121" s="227" t="s">
        <v>153</v>
      </c>
      <c r="AT121" s="227" t="s">
        <v>133</v>
      </c>
      <c r="AU121" s="227" t="s">
        <v>87</v>
      </c>
      <c r="AY121" s="16" t="s">
        <v>132</v>
      </c>
      <c r="BE121" s="228">
        <f>IF(N121="základní",J121,0)</f>
        <v>0</v>
      </c>
      <c r="BF121" s="228">
        <f>IF(N121="snížená",J121,0)</f>
        <v>0</v>
      </c>
      <c r="BG121" s="228">
        <f>IF(N121="zákl. přenesená",J121,0)</f>
        <v>0</v>
      </c>
      <c r="BH121" s="228">
        <f>IF(N121="sníž. přenesená",J121,0)</f>
        <v>0</v>
      </c>
      <c r="BI121" s="228">
        <f>IF(N121="nulová",J121,0)</f>
        <v>0</v>
      </c>
      <c r="BJ121" s="16" t="s">
        <v>85</v>
      </c>
      <c r="BK121" s="228">
        <f>ROUND(I121*H121,2)</f>
        <v>0</v>
      </c>
      <c r="BL121" s="16" t="s">
        <v>153</v>
      </c>
      <c r="BM121" s="227" t="s">
        <v>218</v>
      </c>
    </row>
    <row r="122" spans="2:47" s="1" customFormat="1" ht="12">
      <c r="B122" s="37"/>
      <c r="C122" s="38"/>
      <c r="D122" s="229" t="s">
        <v>172</v>
      </c>
      <c r="E122" s="38"/>
      <c r="F122" s="248" t="s">
        <v>219</v>
      </c>
      <c r="G122" s="38"/>
      <c r="H122" s="38"/>
      <c r="I122" s="144"/>
      <c r="J122" s="38"/>
      <c r="K122" s="38"/>
      <c r="L122" s="42"/>
      <c r="M122" s="231"/>
      <c r="N122" s="82"/>
      <c r="O122" s="82"/>
      <c r="P122" s="82"/>
      <c r="Q122" s="82"/>
      <c r="R122" s="82"/>
      <c r="S122" s="82"/>
      <c r="T122" s="83"/>
      <c r="AT122" s="16" t="s">
        <v>172</v>
      </c>
      <c r="AU122" s="16" t="s">
        <v>87</v>
      </c>
    </row>
    <row r="123" spans="2:51" s="12" customFormat="1" ht="12">
      <c r="B123" s="237"/>
      <c r="C123" s="238"/>
      <c r="D123" s="229" t="s">
        <v>174</v>
      </c>
      <c r="E123" s="239" t="s">
        <v>19</v>
      </c>
      <c r="F123" s="240" t="s">
        <v>220</v>
      </c>
      <c r="G123" s="238"/>
      <c r="H123" s="241">
        <v>2.32</v>
      </c>
      <c r="I123" s="242"/>
      <c r="J123" s="238"/>
      <c r="K123" s="238"/>
      <c r="L123" s="243"/>
      <c r="M123" s="244"/>
      <c r="N123" s="245"/>
      <c r="O123" s="245"/>
      <c r="P123" s="245"/>
      <c r="Q123" s="245"/>
      <c r="R123" s="245"/>
      <c r="S123" s="245"/>
      <c r="T123" s="246"/>
      <c r="AT123" s="247" t="s">
        <v>174</v>
      </c>
      <c r="AU123" s="247" t="s">
        <v>87</v>
      </c>
      <c r="AV123" s="12" t="s">
        <v>87</v>
      </c>
      <c r="AW123" s="12" t="s">
        <v>37</v>
      </c>
      <c r="AX123" s="12" t="s">
        <v>85</v>
      </c>
      <c r="AY123" s="247" t="s">
        <v>132</v>
      </c>
    </row>
    <row r="124" spans="2:65" s="1" customFormat="1" ht="36" customHeight="1">
      <c r="B124" s="37"/>
      <c r="C124" s="216" t="s">
        <v>221</v>
      </c>
      <c r="D124" s="216" t="s">
        <v>133</v>
      </c>
      <c r="E124" s="217" t="s">
        <v>222</v>
      </c>
      <c r="F124" s="218" t="s">
        <v>223</v>
      </c>
      <c r="G124" s="219" t="s">
        <v>169</v>
      </c>
      <c r="H124" s="220">
        <v>270</v>
      </c>
      <c r="I124" s="221"/>
      <c r="J124" s="222">
        <f>ROUND(I124*H124,2)</f>
        <v>0</v>
      </c>
      <c r="K124" s="218" t="s">
        <v>170</v>
      </c>
      <c r="L124" s="42"/>
      <c r="M124" s="223" t="s">
        <v>19</v>
      </c>
      <c r="N124" s="224" t="s">
        <v>49</v>
      </c>
      <c r="O124" s="82"/>
      <c r="P124" s="225">
        <f>O124*H124</f>
        <v>0</v>
      </c>
      <c r="Q124" s="225">
        <v>0</v>
      </c>
      <c r="R124" s="225">
        <f>Q124*H124</f>
        <v>0</v>
      </c>
      <c r="S124" s="225">
        <v>0</v>
      </c>
      <c r="T124" s="226">
        <f>S124*H124</f>
        <v>0</v>
      </c>
      <c r="AR124" s="227" t="s">
        <v>153</v>
      </c>
      <c r="AT124" s="227" t="s">
        <v>133</v>
      </c>
      <c r="AU124" s="227" t="s">
        <v>87</v>
      </c>
      <c r="AY124" s="16" t="s">
        <v>132</v>
      </c>
      <c r="BE124" s="228">
        <f>IF(N124="základní",J124,0)</f>
        <v>0</v>
      </c>
      <c r="BF124" s="228">
        <f>IF(N124="snížená",J124,0)</f>
        <v>0</v>
      </c>
      <c r="BG124" s="228">
        <f>IF(N124="zákl. přenesená",J124,0)</f>
        <v>0</v>
      </c>
      <c r="BH124" s="228">
        <f>IF(N124="sníž. přenesená",J124,0)</f>
        <v>0</v>
      </c>
      <c r="BI124" s="228">
        <f>IF(N124="nulová",J124,0)</f>
        <v>0</v>
      </c>
      <c r="BJ124" s="16" t="s">
        <v>85</v>
      </c>
      <c r="BK124" s="228">
        <f>ROUND(I124*H124,2)</f>
        <v>0</v>
      </c>
      <c r="BL124" s="16" t="s">
        <v>153</v>
      </c>
      <c r="BM124" s="227" t="s">
        <v>224</v>
      </c>
    </row>
    <row r="125" spans="2:47" s="1" customFormat="1" ht="12">
      <c r="B125" s="37"/>
      <c r="C125" s="38"/>
      <c r="D125" s="229" t="s">
        <v>172</v>
      </c>
      <c r="E125" s="38"/>
      <c r="F125" s="230" t="s">
        <v>225</v>
      </c>
      <c r="G125" s="38"/>
      <c r="H125" s="38"/>
      <c r="I125" s="144"/>
      <c r="J125" s="38"/>
      <c r="K125" s="38"/>
      <c r="L125" s="42"/>
      <c r="M125" s="231"/>
      <c r="N125" s="82"/>
      <c r="O125" s="82"/>
      <c r="P125" s="82"/>
      <c r="Q125" s="82"/>
      <c r="R125" s="82"/>
      <c r="S125" s="82"/>
      <c r="T125" s="83"/>
      <c r="AT125" s="16" t="s">
        <v>172</v>
      </c>
      <c r="AU125" s="16" t="s">
        <v>87</v>
      </c>
    </row>
    <row r="126" spans="2:47" s="1" customFormat="1" ht="12">
      <c r="B126" s="37"/>
      <c r="C126" s="38"/>
      <c r="D126" s="229" t="s">
        <v>139</v>
      </c>
      <c r="E126" s="38"/>
      <c r="F126" s="230" t="s">
        <v>226</v>
      </c>
      <c r="G126" s="38"/>
      <c r="H126" s="38"/>
      <c r="I126" s="144"/>
      <c r="J126" s="38"/>
      <c r="K126" s="38"/>
      <c r="L126" s="42"/>
      <c r="M126" s="231"/>
      <c r="N126" s="82"/>
      <c r="O126" s="82"/>
      <c r="P126" s="82"/>
      <c r="Q126" s="82"/>
      <c r="R126" s="82"/>
      <c r="S126" s="82"/>
      <c r="T126" s="83"/>
      <c r="AT126" s="16" t="s">
        <v>139</v>
      </c>
      <c r="AU126" s="16" t="s">
        <v>87</v>
      </c>
    </row>
    <row r="127" spans="2:51" s="12" customFormat="1" ht="12">
      <c r="B127" s="237"/>
      <c r="C127" s="238"/>
      <c r="D127" s="229" t="s">
        <v>174</v>
      </c>
      <c r="E127" s="239" t="s">
        <v>19</v>
      </c>
      <c r="F127" s="240" t="s">
        <v>227</v>
      </c>
      <c r="G127" s="238"/>
      <c r="H127" s="241">
        <v>270</v>
      </c>
      <c r="I127" s="242"/>
      <c r="J127" s="238"/>
      <c r="K127" s="238"/>
      <c r="L127" s="243"/>
      <c r="M127" s="244"/>
      <c r="N127" s="245"/>
      <c r="O127" s="245"/>
      <c r="P127" s="245"/>
      <c r="Q127" s="245"/>
      <c r="R127" s="245"/>
      <c r="S127" s="245"/>
      <c r="T127" s="246"/>
      <c r="AT127" s="247" t="s">
        <v>174</v>
      </c>
      <c r="AU127" s="247" t="s">
        <v>87</v>
      </c>
      <c r="AV127" s="12" t="s">
        <v>87</v>
      </c>
      <c r="AW127" s="12" t="s">
        <v>37</v>
      </c>
      <c r="AX127" s="12" t="s">
        <v>85</v>
      </c>
      <c r="AY127" s="247" t="s">
        <v>132</v>
      </c>
    </row>
    <row r="128" spans="2:65" s="1" customFormat="1" ht="24" customHeight="1">
      <c r="B128" s="37"/>
      <c r="C128" s="249" t="s">
        <v>228</v>
      </c>
      <c r="D128" s="249" t="s">
        <v>229</v>
      </c>
      <c r="E128" s="250" t="s">
        <v>230</v>
      </c>
      <c r="F128" s="251" t="s">
        <v>231</v>
      </c>
      <c r="G128" s="252" t="s">
        <v>192</v>
      </c>
      <c r="H128" s="253">
        <v>27</v>
      </c>
      <c r="I128" s="254"/>
      <c r="J128" s="255">
        <f>ROUND(I128*H128,2)</f>
        <v>0</v>
      </c>
      <c r="K128" s="251" t="s">
        <v>19</v>
      </c>
      <c r="L128" s="256"/>
      <c r="M128" s="257" t="s">
        <v>19</v>
      </c>
      <c r="N128" s="258" t="s">
        <v>49</v>
      </c>
      <c r="O128" s="82"/>
      <c r="P128" s="225">
        <f>O128*H128</f>
        <v>0</v>
      </c>
      <c r="Q128" s="225">
        <v>1</v>
      </c>
      <c r="R128" s="225">
        <f>Q128*H128</f>
        <v>27</v>
      </c>
      <c r="S128" s="225">
        <v>0</v>
      </c>
      <c r="T128" s="226">
        <f>S128*H128</f>
        <v>0</v>
      </c>
      <c r="AR128" s="227" t="s">
        <v>189</v>
      </c>
      <c r="AT128" s="227" t="s">
        <v>229</v>
      </c>
      <c r="AU128" s="227" t="s">
        <v>87</v>
      </c>
      <c r="AY128" s="16" t="s">
        <v>132</v>
      </c>
      <c r="BE128" s="228">
        <f>IF(N128="základní",J128,0)</f>
        <v>0</v>
      </c>
      <c r="BF128" s="228">
        <f>IF(N128="snížená",J128,0)</f>
        <v>0</v>
      </c>
      <c r="BG128" s="228">
        <f>IF(N128="zákl. přenesená",J128,0)</f>
        <v>0</v>
      </c>
      <c r="BH128" s="228">
        <f>IF(N128="sníž. přenesená",J128,0)</f>
        <v>0</v>
      </c>
      <c r="BI128" s="228">
        <f>IF(N128="nulová",J128,0)</f>
        <v>0</v>
      </c>
      <c r="BJ128" s="16" t="s">
        <v>85</v>
      </c>
      <c r="BK128" s="228">
        <f>ROUND(I128*H128,2)</f>
        <v>0</v>
      </c>
      <c r="BL128" s="16" t="s">
        <v>153</v>
      </c>
      <c r="BM128" s="227" t="s">
        <v>232</v>
      </c>
    </row>
    <row r="129" spans="2:51" s="12" customFormat="1" ht="12">
      <c r="B129" s="237"/>
      <c r="C129" s="238"/>
      <c r="D129" s="229" t="s">
        <v>174</v>
      </c>
      <c r="E129" s="239" t="s">
        <v>19</v>
      </c>
      <c r="F129" s="240" t="s">
        <v>233</v>
      </c>
      <c r="G129" s="238"/>
      <c r="H129" s="241">
        <v>27</v>
      </c>
      <c r="I129" s="242"/>
      <c r="J129" s="238"/>
      <c r="K129" s="238"/>
      <c r="L129" s="243"/>
      <c r="M129" s="244"/>
      <c r="N129" s="245"/>
      <c r="O129" s="245"/>
      <c r="P129" s="245"/>
      <c r="Q129" s="245"/>
      <c r="R129" s="245"/>
      <c r="S129" s="245"/>
      <c r="T129" s="246"/>
      <c r="AT129" s="247" t="s">
        <v>174</v>
      </c>
      <c r="AU129" s="247" t="s">
        <v>87</v>
      </c>
      <c r="AV129" s="12" t="s">
        <v>87</v>
      </c>
      <c r="AW129" s="12" t="s">
        <v>37</v>
      </c>
      <c r="AX129" s="12" t="s">
        <v>85</v>
      </c>
      <c r="AY129" s="247" t="s">
        <v>132</v>
      </c>
    </row>
    <row r="130" spans="2:65" s="1" customFormat="1" ht="36" customHeight="1">
      <c r="B130" s="37"/>
      <c r="C130" s="216" t="s">
        <v>234</v>
      </c>
      <c r="D130" s="216" t="s">
        <v>133</v>
      </c>
      <c r="E130" s="217" t="s">
        <v>235</v>
      </c>
      <c r="F130" s="218" t="s">
        <v>236</v>
      </c>
      <c r="G130" s="219" t="s">
        <v>169</v>
      </c>
      <c r="H130" s="220">
        <v>270</v>
      </c>
      <c r="I130" s="221"/>
      <c r="J130" s="222">
        <f>ROUND(I130*H130,2)</f>
        <v>0</v>
      </c>
      <c r="K130" s="218" t="s">
        <v>170</v>
      </c>
      <c r="L130" s="42"/>
      <c r="M130" s="223" t="s">
        <v>19</v>
      </c>
      <c r="N130" s="224" t="s">
        <v>49</v>
      </c>
      <c r="O130" s="82"/>
      <c r="P130" s="225">
        <f>O130*H130</f>
        <v>0</v>
      </c>
      <c r="Q130" s="225">
        <v>0</v>
      </c>
      <c r="R130" s="225">
        <f>Q130*H130</f>
        <v>0</v>
      </c>
      <c r="S130" s="225">
        <v>0</v>
      </c>
      <c r="T130" s="226">
        <f>S130*H130</f>
        <v>0</v>
      </c>
      <c r="AR130" s="227" t="s">
        <v>153</v>
      </c>
      <c r="AT130" s="227" t="s">
        <v>133</v>
      </c>
      <c r="AU130" s="227" t="s">
        <v>87</v>
      </c>
      <c r="AY130" s="16" t="s">
        <v>132</v>
      </c>
      <c r="BE130" s="228">
        <f>IF(N130="základní",J130,0)</f>
        <v>0</v>
      </c>
      <c r="BF130" s="228">
        <f>IF(N130="snížená",J130,0)</f>
        <v>0</v>
      </c>
      <c r="BG130" s="228">
        <f>IF(N130="zákl. přenesená",J130,0)</f>
        <v>0</v>
      </c>
      <c r="BH130" s="228">
        <f>IF(N130="sníž. přenesená",J130,0)</f>
        <v>0</v>
      </c>
      <c r="BI130" s="228">
        <f>IF(N130="nulová",J130,0)</f>
        <v>0</v>
      </c>
      <c r="BJ130" s="16" t="s">
        <v>85</v>
      </c>
      <c r="BK130" s="228">
        <f>ROUND(I130*H130,2)</f>
        <v>0</v>
      </c>
      <c r="BL130" s="16" t="s">
        <v>153</v>
      </c>
      <c r="BM130" s="227" t="s">
        <v>237</v>
      </c>
    </row>
    <row r="131" spans="2:47" s="1" customFormat="1" ht="12">
      <c r="B131" s="37"/>
      <c r="C131" s="38"/>
      <c r="D131" s="229" t="s">
        <v>172</v>
      </c>
      <c r="E131" s="38"/>
      <c r="F131" s="230" t="s">
        <v>238</v>
      </c>
      <c r="G131" s="38"/>
      <c r="H131" s="38"/>
      <c r="I131" s="144"/>
      <c r="J131" s="38"/>
      <c r="K131" s="38"/>
      <c r="L131" s="42"/>
      <c r="M131" s="231"/>
      <c r="N131" s="82"/>
      <c r="O131" s="82"/>
      <c r="P131" s="82"/>
      <c r="Q131" s="82"/>
      <c r="R131" s="82"/>
      <c r="S131" s="82"/>
      <c r="T131" s="83"/>
      <c r="AT131" s="16" t="s">
        <v>172</v>
      </c>
      <c r="AU131" s="16" t="s">
        <v>87</v>
      </c>
    </row>
    <row r="132" spans="2:51" s="12" customFormat="1" ht="12">
      <c r="B132" s="237"/>
      <c r="C132" s="238"/>
      <c r="D132" s="229" t="s">
        <v>174</v>
      </c>
      <c r="E132" s="239" t="s">
        <v>19</v>
      </c>
      <c r="F132" s="240" t="s">
        <v>227</v>
      </c>
      <c r="G132" s="238"/>
      <c r="H132" s="241">
        <v>270</v>
      </c>
      <c r="I132" s="242"/>
      <c r="J132" s="238"/>
      <c r="K132" s="238"/>
      <c r="L132" s="243"/>
      <c r="M132" s="244"/>
      <c r="N132" s="245"/>
      <c r="O132" s="245"/>
      <c r="P132" s="245"/>
      <c r="Q132" s="245"/>
      <c r="R132" s="245"/>
      <c r="S132" s="245"/>
      <c r="T132" s="246"/>
      <c r="AT132" s="247" t="s">
        <v>174</v>
      </c>
      <c r="AU132" s="247" t="s">
        <v>87</v>
      </c>
      <c r="AV132" s="12" t="s">
        <v>87</v>
      </c>
      <c r="AW132" s="12" t="s">
        <v>37</v>
      </c>
      <c r="AX132" s="12" t="s">
        <v>85</v>
      </c>
      <c r="AY132" s="247" t="s">
        <v>132</v>
      </c>
    </row>
    <row r="133" spans="2:65" s="1" customFormat="1" ht="16.5" customHeight="1">
      <c r="B133" s="37"/>
      <c r="C133" s="249" t="s">
        <v>239</v>
      </c>
      <c r="D133" s="249" t="s">
        <v>229</v>
      </c>
      <c r="E133" s="250" t="s">
        <v>240</v>
      </c>
      <c r="F133" s="251" t="s">
        <v>241</v>
      </c>
      <c r="G133" s="252" t="s">
        <v>242</v>
      </c>
      <c r="H133" s="253">
        <v>6.75</v>
      </c>
      <c r="I133" s="254"/>
      <c r="J133" s="255">
        <f>ROUND(I133*H133,2)</f>
        <v>0</v>
      </c>
      <c r="K133" s="251" t="s">
        <v>170</v>
      </c>
      <c r="L133" s="256"/>
      <c r="M133" s="257" t="s">
        <v>19</v>
      </c>
      <c r="N133" s="258" t="s">
        <v>49</v>
      </c>
      <c r="O133" s="82"/>
      <c r="P133" s="225">
        <f>O133*H133</f>
        <v>0</v>
      </c>
      <c r="Q133" s="225">
        <v>0.001</v>
      </c>
      <c r="R133" s="225">
        <f>Q133*H133</f>
        <v>0.00675</v>
      </c>
      <c r="S133" s="225">
        <v>0</v>
      </c>
      <c r="T133" s="226">
        <f>S133*H133</f>
        <v>0</v>
      </c>
      <c r="AR133" s="227" t="s">
        <v>189</v>
      </c>
      <c r="AT133" s="227" t="s">
        <v>229</v>
      </c>
      <c r="AU133" s="227" t="s">
        <v>87</v>
      </c>
      <c r="AY133" s="16" t="s">
        <v>132</v>
      </c>
      <c r="BE133" s="228">
        <f>IF(N133="základní",J133,0)</f>
        <v>0</v>
      </c>
      <c r="BF133" s="228">
        <f>IF(N133="snížená",J133,0)</f>
        <v>0</v>
      </c>
      <c r="BG133" s="228">
        <f>IF(N133="zákl. přenesená",J133,0)</f>
        <v>0</v>
      </c>
      <c r="BH133" s="228">
        <f>IF(N133="sníž. přenesená",J133,0)</f>
        <v>0</v>
      </c>
      <c r="BI133" s="228">
        <f>IF(N133="nulová",J133,0)</f>
        <v>0</v>
      </c>
      <c r="BJ133" s="16" t="s">
        <v>85</v>
      </c>
      <c r="BK133" s="228">
        <f>ROUND(I133*H133,2)</f>
        <v>0</v>
      </c>
      <c r="BL133" s="16" t="s">
        <v>153</v>
      </c>
      <c r="BM133" s="227" t="s">
        <v>243</v>
      </c>
    </row>
    <row r="134" spans="2:51" s="12" customFormat="1" ht="12">
      <c r="B134" s="237"/>
      <c r="C134" s="238"/>
      <c r="D134" s="229" t="s">
        <v>174</v>
      </c>
      <c r="E134" s="239" t="s">
        <v>19</v>
      </c>
      <c r="F134" s="240" t="s">
        <v>244</v>
      </c>
      <c r="G134" s="238"/>
      <c r="H134" s="241">
        <v>6.75</v>
      </c>
      <c r="I134" s="242"/>
      <c r="J134" s="238"/>
      <c r="K134" s="238"/>
      <c r="L134" s="243"/>
      <c r="M134" s="244"/>
      <c r="N134" s="245"/>
      <c r="O134" s="245"/>
      <c r="P134" s="245"/>
      <c r="Q134" s="245"/>
      <c r="R134" s="245"/>
      <c r="S134" s="245"/>
      <c r="T134" s="246"/>
      <c r="AT134" s="247" t="s">
        <v>174</v>
      </c>
      <c r="AU134" s="247" t="s">
        <v>87</v>
      </c>
      <c r="AV134" s="12" t="s">
        <v>87</v>
      </c>
      <c r="AW134" s="12" t="s">
        <v>37</v>
      </c>
      <c r="AX134" s="12" t="s">
        <v>85</v>
      </c>
      <c r="AY134" s="247" t="s">
        <v>132</v>
      </c>
    </row>
    <row r="135" spans="2:65" s="1" customFormat="1" ht="24" customHeight="1">
      <c r="B135" s="37"/>
      <c r="C135" s="216" t="s">
        <v>8</v>
      </c>
      <c r="D135" s="216" t="s">
        <v>133</v>
      </c>
      <c r="E135" s="217" t="s">
        <v>245</v>
      </c>
      <c r="F135" s="218" t="s">
        <v>246</v>
      </c>
      <c r="G135" s="219" t="s">
        <v>169</v>
      </c>
      <c r="H135" s="220">
        <v>570</v>
      </c>
      <c r="I135" s="221"/>
      <c r="J135" s="222">
        <f>ROUND(I135*H135,2)</f>
        <v>0</v>
      </c>
      <c r="K135" s="218" t="s">
        <v>170</v>
      </c>
      <c r="L135" s="42"/>
      <c r="M135" s="223" t="s">
        <v>19</v>
      </c>
      <c r="N135" s="224" t="s">
        <v>49</v>
      </c>
      <c r="O135" s="82"/>
      <c r="P135" s="225">
        <f>O135*H135</f>
        <v>0</v>
      </c>
      <c r="Q135" s="225">
        <v>0</v>
      </c>
      <c r="R135" s="225">
        <f>Q135*H135</f>
        <v>0</v>
      </c>
      <c r="S135" s="225">
        <v>0</v>
      </c>
      <c r="T135" s="226">
        <f>S135*H135</f>
        <v>0</v>
      </c>
      <c r="AR135" s="227" t="s">
        <v>153</v>
      </c>
      <c r="AT135" s="227" t="s">
        <v>133</v>
      </c>
      <c r="AU135" s="227" t="s">
        <v>87</v>
      </c>
      <c r="AY135" s="16" t="s">
        <v>132</v>
      </c>
      <c r="BE135" s="228">
        <f>IF(N135="základní",J135,0)</f>
        <v>0</v>
      </c>
      <c r="BF135" s="228">
        <f>IF(N135="snížená",J135,0)</f>
        <v>0</v>
      </c>
      <c r="BG135" s="228">
        <f>IF(N135="zákl. přenesená",J135,0)</f>
        <v>0</v>
      </c>
      <c r="BH135" s="228">
        <f>IF(N135="sníž. přenesená",J135,0)</f>
        <v>0</v>
      </c>
      <c r="BI135" s="228">
        <f>IF(N135="nulová",J135,0)</f>
        <v>0</v>
      </c>
      <c r="BJ135" s="16" t="s">
        <v>85</v>
      </c>
      <c r="BK135" s="228">
        <f>ROUND(I135*H135,2)</f>
        <v>0</v>
      </c>
      <c r="BL135" s="16" t="s">
        <v>153</v>
      </c>
      <c r="BM135" s="227" t="s">
        <v>247</v>
      </c>
    </row>
    <row r="136" spans="2:47" s="1" customFormat="1" ht="12">
      <c r="B136" s="37"/>
      <c r="C136" s="38"/>
      <c r="D136" s="229" t="s">
        <v>172</v>
      </c>
      <c r="E136" s="38"/>
      <c r="F136" s="230" t="s">
        <v>248</v>
      </c>
      <c r="G136" s="38"/>
      <c r="H136" s="38"/>
      <c r="I136" s="144"/>
      <c r="J136" s="38"/>
      <c r="K136" s="38"/>
      <c r="L136" s="42"/>
      <c r="M136" s="231"/>
      <c r="N136" s="82"/>
      <c r="O136" s="82"/>
      <c r="P136" s="82"/>
      <c r="Q136" s="82"/>
      <c r="R136" s="82"/>
      <c r="S136" s="82"/>
      <c r="T136" s="83"/>
      <c r="AT136" s="16" t="s">
        <v>172</v>
      </c>
      <c r="AU136" s="16" t="s">
        <v>87</v>
      </c>
    </row>
    <row r="137" spans="2:51" s="12" customFormat="1" ht="12">
      <c r="B137" s="237"/>
      <c r="C137" s="238"/>
      <c r="D137" s="229" t="s">
        <v>174</v>
      </c>
      <c r="E137" s="239" t="s">
        <v>19</v>
      </c>
      <c r="F137" s="240" t="s">
        <v>249</v>
      </c>
      <c r="G137" s="238"/>
      <c r="H137" s="241">
        <v>570</v>
      </c>
      <c r="I137" s="242"/>
      <c r="J137" s="238"/>
      <c r="K137" s="238"/>
      <c r="L137" s="243"/>
      <c r="M137" s="244"/>
      <c r="N137" s="245"/>
      <c r="O137" s="245"/>
      <c r="P137" s="245"/>
      <c r="Q137" s="245"/>
      <c r="R137" s="245"/>
      <c r="S137" s="245"/>
      <c r="T137" s="246"/>
      <c r="AT137" s="247" t="s">
        <v>174</v>
      </c>
      <c r="AU137" s="247" t="s">
        <v>87</v>
      </c>
      <c r="AV137" s="12" t="s">
        <v>87</v>
      </c>
      <c r="AW137" s="12" t="s">
        <v>37</v>
      </c>
      <c r="AX137" s="12" t="s">
        <v>85</v>
      </c>
      <c r="AY137" s="247" t="s">
        <v>132</v>
      </c>
    </row>
    <row r="138" spans="2:65" s="1" customFormat="1" ht="36" customHeight="1">
      <c r="B138" s="37"/>
      <c r="C138" s="216" t="s">
        <v>250</v>
      </c>
      <c r="D138" s="216" t="s">
        <v>133</v>
      </c>
      <c r="E138" s="217" t="s">
        <v>251</v>
      </c>
      <c r="F138" s="218" t="s">
        <v>252</v>
      </c>
      <c r="G138" s="219" t="s">
        <v>169</v>
      </c>
      <c r="H138" s="220">
        <v>326</v>
      </c>
      <c r="I138" s="221"/>
      <c r="J138" s="222">
        <f>ROUND(I138*H138,2)</f>
        <v>0</v>
      </c>
      <c r="K138" s="218" t="s">
        <v>170</v>
      </c>
      <c r="L138" s="42"/>
      <c r="M138" s="223" t="s">
        <v>19</v>
      </c>
      <c r="N138" s="224" t="s">
        <v>49</v>
      </c>
      <c r="O138" s="82"/>
      <c r="P138" s="225">
        <f>O138*H138</f>
        <v>0</v>
      </c>
      <c r="Q138" s="225">
        <v>0</v>
      </c>
      <c r="R138" s="225">
        <f>Q138*H138</f>
        <v>0</v>
      </c>
      <c r="S138" s="225">
        <v>0</v>
      </c>
      <c r="T138" s="226">
        <f>S138*H138</f>
        <v>0</v>
      </c>
      <c r="AR138" s="227" t="s">
        <v>153</v>
      </c>
      <c r="AT138" s="227" t="s">
        <v>133</v>
      </c>
      <c r="AU138" s="227" t="s">
        <v>87</v>
      </c>
      <c r="AY138" s="16" t="s">
        <v>132</v>
      </c>
      <c r="BE138" s="228">
        <f>IF(N138="základní",J138,0)</f>
        <v>0</v>
      </c>
      <c r="BF138" s="228">
        <f>IF(N138="snížená",J138,0)</f>
        <v>0</v>
      </c>
      <c r="BG138" s="228">
        <f>IF(N138="zákl. přenesená",J138,0)</f>
        <v>0</v>
      </c>
      <c r="BH138" s="228">
        <f>IF(N138="sníž. přenesená",J138,0)</f>
        <v>0</v>
      </c>
      <c r="BI138" s="228">
        <f>IF(N138="nulová",J138,0)</f>
        <v>0</v>
      </c>
      <c r="BJ138" s="16" t="s">
        <v>85</v>
      </c>
      <c r="BK138" s="228">
        <f>ROUND(I138*H138,2)</f>
        <v>0</v>
      </c>
      <c r="BL138" s="16" t="s">
        <v>153</v>
      </c>
      <c r="BM138" s="227" t="s">
        <v>253</v>
      </c>
    </row>
    <row r="139" spans="2:47" s="1" customFormat="1" ht="12">
      <c r="B139" s="37"/>
      <c r="C139" s="38"/>
      <c r="D139" s="229" t="s">
        <v>172</v>
      </c>
      <c r="E139" s="38"/>
      <c r="F139" s="230" t="s">
        <v>254</v>
      </c>
      <c r="G139" s="38"/>
      <c r="H139" s="38"/>
      <c r="I139" s="144"/>
      <c r="J139" s="38"/>
      <c r="K139" s="38"/>
      <c r="L139" s="42"/>
      <c r="M139" s="231"/>
      <c r="N139" s="82"/>
      <c r="O139" s="82"/>
      <c r="P139" s="82"/>
      <c r="Q139" s="82"/>
      <c r="R139" s="82"/>
      <c r="S139" s="82"/>
      <c r="T139" s="83"/>
      <c r="AT139" s="16" t="s">
        <v>172</v>
      </c>
      <c r="AU139" s="16" t="s">
        <v>87</v>
      </c>
    </row>
    <row r="140" spans="2:51" s="12" customFormat="1" ht="12">
      <c r="B140" s="237"/>
      <c r="C140" s="238"/>
      <c r="D140" s="229" t="s">
        <v>174</v>
      </c>
      <c r="E140" s="239" t="s">
        <v>19</v>
      </c>
      <c r="F140" s="240" t="s">
        <v>255</v>
      </c>
      <c r="G140" s="238"/>
      <c r="H140" s="241">
        <v>326</v>
      </c>
      <c r="I140" s="242"/>
      <c r="J140" s="238"/>
      <c r="K140" s="238"/>
      <c r="L140" s="243"/>
      <c r="M140" s="244"/>
      <c r="N140" s="245"/>
      <c r="O140" s="245"/>
      <c r="P140" s="245"/>
      <c r="Q140" s="245"/>
      <c r="R140" s="245"/>
      <c r="S140" s="245"/>
      <c r="T140" s="246"/>
      <c r="AT140" s="247" t="s">
        <v>174</v>
      </c>
      <c r="AU140" s="247" t="s">
        <v>87</v>
      </c>
      <c r="AV140" s="12" t="s">
        <v>87</v>
      </c>
      <c r="AW140" s="12" t="s">
        <v>37</v>
      </c>
      <c r="AX140" s="12" t="s">
        <v>85</v>
      </c>
      <c r="AY140" s="247" t="s">
        <v>132</v>
      </c>
    </row>
    <row r="141" spans="2:63" s="11" customFormat="1" ht="22.8" customHeight="1">
      <c r="B141" s="202"/>
      <c r="C141" s="203"/>
      <c r="D141" s="204" t="s">
        <v>77</v>
      </c>
      <c r="E141" s="232" t="s">
        <v>189</v>
      </c>
      <c r="F141" s="232" t="s">
        <v>256</v>
      </c>
      <c r="G141" s="203"/>
      <c r="H141" s="203"/>
      <c r="I141" s="206"/>
      <c r="J141" s="233">
        <f>BK141</f>
        <v>0</v>
      </c>
      <c r="K141" s="203"/>
      <c r="L141" s="208"/>
      <c r="M141" s="209"/>
      <c r="N141" s="210"/>
      <c r="O141" s="210"/>
      <c r="P141" s="211">
        <f>SUM(P142:P146)</f>
        <v>0</v>
      </c>
      <c r="Q141" s="210"/>
      <c r="R141" s="211">
        <f>SUM(R142:R146)</f>
        <v>0</v>
      </c>
      <c r="S141" s="210"/>
      <c r="T141" s="212">
        <f>SUM(T142:T146)</f>
        <v>0.75088</v>
      </c>
      <c r="AR141" s="213" t="s">
        <v>85</v>
      </c>
      <c r="AT141" s="214" t="s">
        <v>77</v>
      </c>
      <c r="AU141" s="214" t="s">
        <v>85</v>
      </c>
      <c r="AY141" s="213" t="s">
        <v>132</v>
      </c>
      <c r="BK141" s="215">
        <f>SUM(BK142:BK146)</f>
        <v>0</v>
      </c>
    </row>
    <row r="142" spans="2:65" s="1" customFormat="1" ht="24" customHeight="1">
      <c r="B142" s="37"/>
      <c r="C142" s="216" t="s">
        <v>257</v>
      </c>
      <c r="D142" s="216" t="s">
        <v>133</v>
      </c>
      <c r="E142" s="217" t="s">
        <v>258</v>
      </c>
      <c r="F142" s="218" t="s">
        <v>259</v>
      </c>
      <c r="G142" s="219" t="s">
        <v>192</v>
      </c>
      <c r="H142" s="220">
        <v>0.339</v>
      </c>
      <c r="I142" s="221"/>
      <c r="J142" s="222">
        <f>ROUND(I142*H142,2)</f>
        <v>0</v>
      </c>
      <c r="K142" s="218" t="s">
        <v>170</v>
      </c>
      <c r="L142" s="42"/>
      <c r="M142" s="223" t="s">
        <v>19</v>
      </c>
      <c r="N142" s="224" t="s">
        <v>49</v>
      </c>
      <c r="O142" s="82"/>
      <c r="P142" s="225">
        <f>O142*H142</f>
        <v>0</v>
      </c>
      <c r="Q142" s="225">
        <v>0</v>
      </c>
      <c r="R142" s="225">
        <f>Q142*H142</f>
        <v>0</v>
      </c>
      <c r="S142" s="225">
        <v>1.92</v>
      </c>
      <c r="T142" s="226">
        <f>S142*H142</f>
        <v>0.65088</v>
      </c>
      <c r="AR142" s="227" t="s">
        <v>153</v>
      </c>
      <c r="AT142" s="227" t="s">
        <v>133</v>
      </c>
      <c r="AU142" s="227" t="s">
        <v>87</v>
      </c>
      <c r="AY142" s="16" t="s">
        <v>132</v>
      </c>
      <c r="BE142" s="228">
        <f>IF(N142="základní",J142,0)</f>
        <v>0</v>
      </c>
      <c r="BF142" s="228">
        <f>IF(N142="snížená",J142,0)</f>
        <v>0</v>
      </c>
      <c r="BG142" s="228">
        <f>IF(N142="zákl. přenesená",J142,0)</f>
        <v>0</v>
      </c>
      <c r="BH142" s="228">
        <f>IF(N142="sníž. přenesená",J142,0)</f>
        <v>0</v>
      </c>
      <c r="BI142" s="228">
        <f>IF(N142="nulová",J142,0)</f>
        <v>0</v>
      </c>
      <c r="BJ142" s="16" t="s">
        <v>85</v>
      </c>
      <c r="BK142" s="228">
        <f>ROUND(I142*H142,2)</f>
        <v>0</v>
      </c>
      <c r="BL142" s="16" t="s">
        <v>153</v>
      </c>
      <c r="BM142" s="227" t="s">
        <v>260</v>
      </c>
    </row>
    <row r="143" spans="2:47" s="1" customFormat="1" ht="12">
      <c r="B143" s="37"/>
      <c r="C143" s="38"/>
      <c r="D143" s="229" t="s">
        <v>172</v>
      </c>
      <c r="E143" s="38"/>
      <c r="F143" s="230" t="s">
        <v>261</v>
      </c>
      <c r="G143" s="38"/>
      <c r="H143" s="38"/>
      <c r="I143" s="144"/>
      <c r="J143" s="38"/>
      <c r="K143" s="38"/>
      <c r="L143" s="42"/>
      <c r="M143" s="231"/>
      <c r="N143" s="82"/>
      <c r="O143" s="82"/>
      <c r="P143" s="82"/>
      <c r="Q143" s="82"/>
      <c r="R143" s="82"/>
      <c r="S143" s="82"/>
      <c r="T143" s="83"/>
      <c r="AT143" s="16" t="s">
        <v>172</v>
      </c>
      <c r="AU143" s="16" t="s">
        <v>87</v>
      </c>
    </row>
    <row r="144" spans="2:51" s="12" customFormat="1" ht="12">
      <c r="B144" s="237"/>
      <c r="C144" s="238"/>
      <c r="D144" s="229" t="s">
        <v>174</v>
      </c>
      <c r="E144" s="239" t="s">
        <v>19</v>
      </c>
      <c r="F144" s="240" t="s">
        <v>262</v>
      </c>
      <c r="G144" s="238"/>
      <c r="H144" s="241">
        <v>0.339</v>
      </c>
      <c r="I144" s="242"/>
      <c r="J144" s="238"/>
      <c r="K144" s="238"/>
      <c r="L144" s="243"/>
      <c r="M144" s="244"/>
      <c r="N144" s="245"/>
      <c r="O144" s="245"/>
      <c r="P144" s="245"/>
      <c r="Q144" s="245"/>
      <c r="R144" s="245"/>
      <c r="S144" s="245"/>
      <c r="T144" s="246"/>
      <c r="AT144" s="247" t="s">
        <v>174</v>
      </c>
      <c r="AU144" s="247" t="s">
        <v>87</v>
      </c>
      <c r="AV144" s="12" t="s">
        <v>87</v>
      </c>
      <c r="AW144" s="12" t="s">
        <v>37</v>
      </c>
      <c r="AX144" s="12" t="s">
        <v>85</v>
      </c>
      <c r="AY144" s="247" t="s">
        <v>132</v>
      </c>
    </row>
    <row r="145" spans="2:65" s="1" customFormat="1" ht="24" customHeight="1">
      <c r="B145" s="37"/>
      <c r="C145" s="216" t="s">
        <v>263</v>
      </c>
      <c r="D145" s="216" t="s">
        <v>133</v>
      </c>
      <c r="E145" s="217" t="s">
        <v>264</v>
      </c>
      <c r="F145" s="218" t="s">
        <v>265</v>
      </c>
      <c r="G145" s="219" t="s">
        <v>266</v>
      </c>
      <c r="H145" s="220">
        <v>1</v>
      </c>
      <c r="I145" s="221"/>
      <c r="J145" s="222">
        <f>ROUND(I145*H145,2)</f>
        <v>0</v>
      </c>
      <c r="K145" s="218" t="s">
        <v>170</v>
      </c>
      <c r="L145" s="42"/>
      <c r="M145" s="223" t="s">
        <v>19</v>
      </c>
      <c r="N145" s="224" t="s">
        <v>49</v>
      </c>
      <c r="O145" s="82"/>
      <c r="P145" s="225">
        <f>O145*H145</f>
        <v>0</v>
      </c>
      <c r="Q145" s="225">
        <v>0</v>
      </c>
      <c r="R145" s="225">
        <f>Q145*H145</f>
        <v>0</v>
      </c>
      <c r="S145" s="225">
        <v>0.1</v>
      </c>
      <c r="T145" s="226">
        <f>S145*H145</f>
        <v>0.1</v>
      </c>
      <c r="AR145" s="227" t="s">
        <v>153</v>
      </c>
      <c r="AT145" s="227" t="s">
        <v>133</v>
      </c>
      <c r="AU145" s="227" t="s">
        <v>87</v>
      </c>
      <c r="AY145" s="16" t="s">
        <v>132</v>
      </c>
      <c r="BE145" s="228">
        <f>IF(N145="základní",J145,0)</f>
        <v>0</v>
      </c>
      <c r="BF145" s="228">
        <f>IF(N145="snížená",J145,0)</f>
        <v>0</v>
      </c>
      <c r="BG145" s="228">
        <f>IF(N145="zákl. přenesená",J145,0)</f>
        <v>0</v>
      </c>
      <c r="BH145" s="228">
        <f>IF(N145="sníž. přenesená",J145,0)</f>
        <v>0</v>
      </c>
      <c r="BI145" s="228">
        <f>IF(N145="nulová",J145,0)</f>
        <v>0</v>
      </c>
      <c r="BJ145" s="16" t="s">
        <v>85</v>
      </c>
      <c r="BK145" s="228">
        <f>ROUND(I145*H145,2)</f>
        <v>0</v>
      </c>
      <c r="BL145" s="16" t="s">
        <v>153</v>
      </c>
      <c r="BM145" s="227" t="s">
        <v>267</v>
      </c>
    </row>
    <row r="146" spans="2:51" s="12" customFormat="1" ht="12">
      <c r="B146" s="237"/>
      <c r="C146" s="238"/>
      <c r="D146" s="229" t="s">
        <v>174</v>
      </c>
      <c r="E146" s="239" t="s">
        <v>19</v>
      </c>
      <c r="F146" s="240" t="s">
        <v>268</v>
      </c>
      <c r="G146" s="238"/>
      <c r="H146" s="241">
        <v>1</v>
      </c>
      <c r="I146" s="242"/>
      <c r="J146" s="238"/>
      <c r="K146" s="238"/>
      <c r="L146" s="243"/>
      <c r="M146" s="244"/>
      <c r="N146" s="245"/>
      <c r="O146" s="245"/>
      <c r="P146" s="245"/>
      <c r="Q146" s="245"/>
      <c r="R146" s="245"/>
      <c r="S146" s="245"/>
      <c r="T146" s="246"/>
      <c r="AT146" s="247" t="s">
        <v>174</v>
      </c>
      <c r="AU146" s="247" t="s">
        <v>87</v>
      </c>
      <c r="AV146" s="12" t="s">
        <v>87</v>
      </c>
      <c r="AW146" s="12" t="s">
        <v>37</v>
      </c>
      <c r="AX146" s="12" t="s">
        <v>85</v>
      </c>
      <c r="AY146" s="247" t="s">
        <v>132</v>
      </c>
    </row>
    <row r="147" spans="2:63" s="11" customFormat="1" ht="22.8" customHeight="1">
      <c r="B147" s="202"/>
      <c r="C147" s="203"/>
      <c r="D147" s="204" t="s">
        <v>77</v>
      </c>
      <c r="E147" s="232" t="s">
        <v>196</v>
      </c>
      <c r="F147" s="232" t="s">
        <v>269</v>
      </c>
      <c r="G147" s="203"/>
      <c r="H147" s="203"/>
      <c r="I147" s="206"/>
      <c r="J147" s="233">
        <f>BK147</f>
        <v>0</v>
      </c>
      <c r="K147" s="203"/>
      <c r="L147" s="208"/>
      <c r="M147" s="209"/>
      <c r="N147" s="210"/>
      <c r="O147" s="210"/>
      <c r="P147" s="211">
        <f>SUM(P148:P158)</f>
        <v>0</v>
      </c>
      <c r="Q147" s="210"/>
      <c r="R147" s="211">
        <f>SUM(R148:R158)</f>
        <v>0</v>
      </c>
      <c r="S147" s="210"/>
      <c r="T147" s="212">
        <f>SUM(T148:T158)</f>
        <v>8.35</v>
      </c>
      <c r="AR147" s="213" t="s">
        <v>85</v>
      </c>
      <c r="AT147" s="214" t="s">
        <v>77</v>
      </c>
      <c r="AU147" s="214" t="s">
        <v>85</v>
      </c>
      <c r="AY147" s="213" t="s">
        <v>132</v>
      </c>
      <c r="BK147" s="215">
        <f>SUM(BK148:BK158)</f>
        <v>0</v>
      </c>
    </row>
    <row r="148" spans="2:65" s="1" customFormat="1" ht="24" customHeight="1">
      <c r="B148" s="37"/>
      <c r="C148" s="216" t="s">
        <v>270</v>
      </c>
      <c r="D148" s="216" t="s">
        <v>133</v>
      </c>
      <c r="E148" s="217" t="s">
        <v>271</v>
      </c>
      <c r="F148" s="218" t="s">
        <v>272</v>
      </c>
      <c r="G148" s="219" t="s">
        <v>273</v>
      </c>
      <c r="H148" s="220">
        <v>51.5</v>
      </c>
      <c r="I148" s="221"/>
      <c r="J148" s="222">
        <f>ROUND(I148*H148,2)</f>
        <v>0</v>
      </c>
      <c r="K148" s="218" t="s">
        <v>170</v>
      </c>
      <c r="L148" s="42"/>
      <c r="M148" s="223" t="s">
        <v>19</v>
      </c>
      <c r="N148" s="224" t="s">
        <v>49</v>
      </c>
      <c r="O148" s="82"/>
      <c r="P148" s="225">
        <f>O148*H148</f>
        <v>0</v>
      </c>
      <c r="Q148" s="225">
        <v>0</v>
      </c>
      <c r="R148" s="225">
        <f>Q148*H148</f>
        <v>0</v>
      </c>
      <c r="S148" s="225">
        <v>0</v>
      </c>
      <c r="T148" s="226">
        <f>S148*H148</f>
        <v>0</v>
      </c>
      <c r="AR148" s="227" t="s">
        <v>153</v>
      </c>
      <c r="AT148" s="227" t="s">
        <v>133</v>
      </c>
      <c r="AU148" s="227" t="s">
        <v>87</v>
      </c>
      <c r="AY148" s="16" t="s">
        <v>132</v>
      </c>
      <c r="BE148" s="228">
        <f>IF(N148="základní",J148,0)</f>
        <v>0</v>
      </c>
      <c r="BF148" s="228">
        <f>IF(N148="snížená",J148,0)</f>
        <v>0</v>
      </c>
      <c r="BG148" s="228">
        <f>IF(N148="zákl. přenesená",J148,0)</f>
        <v>0</v>
      </c>
      <c r="BH148" s="228">
        <f>IF(N148="sníž. přenesená",J148,0)</f>
        <v>0</v>
      </c>
      <c r="BI148" s="228">
        <f>IF(N148="nulová",J148,0)</f>
        <v>0</v>
      </c>
      <c r="BJ148" s="16" t="s">
        <v>85</v>
      </c>
      <c r="BK148" s="228">
        <f>ROUND(I148*H148,2)</f>
        <v>0</v>
      </c>
      <c r="BL148" s="16" t="s">
        <v>153</v>
      </c>
      <c r="BM148" s="227" t="s">
        <v>274</v>
      </c>
    </row>
    <row r="149" spans="2:47" s="1" customFormat="1" ht="12">
      <c r="B149" s="37"/>
      <c r="C149" s="38"/>
      <c r="D149" s="229" t="s">
        <v>172</v>
      </c>
      <c r="E149" s="38"/>
      <c r="F149" s="230" t="s">
        <v>275</v>
      </c>
      <c r="G149" s="38"/>
      <c r="H149" s="38"/>
      <c r="I149" s="144"/>
      <c r="J149" s="38"/>
      <c r="K149" s="38"/>
      <c r="L149" s="42"/>
      <c r="M149" s="231"/>
      <c r="N149" s="82"/>
      <c r="O149" s="82"/>
      <c r="P149" s="82"/>
      <c r="Q149" s="82"/>
      <c r="R149" s="82"/>
      <c r="S149" s="82"/>
      <c r="T149" s="83"/>
      <c r="AT149" s="16" t="s">
        <v>172</v>
      </c>
      <c r="AU149" s="16" t="s">
        <v>87</v>
      </c>
    </row>
    <row r="150" spans="2:51" s="12" customFormat="1" ht="12">
      <c r="B150" s="237"/>
      <c r="C150" s="238"/>
      <c r="D150" s="229" t="s">
        <v>174</v>
      </c>
      <c r="E150" s="239" t="s">
        <v>19</v>
      </c>
      <c r="F150" s="240" t="s">
        <v>276</v>
      </c>
      <c r="G150" s="238"/>
      <c r="H150" s="241">
        <v>51.5</v>
      </c>
      <c r="I150" s="242"/>
      <c r="J150" s="238"/>
      <c r="K150" s="238"/>
      <c r="L150" s="243"/>
      <c r="M150" s="244"/>
      <c r="N150" s="245"/>
      <c r="O150" s="245"/>
      <c r="P150" s="245"/>
      <c r="Q150" s="245"/>
      <c r="R150" s="245"/>
      <c r="S150" s="245"/>
      <c r="T150" s="246"/>
      <c r="AT150" s="247" t="s">
        <v>174</v>
      </c>
      <c r="AU150" s="247" t="s">
        <v>87</v>
      </c>
      <c r="AV150" s="12" t="s">
        <v>87</v>
      </c>
      <c r="AW150" s="12" t="s">
        <v>37</v>
      </c>
      <c r="AX150" s="12" t="s">
        <v>85</v>
      </c>
      <c r="AY150" s="247" t="s">
        <v>132</v>
      </c>
    </row>
    <row r="151" spans="2:65" s="1" customFormat="1" ht="16.5" customHeight="1">
      <c r="B151" s="37"/>
      <c r="C151" s="216" t="s">
        <v>277</v>
      </c>
      <c r="D151" s="216" t="s">
        <v>133</v>
      </c>
      <c r="E151" s="217" t="s">
        <v>278</v>
      </c>
      <c r="F151" s="218" t="s">
        <v>279</v>
      </c>
      <c r="G151" s="219" t="s">
        <v>192</v>
      </c>
      <c r="H151" s="220">
        <v>2.25</v>
      </c>
      <c r="I151" s="221"/>
      <c r="J151" s="222">
        <f>ROUND(I151*H151,2)</f>
        <v>0</v>
      </c>
      <c r="K151" s="218" t="s">
        <v>170</v>
      </c>
      <c r="L151" s="42"/>
      <c r="M151" s="223" t="s">
        <v>19</v>
      </c>
      <c r="N151" s="224" t="s">
        <v>49</v>
      </c>
      <c r="O151" s="82"/>
      <c r="P151" s="225">
        <f>O151*H151</f>
        <v>0</v>
      </c>
      <c r="Q151" s="225">
        <v>0</v>
      </c>
      <c r="R151" s="225">
        <f>Q151*H151</f>
        <v>0</v>
      </c>
      <c r="S151" s="225">
        <v>2</v>
      </c>
      <c r="T151" s="226">
        <f>S151*H151</f>
        <v>4.5</v>
      </c>
      <c r="AR151" s="227" t="s">
        <v>153</v>
      </c>
      <c r="AT151" s="227" t="s">
        <v>133</v>
      </c>
      <c r="AU151" s="227" t="s">
        <v>87</v>
      </c>
      <c r="AY151" s="16" t="s">
        <v>132</v>
      </c>
      <c r="BE151" s="228">
        <f>IF(N151="základní",J151,0)</f>
        <v>0</v>
      </c>
      <c r="BF151" s="228">
        <f>IF(N151="snížená",J151,0)</f>
        <v>0</v>
      </c>
      <c r="BG151" s="228">
        <f>IF(N151="zákl. přenesená",J151,0)</f>
        <v>0</v>
      </c>
      <c r="BH151" s="228">
        <f>IF(N151="sníž. přenesená",J151,0)</f>
        <v>0</v>
      </c>
      <c r="BI151" s="228">
        <f>IF(N151="nulová",J151,0)</f>
        <v>0</v>
      </c>
      <c r="BJ151" s="16" t="s">
        <v>85</v>
      </c>
      <c r="BK151" s="228">
        <f>ROUND(I151*H151,2)</f>
        <v>0</v>
      </c>
      <c r="BL151" s="16" t="s">
        <v>153</v>
      </c>
      <c r="BM151" s="227" t="s">
        <v>280</v>
      </c>
    </row>
    <row r="152" spans="2:51" s="12" customFormat="1" ht="12">
      <c r="B152" s="237"/>
      <c r="C152" s="238"/>
      <c r="D152" s="229" t="s">
        <v>174</v>
      </c>
      <c r="E152" s="239" t="s">
        <v>19</v>
      </c>
      <c r="F152" s="240" t="s">
        <v>281</v>
      </c>
      <c r="G152" s="238"/>
      <c r="H152" s="241">
        <v>1.2</v>
      </c>
      <c r="I152" s="242"/>
      <c r="J152" s="238"/>
      <c r="K152" s="238"/>
      <c r="L152" s="243"/>
      <c r="M152" s="244"/>
      <c r="N152" s="245"/>
      <c r="O152" s="245"/>
      <c r="P152" s="245"/>
      <c r="Q152" s="245"/>
      <c r="R152" s="245"/>
      <c r="S152" s="245"/>
      <c r="T152" s="246"/>
      <c r="AT152" s="247" t="s">
        <v>174</v>
      </c>
      <c r="AU152" s="247" t="s">
        <v>87</v>
      </c>
      <c r="AV152" s="12" t="s">
        <v>87</v>
      </c>
      <c r="AW152" s="12" t="s">
        <v>37</v>
      </c>
      <c r="AX152" s="12" t="s">
        <v>78</v>
      </c>
      <c r="AY152" s="247" t="s">
        <v>132</v>
      </c>
    </row>
    <row r="153" spans="2:51" s="12" customFormat="1" ht="12">
      <c r="B153" s="237"/>
      <c r="C153" s="238"/>
      <c r="D153" s="229" t="s">
        <v>174</v>
      </c>
      <c r="E153" s="239" t="s">
        <v>19</v>
      </c>
      <c r="F153" s="240" t="s">
        <v>282</v>
      </c>
      <c r="G153" s="238"/>
      <c r="H153" s="241">
        <v>0.5</v>
      </c>
      <c r="I153" s="242"/>
      <c r="J153" s="238"/>
      <c r="K153" s="238"/>
      <c r="L153" s="243"/>
      <c r="M153" s="244"/>
      <c r="N153" s="245"/>
      <c r="O153" s="245"/>
      <c r="P153" s="245"/>
      <c r="Q153" s="245"/>
      <c r="R153" s="245"/>
      <c r="S153" s="245"/>
      <c r="T153" s="246"/>
      <c r="AT153" s="247" t="s">
        <v>174</v>
      </c>
      <c r="AU153" s="247" t="s">
        <v>87</v>
      </c>
      <c r="AV153" s="12" t="s">
        <v>87</v>
      </c>
      <c r="AW153" s="12" t="s">
        <v>37</v>
      </c>
      <c r="AX153" s="12" t="s">
        <v>78</v>
      </c>
      <c r="AY153" s="247" t="s">
        <v>132</v>
      </c>
    </row>
    <row r="154" spans="2:51" s="12" customFormat="1" ht="12">
      <c r="B154" s="237"/>
      <c r="C154" s="238"/>
      <c r="D154" s="229" t="s">
        <v>174</v>
      </c>
      <c r="E154" s="239" t="s">
        <v>19</v>
      </c>
      <c r="F154" s="240" t="s">
        <v>283</v>
      </c>
      <c r="G154" s="238"/>
      <c r="H154" s="241">
        <v>0.55</v>
      </c>
      <c r="I154" s="242"/>
      <c r="J154" s="238"/>
      <c r="K154" s="238"/>
      <c r="L154" s="243"/>
      <c r="M154" s="244"/>
      <c r="N154" s="245"/>
      <c r="O154" s="245"/>
      <c r="P154" s="245"/>
      <c r="Q154" s="245"/>
      <c r="R154" s="245"/>
      <c r="S154" s="245"/>
      <c r="T154" s="246"/>
      <c r="AT154" s="247" t="s">
        <v>174</v>
      </c>
      <c r="AU154" s="247" t="s">
        <v>87</v>
      </c>
      <c r="AV154" s="12" t="s">
        <v>87</v>
      </c>
      <c r="AW154" s="12" t="s">
        <v>37</v>
      </c>
      <c r="AX154" s="12" t="s">
        <v>78</v>
      </c>
      <c r="AY154" s="247" t="s">
        <v>132</v>
      </c>
    </row>
    <row r="155" spans="2:51" s="13" customFormat="1" ht="12">
      <c r="B155" s="259"/>
      <c r="C155" s="260"/>
      <c r="D155" s="229" t="s">
        <v>174</v>
      </c>
      <c r="E155" s="261" t="s">
        <v>19</v>
      </c>
      <c r="F155" s="262" t="s">
        <v>284</v>
      </c>
      <c r="G155" s="260"/>
      <c r="H155" s="263">
        <v>2.25</v>
      </c>
      <c r="I155" s="264"/>
      <c r="J155" s="260"/>
      <c r="K155" s="260"/>
      <c r="L155" s="265"/>
      <c r="M155" s="266"/>
      <c r="N155" s="267"/>
      <c r="O155" s="267"/>
      <c r="P155" s="267"/>
      <c r="Q155" s="267"/>
      <c r="R155" s="267"/>
      <c r="S155" s="267"/>
      <c r="T155" s="268"/>
      <c r="AT155" s="269" t="s">
        <v>174</v>
      </c>
      <c r="AU155" s="269" t="s">
        <v>87</v>
      </c>
      <c r="AV155" s="13" t="s">
        <v>153</v>
      </c>
      <c r="AW155" s="13" t="s">
        <v>37</v>
      </c>
      <c r="AX155" s="13" t="s">
        <v>85</v>
      </c>
      <c r="AY155" s="269" t="s">
        <v>132</v>
      </c>
    </row>
    <row r="156" spans="2:65" s="1" customFormat="1" ht="60" customHeight="1">
      <c r="B156" s="37"/>
      <c r="C156" s="216" t="s">
        <v>7</v>
      </c>
      <c r="D156" s="216" t="s">
        <v>133</v>
      </c>
      <c r="E156" s="217" t="s">
        <v>285</v>
      </c>
      <c r="F156" s="218" t="s">
        <v>286</v>
      </c>
      <c r="G156" s="219" t="s">
        <v>273</v>
      </c>
      <c r="H156" s="220">
        <v>11</v>
      </c>
      <c r="I156" s="221"/>
      <c r="J156" s="222">
        <f>ROUND(I156*H156,2)</f>
        <v>0</v>
      </c>
      <c r="K156" s="218" t="s">
        <v>170</v>
      </c>
      <c r="L156" s="42"/>
      <c r="M156" s="223" t="s">
        <v>19</v>
      </c>
      <c r="N156" s="224" t="s">
        <v>49</v>
      </c>
      <c r="O156" s="82"/>
      <c r="P156" s="225">
        <f>O156*H156</f>
        <v>0</v>
      </c>
      <c r="Q156" s="225">
        <v>0</v>
      </c>
      <c r="R156" s="225">
        <f>Q156*H156</f>
        <v>0</v>
      </c>
      <c r="S156" s="225">
        <v>0.35</v>
      </c>
      <c r="T156" s="226">
        <f>S156*H156</f>
        <v>3.8499999999999996</v>
      </c>
      <c r="AR156" s="227" t="s">
        <v>153</v>
      </c>
      <c r="AT156" s="227" t="s">
        <v>133</v>
      </c>
      <c r="AU156" s="227" t="s">
        <v>87</v>
      </c>
      <c r="AY156" s="16" t="s">
        <v>132</v>
      </c>
      <c r="BE156" s="228">
        <f>IF(N156="základní",J156,0)</f>
        <v>0</v>
      </c>
      <c r="BF156" s="228">
        <f>IF(N156="snížená",J156,0)</f>
        <v>0</v>
      </c>
      <c r="BG156" s="228">
        <f>IF(N156="zákl. přenesená",J156,0)</f>
        <v>0</v>
      </c>
      <c r="BH156" s="228">
        <f>IF(N156="sníž. přenesená",J156,0)</f>
        <v>0</v>
      </c>
      <c r="BI156" s="228">
        <f>IF(N156="nulová",J156,0)</f>
        <v>0</v>
      </c>
      <c r="BJ156" s="16" t="s">
        <v>85</v>
      </c>
      <c r="BK156" s="228">
        <f>ROUND(I156*H156,2)</f>
        <v>0</v>
      </c>
      <c r="BL156" s="16" t="s">
        <v>153</v>
      </c>
      <c r="BM156" s="227" t="s">
        <v>287</v>
      </c>
    </row>
    <row r="157" spans="2:47" s="1" customFormat="1" ht="12">
      <c r="B157" s="37"/>
      <c r="C157" s="38"/>
      <c r="D157" s="229" t="s">
        <v>172</v>
      </c>
      <c r="E157" s="38"/>
      <c r="F157" s="230" t="s">
        <v>288</v>
      </c>
      <c r="G157" s="38"/>
      <c r="H157" s="38"/>
      <c r="I157" s="144"/>
      <c r="J157" s="38"/>
      <c r="K157" s="38"/>
      <c r="L157" s="42"/>
      <c r="M157" s="231"/>
      <c r="N157" s="82"/>
      <c r="O157" s="82"/>
      <c r="P157" s="82"/>
      <c r="Q157" s="82"/>
      <c r="R157" s="82"/>
      <c r="S157" s="82"/>
      <c r="T157" s="83"/>
      <c r="AT157" s="16" t="s">
        <v>172</v>
      </c>
      <c r="AU157" s="16" t="s">
        <v>87</v>
      </c>
    </row>
    <row r="158" spans="2:65" s="1" customFormat="1" ht="36" customHeight="1">
      <c r="B158" s="37"/>
      <c r="C158" s="216" t="s">
        <v>289</v>
      </c>
      <c r="D158" s="216" t="s">
        <v>133</v>
      </c>
      <c r="E158" s="217" t="s">
        <v>290</v>
      </c>
      <c r="F158" s="218" t="s">
        <v>291</v>
      </c>
      <c r="G158" s="219" t="s">
        <v>292</v>
      </c>
      <c r="H158" s="220">
        <v>207.967</v>
      </c>
      <c r="I158" s="221"/>
      <c r="J158" s="222">
        <f>ROUND(I158*H158,2)</f>
        <v>0</v>
      </c>
      <c r="K158" s="218" t="s">
        <v>19</v>
      </c>
      <c r="L158" s="42"/>
      <c r="M158" s="223" t="s">
        <v>19</v>
      </c>
      <c r="N158" s="224" t="s">
        <v>49</v>
      </c>
      <c r="O158" s="82"/>
      <c r="P158" s="225">
        <f>O158*H158</f>
        <v>0</v>
      </c>
      <c r="Q158" s="225">
        <v>0</v>
      </c>
      <c r="R158" s="225">
        <f>Q158*H158</f>
        <v>0</v>
      </c>
      <c r="S158" s="225">
        <v>0</v>
      </c>
      <c r="T158" s="226">
        <f>S158*H158</f>
        <v>0</v>
      </c>
      <c r="AR158" s="227" t="s">
        <v>153</v>
      </c>
      <c r="AT158" s="227" t="s">
        <v>133</v>
      </c>
      <c r="AU158" s="227" t="s">
        <v>87</v>
      </c>
      <c r="AY158" s="16" t="s">
        <v>132</v>
      </c>
      <c r="BE158" s="228">
        <f>IF(N158="základní",J158,0)</f>
        <v>0</v>
      </c>
      <c r="BF158" s="228">
        <f>IF(N158="snížená",J158,0)</f>
        <v>0</v>
      </c>
      <c r="BG158" s="228">
        <f>IF(N158="zákl. přenesená",J158,0)</f>
        <v>0</v>
      </c>
      <c r="BH158" s="228">
        <f>IF(N158="sníž. přenesená",J158,0)</f>
        <v>0</v>
      </c>
      <c r="BI158" s="228">
        <f>IF(N158="nulová",J158,0)</f>
        <v>0</v>
      </c>
      <c r="BJ158" s="16" t="s">
        <v>85</v>
      </c>
      <c r="BK158" s="228">
        <f>ROUND(I158*H158,2)</f>
        <v>0</v>
      </c>
      <c r="BL158" s="16" t="s">
        <v>153</v>
      </c>
      <c r="BM158" s="227" t="s">
        <v>293</v>
      </c>
    </row>
    <row r="159" spans="2:63" s="11" customFormat="1" ht="22.8" customHeight="1">
      <c r="B159" s="202"/>
      <c r="C159" s="203"/>
      <c r="D159" s="204" t="s">
        <v>77</v>
      </c>
      <c r="E159" s="232" t="s">
        <v>294</v>
      </c>
      <c r="F159" s="232" t="s">
        <v>295</v>
      </c>
      <c r="G159" s="203"/>
      <c r="H159" s="203"/>
      <c r="I159" s="206"/>
      <c r="J159" s="233">
        <f>BK159</f>
        <v>0</v>
      </c>
      <c r="K159" s="203"/>
      <c r="L159" s="208"/>
      <c r="M159" s="209"/>
      <c r="N159" s="210"/>
      <c r="O159" s="210"/>
      <c r="P159" s="211">
        <f>SUM(P160:P161)</f>
        <v>0</v>
      </c>
      <c r="Q159" s="210"/>
      <c r="R159" s="211">
        <f>SUM(R160:R161)</f>
        <v>0</v>
      </c>
      <c r="S159" s="210"/>
      <c r="T159" s="212">
        <f>SUM(T160:T161)</f>
        <v>0</v>
      </c>
      <c r="AR159" s="213" t="s">
        <v>85</v>
      </c>
      <c r="AT159" s="214" t="s">
        <v>77</v>
      </c>
      <c r="AU159" s="214" t="s">
        <v>85</v>
      </c>
      <c r="AY159" s="213" t="s">
        <v>132</v>
      </c>
      <c r="BK159" s="215">
        <f>SUM(BK160:BK161)</f>
        <v>0</v>
      </c>
    </row>
    <row r="160" spans="2:65" s="1" customFormat="1" ht="36" customHeight="1">
      <c r="B160" s="37"/>
      <c r="C160" s="216" t="s">
        <v>296</v>
      </c>
      <c r="D160" s="216" t="s">
        <v>133</v>
      </c>
      <c r="E160" s="217" t="s">
        <v>297</v>
      </c>
      <c r="F160" s="218" t="s">
        <v>298</v>
      </c>
      <c r="G160" s="219" t="s">
        <v>292</v>
      </c>
      <c r="H160" s="220">
        <v>27.042</v>
      </c>
      <c r="I160" s="221"/>
      <c r="J160" s="222">
        <f>ROUND(I160*H160,2)</f>
        <v>0</v>
      </c>
      <c r="K160" s="218" t="s">
        <v>170</v>
      </c>
      <c r="L160" s="42"/>
      <c r="M160" s="223" t="s">
        <v>19</v>
      </c>
      <c r="N160" s="224" t="s">
        <v>49</v>
      </c>
      <c r="O160" s="82"/>
      <c r="P160" s="225">
        <f>O160*H160</f>
        <v>0</v>
      </c>
      <c r="Q160" s="225">
        <v>0</v>
      </c>
      <c r="R160" s="225">
        <f>Q160*H160</f>
        <v>0</v>
      </c>
      <c r="S160" s="225">
        <v>0</v>
      </c>
      <c r="T160" s="226">
        <f>S160*H160</f>
        <v>0</v>
      </c>
      <c r="AR160" s="227" t="s">
        <v>153</v>
      </c>
      <c r="AT160" s="227" t="s">
        <v>133</v>
      </c>
      <c r="AU160" s="227" t="s">
        <v>87</v>
      </c>
      <c r="AY160" s="16" t="s">
        <v>132</v>
      </c>
      <c r="BE160" s="228">
        <f>IF(N160="základní",J160,0)</f>
        <v>0</v>
      </c>
      <c r="BF160" s="228">
        <f>IF(N160="snížená",J160,0)</f>
        <v>0</v>
      </c>
      <c r="BG160" s="228">
        <f>IF(N160="zákl. přenesená",J160,0)</f>
        <v>0</v>
      </c>
      <c r="BH160" s="228">
        <f>IF(N160="sníž. přenesená",J160,0)</f>
        <v>0</v>
      </c>
      <c r="BI160" s="228">
        <f>IF(N160="nulová",J160,0)</f>
        <v>0</v>
      </c>
      <c r="BJ160" s="16" t="s">
        <v>85</v>
      </c>
      <c r="BK160" s="228">
        <f>ROUND(I160*H160,2)</f>
        <v>0</v>
      </c>
      <c r="BL160" s="16" t="s">
        <v>153</v>
      </c>
      <c r="BM160" s="227" t="s">
        <v>299</v>
      </c>
    </row>
    <row r="161" spans="2:47" s="1" customFormat="1" ht="12">
      <c r="B161" s="37"/>
      <c r="C161" s="38"/>
      <c r="D161" s="229" t="s">
        <v>172</v>
      </c>
      <c r="E161" s="38"/>
      <c r="F161" s="230" t="s">
        <v>300</v>
      </c>
      <c r="G161" s="38"/>
      <c r="H161" s="38"/>
      <c r="I161" s="144"/>
      <c r="J161" s="38"/>
      <c r="K161" s="38"/>
      <c r="L161" s="42"/>
      <c r="M161" s="231"/>
      <c r="N161" s="82"/>
      <c r="O161" s="82"/>
      <c r="P161" s="82"/>
      <c r="Q161" s="82"/>
      <c r="R161" s="82"/>
      <c r="S161" s="82"/>
      <c r="T161" s="83"/>
      <c r="AT161" s="16" t="s">
        <v>172</v>
      </c>
      <c r="AU161" s="16" t="s">
        <v>87</v>
      </c>
    </row>
    <row r="162" spans="2:63" s="11" customFormat="1" ht="25.9" customHeight="1">
      <c r="B162" s="202"/>
      <c r="C162" s="203"/>
      <c r="D162" s="204" t="s">
        <v>77</v>
      </c>
      <c r="E162" s="205" t="s">
        <v>129</v>
      </c>
      <c r="F162" s="205" t="s">
        <v>130</v>
      </c>
      <c r="G162" s="203"/>
      <c r="H162" s="203"/>
      <c r="I162" s="206"/>
      <c r="J162" s="207">
        <f>BK162</f>
        <v>0</v>
      </c>
      <c r="K162" s="203"/>
      <c r="L162" s="208"/>
      <c r="M162" s="209"/>
      <c r="N162" s="210"/>
      <c r="O162" s="210"/>
      <c r="P162" s="211">
        <f>P163</f>
        <v>0</v>
      </c>
      <c r="Q162" s="210"/>
      <c r="R162" s="211">
        <f>R163</f>
        <v>0</v>
      </c>
      <c r="S162" s="210"/>
      <c r="T162" s="212">
        <f>T163</f>
        <v>0</v>
      </c>
      <c r="AR162" s="213" t="s">
        <v>131</v>
      </c>
      <c r="AT162" s="214" t="s">
        <v>77</v>
      </c>
      <c r="AU162" s="214" t="s">
        <v>78</v>
      </c>
      <c r="AY162" s="213" t="s">
        <v>132</v>
      </c>
      <c r="BK162" s="215">
        <f>BK163</f>
        <v>0</v>
      </c>
    </row>
    <row r="163" spans="2:63" s="11" customFormat="1" ht="22.8" customHeight="1">
      <c r="B163" s="202"/>
      <c r="C163" s="203"/>
      <c r="D163" s="204" t="s">
        <v>77</v>
      </c>
      <c r="E163" s="232" t="s">
        <v>301</v>
      </c>
      <c r="F163" s="232" t="s">
        <v>302</v>
      </c>
      <c r="G163" s="203"/>
      <c r="H163" s="203"/>
      <c r="I163" s="206"/>
      <c r="J163" s="233">
        <f>BK163</f>
        <v>0</v>
      </c>
      <c r="K163" s="203"/>
      <c r="L163" s="208"/>
      <c r="M163" s="209"/>
      <c r="N163" s="210"/>
      <c r="O163" s="210"/>
      <c r="P163" s="211">
        <f>SUM(P164:P165)</f>
        <v>0</v>
      </c>
      <c r="Q163" s="210"/>
      <c r="R163" s="211">
        <f>SUM(R164:R165)</f>
        <v>0</v>
      </c>
      <c r="S163" s="210"/>
      <c r="T163" s="212">
        <f>SUM(T164:T165)</f>
        <v>0</v>
      </c>
      <c r="AR163" s="213" t="s">
        <v>131</v>
      </c>
      <c r="AT163" s="214" t="s">
        <v>77</v>
      </c>
      <c r="AU163" s="214" t="s">
        <v>85</v>
      </c>
      <c r="AY163" s="213" t="s">
        <v>132</v>
      </c>
      <c r="BK163" s="215">
        <f>SUM(BK164:BK165)</f>
        <v>0</v>
      </c>
    </row>
    <row r="164" spans="2:65" s="1" customFormat="1" ht="24" customHeight="1">
      <c r="B164" s="37"/>
      <c r="C164" s="216" t="s">
        <v>303</v>
      </c>
      <c r="D164" s="216" t="s">
        <v>133</v>
      </c>
      <c r="E164" s="217" t="s">
        <v>304</v>
      </c>
      <c r="F164" s="218" t="s">
        <v>305</v>
      </c>
      <c r="G164" s="219" t="s">
        <v>306</v>
      </c>
      <c r="H164" s="220">
        <v>45</v>
      </c>
      <c r="I164" s="221"/>
      <c r="J164" s="222">
        <f>ROUND(I164*H164,2)</f>
        <v>0</v>
      </c>
      <c r="K164" s="218" t="s">
        <v>19</v>
      </c>
      <c r="L164" s="42"/>
      <c r="M164" s="223" t="s">
        <v>19</v>
      </c>
      <c r="N164" s="224" t="s">
        <v>49</v>
      </c>
      <c r="O164" s="82"/>
      <c r="P164" s="225">
        <f>O164*H164</f>
        <v>0</v>
      </c>
      <c r="Q164" s="225">
        <v>0</v>
      </c>
      <c r="R164" s="225">
        <f>Q164*H164</f>
        <v>0</v>
      </c>
      <c r="S164" s="225">
        <v>0</v>
      </c>
      <c r="T164" s="226">
        <f>S164*H164</f>
        <v>0</v>
      </c>
      <c r="AR164" s="227" t="s">
        <v>137</v>
      </c>
      <c r="AT164" s="227" t="s">
        <v>133</v>
      </c>
      <c r="AU164" s="227" t="s">
        <v>87</v>
      </c>
      <c r="AY164" s="16" t="s">
        <v>132</v>
      </c>
      <c r="BE164" s="228">
        <f>IF(N164="základní",J164,0)</f>
        <v>0</v>
      </c>
      <c r="BF164" s="228">
        <f>IF(N164="snížená",J164,0)</f>
        <v>0</v>
      </c>
      <c r="BG164" s="228">
        <f>IF(N164="zákl. přenesená",J164,0)</f>
        <v>0</v>
      </c>
      <c r="BH164" s="228">
        <f>IF(N164="sníž. přenesená",J164,0)</f>
        <v>0</v>
      </c>
      <c r="BI164" s="228">
        <f>IF(N164="nulová",J164,0)</f>
        <v>0</v>
      </c>
      <c r="BJ164" s="16" t="s">
        <v>85</v>
      </c>
      <c r="BK164" s="228">
        <f>ROUND(I164*H164,2)</f>
        <v>0</v>
      </c>
      <c r="BL164" s="16" t="s">
        <v>137</v>
      </c>
      <c r="BM164" s="227" t="s">
        <v>307</v>
      </c>
    </row>
    <row r="165" spans="2:47" s="1" customFormat="1" ht="12">
      <c r="B165" s="37"/>
      <c r="C165" s="38"/>
      <c r="D165" s="229" t="s">
        <v>139</v>
      </c>
      <c r="E165" s="38"/>
      <c r="F165" s="230" t="s">
        <v>308</v>
      </c>
      <c r="G165" s="38"/>
      <c r="H165" s="38"/>
      <c r="I165" s="144"/>
      <c r="J165" s="38"/>
      <c r="K165" s="38"/>
      <c r="L165" s="42"/>
      <c r="M165" s="234"/>
      <c r="N165" s="235"/>
      <c r="O165" s="235"/>
      <c r="P165" s="235"/>
      <c r="Q165" s="235"/>
      <c r="R165" s="235"/>
      <c r="S165" s="235"/>
      <c r="T165" s="236"/>
      <c r="AT165" s="16" t="s">
        <v>139</v>
      </c>
      <c r="AU165" s="16" t="s">
        <v>87</v>
      </c>
    </row>
    <row r="166" spans="2:12" s="1" customFormat="1" ht="6.95" customHeight="1">
      <c r="B166" s="57"/>
      <c r="C166" s="58"/>
      <c r="D166" s="58"/>
      <c r="E166" s="58"/>
      <c r="F166" s="58"/>
      <c r="G166" s="58"/>
      <c r="H166" s="58"/>
      <c r="I166" s="169"/>
      <c r="J166" s="58"/>
      <c r="K166" s="58"/>
      <c r="L166" s="42"/>
    </row>
  </sheetData>
  <sheetProtection password="CC35" sheet="1" objects="1" scenarios="1" formatColumns="0" formatRows="0" autoFilter="0"/>
  <autoFilter ref="C91:K165"/>
  <mergeCells count="12">
    <mergeCell ref="E7:H7"/>
    <mergeCell ref="E9:H9"/>
    <mergeCell ref="E11:H11"/>
    <mergeCell ref="E20:H20"/>
    <mergeCell ref="E29:H29"/>
    <mergeCell ref="E50:H50"/>
    <mergeCell ref="E52:H52"/>
    <mergeCell ref="E54:H54"/>
    <mergeCell ref="E80:H80"/>
    <mergeCell ref="E82:H82"/>
    <mergeCell ref="E84:H84"/>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B2:BM175"/>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50.8515625" style="0" customWidth="1"/>
    <col min="7" max="7" width="7.00390625" style="0" customWidth="1"/>
    <col min="8" max="8" width="11.421875" style="0" customWidth="1"/>
    <col min="9" max="9" width="20.140625" style="136"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6" t="s">
        <v>98</v>
      </c>
    </row>
    <row r="3" spans="2:46" ht="6.95" customHeight="1">
      <c r="B3" s="137"/>
      <c r="C3" s="138"/>
      <c r="D3" s="138"/>
      <c r="E3" s="138"/>
      <c r="F3" s="138"/>
      <c r="G3" s="138"/>
      <c r="H3" s="138"/>
      <c r="I3" s="139"/>
      <c r="J3" s="138"/>
      <c r="K3" s="138"/>
      <c r="L3" s="19"/>
      <c r="AT3" s="16" t="s">
        <v>87</v>
      </c>
    </row>
    <row r="4" spans="2:46" ht="24.95" customHeight="1">
      <c r="B4" s="19"/>
      <c r="D4" s="140" t="s">
        <v>105</v>
      </c>
      <c r="L4" s="19"/>
      <c r="M4" s="141" t="s">
        <v>10</v>
      </c>
      <c r="AT4" s="16" t="s">
        <v>4</v>
      </c>
    </row>
    <row r="5" spans="2:12" ht="6.95" customHeight="1">
      <c r="B5" s="19"/>
      <c r="L5" s="19"/>
    </row>
    <row r="6" spans="2:12" ht="12" customHeight="1">
      <c r="B6" s="19"/>
      <c r="D6" s="142" t="s">
        <v>16</v>
      </c>
      <c r="L6" s="19"/>
    </row>
    <row r="7" spans="2:12" ht="16.5" customHeight="1">
      <c r="B7" s="19"/>
      <c r="E7" s="143" t="str">
        <f>'Rekapitulace stavby'!K6</f>
        <v>Litvínov, Dvořákova ul. Oprava účelové komunikace</v>
      </c>
      <c r="F7" s="142"/>
      <c r="G7" s="142"/>
      <c r="H7" s="142"/>
      <c r="L7" s="19"/>
    </row>
    <row r="8" spans="2:12" ht="12" customHeight="1">
      <c r="B8" s="19"/>
      <c r="D8" s="142" t="s">
        <v>106</v>
      </c>
      <c r="L8" s="19"/>
    </row>
    <row r="9" spans="2:12" s="1" customFormat="1" ht="16.5" customHeight="1">
      <c r="B9" s="42"/>
      <c r="E9" s="143" t="s">
        <v>107</v>
      </c>
      <c r="F9" s="1"/>
      <c r="G9" s="1"/>
      <c r="H9" s="1"/>
      <c r="I9" s="144"/>
      <c r="L9" s="42"/>
    </row>
    <row r="10" spans="2:12" s="1" customFormat="1" ht="12" customHeight="1">
      <c r="B10" s="42"/>
      <c r="D10" s="142" t="s">
        <v>108</v>
      </c>
      <c r="I10" s="144"/>
      <c r="L10" s="42"/>
    </row>
    <row r="11" spans="2:12" s="1" customFormat="1" ht="36.95" customHeight="1">
      <c r="B11" s="42"/>
      <c r="E11" s="145" t="s">
        <v>309</v>
      </c>
      <c r="F11" s="1"/>
      <c r="G11" s="1"/>
      <c r="H11" s="1"/>
      <c r="I11" s="144"/>
      <c r="L11" s="42"/>
    </row>
    <row r="12" spans="2:12" s="1" customFormat="1" ht="12">
      <c r="B12" s="42"/>
      <c r="I12" s="144"/>
      <c r="L12" s="42"/>
    </row>
    <row r="13" spans="2:12" s="1" customFormat="1" ht="12" customHeight="1">
      <c r="B13" s="42"/>
      <c r="D13" s="142" t="s">
        <v>18</v>
      </c>
      <c r="F13" s="131" t="s">
        <v>19</v>
      </c>
      <c r="I13" s="146" t="s">
        <v>20</v>
      </c>
      <c r="J13" s="131" t="s">
        <v>19</v>
      </c>
      <c r="L13" s="42"/>
    </row>
    <row r="14" spans="2:12" s="1" customFormat="1" ht="12" customHeight="1">
      <c r="B14" s="42"/>
      <c r="D14" s="142" t="s">
        <v>21</v>
      </c>
      <c r="F14" s="131" t="s">
        <v>22</v>
      </c>
      <c r="I14" s="146" t="s">
        <v>23</v>
      </c>
      <c r="J14" s="147" t="str">
        <f>'Rekapitulace stavby'!AN8</f>
        <v>15. 4. 2019</v>
      </c>
      <c r="L14" s="42"/>
    </row>
    <row r="15" spans="2:12" s="1" customFormat="1" ht="10.8" customHeight="1">
      <c r="B15" s="42"/>
      <c r="I15" s="144"/>
      <c r="L15" s="42"/>
    </row>
    <row r="16" spans="2:12" s="1" customFormat="1" ht="12" customHeight="1">
      <c r="B16" s="42"/>
      <c r="D16" s="142" t="s">
        <v>25</v>
      </c>
      <c r="I16" s="146" t="s">
        <v>26</v>
      </c>
      <c r="J16" s="131" t="s">
        <v>27</v>
      </c>
      <c r="L16" s="42"/>
    </row>
    <row r="17" spans="2:12" s="1" customFormat="1" ht="18" customHeight="1">
      <c r="B17" s="42"/>
      <c r="E17" s="131" t="s">
        <v>28</v>
      </c>
      <c r="I17" s="146" t="s">
        <v>29</v>
      </c>
      <c r="J17" s="131" t="s">
        <v>30</v>
      </c>
      <c r="L17" s="42"/>
    </row>
    <row r="18" spans="2:12" s="1" customFormat="1" ht="6.95" customHeight="1">
      <c r="B18" s="42"/>
      <c r="I18" s="144"/>
      <c r="L18" s="42"/>
    </row>
    <row r="19" spans="2:12" s="1" customFormat="1" ht="12" customHeight="1">
      <c r="B19" s="42"/>
      <c r="D19" s="142" t="s">
        <v>31</v>
      </c>
      <c r="I19" s="146" t="s">
        <v>26</v>
      </c>
      <c r="J19" s="32" t="str">
        <f>'Rekapitulace stavby'!AN13</f>
        <v>Vyplň údaj</v>
      </c>
      <c r="L19" s="42"/>
    </row>
    <row r="20" spans="2:12" s="1" customFormat="1" ht="18" customHeight="1">
      <c r="B20" s="42"/>
      <c r="E20" s="32" t="str">
        <f>'Rekapitulace stavby'!E14</f>
        <v>Vyplň údaj</v>
      </c>
      <c r="F20" s="131"/>
      <c r="G20" s="131"/>
      <c r="H20" s="131"/>
      <c r="I20" s="146" t="s">
        <v>29</v>
      </c>
      <c r="J20" s="32" t="str">
        <f>'Rekapitulace stavby'!AN14</f>
        <v>Vyplň údaj</v>
      </c>
      <c r="L20" s="42"/>
    </row>
    <row r="21" spans="2:12" s="1" customFormat="1" ht="6.95" customHeight="1">
      <c r="B21" s="42"/>
      <c r="I21" s="144"/>
      <c r="L21" s="42"/>
    </row>
    <row r="22" spans="2:12" s="1" customFormat="1" ht="12" customHeight="1">
      <c r="B22" s="42"/>
      <c r="D22" s="142" t="s">
        <v>33</v>
      </c>
      <c r="I22" s="146" t="s">
        <v>26</v>
      </c>
      <c r="J22" s="131" t="s">
        <v>34</v>
      </c>
      <c r="L22" s="42"/>
    </row>
    <row r="23" spans="2:12" s="1" customFormat="1" ht="18" customHeight="1">
      <c r="B23" s="42"/>
      <c r="E23" s="131" t="s">
        <v>35</v>
      </c>
      <c r="I23" s="146" t="s">
        <v>29</v>
      </c>
      <c r="J23" s="131" t="s">
        <v>36</v>
      </c>
      <c r="L23" s="42"/>
    </row>
    <row r="24" spans="2:12" s="1" customFormat="1" ht="6.95" customHeight="1">
      <c r="B24" s="42"/>
      <c r="I24" s="144"/>
      <c r="L24" s="42"/>
    </row>
    <row r="25" spans="2:12" s="1" customFormat="1" ht="12" customHeight="1">
      <c r="B25" s="42"/>
      <c r="D25" s="142" t="s">
        <v>38</v>
      </c>
      <c r="I25" s="146" t="s">
        <v>26</v>
      </c>
      <c r="J25" s="131" t="s">
        <v>39</v>
      </c>
      <c r="L25" s="42"/>
    </row>
    <row r="26" spans="2:12" s="1" customFormat="1" ht="18" customHeight="1">
      <c r="B26" s="42"/>
      <c r="E26" s="131" t="s">
        <v>40</v>
      </c>
      <c r="I26" s="146" t="s">
        <v>29</v>
      </c>
      <c r="J26" s="131" t="s">
        <v>41</v>
      </c>
      <c r="L26" s="42"/>
    </row>
    <row r="27" spans="2:12" s="1" customFormat="1" ht="6.95" customHeight="1">
      <c r="B27" s="42"/>
      <c r="I27" s="144"/>
      <c r="L27" s="42"/>
    </row>
    <row r="28" spans="2:12" s="1" customFormat="1" ht="12" customHeight="1">
      <c r="B28" s="42"/>
      <c r="D28" s="142" t="s">
        <v>42</v>
      </c>
      <c r="I28" s="144"/>
      <c r="L28" s="42"/>
    </row>
    <row r="29" spans="2:12" s="7" customFormat="1" ht="16.5" customHeight="1">
      <c r="B29" s="148"/>
      <c r="E29" s="149" t="s">
        <v>19</v>
      </c>
      <c r="F29" s="149"/>
      <c r="G29" s="149"/>
      <c r="H29" s="149"/>
      <c r="I29" s="150"/>
      <c r="L29" s="148"/>
    </row>
    <row r="30" spans="2:12" s="1" customFormat="1" ht="6.95" customHeight="1">
      <c r="B30" s="42"/>
      <c r="I30" s="144"/>
      <c r="L30" s="42"/>
    </row>
    <row r="31" spans="2:12" s="1" customFormat="1" ht="6.95" customHeight="1">
      <c r="B31" s="42"/>
      <c r="D31" s="74"/>
      <c r="E31" s="74"/>
      <c r="F31" s="74"/>
      <c r="G31" s="74"/>
      <c r="H31" s="74"/>
      <c r="I31" s="151"/>
      <c r="J31" s="74"/>
      <c r="K31" s="74"/>
      <c r="L31" s="42"/>
    </row>
    <row r="32" spans="2:12" s="1" customFormat="1" ht="25.4" customHeight="1">
      <c r="B32" s="42"/>
      <c r="D32" s="152" t="s">
        <v>44</v>
      </c>
      <c r="I32" s="144"/>
      <c r="J32" s="153">
        <f>ROUND(J89,2)</f>
        <v>0</v>
      </c>
      <c r="L32" s="42"/>
    </row>
    <row r="33" spans="2:12" s="1" customFormat="1" ht="6.95" customHeight="1">
      <c r="B33" s="42"/>
      <c r="D33" s="74"/>
      <c r="E33" s="74"/>
      <c r="F33" s="74"/>
      <c r="G33" s="74"/>
      <c r="H33" s="74"/>
      <c r="I33" s="151"/>
      <c r="J33" s="74"/>
      <c r="K33" s="74"/>
      <c r="L33" s="42"/>
    </row>
    <row r="34" spans="2:12" s="1" customFormat="1" ht="14.4" customHeight="1">
      <c r="B34" s="42"/>
      <c r="F34" s="154" t="s">
        <v>46</v>
      </c>
      <c r="I34" s="155" t="s">
        <v>45</v>
      </c>
      <c r="J34" s="154" t="s">
        <v>47</v>
      </c>
      <c r="L34" s="42"/>
    </row>
    <row r="35" spans="2:12" s="1" customFormat="1" ht="14.4" customHeight="1">
      <c r="B35" s="42"/>
      <c r="D35" s="156" t="s">
        <v>48</v>
      </c>
      <c r="E35" s="142" t="s">
        <v>49</v>
      </c>
      <c r="F35" s="157">
        <f>ROUND((SUM(BE89:BE174)),2)</f>
        <v>0</v>
      </c>
      <c r="I35" s="158">
        <v>0.21</v>
      </c>
      <c r="J35" s="157">
        <f>ROUND(((SUM(BE89:BE174))*I35),2)</f>
        <v>0</v>
      </c>
      <c r="L35" s="42"/>
    </row>
    <row r="36" spans="2:12" s="1" customFormat="1" ht="14.4" customHeight="1">
      <c r="B36" s="42"/>
      <c r="E36" s="142" t="s">
        <v>50</v>
      </c>
      <c r="F36" s="157">
        <f>ROUND((SUM(BF89:BF174)),2)</f>
        <v>0</v>
      </c>
      <c r="I36" s="158">
        <v>0.15</v>
      </c>
      <c r="J36" s="157">
        <f>ROUND(((SUM(BF89:BF174))*I36),2)</f>
        <v>0</v>
      </c>
      <c r="L36" s="42"/>
    </row>
    <row r="37" spans="2:12" s="1" customFormat="1" ht="14.4" customHeight="1" hidden="1">
      <c r="B37" s="42"/>
      <c r="E37" s="142" t="s">
        <v>51</v>
      </c>
      <c r="F37" s="157">
        <f>ROUND((SUM(BG89:BG174)),2)</f>
        <v>0</v>
      </c>
      <c r="I37" s="158">
        <v>0.21</v>
      </c>
      <c r="J37" s="157">
        <f>0</f>
        <v>0</v>
      </c>
      <c r="L37" s="42"/>
    </row>
    <row r="38" spans="2:12" s="1" customFormat="1" ht="14.4" customHeight="1" hidden="1">
      <c r="B38" s="42"/>
      <c r="E38" s="142" t="s">
        <v>52</v>
      </c>
      <c r="F38" s="157">
        <f>ROUND((SUM(BH89:BH174)),2)</f>
        <v>0</v>
      </c>
      <c r="I38" s="158">
        <v>0.15</v>
      </c>
      <c r="J38" s="157">
        <f>0</f>
        <v>0</v>
      </c>
      <c r="L38" s="42"/>
    </row>
    <row r="39" spans="2:12" s="1" customFormat="1" ht="14.4" customHeight="1" hidden="1">
      <c r="B39" s="42"/>
      <c r="E39" s="142" t="s">
        <v>53</v>
      </c>
      <c r="F39" s="157">
        <f>ROUND((SUM(BI89:BI174)),2)</f>
        <v>0</v>
      </c>
      <c r="I39" s="158">
        <v>0</v>
      </c>
      <c r="J39" s="157">
        <f>0</f>
        <v>0</v>
      </c>
      <c r="L39" s="42"/>
    </row>
    <row r="40" spans="2:12" s="1" customFormat="1" ht="6.95" customHeight="1">
      <c r="B40" s="42"/>
      <c r="I40" s="144"/>
      <c r="L40" s="42"/>
    </row>
    <row r="41" spans="2:12" s="1" customFormat="1" ht="25.4" customHeight="1">
      <c r="B41" s="42"/>
      <c r="C41" s="159"/>
      <c r="D41" s="160" t="s">
        <v>54</v>
      </c>
      <c r="E41" s="161"/>
      <c r="F41" s="161"/>
      <c r="G41" s="162" t="s">
        <v>55</v>
      </c>
      <c r="H41" s="163" t="s">
        <v>56</v>
      </c>
      <c r="I41" s="164"/>
      <c r="J41" s="165">
        <f>SUM(J32:J39)</f>
        <v>0</v>
      </c>
      <c r="K41" s="166"/>
      <c r="L41" s="42"/>
    </row>
    <row r="42" spans="2:12" s="1" customFormat="1" ht="14.4" customHeight="1">
      <c r="B42" s="167"/>
      <c r="C42" s="168"/>
      <c r="D42" s="168"/>
      <c r="E42" s="168"/>
      <c r="F42" s="168"/>
      <c r="G42" s="168"/>
      <c r="H42" s="168"/>
      <c r="I42" s="169"/>
      <c r="J42" s="168"/>
      <c r="K42" s="168"/>
      <c r="L42" s="42"/>
    </row>
    <row r="46" spans="2:12" s="1" customFormat="1" ht="6.95" customHeight="1">
      <c r="B46" s="170"/>
      <c r="C46" s="171"/>
      <c r="D46" s="171"/>
      <c r="E46" s="171"/>
      <c r="F46" s="171"/>
      <c r="G46" s="171"/>
      <c r="H46" s="171"/>
      <c r="I46" s="172"/>
      <c r="J46" s="171"/>
      <c r="K46" s="171"/>
      <c r="L46" s="42"/>
    </row>
    <row r="47" spans="2:12" s="1" customFormat="1" ht="24.95" customHeight="1">
      <c r="B47" s="37"/>
      <c r="C47" s="22" t="s">
        <v>110</v>
      </c>
      <c r="D47" s="38"/>
      <c r="E47" s="38"/>
      <c r="F47" s="38"/>
      <c r="G47" s="38"/>
      <c r="H47" s="38"/>
      <c r="I47" s="144"/>
      <c r="J47" s="38"/>
      <c r="K47" s="38"/>
      <c r="L47" s="42"/>
    </row>
    <row r="48" spans="2:12" s="1" customFormat="1" ht="6.95" customHeight="1">
      <c r="B48" s="37"/>
      <c r="C48" s="38"/>
      <c r="D48" s="38"/>
      <c r="E48" s="38"/>
      <c r="F48" s="38"/>
      <c r="G48" s="38"/>
      <c r="H48" s="38"/>
      <c r="I48" s="144"/>
      <c r="J48" s="38"/>
      <c r="K48" s="38"/>
      <c r="L48" s="42"/>
    </row>
    <row r="49" spans="2:12" s="1" customFormat="1" ht="12" customHeight="1">
      <c r="B49" s="37"/>
      <c r="C49" s="31" t="s">
        <v>16</v>
      </c>
      <c r="D49" s="38"/>
      <c r="E49" s="38"/>
      <c r="F49" s="38"/>
      <c r="G49" s="38"/>
      <c r="H49" s="38"/>
      <c r="I49" s="144"/>
      <c r="J49" s="38"/>
      <c r="K49" s="38"/>
      <c r="L49" s="42"/>
    </row>
    <row r="50" spans="2:12" s="1" customFormat="1" ht="16.5" customHeight="1">
      <c r="B50" s="37"/>
      <c r="C50" s="38"/>
      <c r="D50" s="38"/>
      <c r="E50" s="173" t="str">
        <f>E7</f>
        <v>Litvínov, Dvořákova ul. Oprava účelové komunikace</v>
      </c>
      <c r="F50" s="31"/>
      <c r="G50" s="31"/>
      <c r="H50" s="31"/>
      <c r="I50" s="144"/>
      <c r="J50" s="38"/>
      <c r="K50" s="38"/>
      <c r="L50" s="42"/>
    </row>
    <row r="51" spans="2:12" ht="12" customHeight="1">
      <c r="B51" s="20"/>
      <c r="C51" s="31" t="s">
        <v>106</v>
      </c>
      <c r="D51" s="21"/>
      <c r="E51" s="21"/>
      <c r="F51" s="21"/>
      <c r="G51" s="21"/>
      <c r="H51" s="21"/>
      <c r="I51" s="136"/>
      <c r="J51" s="21"/>
      <c r="K51" s="21"/>
      <c r="L51" s="19"/>
    </row>
    <row r="52" spans="2:12" s="1" customFormat="1" ht="16.5" customHeight="1">
      <c r="B52" s="37"/>
      <c r="C52" s="38"/>
      <c r="D52" s="38"/>
      <c r="E52" s="173" t="s">
        <v>107</v>
      </c>
      <c r="F52" s="38"/>
      <c r="G52" s="38"/>
      <c r="H52" s="38"/>
      <c r="I52" s="144"/>
      <c r="J52" s="38"/>
      <c r="K52" s="38"/>
      <c r="L52" s="42"/>
    </row>
    <row r="53" spans="2:12" s="1" customFormat="1" ht="12" customHeight="1">
      <c r="B53" s="37"/>
      <c r="C53" s="31" t="s">
        <v>108</v>
      </c>
      <c r="D53" s="38"/>
      <c r="E53" s="38"/>
      <c r="F53" s="38"/>
      <c r="G53" s="38"/>
      <c r="H53" s="38"/>
      <c r="I53" s="144"/>
      <c r="J53" s="38"/>
      <c r="K53" s="38"/>
      <c r="L53" s="42"/>
    </row>
    <row r="54" spans="2:12" s="1" customFormat="1" ht="16.5" customHeight="1">
      <c r="B54" s="37"/>
      <c r="C54" s="38"/>
      <c r="D54" s="38"/>
      <c r="E54" s="67" t="str">
        <f>E11</f>
        <v>D.2.KM - Kácení a mýcení</v>
      </c>
      <c r="F54" s="38"/>
      <c r="G54" s="38"/>
      <c r="H54" s="38"/>
      <c r="I54" s="144"/>
      <c r="J54" s="38"/>
      <c r="K54" s="38"/>
      <c r="L54" s="42"/>
    </row>
    <row r="55" spans="2:12" s="1" customFormat="1" ht="6.95" customHeight="1">
      <c r="B55" s="37"/>
      <c r="C55" s="38"/>
      <c r="D55" s="38"/>
      <c r="E55" s="38"/>
      <c r="F55" s="38"/>
      <c r="G55" s="38"/>
      <c r="H55" s="38"/>
      <c r="I55" s="144"/>
      <c r="J55" s="38"/>
      <c r="K55" s="38"/>
      <c r="L55" s="42"/>
    </row>
    <row r="56" spans="2:12" s="1" customFormat="1" ht="12" customHeight="1">
      <c r="B56" s="37"/>
      <c r="C56" s="31" t="s">
        <v>21</v>
      </c>
      <c r="D56" s="38"/>
      <c r="E56" s="38"/>
      <c r="F56" s="26" t="str">
        <f>F14</f>
        <v>k.ú. Horní Litvínov</v>
      </c>
      <c r="G56" s="38"/>
      <c r="H56" s="38"/>
      <c r="I56" s="146" t="s">
        <v>23</v>
      </c>
      <c r="J56" s="70" t="str">
        <f>IF(J14="","",J14)</f>
        <v>15. 4. 2019</v>
      </c>
      <c r="K56" s="38"/>
      <c r="L56" s="42"/>
    </row>
    <row r="57" spans="2:12" s="1" customFormat="1" ht="6.95" customHeight="1">
      <c r="B57" s="37"/>
      <c r="C57" s="38"/>
      <c r="D57" s="38"/>
      <c r="E57" s="38"/>
      <c r="F57" s="38"/>
      <c r="G57" s="38"/>
      <c r="H57" s="38"/>
      <c r="I57" s="144"/>
      <c r="J57" s="38"/>
      <c r="K57" s="38"/>
      <c r="L57" s="42"/>
    </row>
    <row r="58" spans="2:12" s="1" customFormat="1" ht="27.9" customHeight="1">
      <c r="B58" s="37"/>
      <c r="C58" s="31" t="s">
        <v>25</v>
      </c>
      <c r="D58" s="38"/>
      <c r="E58" s="38"/>
      <c r="F58" s="26" t="str">
        <f>E17</f>
        <v>Město Litvínov</v>
      </c>
      <c r="G58" s="38"/>
      <c r="H58" s="38"/>
      <c r="I58" s="146" t="s">
        <v>33</v>
      </c>
      <c r="J58" s="35" t="str">
        <f>E23</f>
        <v>ARTECH spol. s r.o.</v>
      </c>
      <c r="K58" s="38"/>
      <c r="L58" s="42"/>
    </row>
    <row r="59" spans="2:12" s="1" customFormat="1" ht="15.15" customHeight="1">
      <c r="B59" s="37"/>
      <c r="C59" s="31" t="s">
        <v>31</v>
      </c>
      <c r="D59" s="38"/>
      <c r="E59" s="38"/>
      <c r="F59" s="26" t="str">
        <f>IF(E20="","",E20)</f>
        <v>Vyplň údaj</v>
      </c>
      <c r="G59" s="38"/>
      <c r="H59" s="38"/>
      <c r="I59" s="146" t="s">
        <v>38</v>
      </c>
      <c r="J59" s="35" t="str">
        <f>E26</f>
        <v>Karel Žíla</v>
      </c>
      <c r="K59" s="38"/>
      <c r="L59" s="42"/>
    </row>
    <row r="60" spans="2:12" s="1" customFormat="1" ht="10.3" customHeight="1">
      <c r="B60" s="37"/>
      <c r="C60" s="38"/>
      <c r="D60" s="38"/>
      <c r="E60" s="38"/>
      <c r="F60" s="38"/>
      <c r="G60" s="38"/>
      <c r="H60" s="38"/>
      <c r="I60" s="144"/>
      <c r="J60" s="38"/>
      <c r="K60" s="38"/>
      <c r="L60" s="42"/>
    </row>
    <row r="61" spans="2:12" s="1" customFormat="1" ht="29.25" customHeight="1">
      <c r="B61" s="37"/>
      <c r="C61" s="174" t="s">
        <v>111</v>
      </c>
      <c r="D61" s="175"/>
      <c r="E61" s="175"/>
      <c r="F61" s="175"/>
      <c r="G61" s="175"/>
      <c r="H61" s="175"/>
      <c r="I61" s="176"/>
      <c r="J61" s="177" t="s">
        <v>112</v>
      </c>
      <c r="K61" s="175"/>
      <c r="L61" s="42"/>
    </row>
    <row r="62" spans="2:12" s="1" customFormat="1" ht="10.3" customHeight="1">
      <c r="B62" s="37"/>
      <c r="C62" s="38"/>
      <c r="D62" s="38"/>
      <c r="E62" s="38"/>
      <c r="F62" s="38"/>
      <c r="G62" s="38"/>
      <c r="H62" s="38"/>
      <c r="I62" s="144"/>
      <c r="J62" s="38"/>
      <c r="K62" s="38"/>
      <c r="L62" s="42"/>
    </row>
    <row r="63" spans="2:47" s="1" customFormat="1" ht="22.8" customHeight="1">
      <c r="B63" s="37"/>
      <c r="C63" s="178" t="s">
        <v>76</v>
      </c>
      <c r="D63" s="38"/>
      <c r="E63" s="38"/>
      <c r="F63" s="38"/>
      <c r="G63" s="38"/>
      <c r="H63" s="38"/>
      <c r="I63" s="144"/>
      <c r="J63" s="100">
        <f>J89</f>
        <v>0</v>
      </c>
      <c r="K63" s="38"/>
      <c r="L63" s="42"/>
      <c r="AU63" s="16" t="s">
        <v>113</v>
      </c>
    </row>
    <row r="64" spans="2:12" s="8" customFormat="1" ht="24.95" customHeight="1">
      <c r="B64" s="179"/>
      <c r="C64" s="180"/>
      <c r="D64" s="181" t="s">
        <v>159</v>
      </c>
      <c r="E64" s="182"/>
      <c r="F64" s="182"/>
      <c r="G64" s="182"/>
      <c r="H64" s="182"/>
      <c r="I64" s="183"/>
      <c r="J64" s="184">
        <f>J90</f>
        <v>0</v>
      </c>
      <c r="K64" s="180"/>
      <c r="L64" s="185"/>
    </row>
    <row r="65" spans="2:12" s="9" customFormat="1" ht="19.9" customHeight="1">
      <c r="B65" s="186"/>
      <c r="C65" s="123"/>
      <c r="D65" s="187" t="s">
        <v>160</v>
      </c>
      <c r="E65" s="188"/>
      <c r="F65" s="188"/>
      <c r="G65" s="188"/>
      <c r="H65" s="188"/>
      <c r="I65" s="189"/>
      <c r="J65" s="190">
        <f>J91</f>
        <v>0</v>
      </c>
      <c r="K65" s="123"/>
      <c r="L65" s="191"/>
    </row>
    <row r="66" spans="2:12" s="9" customFormat="1" ht="19.9" customHeight="1">
      <c r="B66" s="186"/>
      <c r="C66" s="123"/>
      <c r="D66" s="187" t="s">
        <v>162</v>
      </c>
      <c r="E66" s="188"/>
      <c r="F66" s="188"/>
      <c r="G66" s="188"/>
      <c r="H66" s="188"/>
      <c r="I66" s="189"/>
      <c r="J66" s="190">
        <f>J165</f>
        <v>0</v>
      </c>
      <c r="K66" s="123"/>
      <c r="L66" s="191"/>
    </row>
    <row r="67" spans="2:12" s="9" customFormat="1" ht="19.9" customHeight="1">
      <c r="B67" s="186"/>
      <c r="C67" s="123"/>
      <c r="D67" s="187" t="s">
        <v>163</v>
      </c>
      <c r="E67" s="188"/>
      <c r="F67" s="188"/>
      <c r="G67" s="188"/>
      <c r="H67" s="188"/>
      <c r="I67" s="189"/>
      <c r="J67" s="190">
        <f>J173</f>
        <v>0</v>
      </c>
      <c r="K67" s="123"/>
      <c r="L67" s="191"/>
    </row>
    <row r="68" spans="2:12" s="1" customFormat="1" ht="21.8" customHeight="1">
      <c r="B68" s="37"/>
      <c r="C68" s="38"/>
      <c r="D68" s="38"/>
      <c r="E68" s="38"/>
      <c r="F68" s="38"/>
      <c r="G68" s="38"/>
      <c r="H68" s="38"/>
      <c r="I68" s="144"/>
      <c r="J68" s="38"/>
      <c r="K68" s="38"/>
      <c r="L68" s="42"/>
    </row>
    <row r="69" spans="2:12" s="1" customFormat="1" ht="6.95" customHeight="1">
      <c r="B69" s="57"/>
      <c r="C69" s="58"/>
      <c r="D69" s="58"/>
      <c r="E69" s="58"/>
      <c r="F69" s="58"/>
      <c r="G69" s="58"/>
      <c r="H69" s="58"/>
      <c r="I69" s="169"/>
      <c r="J69" s="58"/>
      <c r="K69" s="58"/>
      <c r="L69" s="42"/>
    </row>
    <row r="73" spans="2:12" s="1" customFormat="1" ht="6.95" customHeight="1">
      <c r="B73" s="59"/>
      <c r="C73" s="60"/>
      <c r="D73" s="60"/>
      <c r="E73" s="60"/>
      <c r="F73" s="60"/>
      <c r="G73" s="60"/>
      <c r="H73" s="60"/>
      <c r="I73" s="172"/>
      <c r="J73" s="60"/>
      <c r="K73" s="60"/>
      <c r="L73" s="42"/>
    </row>
    <row r="74" spans="2:12" s="1" customFormat="1" ht="24.95" customHeight="1">
      <c r="B74" s="37"/>
      <c r="C74" s="22" t="s">
        <v>116</v>
      </c>
      <c r="D74" s="38"/>
      <c r="E74" s="38"/>
      <c r="F74" s="38"/>
      <c r="G74" s="38"/>
      <c r="H74" s="38"/>
      <c r="I74" s="144"/>
      <c r="J74" s="38"/>
      <c r="K74" s="38"/>
      <c r="L74" s="42"/>
    </row>
    <row r="75" spans="2:12" s="1" customFormat="1" ht="6.95" customHeight="1">
      <c r="B75" s="37"/>
      <c r="C75" s="38"/>
      <c r="D75" s="38"/>
      <c r="E75" s="38"/>
      <c r="F75" s="38"/>
      <c r="G75" s="38"/>
      <c r="H75" s="38"/>
      <c r="I75" s="144"/>
      <c r="J75" s="38"/>
      <c r="K75" s="38"/>
      <c r="L75" s="42"/>
    </row>
    <row r="76" spans="2:12" s="1" customFormat="1" ht="12" customHeight="1">
      <c r="B76" s="37"/>
      <c r="C76" s="31" t="s">
        <v>16</v>
      </c>
      <c r="D76" s="38"/>
      <c r="E76" s="38"/>
      <c r="F76" s="38"/>
      <c r="G76" s="38"/>
      <c r="H76" s="38"/>
      <c r="I76" s="144"/>
      <c r="J76" s="38"/>
      <c r="K76" s="38"/>
      <c r="L76" s="42"/>
    </row>
    <row r="77" spans="2:12" s="1" customFormat="1" ht="16.5" customHeight="1">
      <c r="B77" s="37"/>
      <c r="C77" s="38"/>
      <c r="D77" s="38"/>
      <c r="E77" s="173" t="str">
        <f>E7</f>
        <v>Litvínov, Dvořákova ul. Oprava účelové komunikace</v>
      </c>
      <c r="F77" s="31"/>
      <c r="G77" s="31"/>
      <c r="H77" s="31"/>
      <c r="I77" s="144"/>
      <c r="J77" s="38"/>
      <c r="K77" s="38"/>
      <c r="L77" s="42"/>
    </row>
    <row r="78" spans="2:12" ht="12" customHeight="1">
      <c r="B78" s="20"/>
      <c r="C78" s="31" t="s">
        <v>106</v>
      </c>
      <c r="D78" s="21"/>
      <c r="E78" s="21"/>
      <c r="F78" s="21"/>
      <c r="G78" s="21"/>
      <c r="H78" s="21"/>
      <c r="I78" s="136"/>
      <c r="J78" s="21"/>
      <c r="K78" s="21"/>
      <c r="L78" s="19"/>
    </row>
    <row r="79" spans="2:12" s="1" customFormat="1" ht="16.5" customHeight="1">
      <c r="B79" s="37"/>
      <c r="C79" s="38"/>
      <c r="D79" s="38"/>
      <c r="E79" s="173" t="s">
        <v>107</v>
      </c>
      <c r="F79" s="38"/>
      <c r="G79" s="38"/>
      <c r="H79" s="38"/>
      <c r="I79" s="144"/>
      <c r="J79" s="38"/>
      <c r="K79" s="38"/>
      <c r="L79" s="42"/>
    </row>
    <row r="80" spans="2:12" s="1" customFormat="1" ht="12" customHeight="1">
      <c r="B80" s="37"/>
      <c r="C80" s="31" t="s">
        <v>108</v>
      </c>
      <c r="D80" s="38"/>
      <c r="E80" s="38"/>
      <c r="F80" s="38"/>
      <c r="G80" s="38"/>
      <c r="H80" s="38"/>
      <c r="I80" s="144"/>
      <c r="J80" s="38"/>
      <c r="K80" s="38"/>
      <c r="L80" s="42"/>
    </row>
    <row r="81" spans="2:12" s="1" customFormat="1" ht="16.5" customHeight="1">
      <c r="B81" s="37"/>
      <c r="C81" s="38"/>
      <c r="D81" s="38"/>
      <c r="E81" s="67" t="str">
        <f>E11</f>
        <v>D.2.KM - Kácení a mýcení</v>
      </c>
      <c r="F81" s="38"/>
      <c r="G81" s="38"/>
      <c r="H81" s="38"/>
      <c r="I81" s="144"/>
      <c r="J81" s="38"/>
      <c r="K81" s="38"/>
      <c r="L81" s="42"/>
    </row>
    <row r="82" spans="2:12" s="1" customFormat="1" ht="6.95" customHeight="1">
      <c r="B82" s="37"/>
      <c r="C82" s="38"/>
      <c r="D82" s="38"/>
      <c r="E82" s="38"/>
      <c r="F82" s="38"/>
      <c r="G82" s="38"/>
      <c r="H82" s="38"/>
      <c r="I82" s="144"/>
      <c r="J82" s="38"/>
      <c r="K82" s="38"/>
      <c r="L82" s="42"/>
    </row>
    <row r="83" spans="2:12" s="1" customFormat="1" ht="12" customHeight="1">
      <c r="B83" s="37"/>
      <c r="C83" s="31" t="s">
        <v>21</v>
      </c>
      <c r="D83" s="38"/>
      <c r="E83" s="38"/>
      <c r="F83" s="26" t="str">
        <f>F14</f>
        <v>k.ú. Horní Litvínov</v>
      </c>
      <c r="G83" s="38"/>
      <c r="H83" s="38"/>
      <c r="I83" s="146" t="s">
        <v>23</v>
      </c>
      <c r="J83" s="70" t="str">
        <f>IF(J14="","",J14)</f>
        <v>15. 4. 2019</v>
      </c>
      <c r="K83" s="38"/>
      <c r="L83" s="42"/>
    </row>
    <row r="84" spans="2:12" s="1" customFormat="1" ht="6.95" customHeight="1">
      <c r="B84" s="37"/>
      <c r="C84" s="38"/>
      <c r="D84" s="38"/>
      <c r="E84" s="38"/>
      <c r="F84" s="38"/>
      <c r="G84" s="38"/>
      <c r="H84" s="38"/>
      <c r="I84" s="144"/>
      <c r="J84" s="38"/>
      <c r="K84" s="38"/>
      <c r="L84" s="42"/>
    </row>
    <row r="85" spans="2:12" s="1" customFormat="1" ht="27.9" customHeight="1">
      <c r="B85" s="37"/>
      <c r="C85" s="31" t="s">
        <v>25</v>
      </c>
      <c r="D85" s="38"/>
      <c r="E85" s="38"/>
      <c r="F85" s="26" t="str">
        <f>E17</f>
        <v>Město Litvínov</v>
      </c>
      <c r="G85" s="38"/>
      <c r="H85" s="38"/>
      <c r="I85" s="146" t="s">
        <v>33</v>
      </c>
      <c r="J85" s="35" t="str">
        <f>E23</f>
        <v>ARTECH spol. s r.o.</v>
      </c>
      <c r="K85" s="38"/>
      <c r="L85" s="42"/>
    </row>
    <row r="86" spans="2:12" s="1" customFormat="1" ht="15.15" customHeight="1">
      <c r="B86" s="37"/>
      <c r="C86" s="31" t="s">
        <v>31</v>
      </c>
      <c r="D86" s="38"/>
      <c r="E86" s="38"/>
      <c r="F86" s="26" t="str">
        <f>IF(E20="","",E20)</f>
        <v>Vyplň údaj</v>
      </c>
      <c r="G86" s="38"/>
      <c r="H86" s="38"/>
      <c r="I86" s="146" t="s">
        <v>38</v>
      </c>
      <c r="J86" s="35" t="str">
        <f>E26</f>
        <v>Karel Žíla</v>
      </c>
      <c r="K86" s="38"/>
      <c r="L86" s="42"/>
    </row>
    <row r="87" spans="2:12" s="1" customFormat="1" ht="10.3" customHeight="1">
      <c r="B87" s="37"/>
      <c r="C87" s="38"/>
      <c r="D87" s="38"/>
      <c r="E87" s="38"/>
      <c r="F87" s="38"/>
      <c r="G87" s="38"/>
      <c r="H87" s="38"/>
      <c r="I87" s="144"/>
      <c r="J87" s="38"/>
      <c r="K87" s="38"/>
      <c r="L87" s="42"/>
    </row>
    <row r="88" spans="2:20" s="10" customFormat="1" ht="29.25" customHeight="1">
      <c r="B88" s="192"/>
      <c r="C88" s="193" t="s">
        <v>117</v>
      </c>
      <c r="D88" s="194" t="s">
        <v>63</v>
      </c>
      <c r="E88" s="194" t="s">
        <v>59</v>
      </c>
      <c r="F88" s="194" t="s">
        <v>60</v>
      </c>
      <c r="G88" s="194" t="s">
        <v>118</v>
      </c>
      <c r="H88" s="194" t="s">
        <v>119</v>
      </c>
      <c r="I88" s="195" t="s">
        <v>120</v>
      </c>
      <c r="J88" s="194" t="s">
        <v>112</v>
      </c>
      <c r="K88" s="196" t="s">
        <v>121</v>
      </c>
      <c r="L88" s="197"/>
      <c r="M88" s="90" t="s">
        <v>19</v>
      </c>
      <c r="N88" s="91" t="s">
        <v>48</v>
      </c>
      <c r="O88" s="91" t="s">
        <v>122</v>
      </c>
      <c r="P88" s="91" t="s">
        <v>123</v>
      </c>
      <c r="Q88" s="91" t="s">
        <v>124</v>
      </c>
      <c r="R88" s="91" t="s">
        <v>125</v>
      </c>
      <c r="S88" s="91" t="s">
        <v>126</v>
      </c>
      <c r="T88" s="92" t="s">
        <v>127</v>
      </c>
    </row>
    <row r="89" spans="2:63" s="1" customFormat="1" ht="22.8" customHeight="1">
      <c r="B89" s="37"/>
      <c r="C89" s="97" t="s">
        <v>128</v>
      </c>
      <c r="D89" s="38"/>
      <c r="E89" s="38"/>
      <c r="F89" s="38"/>
      <c r="G89" s="38"/>
      <c r="H89" s="38"/>
      <c r="I89" s="144"/>
      <c r="J89" s="198">
        <f>BK89</f>
        <v>0</v>
      </c>
      <c r="K89" s="38"/>
      <c r="L89" s="42"/>
      <c r="M89" s="93"/>
      <c r="N89" s="94"/>
      <c r="O89" s="94"/>
      <c r="P89" s="199">
        <f>P90</f>
        <v>0</v>
      </c>
      <c r="Q89" s="94"/>
      <c r="R89" s="199">
        <f>R90</f>
        <v>1.1724999999999999</v>
      </c>
      <c r="S89" s="94"/>
      <c r="T89" s="200">
        <f>T90</f>
        <v>0.585</v>
      </c>
      <c r="AT89" s="16" t="s">
        <v>77</v>
      </c>
      <c r="AU89" s="16" t="s">
        <v>113</v>
      </c>
      <c r="BK89" s="201">
        <f>BK90</f>
        <v>0</v>
      </c>
    </row>
    <row r="90" spans="2:63" s="11" customFormat="1" ht="25.9" customHeight="1">
      <c r="B90" s="202"/>
      <c r="C90" s="203"/>
      <c r="D90" s="204" t="s">
        <v>77</v>
      </c>
      <c r="E90" s="205" t="s">
        <v>165</v>
      </c>
      <c r="F90" s="205" t="s">
        <v>166</v>
      </c>
      <c r="G90" s="203"/>
      <c r="H90" s="203"/>
      <c r="I90" s="206"/>
      <c r="J90" s="207">
        <f>BK90</f>
        <v>0</v>
      </c>
      <c r="K90" s="203"/>
      <c r="L90" s="208"/>
      <c r="M90" s="209"/>
      <c r="N90" s="210"/>
      <c r="O90" s="210"/>
      <c r="P90" s="211">
        <f>P91+P165+P173</f>
        <v>0</v>
      </c>
      <c r="Q90" s="210"/>
      <c r="R90" s="211">
        <f>R91+R165+R173</f>
        <v>1.1724999999999999</v>
      </c>
      <c r="S90" s="210"/>
      <c r="T90" s="212">
        <f>T91+T165+T173</f>
        <v>0.585</v>
      </c>
      <c r="AR90" s="213" t="s">
        <v>85</v>
      </c>
      <c r="AT90" s="214" t="s">
        <v>77</v>
      </c>
      <c r="AU90" s="214" t="s">
        <v>78</v>
      </c>
      <c r="AY90" s="213" t="s">
        <v>132</v>
      </c>
      <c r="BK90" s="215">
        <f>BK91+BK165+BK173</f>
        <v>0</v>
      </c>
    </row>
    <row r="91" spans="2:63" s="11" customFormat="1" ht="22.8" customHeight="1">
      <c r="B91" s="202"/>
      <c r="C91" s="203"/>
      <c r="D91" s="204" t="s">
        <v>77</v>
      </c>
      <c r="E91" s="232" t="s">
        <v>85</v>
      </c>
      <c r="F91" s="232" t="s">
        <v>94</v>
      </c>
      <c r="G91" s="203"/>
      <c r="H91" s="203"/>
      <c r="I91" s="206"/>
      <c r="J91" s="233">
        <f>BK91</f>
        <v>0</v>
      </c>
      <c r="K91" s="203"/>
      <c r="L91" s="208"/>
      <c r="M91" s="209"/>
      <c r="N91" s="210"/>
      <c r="O91" s="210"/>
      <c r="P91" s="211">
        <f>SUM(P92:P164)</f>
        <v>0</v>
      </c>
      <c r="Q91" s="210"/>
      <c r="R91" s="211">
        <f>SUM(R92:R164)</f>
        <v>1.1724999999999999</v>
      </c>
      <c r="S91" s="210"/>
      <c r="T91" s="212">
        <f>SUM(T92:T164)</f>
        <v>0</v>
      </c>
      <c r="AR91" s="213" t="s">
        <v>85</v>
      </c>
      <c r="AT91" s="214" t="s">
        <v>77</v>
      </c>
      <c r="AU91" s="214" t="s">
        <v>85</v>
      </c>
      <c r="AY91" s="213" t="s">
        <v>132</v>
      </c>
      <c r="BK91" s="215">
        <f>SUM(BK92:BK164)</f>
        <v>0</v>
      </c>
    </row>
    <row r="92" spans="2:65" s="1" customFormat="1" ht="24" customHeight="1">
      <c r="B92" s="37"/>
      <c r="C92" s="216" t="s">
        <v>85</v>
      </c>
      <c r="D92" s="216" t="s">
        <v>133</v>
      </c>
      <c r="E92" s="217" t="s">
        <v>310</v>
      </c>
      <c r="F92" s="218" t="s">
        <v>311</v>
      </c>
      <c r="G92" s="219" t="s">
        <v>169</v>
      </c>
      <c r="H92" s="220">
        <v>125</v>
      </c>
      <c r="I92" s="221"/>
      <c r="J92" s="222">
        <f>ROUND(I92*H92,2)</f>
        <v>0</v>
      </c>
      <c r="K92" s="218" t="s">
        <v>170</v>
      </c>
      <c r="L92" s="42"/>
      <c r="M92" s="223" t="s">
        <v>19</v>
      </c>
      <c r="N92" s="224" t="s">
        <v>49</v>
      </c>
      <c r="O92" s="82"/>
      <c r="P92" s="225">
        <f>O92*H92</f>
        <v>0</v>
      </c>
      <c r="Q92" s="225">
        <v>0</v>
      </c>
      <c r="R92" s="225">
        <f>Q92*H92</f>
        <v>0</v>
      </c>
      <c r="S92" s="225">
        <v>0</v>
      </c>
      <c r="T92" s="226">
        <f>S92*H92</f>
        <v>0</v>
      </c>
      <c r="AR92" s="227" t="s">
        <v>153</v>
      </c>
      <c r="AT92" s="227" t="s">
        <v>133</v>
      </c>
      <c r="AU92" s="227" t="s">
        <v>87</v>
      </c>
      <c r="AY92" s="16" t="s">
        <v>132</v>
      </c>
      <c r="BE92" s="228">
        <f>IF(N92="základní",J92,0)</f>
        <v>0</v>
      </c>
      <c r="BF92" s="228">
        <f>IF(N92="snížená",J92,0)</f>
        <v>0</v>
      </c>
      <c r="BG92" s="228">
        <f>IF(N92="zákl. přenesená",J92,0)</f>
        <v>0</v>
      </c>
      <c r="BH92" s="228">
        <f>IF(N92="sníž. přenesená",J92,0)</f>
        <v>0</v>
      </c>
      <c r="BI92" s="228">
        <f>IF(N92="nulová",J92,0)</f>
        <v>0</v>
      </c>
      <c r="BJ92" s="16" t="s">
        <v>85</v>
      </c>
      <c r="BK92" s="228">
        <f>ROUND(I92*H92,2)</f>
        <v>0</v>
      </c>
      <c r="BL92" s="16" t="s">
        <v>153</v>
      </c>
      <c r="BM92" s="227" t="s">
        <v>312</v>
      </c>
    </row>
    <row r="93" spans="2:47" s="1" customFormat="1" ht="12">
      <c r="B93" s="37"/>
      <c r="C93" s="38"/>
      <c r="D93" s="229" t="s">
        <v>172</v>
      </c>
      <c r="E93" s="38"/>
      <c r="F93" s="230" t="s">
        <v>313</v>
      </c>
      <c r="G93" s="38"/>
      <c r="H93" s="38"/>
      <c r="I93" s="144"/>
      <c r="J93" s="38"/>
      <c r="K93" s="38"/>
      <c r="L93" s="42"/>
      <c r="M93" s="231"/>
      <c r="N93" s="82"/>
      <c r="O93" s="82"/>
      <c r="P93" s="82"/>
      <c r="Q93" s="82"/>
      <c r="R93" s="82"/>
      <c r="S93" s="82"/>
      <c r="T93" s="83"/>
      <c r="AT93" s="16" t="s">
        <v>172</v>
      </c>
      <c r="AU93" s="16" t="s">
        <v>87</v>
      </c>
    </row>
    <row r="94" spans="2:51" s="12" customFormat="1" ht="12">
      <c r="B94" s="237"/>
      <c r="C94" s="238"/>
      <c r="D94" s="229" t="s">
        <v>174</v>
      </c>
      <c r="E94" s="239" t="s">
        <v>19</v>
      </c>
      <c r="F94" s="240" t="s">
        <v>314</v>
      </c>
      <c r="G94" s="238"/>
      <c r="H94" s="241">
        <v>125</v>
      </c>
      <c r="I94" s="242"/>
      <c r="J94" s="238"/>
      <c r="K94" s="238"/>
      <c r="L94" s="243"/>
      <c r="M94" s="244"/>
      <c r="N94" s="245"/>
      <c r="O94" s="245"/>
      <c r="P94" s="245"/>
      <c r="Q94" s="245"/>
      <c r="R94" s="245"/>
      <c r="S94" s="245"/>
      <c r="T94" s="246"/>
      <c r="AT94" s="247" t="s">
        <v>174</v>
      </c>
      <c r="AU94" s="247" t="s">
        <v>87</v>
      </c>
      <c r="AV94" s="12" t="s">
        <v>87</v>
      </c>
      <c r="AW94" s="12" t="s">
        <v>37</v>
      </c>
      <c r="AX94" s="12" t="s">
        <v>85</v>
      </c>
      <c r="AY94" s="247" t="s">
        <v>132</v>
      </c>
    </row>
    <row r="95" spans="2:65" s="1" customFormat="1" ht="36" customHeight="1">
      <c r="B95" s="37"/>
      <c r="C95" s="216" t="s">
        <v>87</v>
      </c>
      <c r="D95" s="216" t="s">
        <v>133</v>
      </c>
      <c r="E95" s="217" t="s">
        <v>315</v>
      </c>
      <c r="F95" s="218" t="s">
        <v>316</v>
      </c>
      <c r="G95" s="219" t="s">
        <v>169</v>
      </c>
      <c r="H95" s="220">
        <v>153</v>
      </c>
      <c r="I95" s="221"/>
      <c r="J95" s="222">
        <f>ROUND(I95*H95,2)</f>
        <v>0</v>
      </c>
      <c r="K95" s="218" t="s">
        <v>170</v>
      </c>
      <c r="L95" s="42"/>
      <c r="M95" s="223" t="s">
        <v>19</v>
      </c>
      <c r="N95" s="224" t="s">
        <v>49</v>
      </c>
      <c r="O95" s="82"/>
      <c r="P95" s="225">
        <f>O95*H95</f>
        <v>0</v>
      </c>
      <c r="Q95" s="225">
        <v>0</v>
      </c>
      <c r="R95" s="225">
        <f>Q95*H95</f>
        <v>0</v>
      </c>
      <c r="S95" s="225">
        <v>0</v>
      </c>
      <c r="T95" s="226">
        <f>S95*H95</f>
        <v>0</v>
      </c>
      <c r="AR95" s="227" t="s">
        <v>153</v>
      </c>
      <c r="AT95" s="227" t="s">
        <v>133</v>
      </c>
      <c r="AU95" s="227" t="s">
        <v>87</v>
      </c>
      <c r="AY95" s="16" t="s">
        <v>132</v>
      </c>
      <c r="BE95" s="228">
        <f>IF(N95="základní",J95,0)</f>
        <v>0</v>
      </c>
      <c r="BF95" s="228">
        <f>IF(N95="snížená",J95,0)</f>
        <v>0</v>
      </c>
      <c r="BG95" s="228">
        <f>IF(N95="zákl. přenesená",J95,0)</f>
        <v>0</v>
      </c>
      <c r="BH95" s="228">
        <f>IF(N95="sníž. přenesená",J95,0)</f>
        <v>0</v>
      </c>
      <c r="BI95" s="228">
        <f>IF(N95="nulová",J95,0)</f>
        <v>0</v>
      </c>
      <c r="BJ95" s="16" t="s">
        <v>85</v>
      </c>
      <c r="BK95" s="228">
        <f>ROUND(I95*H95,2)</f>
        <v>0</v>
      </c>
      <c r="BL95" s="16" t="s">
        <v>153</v>
      </c>
      <c r="BM95" s="227" t="s">
        <v>317</v>
      </c>
    </row>
    <row r="96" spans="2:47" s="1" customFormat="1" ht="12">
      <c r="B96" s="37"/>
      <c r="C96" s="38"/>
      <c r="D96" s="229" t="s">
        <v>172</v>
      </c>
      <c r="E96" s="38"/>
      <c r="F96" s="230" t="s">
        <v>318</v>
      </c>
      <c r="G96" s="38"/>
      <c r="H96" s="38"/>
      <c r="I96" s="144"/>
      <c r="J96" s="38"/>
      <c r="K96" s="38"/>
      <c r="L96" s="42"/>
      <c r="M96" s="231"/>
      <c r="N96" s="82"/>
      <c r="O96" s="82"/>
      <c r="P96" s="82"/>
      <c r="Q96" s="82"/>
      <c r="R96" s="82"/>
      <c r="S96" s="82"/>
      <c r="T96" s="83"/>
      <c r="AT96" s="16" t="s">
        <v>172</v>
      </c>
      <c r="AU96" s="16" t="s">
        <v>87</v>
      </c>
    </row>
    <row r="97" spans="2:51" s="12" customFormat="1" ht="12">
      <c r="B97" s="237"/>
      <c r="C97" s="238"/>
      <c r="D97" s="229" t="s">
        <v>174</v>
      </c>
      <c r="E97" s="239" t="s">
        <v>19</v>
      </c>
      <c r="F97" s="240" t="s">
        <v>319</v>
      </c>
      <c r="G97" s="238"/>
      <c r="H97" s="241">
        <v>153</v>
      </c>
      <c r="I97" s="242"/>
      <c r="J97" s="238"/>
      <c r="K97" s="238"/>
      <c r="L97" s="243"/>
      <c r="M97" s="244"/>
      <c r="N97" s="245"/>
      <c r="O97" s="245"/>
      <c r="P97" s="245"/>
      <c r="Q97" s="245"/>
      <c r="R97" s="245"/>
      <c r="S97" s="245"/>
      <c r="T97" s="246"/>
      <c r="AT97" s="247" t="s">
        <v>174</v>
      </c>
      <c r="AU97" s="247" t="s">
        <v>87</v>
      </c>
      <c r="AV97" s="12" t="s">
        <v>87</v>
      </c>
      <c r="AW97" s="12" t="s">
        <v>37</v>
      </c>
      <c r="AX97" s="12" t="s">
        <v>85</v>
      </c>
      <c r="AY97" s="247" t="s">
        <v>132</v>
      </c>
    </row>
    <row r="98" spans="2:65" s="1" customFormat="1" ht="36" customHeight="1">
      <c r="B98" s="37"/>
      <c r="C98" s="216" t="s">
        <v>147</v>
      </c>
      <c r="D98" s="216" t="s">
        <v>133</v>
      </c>
      <c r="E98" s="217" t="s">
        <v>320</v>
      </c>
      <c r="F98" s="218" t="s">
        <v>321</v>
      </c>
      <c r="G98" s="219" t="s">
        <v>192</v>
      </c>
      <c r="H98" s="220">
        <v>1.913</v>
      </c>
      <c r="I98" s="221"/>
      <c r="J98" s="222">
        <f>ROUND(I98*H98,2)</f>
        <v>0</v>
      </c>
      <c r="K98" s="218" t="s">
        <v>19</v>
      </c>
      <c r="L98" s="42"/>
      <c r="M98" s="223" t="s">
        <v>19</v>
      </c>
      <c r="N98" s="224" t="s">
        <v>49</v>
      </c>
      <c r="O98" s="82"/>
      <c r="P98" s="225">
        <f>O98*H98</f>
        <v>0</v>
      </c>
      <c r="Q98" s="225">
        <v>0</v>
      </c>
      <c r="R98" s="225">
        <f>Q98*H98</f>
        <v>0</v>
      </c>
      <c r="S98" s="225">
        <v>0</v>
      </c>
      <c r="T98" s="226">
        <f>S98*H98</f>
        <v>0</v>
      </c>
      <c r="AR98" s="227" t="s">
        <v>153</v>
      </c>
      <c r="AT98" s="227" t="s">
        <v>133</v>
      </c>
      <c r="AU98" s="227" t="s">
        <v>87</v>
      </c>
      <c r="AY98" s="16" t="s">
        <v>132</v>
      </c>
      <c r="BE98" s="228">
        <f>IF(N98="základní",J98,0)</f>
        <v>0</v>
      </c>
      <c r="BF98" s="228">
        <f>IF(N98="snížená",J98,0)</f>
        <v>0</v>
      </c>
      <c r="BG98" s="228">
        <f>IF(N98="zákl. přenesená",J98,0)</f>
        <v>0</v>
      </c>
      <c r="BH98" s="228">
        <f>IF(N98="sníž. přenesená",J98,0)</f>
        <v>0</v>
      </c>
      <c r="BI98" s="228">
        <f>IF(N98="nulová",J98,0)</f>
        <v>0</v>
      </c>
      <c r="BJ98" s="16" t="s">
        <v>85</v>
      </c>
      <c r="BK98" s="228">
        <f>ROUND(I98*H98,2)</f>
        <v>0</v>
      </c>
      <c r="BL98" s="16" t="s">
        <v>153</v>
      </c>
      <c r="BM98" s="227" t="s">
        <v>322</v>
      </c>
    </row>
    <row r="99" spans="2:51" s="12" customFormat="1" ht="12">
      <c r="B99" s="237"/>
      <c r="C99" s="238"/>
      <c r="D99" s="229" t="s">
        <v>174</v>
      </c>
      <c r="E99" s="239" t="s">
        <v>19</v>
      </c>
      <c r="F99" s="240" t="s">
        <v>323</v>
      </c>
      <c r="G99" s="238"/>
      <c r="H99" s="241">
        <v>1.913</v>
      </c>
      <c r="I99" s="242"/>
      <c r="J99" s="238"/>
      <c r="K99" s="238"/>
      <c r="L99" s="243"/>
      <c r="M99" s="244"/>
      <c r="N99" s="245"/>
      <c r="O99" s="245"/>
      <c r="P99" s="245"/>
      <c r="Q99" s="245"/>
      <c r="R99" s="245"/>
      <c r="S99" s="245"/>
      <c r="T99" s="246"/>
      <c r="AT99" s="247" t="s">
        <v>174</v>
      </c>
      <c r="AU99" s="247" t="s">
        <v>87</v>
      </c>
      <c r="AV99" s="12" t="s">
        <v>87</v>
      </c>
      <c r="AW99" s="12" t="s">
        <v>37</v>
      </c>
      <c r="AX99" s="12" t="s">
        <v>85</v>
      </c>
      <c r="AY99" s="247" t="s">
        <v>132</v>
      </c>
    </row>
    <row r="100" spans="2:65" s="1" customFormat="1" ht="24" customHeight="1">
      <c r="B100" s="37"/>
      <c r="C100" s="216" t="s">
        <v>153</v>
      </c>
      <c r="D100" s="216" t="s">
        <v>133</v>
      </c>
      <c r="E100" s="217" t="s">
        <v>324</v>
      </c>
      <c r="F100" s="218" t="s">
        <v>325</v>
      </c>
      <c r="G100" s="219" t="s">
        <v>266</v>
      </c>
      <c r="H100" s="220">
        <v>1</v>
      </c>
      <c r="I100" s="221"/>
      <c r="J100" s="222">
        <f>ROUND(I100*H100,2)</f>
        <v>0</v>
      </c>
      <c r="K100" s="218" t="s">
        <v>19</v>
      </c>
      <c r="L100" s="42"/>
      <c r="M100" s="223" t="s">
        <v>19</v>
      </c>
      <c r="N100" s="224" t="s">
        <v>49</v>
      </c>
      <c r="O100" s="82"/>
      <c r="P100" s="225">
        <f>O100*H100</f>
        <v>0</v>
      </c>
      <c r="Q100" s="225">
        <v>0</v>
      </c>
      <c r="R100" s="225">
        <f>Q100*H100</f>
        <v>0</v>
      </c>
      <c r="S100" s="225">
        <v>0</v>
      </c>
      <c r="T100" s="226">
        <f>S100*H100</f>
        <v>0</v>
      </c>
      <c r="AR100" s="227" t="s">
        <v>153</v>
      </c>
      <c r="AT100" s="227" t="s">
        <v>133</v>
      </c>
      <c r="AU100" s="227" t="s">
        <v>87</v>
      </c>
      <c r="AY100" s="16" t="s">
        <v>132</v>
      </c>
      <c r="BE100" s="228">
        <f>IF(N100="základní",J100,0)</f>
        <v>0</v>
      </c>
      <c r="BF100" s="228">
        <f>IF(N100="snížená",J100,0)</f>
        <v>0</v>
      </c>
      <c r="BG100" s="228">
        <f>IF(N100="zákl. přenesená",J100,0)</f>
        <v>0</v>
      </c>
      <c r="BH100" s="228">
        <f>IF(N100="sníž. přenesená",J100,0)</f>
        <v>0</v>
      </c>
      <c r="BI100" s="228">
        <f>IF(N100="nulová",J100,0)</f>
        <v>0</v>
      </c>
      <c r="BJ100" s="16" t="s">
        <v>85</v>
      </c>
      <c r="BK100" s="228">
        <f>ROUND(I100*H100,2)</f>
        <v>0</v>
      </c>
      <c r="BL100" s="16" t="s">
        <v>153</v>
      </c>
      <c r="BM100" s="227" t="s">
        <v>326</v>
      </c>
    </row>
    <row r="101" spans="2:47" s="1" customFormat="1" ht="12">
      <c r="B101" s="37"/>
      <c r="C101" s="38"/>
      <c r="D101" s="229" t="s">
        <v>172</v>
      </c>
      <c r="E101" s="38"/>
      <c r="F101" s="230" t="s">
        <v>327</v>
      </c>
      <c r="G101" s="38"/>
      <c r="H101" s="38"/>
      <c r="I101" s="144"/>
      <c r="J101" s="38"/>
      <c r="K101" s="38"/>
      <c r="L101" s="42"/>
      <c r="M101" s="231"/>
      <c r="N101" s="82"/>
      <c r="O101" s="82"/>
      <c r="P101" s="82"/>
      <c r="Q101" s="82"/>
      <c r="R101" s="82"/>
      <c r="S101" s="82"/>
      <c r="T101" s="83"/>
      <c r="AT101" s="16" t="s">
        <v>172</v>
      </c>
      <c r="AU101" s="16" t="s">
        <v>87</v>
      </c>
    </row>
    <row r="102" spans="2:51" s="12" customFormat="1" ht="12">
      <c r="B102" s="237"/>
      <c r="C102" s="238"/>
      <c r="D102" s="229" t="s">
        <v>174</v>
      </c>
      <c r="E102" s="239" t="s">
        <v>19</v>
      </c>
      <c r="F102" s="240" t="s">
        <v>328</v>
      </c>
      <c r="G102" s="238"/>
      <c r="H102" s="241">
        <v>1</v>
      </c>
      <c r="I102" s="242"/>
      <c r="J102" s="238"/>
      <c r="K102" s="238"/>
      <c r="L102" s="243"/>
      <c r="M102" s="244"/>
      <c r="N102" s="245"/>
      <c r="O102" s="245"/>
      <c r="P102" s="245"/>
      <c r="Q102" s="245"/>
      <c r="R102" s="245"/>
      <c r="S102" s="245"/>
      <c r="T102" s="246"/>
      <c r="AT102" s="247" t="s">
        <v>174</v>
      </c>
      <c r="AU102" s="247" t="s">
        <v>87</v>
      </c>
      <c r="AV102" s="12" t="s">
        <v>87</v>
      </c>
      <c r="AW102" s="12" t="s">
        <v>37</v>
      </c>
      <c r="AX102" s="12" t="s">
        <v>85</v>
      </c>
      <c r="AY102" s="247" t="s">
        <v>132</v>
      </c>
    </row>
    <row r="103" spans="2:65" s="1" customFormat="1" ht="24" customHeight="1">
      <c r="B103" s="37"/>
      <c r="C103" s="216" t="s">
        <v>131</v>
      </c>
      <c r="D103" s="216" t="s">
        <v>133</v>
      </c>
      <c r="E103" s="217" t="s">
        <v>329</v>
      </c>
      <c r="F103" s="218" t="s">
        <v>330</v>
      </c>
      <c r="G103" s="219" t="s">
        <v>266</v>
      </c>
      <c r="H103" s="220">
        <v>4</v>
      </c>
      <c r="I103" s="221"/>
      <c r="J103" s="222">
        <f>ROUND(I103*H103,2)</f>
        <v>0</v>
      </c>
      <c r="K103" s="218" t="s">
        <v>19</v>
      </c>
      <c r="L103" s="42"/>
      <c r="M103" s="223" t="s">
        <v>19</v>
      </c>
      <c r="N103" s="224" t="s">
        <v>49</v>
      </c>
      <c r="O103" s="82"/>
      <c r="P103" s="225">
        <f>O103*H103</f>
        <v>0</v>
      </c>
      <c r="Q103" s="225">
        <v>0</v>
      </c>
      <c r="R103" s="225">
        <f>Q103*H103</f>
        <v>0</v>
      </c>
      <c r="S103" s="225">
        <v>0</v>
      </c>
      <c r="T103" s="226">
        <f>S103*H103</f>
        <v>0</v>
      </c>
      <c r="AR103" s="227" t="s">
        <v>153</v>
      </c>
      <c r="AT103" s="227" t="s">
        <v>133</v>
      </c>
      <c r="AU103" s="227" t="s">
        <v>87</v>
      </c>
      <c r="AY103" s="16" t="s">
        <v>132</v>
      </c>
      <c r="BE103" s="228">
        <f>IF(N103="základní",J103,0)</f>
        <v>0</v>
      </c>
      <c r="BF103" s="228">
        <f>IF(N103="snížená",J103,0)</f>
        <v>0</v>
      </c>
      <c r="BG103" s="228">
        <f>IF(N103="zákl. přenesená",J103,0)</f>
        <v>0</v>
      </c>
      <c r="BH103" s="228">
        <f>IF(N103="sníž. přenesená",J103,0)</f>
        <v>0</v>
      </c>
      <c r="BI103" s="228">
        <f>IF(N103="nulová",J103,0)</f>
        <v>0</v>
      </c>
      <c r="BJ103" s="16" t="s">
        <v>85</v>
      </c>
      <c r="BK103" s="228">
        <f>ROUND(I103*H103,2)</f>
        <v>0</v>
      </c>
      <c r="BL103" s="16" t="s">
        <v>153</v>
      </c>
      <c r="BM103" s="227" t="s">
        <v>331</v>
      </c>
    </row>
    <row r="104" spans="2:47" s="1" customFormat="1" ht="12">
      <c r="B104" s="37"/>
      <c r="C104" s="38"/>
      <c r="D104" s="229" t="s">
        <v>172</v>
      </c>
      <c r="E104" s="38"/>
      <c r="F104" s="230" t="s">
        <v>327</v>
      </c>
      <c r="G104" s="38"/>
      <c r="H104" s="38"/>
      <c r="I104" s="144"/>
      <c r="J104" s="38"/>
      <c r="K104" s="38"/>
      <c r="L104" s="42"/>
      <c r="M104" s="231"/>
      <c r="N104" s="82"/>
      <c r="O104" s="82"/>
      <c r="P104" s="82"/>
      <c r="Q104" s="82"/>
      <c r="R104" s="82"/>
      <c r="S104" s="82"/>
      <c r="T104" s="83"/>
      <c r="AT104" s="16" t="s">
        <v>172</v>
      </c>
      <c r="AU104" s="16" t="s">
        <v>87</v>
      </c>
    </row>
    <row r="105" spans="2:51" s="12" customFormat="1" ht="12">
      <c r="B105" s="237"/>
      <c r="C105" s="238"/>
      <c r="D105" s="229" t="s">
        <v>174</v>
      </c>
      <c r="E105" s="239" t="s">
        <v>19</v>
      </c>
      <c r="F105" s="240" t="s">
        <v>332</v>
      </c>
      <c r="G105" s="238"/>
      <c r="H105" s="241">
        <v>4</v>
      </c>
      <c r="I105" s="242"/>
      <c r="J105" s="238"/>
      <c r="K105" s="238"/>
      <c r="L105" s="243"/>
      <c r="M105" s="244"/>
      <c r="N105" s="245"/>
      <c r="O105" s="245"/>
      <c r="P105" s="245"/>
      <c r="Q105" s="245"/>
      <c r="R105" s="245"/>
      <c r="S105" s="245"/>
      <c r="T105" s="246"/>
      <c r="AT105" s="247" t="s">
        <v>174</v>
      </c>
      <c r="AU105" s="247" t="s">
        <v>87</v>
      </c>
      <c r="AV105" s="12" t="s">
        <v>87</v>
      </c>
      <c r="AW105" s="12" t="s">
        <v>37</v>
      </c>
      <c r="AX105" s="12" t="s">
        <v>85</v>
      </c>
      <c r="AY105" s="247" t="s">
        <v>132</v>
      </c>
    </row>
    <row r="106" spans="2:65" s="1" customFormat="1" ht="24" customHeight="1">
      <c r="B106" s="37"/>
      <c r="C106" s="216" t="s">
        <v>206</v>
      </c>
      <c r="D106" s="216" t="s">
        <v>133</v>
      </c>
      <c r="E106" s="217" t="s">
        <v>333</v>
      </c>
      <c r="F106" s="218" t="s">
        <v>334</v>
      </c>
      <c r="G106" s="219" t="s">
        <v>266</v>
      </c>
      <c r="H106" s="220">
        <v>3</v>
      </c>
      <c r="I106" s="221"/>
      <c r="J106" s="222">
        <f>ROUND(I106*H106,2)</f>
        <v>0</v>
      </c>
      <c r="K106" s="218" t="s">
        <v>170</v>
      </c>
      <c r="L106" s="42"/>
      <c r="M106" s="223" t="s">
        <v>19</v>
      </c>
      <c r="N106" s="224" t="s">
        <v>49</v>
      </c>
      <c r="O106" s="82"/>
      <c r="P106" s="225">
        <f>O106*H106</f>
        <v>0</v>
      </c>
      <c r="Q106" s="225">
        <v>0</v>
      </c>
      <c r="R106" s="225">
        <f>Q106*H106</f>
        <v>0</v>
      </c>
      <c r="S106" s="225">
        <v>0</v>
      </c>
      <c r="T106" s="226">
        <f>S106*H106</f>
        <v>0</v>
      </c>
      <c r="AR106" s="227" t="s">
        <v>153</v>
      </c>
      <c r="AT106" s="227" t="s">
        <v>133</v>
      </c>
      <c r="AU106" s="227" t="s">
        <v>87</v>
      </c>
      <c r="AY106" s="16" t="s">
        <v>132</v>
      </c>
      <c r="BE106" s="228">
        <f>IF(N106="základní",J106,0)</f>
        <v>0</v>
      </c>
      <c r="BF106" s="228">
        <f>IF(N106="snížená",J106,0)</f>
        <v>0</v>
      </c>
      <c r="BG106" s="228">
        <f>IF(N106="zákl. přenesená",J106,0)</f>
        <v>0</v>
      </c>
      <c r="BH106" s="228">
        <f>IF(N106="sníž. přenesená",J106,0)</f>
        <v>0</v>
      </c>
      <c r="BI106" s="228">
        <f>IF(N106="nulová",J106,0)</f>
        <v>0</v>
      </c>
      <c r="BJ106" s="16" t="s">
        <v>85</v>
      </c>
      <c r="BK106" s="228">
        <f>ROUND(I106*H106,2)</f>
        <v>0</v>
      </c>
      <c r="BL106" s="16" t="s">
        <v>153</v>
      </c>
      <c r="BM106" s="227" t="s">
        <v>335</v>
      </c>
    </row>
    <row r="107" spans="2:47" s="1" customFormat="1" ht="12">
      <c r="B107" s="37"/>
      <c r="C107" s="38"/>
      <c r="D107" s="229" t="s">
        <v>172</v>
      </c>
      <c r="E107" s="38"/>
      <c r="F107" s="230" t="s">
        <v>336</v>
      </c>
      <c r="G107" s="38"/>
      <c r="H107" s="38"/>
      <c r="I107" s="144"/>
      <c r="J107" s="38"/>
      <c r="K107" s="38"/>
      <c r="L107" s="42"/>
      <c r="M107" s="231"/>
      <c r="N107" s="82"/>
      <c r="O107" s="82"/>
      <c r="P107" s="82"/>
      <c r="Q107" s="82"/>
      <c r="R107" s="82"/>
      <c r="S107" s="82"/>
      <c r="T107" s="83"/>
      <c r="AT107" s="16" t="s">
        <v>172</v>
      </c>
      <c r="AU107" s="16" t="s">
        <v>87</v>
      </c>
    </row>
    <row r="108" spans="2:51" s="12" customFormat="1" ht="12">
      <c r="B108" s="237"/>
      <c r="C108" s="238"/>
      <c r="D108" s="229" t="s">
        <v>174</v>
      </c>
      <c r="E108" s="239" t="s">
        <v>19</v>
      </c>
      <c r="F108" s="240" t="s">
        <v>337</v>
      </c>
      <c r="G108" s="238"/>
      <c r="H108" s="241">
        <v>3</v>
      </c>
      <c r="I108" s="242"/>
      <c r="J108" s="238"/>
      <c r="K108" s="238"/>
      <c r="L108" s="243"/>
      <c r="M108" s="244"/>
      <c r="N108" s="245"/>
      <c r="O108" s="245"/>
      <c r="P108" s="245"/>
      <c r="Q108" s="245"/>
      <c r="R108" s="245"/>
      <c r="S108" s="245"/>
      <c r="T108" s="246"/>
      <c r="AT108" s="247" t="s">
        <v>174</v>
      </c>
      <c r="AU108" s="247" t="s">
        <v>87</v>
      </c>
      <c r="AV108" s="12" t="s">
        <v>87</v>
      </c>
      <c r="AW108" s="12" t="s">
        <v>37</v>
      </c>
      <c r="AX108" s="12" t="s">
        <v>85</v>
      </c>
      <c r="AY108" s="247" t="s">
        <v>132</v>
      </c>
    </row>
    <row r="109" spans="2:65" s="1" customFormat="1" ht="24" customHeight="1">
      <c r="B109" s="37"/>
      <c r="C109" s="216" t="s">
        <v>215</v>
      </c>
      <c r="D109" s="216" t="s">
        <v>133</v>
      </c>
      <c r="E109" s="217" t="s">
        <v>338</v>
      </c>
      <c r="F109" s="218" t="s">
        <v>339</v>
      </c>
      <c r="G109" s="219" t="s">
        <v>266</v>
      </c>
      <c r="H109" s="220">
        <v>1</v>
      </c>
      <c r="I109" s="221"/>
      <c r="J109" s="222">
        <f>ROUND(I109*H109,2)</f>
        <v>0</v>
      </c>
      <c r="K109" s="218" t="s">
        <v>170</v>
      </c>
      <c r="L109" s="42"/>
      <c r="M109" s="223" t="s">
        <v>19</v>
      </c>
      <c r="N109" s="224" t="s">
        <v>49</v>
      </c>
      <c r="O109" s="82"/>
      <c r="P109" s="225">
        <f>O109*H109</f>
        <v>0</v>
      </c>
      <c r="Q109" s="225">
        <v>0</v>
      </c>
      <c r="R109" s="225">
        <f>Q109*H109</f>
        <v>0</v>
      </c>
      <c r="S109" s="225">
        <v>0</v>
      </c>
      <c r="T109" s="226">
        <f>S109*H109</f>
        <v>0</v>
      </c>
      <c r="AR109" s="227" t="s">
        <v>153</v>
      </c>
      <c r="AT109" s="227" t="s">
        <v>133</v>
      </c>
      <c r="AU109" s="227" t="s">
        <v>87</v>
      </c>
      <c r="AY109" s="16" t="s">
        <v>132</v>
      </c>
      <c r="BE109" s="228">
        <f>IF(N109="základní",J109,0)</f>
        <v>0</v>
      </c>
      <c r="BF109" s="228">
        <f>IF(N109="snížená",J109,0)</f>
        <v>0</v>
      </c>
      <c r="BG109" s="228">
        <f>IF(N109="zákl. přenesená",J109,0)</f>
        <v>0</v>
      </c>
      <c r="BH109" s="228">
        <f>IF(N109="sníž. přenesená",J109,0)</f>
        <v>0</v>
      </c>
      <c r="BI109" s="228">
        <f>IF(N109="nulová",J109,0)</f>
        <v>0</v>
      </c>
      <c r="BJ109" s="16" t="s">
        <v>85</v>
      </c>
      <c r="BK109" s="228">
        <f>ROUND(I109*H109,2)</f>
        <v>0</v>
      </c>
      <c r="BL109" s="16" t="s">
        <v>153</v>
      </c>
      <c r="BM109" s="227" t="s">
        <v>340</v>
      </c>
    </row>
    <row r="110" spans="2:47" s="1" customFormat="1" ht="12">
      <c r="B110" s="37"/>
      <c r="C110" s="38"/>
      <c r="D110" s="229" t="s">
        <v>172</v>
      </c>
      <c r="E110" s="38"/>
      <c r="F110" s="230" t="s">
        <v>336</v>
      </c>
      <c r="G110" s="38"/>
      <c r="H110" s="38"/>
      <c r="I110" s="144"/>
      <c r="J110" s="38"/>
      <c r="K110" s="38"/>
      <c r="L110" s="42"/>
      <c r="M110" s="231"/>
      <c r="N110" s="82"/>
      <c r="O110" s="82"/>
      <c r="P110" s="82"/>
      <c r="Q110" s="82"/>
      <c r="R110" s="82"/>
      <c r="S110" s="82"/>
      <c r="T110" s="83"/>
      <c r="AT110" s="16" t="s">
        <v>172</v>
      </c>
      <c r="AU110" s="16" t="s">
        <v>87</v>
      </c>
    </row>
    <row r="111" spans="2:51" s="12" customFormat="1" ht="12">
      <c r="B111" s="237"/>
      <c r="C111" s="238"/>
      <c r="D111" s="229" t="s">
        <v>174</v>
      </c>
      <c r="E111" s="239" t="s">
        <v>19</v>
      </c>
      <c r="F111" s="240" t="s">
        <v>341</v>
      </c>
      <c r="G111" s="238"/>
      <c r="H111" s="241">
        <v>1</v>
      </c>
      <c r="I111" s="242"/>
      <c r="J111" s="238"/>
      <c r="K111" s="238"/>
      <c r="L111" s="243"/>
      <c r="M111" s="244"/>
      <c r="N111" s="245"/>
      <c r="O111" s="245"/>
      <c r="P111" s="245"/>
      <c r="Q111" s="245"/>
      <c r="R111" s="245"/>
      <c r="S111" s="245"/>
      <c r="T111" s="246"/>
      <c r="AT111" s="247" t="s">
        <v>174</v>
      </c>
      <c r="AU111" s="247" t="s">
        <v>87</v>
      </c>
      <c r="AV111" s="12" t="s">
        <v>87</v>
      </c>
      <c r="AW111" s="12" t="s">
        <v>37</v>
      </c>
      <c r="AX111" s="12" t="s">
        <v>85</v>
      </c>
      <c r="AY111" s="247" t="s">
        <v>132</v>
      </c>
    </row>
    <row r="112" spans="2:65" s="1" customFormat="1" ht="24" customHeight="1">
      <c r="B112" s="37"/>
      <c r="C112" s="216" t="s">
        <v>189</v>
      </c>
      <c r="D112" s="216" t="s">
        <v>133</v>
      </c>
      <c r="E112" s="217" t="s">
        <v>342</v>
      </c>
      <c r="F112" s="218" t="s">
        <v>343</v>
      </c>
      <c r="G112" s="219" t="s">
        <v>169</v>
      </c>
      <c r="H112" s="220">
        <v>6.249</v>
      </c>
      <c r="I112" s="221"/>
      <c r="J112" s="222">
        <f>ROUND(I112*H112,2)</f>
        <v>0</v>
      </c>
      <c r="K112" s="218" t="s">
        <v>170</v>
      </c>
      <c r="L112" s="42"/>
      <c r="M112" s="223" t="s">
        <v>19</v>
      </c>
      <c r="N112" s="224" t="s">
        <v>49</v>
      </c>
      <c r="O112" s="82"/>
      <c r="P112" s="225">
        <f>O112*H112</f>
        <v>0</v>
      </c>
      <c r="Q112" s="225">
        <v>0</v>
      </c>
      <c r="R112" s="225">
        <f>Q112*H112</f>
        <v>0</v>
      </c>
      <c r="S112" s="225">
        <v>0</v>
      </c>
      <c r="T112" s="226">
        <f>S112*H112</f>
        <v>0</v>
      </c>
      <c r="AR112" s="227" t="s">
        <v>153</v>
      </c>
      <c r="AT112" s="227" t="s">
        <v>133</v>
      </c>
      <c r="AU112" s="227" t="s">
        <v>87</v>
      </c>
      <c r="AY112" s="16" t="s">
        <v>132</v>
      </c>
      <c r="BE112" s="228">
        <f>IF(N112="základní",J112,0)</f>
        <v>0</v>
      </c>
      <c r="BF112" s="228">
        <f>IF(N112="snížená",J112,0)</f>
        <v>0</v>
      </c>
      <c r="BG112" s="228">
        <f>IF(N112="zákl. přenesená",J112,0)</f>
        <v>0</v>
      </c>
      <c r="BH112" s="228">
        <f>IF(N112="sníž. přenesená",J112,0)</f>
        <v>0</v>
      </c>
      <c r="BI112" s="228">
        <f>IF(N112="nulová",J112,0)</f>
        <v>0</v>
      </c>
      <c r="BJ112" s="16" t="s">
        <v>85</v>
      </c>
      <c r="BK112" s="228">
        <f>ROUND(I112*H112,2)</f>
        <v>0</v>
      </c>
      <c r="BL112" s="16" t="s">
        <v>153</v>
      </c>
      <c r="BM112" s="227" t="s">
        <v>344</v>
      </c>
    </row>
    <row r="113" spans="2:47" s="1" customFormat="1" ht="12">
      <c r="B113" s="37"/>
      <c r="C113" s="38"/>
      <c r="D113" s="229" t="s">
        <v>172</v>
      </c>
      <c r="E113" s="38"/>
      <c r="F113" s="230" t="s">
        <v>345</v>
      </c>
      <c r="G113" s="38"/>
      <c r="H113" s="38"/>
      <c r="I113" s="144"/>
      <c r="J113" s="38"/>
      <c r="K113" s="38"/>
      <c r="L113" s="42"/>
      <c r="M113" s="231"/>
      <c r="N113" s="82"/>
      <c r="O113" s="82"/>
      <c r="P113" s="82"/>
      <c r="Q113" s="82"/>
      <c r="R113" s="82"/>
      <c r="S113" s="82"/>
      <c r="T113" s="83"/>
      <c r="AT113" s="16" t="s">
        <v>172</v>
      </c>
      <c r="AU113" s="16" t="s">
        <v>87</v>
      </c>
    </row>
    <row r="114" spans="2:51" s="12" customFormat="1" ht="12">
      <c r="B114" s="237"/>
      <c r="C114" s="238"/>
      <c r="D114" s="229" t="s">
        <v>174</v>
      </c>
      <c r="E114" s="239" t="s">
        <v>19</v>
      </c>
      <c r="F114" s="240" t="s">
        <v>346</v>
      </c>
      <c r="G114" s="238"/>
      <c r="H114" s="241">
        <v>1.885</v>
      </c>
      <c r="I114" s="242"/>
      <c r="J114" s="238"/>
      <c r="K114" s="238"/>
      <c r="L114" s="243"/>
      <c r="M114" s="244"/>
      <c r="N114" s="245"/>
      <c r="O114" s="245"/>
      <c r="P114" s="245"/>
      <c r="Q114" s="245"/>
      <c r="R114" s="245"/>
      <c r="S114" s="245"/>
      <c r="T114" s="246"/>
      <c r="AT114" s="247" t="s">
        <v>174</v>
      </c>
      <c r="AU114" s="247" t="s">
        <v>87</v>
      </c>
      <c r="AV114" s="12" t="s">
        <v>87</v>
      </c>
      <c r="AW114" s="12" t="s">
        <v>37</v>
      </c>
      <c r="AX114" s="12" t="s">
        <v>78</v>
      </c>
      <c r="AY114" s="247" t="s">
        <v>132</v>
      </c>
    </row>
    <row r="115" spans="2:51" s="12" customFormat="1" ht="12">
      <c r="B115" s="237"/>
      <c r="C115" s="238"/>
      <c r="D115" s="229" t="s">
        <v>174</v>
      </c>
      <c r="E115" s="239" t="s">
        <v>19</v>
      </c>
      <c r="F115" s="240" t="s">
        <v>347</v>
      </c>
      <c r="G115" s="238"/>
      <c r="H115" s="241">
        <v>2.413</v>
      </c>
      <c r="I115" s="242"/>
      <c r="J115" s="238"/>
      <c r="K115" s="238"/>
      <c r="L115" s="243"/>
      <c r="M115" s="244"/>
      <c r="N115" s="245"/>
      <c r="O115" s="245"/>
      <c r="P115" s="245"/>
      <c r="Q115" s="245"/>
      <c r="R115" s="245"/>
      <c r="S115" s="245"/>
      <c r="T115" s="246"/>
      <c r="AT115" s="247" t="s">
        <v>174</v>
      </c>
      <c r="AU115" s="247" t="s">
        <v>87</v>
      </c>
      <c r="AV115" s="12" t="s">
        <v>87</v>
      </c>
      <c r="AW115" s="12" t="s">
        <v>37</v>
      </c>
      <c r="AX115" s="12" t="s">
        <v>78</v>
      </c>
      <c r="AY115" s="247" t="s">
        <v>132</v>
      </c>
    </row>
    <row r="116" spans="2:51" s="12" customFormat="1" ht="12">
      <c r="B116" s="237"/>
      <c r="C116" s="238"/>
      <c r="D116" s="229" t="s">
        <v>174</v>
      </c>
      <c r="E116" s="239" t="s">
        <v>19</v>
      </c>
      <c r="F116" s="240" t="s">
        <v>348</v>
      </c>
      <c r="G116" s="238"/>
      <c r="H116" s="241">
        <v>0.462</v>
      </c>
      <c r="I116" s="242"/>
      <c r="J116" s="238"/>
      <c r="K116" s="238"/>
      <c r="L116" s="243"/>
      <c r="M116" s="244"/>
      <c r="N116" s="245"/>
      <c r="O116" s="245"/>
      <c r="P116" s="245"/>
      <c r="Q116" s="245"/>
      <c r="R116" s="245"/>
      <c r="S116" s="245"/>
      <c r="T116" s="246"/>
      <c r="AT116" s="247" t="s">
        <v>174</v>
      </c>
      <c r="AU116" s="247" t="s">
        <v>87</v>
      </c>
      <c r="AV116" s="12" t="s">
        <v>87</v>
      </c>
      <c r="AW116" s="12" t="s">
        <v>37</v>
      </c>
      <c r="AX116" s="12" t="s">
        <v>78</v>
      </c>
      <c r="AY116" s="247" t="s">
        <v>132</v>
      </c>
    </row>
    <row r="117" spans="2:51" s="12" customFormat="1" ht="12">
      <c r="B117" s="237"/>
      <c r="C117" s="238"/>
      <c r="D117" s="229" t="s">
        <v>174</v>
      </c>
      <c r="E117" s="239" t="s">
        <v>19</v>
      </c>
      <c r="F117" s="240" t="s">
        <v>349</v>
      </c>
      <c r="G117" s="238"/>
      <c r="H117" s="241">
        <v>1.018</v>
      </c>
      <c r="I117" s="242"/>
      <c r="J117" s="238"/>
      <c r="K117" s="238"/>
      <c r="L117" s="243"/>
      <c r="M117" s="244"/>
      <c r="N117" s="245"/>
      <c r="O117" s="245"/>
      <c r="P117" s="245"/>
      <c r="Q117" s="245"/>
      <c r="R117" s="245"/>
      <c r="S117" s="245"/>
      <c r="T117" s="246"/>
      <c r="AT117" s="247" t="s">
        <v>174</v>
      </c>
      <c r="AU117" s="247" t="s">
        <v>87</v>
      </c>
      <c r="AV117" s="12" t="s">
        <v>87</v>
      </c>
      <c r="AW117" s="12" t="s">
        <v>37</v>
      </c>
      <c r="AX117" s="12" t="s">
        <v>78</v>
      </c>
      <c r="AY117" s="247" t="s">
        <v>132</v>
      </c>
    </row>
    <row r="118" spans="2:51" s="12" customFormat="1" ht="12">
      <c r="B118" s="237"/>
      <c r="C118" s="238"/>
      <c r="D118" s="229" t="s">
        <v>174</v>
      </c>
      <c r="E118" s="239" t="s">
        <v>19</v>
      </c>
      <c r="F118" s="240" t="s">
        <v>350</v>
      </c>
      <c r="G118" s="238"/>
      <c r="H118" s="241">
        <v>0.471</v>
      </c>
      <c r="I118" s="242"/>
      <c r="J118" s="238"/>
      <c r="K118" s="238"/>
      <c r="L118" s="243"/>
      <c r="M118" s="244"/>
      <c r="N118" s="245"/>
      <c r="O118" s="245"/>
      <c r="P118" s="245"/>
      <c r="Q118" s="245"/>
      <c r="R118" s="245"/>
      <c r="S118" s="245"/>
      <c r="T118" s="246"/>
      <c r="AT118" s="247" t="s">
        <v>174</v>
      </c>
      <c r="AU118" s="247" t="s">
        <v>87</v>
      </c>
      <c r="AV118" s="12" t="s">
        <v>87</v>
      </c>
      <c r="AW118" s="12" t="s">
        <v>37</v>
      </c>
      <c r="AX118" s="12" t="s">
        <v>78</v>
      </c>
      <c r="AY118" s="247" t="s">
        <v>132</v>
      </c>
    </row>
    <row r="119" spans="2:51" s="13" customFormat="1" ht="12">
      <c r="B119" s="259"/>
      <c r="C119" s="260"/>
      <c r="D119" s="229" t="s">
        <v>174</v>
      </c>
      <c r="E119" s="261" t="s">
        <v>19</v>
      </c>
      <c r="F119" s="262" t="s">
        <v>284</v>
      </c>
      <c r="G119" s="260"/>
      <c r="H119" s="263">
        <v>6.249</v>
      </c>
      <c r="I119" s="264"/>
      <c r="J119" s="260"/>
      <c r="K119" s="260"/>
      <c r="L119" s="265"/>
      <c r="M119" s="266"/>
      <c r="N119" s="267"/>
      <c r="O119" s="267"/>
      <c r="P119" s="267"/>
      <c r="Q119" s="267"/>
      <c r="R119" s="267"/>
      <c r="S119" s="267"/>
      <c r="T119" s="268"/>
      <c r="AT119" s="269" t="s">
        <v>174</v>
      </c>
      <c r="AU119" s="269" t="s">
        <v>87</v>
      </c>
      <c r="AV119" s="13" t="s">
        <v>153</v>
      </c>
      <c r="AW119" s="13" t="s">
        <v>37</v>
      </c>
      <c r="AX119" s="13" t="s">
        <v>85</v>
      </c>
      <c r="AY119" s="269" t="s">
        <v>132</v>
      </c>
    </row>
    <row r="120" spans="2:65" s="1" customFormat="1" ht="24" customHeight="1">
      <c r="B120" s="37"/>
      <c r="C120" s="216" t="s">
        <v>196</v>
      </c>
      <c r="D120" s="216" t="s">
        <v>133</v>
      </c>
      <c r="E120" s="217" t="s">
        <v>351</v>
      </c>
      <c r="F120" s="218" t="s">
        <v>352</v>
      </c>
      <c r="G120" s="219" t="s">
        <v>169</v>
      </c>
      <c r="H120" s="220">
        <v>6.249</v>
      </c>
      <c r="I120" s="221"/>
      <c r="J120" s="222">
        <f>ROUND(I120*H120,2)</f>
        <v>0</v>
      </c>
      <c r="K120" s="218" t="s">
        <v>170</v>
      </c>
      <c r="L120" s="42"/>
      <c r="M120" s="223" t="s">
        <v>19</v>
      </c>
      <c r="N120" s="224" t="s">
        <v>49</v>
      </c>
      <c r="O120" s="82"/>
      <c r="P120" s="225">
        <f>O120*H120</f>
        <v>0</v>
      </c>
      <c r="Q120" s="225">
        <v>0</v>
      </c>
      <c r="R120" s="225">
        <f>Q120*H120</f>
        <v>0</v>
      </c>
      <c r="S120" s="225">
        <v>0</v>
      </c>
      <c r="T120" s="226">
        <f>S120*H120</f>
        <v>0</v>
      </c>
      <c r="AR120" s="227" t="s">
        <v>153</v>
      </c>
      <c r="AT120" s="227" t="s">
        <v>133</v>
      </c>
      <c r="AU120" s="227" t="s">
        <v>87</v>
      </c>
      <c r="AY120" s="16" t="s">
        <v>132</v>
      </c>
      <c r="BE120" s="228">
        <f>IF(N120="základní",J120,0)</f>
        <v>0</v>
      </c>
      <c r="BF120" s="228">
        <f>IF(N120="snížená",J120,0)</f>
        <v>0</v>
      </c>
      <c r="BG120" s="228">
        <f>IF(N120="zákl. přenesená",J120,0)</f>
        <v>0</v>
      </c>
      <c r="BH120" s="228">
        <f>IF(N120="sníž. přenesená",J120,0)</f>
        <v>0</v>
      </c>
      <c r="BI120" s="228">
        <f>IF(N120="nulová",J120,0)</f>
        <v>0</v>
      </c>
      <c r="BJ120" s="16" t="s">
        <v>85</v>
      </c>
      <c r="BK120" s="228">
        <f>ROUND(I120*H120,2)</f>
        <v>0</v>
      </c>
      <c r="BL120" s="16" t="s">
        <v>153</v>
      </c>
      <c r="BM120" s="227" t="s">
        <v>353</v>
      </c>
    </row>
    <row r="121" spans="2:47" s="1" customFormat="1" ht="12">
      <c r="B121" s="37"/>
      <c r="C121" s="38"/>
      <c r="D121" s="229" t="s">
        <v>172</v>
      </c>
      <c r="E121" s="38"/>
      <c r="F121" s="230" t="s">
        <v>354</v>
      </c>
      <c r="G121" s="38"/>
      <c r="H121" s="38"/>
      <c r="I121" s="144"/>
      <c r="J121" s="38"/>
      <c r="K121" s="38"/>
      <c r="L121" s="42"/>
      <c r="M121" s="231"/>
      <c r="N121" s="82"/>
      <c r="O121" s="82"/>
      <c r="P121" s="82"/>
      <c r="Q121" s="82"/>
      <c r="R121" s="82"/>
      <c r="S121" s="82"/>
      <c r="T121" s="83"/>
      <c r="AT121" s="16" t="s">
        <v>172</v>
      </c>
      <c r="AU121" s="16" t="s">
        <v>87</v>
      </c>
    </row>
    <row r="122" spans="2:51" s="12" customFormat="1" ht="12">
      <c r="B122" s="237"/>
      <c r="C122" s="238"/>
      <c r="D122" s="229" t="s">
        <v>174</v>
      </c>
      <c r="E122" s="239" t="s">
        <v>19</v>
      </c>
      <c r="F122" s="240" t="s">
        <v>346</v>
      </c>
      <c r="G122" s="238"/>
      <c r="H122" s="241">
        <v>1.885</v>
      </c>
      <c r="I122" s="242"/>
      <c r="J122" s="238"/>
      <c r="K122" s="238"/>
      <c r="L122" s="243"/>
      <c r="M122" s="244"/>
      <c r="N122" s="245"/>
      <c r="O122" s="245"/>
      <c r="P122" s="245"/>
      <c r="Q122" s="245"/>
      <c r="R122" s="245"/>
      <c r="S122" s="245"/>
      <c r="T122" s="246"/>
      <c r="AT122" s="247" t="s">
        <v>174</v>
      </c>
      <c r="AU122" s="247" t="s">
        <v>87</v>
      </c>
      <c r="AV122" s="12" t="s">
        <v>87</v>
      </c>
      <c r="AW122" s="12" t="s">
        <v>37</v>
      </c>
      <c r="AX122" s="12" t="s">
        <v>78</v>
      </c>
      <c r="AY122" s="247" t="s">
        <v>132</v>
      </c>
    </row>
    <row r="123" spans="2:51" s="12" customFormat="1" ht="12">
      <c r="B123" s="237"/>
      <c r="C123" s="238"/>
      <c r="D123" s="229" t="s">
        <v>174</v>
      </c>
      <c r="E123" s="239" t="s">
        <v>19</v>
      </c>
      <c r="F123" s="240" t="s">
        <v>347</v>
      </c>
      <c r="G123" s="238"/>
      <c r="H123" s="241">
        <v>2.413</v>
      </c>
      <c r="I123" s="242"/>
      <c r="J123" s="238"/>
      <c r="K123" s="238"/>
      <c r="L123" s="243"/>
      <c r="M123" s="244"/>
      <c r="N123" s="245"/>
      <c r="O123" s="245"/>
      <c r="P123" s="245"/>
      <c r="Q123" s="245"/>
      <c r="R123" s="245"/>
      <c r="S123" s="245"/>
      <c r="T123" s="246"/>
      <c r="AT123" s="247" t="s">
        <v>174</v>
      </c>
      <c r="AU123" s="247" t="s">
        <v>87</v>
      </c>
      <c r="AV123" s="12" t="s">
        <v>87</v>
      </c>
      <c r="AW123" s="12" t="s">
        <v>37</v>
      </c>
      <c r="AX123" s="12" t="s">
        <v>78</v>
      </c>
      <c r="AY123" s="247" t="s">
        <v>132</v>
      </c>
    </row>
    <row r="124" spans="2:51" s="12" customFormat="1" ht="12">
      <c r="B124" s="237"/>
      <c r="C124" s="238"/>
      <c r="D124" s="229" t="s">
        <v>174</v>
      </c>
      <c r="E124" s="239" t="s">
        <v>19</v>
      </c>
      <c r="F124" s="240" t="s">
        <v>348</v>
      </c>
      <c r="G124" s="238"/>
      <c r="H124" s="241">
        <v>0.462</v>
      </c>
      <c r="I124" s="242"/>
      <c r="J124" s="238"/>
      <c r="K124" s="238"/>
      <c r="L124" s="243"/>
      <c r="M124" s="244"/>
      <c r="N124" s="245"/>
      <c r="O124" s="245"/>
      <c r="P124" s="245"/>
      <c r="Q124" s="245"/>
      <c r="R124" s="245"/>
      <c r="S124" s="245"/>
      <c r="T124" s="246"/>
      <c r="AT124" s="247" t="s">
        <v>174</v>
      </c>
      <c r="AU124" s="247" t="s">
        <v>87</v>
      </c>
      <c r="AV124" s="12" t="s">
        <v>87</v>
      </c>
      <c r="AW124" s="12" t="s">
        <v>37</v>
      </c>
      <c r="AX124" s="12" t="s">
        <v>78</v>
      </c>
      <c r="AY124" s="247" t="s">
        <v>132</v>
      </c>
    </row>
    <row r="125" spans="2:51" s="12" customFormat="1" ht="12">
      <c r="B125" s="237"/>
      <c r="C125" s="238"/>
      <c r="D125" s="229" t="s">
        <v>174</v>
      </c>
      <c r="E125" s="239" t="s">
        <v>19</v>
      </c>
      <c r="F125" s="240" t="s">
        <v>349</v>
      </c>
      <c r="G125" s="238"/>
      <c r="H125" s="241">
        <v>1.018</v>
      </c>
      <c r="I125" s="242"/>
      <c r="J125" s="238"/>
      <c r="K125" s="238"/>
      <c r="L125" s="243"/>
      <c r="M125" s="244"/>
      <c r="N125" s="245"/>
      <c r="O125" s="245"/>
      <c r="P125" s="245"/>
      <c r="Q125" s="245"/>
      <c r="R125" s="245"/>
      <c r="S125" s="245"/>
      <c r="T125" s="246"/>
      <c r="AT125" s="247" t="s">
        <v>174</v>
      </c>
      <c r="AU125" s="247" t="s">
        <v>87</v>
      </c>
      <c r="AV125" s="12" t="s">
        <v>87</v>
      </c>
      <c r="AW125" s="12" t="s">
        <v>37</v>
      </c>
      <c r="AX125" s="12" t="s">
        <v>78</v>
      </c>
      <c r="AY125" s="247" t="s">
        <v>132</v>
      </c>
    </row>
    <row r="126" spans="2:51" s="12" customFormat="1" ht="12">
      <c r="B126" s="237"/>
      <c r="C126" s="238"/>
      <c r="D126" s="229" t="s">
        <v>174</v>
      </c>
      <c r="E126" s="239" t="s">
        <v>19</v>
      </c>
      <c r="F126" s="240" t="s">
        <v>350</v>
      </c>
      <c r="G126" s="238"/>
      <c r="H126" s="241">
        <v>0.471</v>
      </c>
      <c r="I126" s="242"/>
      <c r="J126" s="238"/>
      <c r="K126" s="238"/>
      <c r="L126" s="243"/>
      <c r="M126" s="244"/>
      <c r="N126" s="245"/>
      <c r="O126" s="245"/>
      <c r="P126" s="245"/>
      <c r="Q126" s="245"/>
      <c r="R126" s="245"/>
      <c r="S126" s="245"/>
      <c r="T126" s="246"/>
      <c r="AT126" s="247" t="s">
        <v>174</v>
      </c>
      <c r="AU126" s="247" t="s">
        <v>87</v>
      </c>
      <c r="AV126" s="12" t="s">
        <v>87</v>
      </c>
      <c r="AW126" s="12" t="s">
        <v>37</v>
      </c>
      <c r="AX126" s="12" t="s">
        <v>78</v>
      </c>
      <c r="AY126" s="247" t="s">
        <v>132</v>
      </c>
    </row>
    <row r="127" spans="2:51" s="13" customFormat="1" ht="12">
      <c r="B127" s="259"/>
      <c r="C127" s="260"/>
      <c r="D127" s="229" t="s">
        <v>174</v>
      </c>
      <c r="E127" s="261" t="s">
        <v>19</v>
      </c>
      <c r="F127" s="262" t="s">
        <v>284</v>
      </c>
      <c r="G127" s="260"/>
      <c r="H127" s="263">
        <v>6.249</v>
      </c>
      <c r="I127" s="264"/>
      <c r="J127" s="260"/>
      <c r="K127" s="260"/>
      <c r="L127" s="265"/>
      <c r="M127" s="266"/>
      <c r="N127" s="267"/>
      <c r="O127" s="267"/>
      <c r="P127" s="267"/>
      <c r="Q127" s="267"/>
      <c r="R127" s="267"/>
      <c r="S127" s="267"/>
      <c r="T127" s="268"/>
      <c r="AT127" s="269" t="s">
        <v>174</v>
      </c>
      <c r="AU127" s="269" t="s">
        <v>87</v>
      </c>
      <c r="AV127" s="13" t="s">
        <v>153</v>
      </c>
      <c r="AW127" s="13" t="s">
        <v>37</v>
      </c>
      <c r="AX127" s="13" t="s">
        <v>85</v>
      </c>
      <c r="AY127" s="269" t="s">
        <v>132</v>
      </c>
    </row>
    <row r="128" spans="2:65" s="1" customFormat="1" ht="36" customHeight="1">
      <c r="B128" s="37"/>
      <c r="C128" s="216" t="s">
        <v>211</v>
      </c>
      <c r="D128" s="216" t="s">
        <v>133</v>
      </c>
      <c r="E128" s="217" t="s">
        <v>355</v>
      </c>
      <c r="F128" s="218" t="s">
        <v>356</v>
      </c>
      <c r="G128" s="219" t="s">
        <v>266</v>
      </c>
      <c r="H128" s="220">
        <v>1</v>
      </c>
      <c r="I128" s="221"/>
      <c r="J128" s="222">
        <f>ROUND(I128*H128,2)</f>
        <v>0</v>
      </c>
      <c r="K128" s="218" t="s">
        <v>170</v>
      </c>
      <c r="L128" s="42"/>
      <c r="M128" s="223" t="s">
        <v>19</v>
      </c>
      <c r="N128" s="224" t="s">
        <v>49</v>
      </c>
      <c r="O128" s="82"/>
      <c r="P128" s="225">
        <f>O128*H128</f>
        <v>0</v>
      </c>
      <c r="Q128" s="225">
        <v>0</v>
      </c>
      <c r="R128" s="225">
        <f>Q128*H128</f>
        <v>0</v>
      </c>
      <c r="S128" s="225">
        <v>0</v>
      </c>
      <c r="T128" s="226">
        <f>S128*H128</f>
        <v>0</v>
      </c>
      <c r="AR128" s="227" t="s">
        <v>153</v>
      </c>
      <c r="AT128" s="227" t="s">
        <v>133</v>
      </c>
      <c r="AU128" s="227" t="s">
        <v>87</v>
      </c>
      <c r="AY128" s="16" t="s">
        <v>132</v>
      </c>
      <c r="BE128" s="228">
        <f>IF(N128="základní",J128,0)</f>
        <v>0</v>
      </c>
      <c r="BF128" s="228">
        <f>IF(N128="snížená",J128,0)</f>
        <v>0</v>
      </c>
      <c r="BG128" s="228">
        <f>IF(N128="zákl. přenesená",J128,0)</f>
        <v>0</v>
      </c>
      <c r="BH128" s="228">
        <f>IF(N128="sníž. přenesená",J128,0)</f>
        <v>0</v>
      </c>
      <c r="BI128" s="228">
        <f>IF(N128="nulová",J128,0)</f>
        <v>0</v>
      </c>
      <c r="BJ128" s="16" t="s">
        <v>85</v>
      </c>
      <c r="BK128" s="228">
        <f>ROUND(I128*H128,2)</f>
        <v>0</v>
      </c>
      <c r="BL128" s="16" t="s">
        <v>153</v>
      </c>
      <c r="BM128" s="227" t="s">
        <v>357</v>
      </c>
    </row>
    <row r="129" spans="2:47" s="1" customFormat="1" ht="12">
      <c r="B129" s="37"/>
      <c r="C129" s="38"/>
      <c r="D129" s="229" t="s">
        <v>172</v>
      </c>
      <c r="E129" s="38"/>
      <c r="F129" s="230" t="s">
        <v>358</v>
      </c>
      <c r="G129" s="38"/>
      <c r="H129" s="38"/>
      <c r="I129" s="144"/>
      <c r="J129" s="38"/>
      <c r="K129" s="38"/>
      <c r="L129" s="42"/>
      <c r="M129" s="231"/>
      <c r="N129" s="82"/>
      <c r="O129" s="82"/>
      <c r="P129" s="82"/>
      <c r="Q129" s="82"/>
      <c r="R129" s="82"/>
      <c r="S129" s="82"/>
      <c r="T129" s="83"/>
      <c r="AT129" s="16" t="s">
        <v>172</v>
      </c>
      <c r="AU129" s="16" t="s">
        <v>87</v>
      </c>
    </row>
    <row r="130" spans="2:51" s="12" customFormat="1" ht="12">
      <c r="B130" s="237"/>
      <c r="C130" s="238"/>
      <c r="D130" s="229" t="s">
        <v>174</v>
      </c>
      <c r="E130" s="239" t="s">
        <v>19</v>
      </c>
      <c r="F130" s="240" t="s">
        <v>328</v>
      </c>
      <c r="G130" s="238"/>
      <c r="H130" s="241">
        <v>1</v>
      </c>
      <c r="I130" s="242"/>
      <c r="J130" s="238"/>
      <c r="K130" s="238"/>
      <c r="L130" s="243"/>
      <c r="M130" s="244"/>
      <c r="N130" s="245"/>
      <c r="O130" s="245"/>
      <c r="P130" s="245"/>
      <c r="Q130" s="245"/>
      <c r="R130" s="245"/>
      <c r="S130" s="245"/>
      <c r="T130" s="246"/>
      <c r="AT130" s="247" t="s">
        <v>174</v>
      </c>
      <c r="AU130" s="247" t="s">
        <v>87</v>
      </c>
      <c r="AV130" s="12" t="s">
        <v>87</v>
      </c>
      <c r="AW130" s="12" t="s">
        <v>37</v>
      </c>
      <c r="AX130" s="12" t="s">
        <v>85</v>
      </c>
      <c r="AY130" s="247" t="s">
        <v>132</v>
      </c>
    </row>
    <row r="131" spans="2:65" s="1" customFormat="1" ht="36" customHeight="1">
      <c r="B131" s="37"/>
      <c r="C131" s="216" t="s">
        <v>221</v>
      </c>
      <c r="D131" s="216" t="s">
        <v>133</v>
      </c>
      <c r="E131" s="217" t="s">
        <v>359</v>
      </c>
      <c r="F131" s="218" t="s">
        <v>360</v>
      </c>
      <c r="G131" s="219" t="s">
        <v>266</v>
      </c>
      <c r="H131" s="220">
        <v>4</v>
      </c>
      <c r="I131" s="221"/>
      <c r="J131" s="222">
        <f>ROUND(I131*H131,2)</f>
        <v>0</v>
      </c>
      <c r="K131" s="218" t="s">
        <v>170</v>
      </c>
      <c r="L131" s="42"/>
      <c r="M131" s="223" t="s">
        <v>19</v>
      </c>
      <c r="N131" s="224" t="s">
        <v>49</v>
      </c>
      <c r="O131" s="82"/>
      <c r="P131" s="225">
        <f>O131*H131</f>
        <v>0</v>
      </c>
      <c r="Q131" s="225">
        <v>0</v>
      </c>
      <c r="R131" s="225">
        <f>Q131*H131</f>
        <v>0</v>
      </c>
      <c r="S131" s="225">
        <v>0</v>
      </c>
      <c r="T131" s="226">
        <f>S131*H131</f>
        <v>0</v>
      </c>
      <c r="AR131" s="227" t="s">
        <v>153</v>
      </c>
      <c r="AT131" s="227" t="s">
        <v>133</v>
      </c>
      <c r="AU131" s="227" t="s">
        <v>87</v>
      </c>
      <c r="AY131" s="16" t="s">
        <v>132</v>
      </c>
      <c r="BE131" s="228">
        <f>IF(N131="základní",J131,0)</f>
        <v>0</v>
      </c>
      <c r="BF131" s="228">
        <f>IF(N131="snížená",J131,0)</f>
        <v>0</v>
      </c>
      <c r="BG131" s="228">
        <f>IF(N131="zákl. přenesená",J131,0)</f>
        <v>0</v>
      </c>
      <c r="BH131" s="228">
        <f>IF(N131="sníž. přenesená",J131,0)</f>
        <v>0</v>
      </c>
      <c r="BI131" s="228">
        <f>IF(N131="nulová",J131,0)</f>
        <v>0</v>
      </c>
      <c r="BJ131" s="16" t="s">
        <v>85</v>
      </c>
      <c r="BK131" s="228">
        <f>ROUND(I131*H131,2)</f>
        <v>0</v>
      </c>
      <c r="BL131" s="16" t="s">
        <v>153</v>
      </c>
      <c r="BM131" s="227" t="s">
        <v>361</v>
      </c>
    </row>
    <row r="132" spans="2:47" s="1" customFormat="1" ht="12">
      <c r="B132" s="37"/>
      <c r="C132" s="38"/>
      <c r="D132" s="229" t="s">
        <v>172</v>
      </c>
      <c r="E132" s="38"/>
      <c r="F132" s="230" t="s">
        <v>358</v>
      </c>
      <c r="G132" s="38"/>
      <c r="H132" s="38"/>
      <c r="I132" s="144"/>
      <c r="J132" s="38"/>
      <c r="K132" s="38"/>
      <c r="L132" s="42"/>
      <c r="M132" s="231"/>
      <c r="N132" s="82"/>
      <c r="O132" s="82"/>
      <c r="P132" s="82"/>
      <c r="Q132" s="82"/>
      <c r="R132" s="82"/>
      <c r="S132" s="82"/>
      <c r="T132" s="83"/>
      <c r="AT132" s="16" t="s">
        <v>172</v>
      </c>
      <c r="AU132" s="16" t="s">
        <v>87</v>
      </c>
    </row>
    <row r="133" spans="2:51" s="12" customFormat="1" ht="12">
      <c r="B133" s="237"/>
      <c r="C133" s="238"/>
      <c r="D133" s="229" t="s">
        <v>174</v>
      </c>
      <c r="E133" s="239" t="s">
        <v>19</v>
      </c>
      <c r="F133" s="240" t="s">
        <v>332</v>
      </c>
      <c r="G133" s="238"/>
      <c r="H133" s="241">
        <v>4</v>
      </c>
      <c r="I133" s="242"/>
      <c r="J133" s="238"/>
      <c r="K133" s="238"/>
      <c r="L133" s="243"/>
      <c r="M133" s="244"/>
      <c r="N133" s="245"/>
      <c r="O133" s="245"/>
      <c r="P133" s="245"/>
      <c r="Q133" s="245"/>
      <c r="R133" s="245"/>
      <c r="S133" s="245"/>
      <c r="T133" s="246"/>
      <c r="AT133" s="247" t="s">
        <v>174</v>
      </c>
      <c r="AU133" s="247" t="s">
        <v>87</v>
      </c>
      <c r="AV133" s="12" t="s">
        <v>87</v>
      </c>
      <c r="AW133" s="12" t="s">
        <v>37</v>
      </c>
      <c r="AX133" s="12" t="s">
        <v>85</v>
      </c>
      <c r="AY133" s="247" t="s">
        <v>132</v>
      </c>
    </row>
    <row r="134" spans="2:65" s="1" customFormat="1" ht="24" customHeight="1">
      <c r="B134" s="37"/>
      <c r="C134" s="216" t="s">
        <v>228</v>
      </c>
      <c r="D134" s="216" t="s">
        <v>133</v>
      </c>
      <c r="E134" s="217" t="s">
        <v>362</v>
      </c>
      <c r="F134" s="218" t="s">
        <v>363</v>
      </c>
      <c r="G134" s="219" t="s">
        <v>192</v>
      </c>
      <c r="H134" s="220">
        <v>2.625</v>
      </c>
      <c r="I134" s="221"/>
      <c r="J134" s="222">
        <f>ROUND(I134*H134,2)</f>
        <v>0</v>
      </c>
      <c r="K134" s="218" t="s">
        <v>19</v>
      </c>
      <c r="L134" s="42"/>
      <c r="M134" s="223" t="s">
        <v>19</v>
      </c>
      <c r="N134" s="224" t="s">
        <v>49</v>
      </c>
      <c r="O134" s="82"/>
      <c r="P134" s="225">
        <f>O134*H134</f>
        <v>0</v>
      </c>
      <c r="Q134" s="225">
        <v>0</v>
      </c>
      <c r="R134" s="225">
        <f>Q134*H134</f>
        <v>0</v>
      </c>
      <c r="S134" s="225">
        <v>0</v>
      </c>
      <c r="T134" s="226">
        <f>S134*H134</f>
        <v>0</v>
      </c>
      <c r="AR134" s="227" t="s">
        <v>153</v>
      </c>
      <c r="AT134" s="227" t="s">
        <v>133</v>
      </c>
      <c r="AU134" s="227" t="s">
        <v>87</v>
      </c>
      <c r="AY134" s="16" t="s">
        <v>132</v>
      </c>
      <c r="BE134" s="228">
        <f>IF(N134="základní",J134,0)</f>
        <v>0</v>
      </c>
      <c r="BF134" s="228">
        <f>IF(N134="snížená",J134,0)</f>
        <v>0</v>
      </c>
      <c r="BG134" s="228">
        <f>IF(N134="zákl. přenesená",J134,0)</f>
        <v>0</v>
      </c>
      <c r="BH134" s="228">
        <f>IF(N134="sníž. přenesená",J134,0)</f>
        <v>0</v>
      </c>
      <c r="BI134" s="228">
        <f>IF(N134="nulová",J134,0)</f>
        <v>0</v>
      </c>
      <c r="BJ134" s="16" t="s">
        <v>85</v>
      </c>
      <c r="BK134" s="228">
        <f>ROUND(I134*H134,2)</f>
        <v>0</v>
      </c>
      <c r="BL134" s="16" t="s">
        <v>153</v>
      </c>
      <c r="BM134" s="227" t="s">
        <v>364</v>
      </c>
    </row>
    <row r="135" spans="2:51" s="12" customFormat="1" ht="12">
      <c r="B135" s="237"/>
      <c r="C135" s="238"/>
      <c r="D135" s="229" t="s">
        <v>174</v>
      </c>
      <c r="E135" s="239" t="s">
        <v>19</v>
      </c>
      <c r="F135" s="240" t="s">
        <v>365</v>
      </c>
      <c r="G135" s="238"/>
      <c r="H135" s="241">
        <v>2.625</v>
      </c>
      <c r="I135" s="242"/>
      <c r="J135" s="238"/>
      <c r="K135" s="238"/>
      <c r="L135" s="243"/>
      <c r="M135" s="244"/>
      <c r="N135" s="245"/>
      <c r="O135" s="245"/>
      <c r="P135" s="245"/>
      <c r="Q135" s="245"/>
      <c r="R135" s="245"/>
      <c r="S135" s="245"/>
      <c r="T135" s="246"/>
      <c r="AT135" s="247" t="s">
        <v>174</v>
      </c>
      <c r="AU135" s="247" t="s">
        <v>87</v>
      </c>
      <c r="AV135" s="12" t="s">
        <v>87</v>
      </c>
      <c r="AW135" s="12" t="s">
        <v>37</v>
      </c>
      <c r="AX135" s="12" t="s">
        <v>85</v>
      </c>
      <c r="AY135" s="247" t="s">
        <v>132</v>
      </c>
    </row>
    <row r="136" spans="2:65" s="1" customFormat="1" ht="36" customHeight="1">
      <c r="B136" s="37"/>
      <c r="C136" s="216" t="s">
        <v>234</v>
      </c>
      <c r="D136" s="216" t="s">
        <v>133</v>
      </c>
      <c r="E136" s="217" t="s">
        <v>216</v>
      </c>
      <c r="F136" s="218" t="s">
        <v>217</v>
      </c>
      <c r="G136" s="219" t="s">
        <v>192</v>
      </c>
      <c r="H136" s="220">
        <v>2.2</v>
      </c>
      <c r="I136" s="221"/>
      <c r="J136" s="222">
        <f>ROUND(I136*H136,2)</f>
        <v>0</v>
      </c>
      <c r="K136" s="218" t="s">
        <v>170</v>
      </c>
      <c r="L136" s="42"/>
      <c r="M136" s="223" t="s">
        <v>19</v>
      </c>
      <c r="N136" s="224" t="s">
        <v>49</v>
      </c>
      <c r="O136" s="82"/>
      <c r="P136" s="225">
        <f>O136*H136</f>
        <v>0</v>
      </c>
      <c r="Q136" s="225">
        <v>0</v>
      </c>
      <c r="R136" s="225">
        <f>Q136*H136</f>
        <v>0</v>
      </c>
      <c r="S136" s="225">
        <v>0</v>
      </c>
      <c r="T136" s="226">
        <f>S136*H136</f>
        <v>0</v>
      </c>
      <c r="AR136" s="227" t="s">
        <v>153</v>
      </c>
      <c r="AT136" s="227" t="s">
        <v>133</v>
      </c>
      <c r="AU136" s="227" t="s">
        <v>87</v>
      </c>
      <c r="AY136" s="16" t="s">
        <v>132</v>
      </c>
      <c r="BE136" s="228">
        <f>IF(N136="základní",J136,0)</f>
        <v>0</v>
      </c>
      <c r="BF136" s="228">
        <f>IF(N136="snížená",J136,0)</f>
        <v>0</v>
      </c>
      <c r="BG136" s="228">
        <f>IF(N136="zákl. přenesená",J136,0)</f>
        <v>0</v>
      </c>
      <c r="BH136" s="228">
        <f>IF(N136="sníž. přenesená",J136,0)</f>
        <v>0</v>
      </c>
      <c r="BI136" s="228">
        <f>IF(N136="nulová",J136,0)</f>
        <v>0</v>
      </c>
      <c r="BJ136" s="16" t="s">
        <v>85</v>
      </c>
      <c r="BK136" s="228">
        <f>ROUND(I136*H136,2)</f>
        <v>0</v>
      </c>
      <c r="BL136" s="16" t="s">
        <v>153</v>
      </c>
      <c r="BM136" s="227" t="s">
        <v>366</v>
      </c>
    </row>
    <row r="137" spans="2:47" s="1" customFormat="1" ht="12">
      <c r="B137" s="37"/>
      <c r="C137" s="38"/>
      <c r="D137" s="229" t="s">
        <v>172</v>
      </c>
      <c r="E137" s="38"/>
      <c r="F137" s="248" t="s">
        <v>219</v>
      </c>
      <c r="G137" s="38"/>
      <c r="H137" s="38"/>
      <c r="I137" s="144"/>
      <c r="J137" s="38"/>
      <c r="K137" s="38"/>
      <c r="L137" s="42"/>
      <c r="M137" s="231"/>
      <c r="N137" s="82"/>
      <c r="O137" s="82"/>
      <c r="P137" s="82"/>
      <c r="Q137" s="82"/>
      <c r="R137" s="82"/>
      <c r="S137" s="82"/>
      <c r="T137" s="83"/>
      <c r="AT137" s="16" t="s">
        <v>172</v>
      </c>
      <c r="AU137" s="16" t="s">
        <v>87</v>
      </c>
    </row>
    <row r="138" spans="2:51" s="12" customFormat="1" ht="12">
      <c r="B138" s="237"/>
      <c r="C138" s="238"/>
      <c r="D138" s="229" t="s">
        <v>174</v>
      </c>
      <c r="E138" s="239" t="s">
        <v>19</v>
      </c>
      <c r="F138" s="240" t="s">
        <v>367</v>
      </c>
      <c r="G138" s="238"/>
      <c r="H138" s="241">
        <v>2.2</v>
      </c>
      <c r="I138" s="242"/>
      <c r="J138" s="238"/>
      <c r="K138" s="238"/>
      <c r="L138" s="243"/>
      <c r="M138" s="244"/>
      <c r="N138" s="245"/>
      <c r="O138" s="245"/>
      <c r="P138" s="245"/>
      <c r="Q138" s="245"/>
      <c r="R138" s="245"/>
      <c r="S138" s="245"/>
      <c r="T138" s="246"/>
      <c r="AT138" s="247" t="s">
        <v>174</v>
      </c>
      <c r="AU138" s="247" t="s">
        <v>87</v>
      </c>
      <c r="AV138" s="12" t="s">
        <v>87</v>
      </c>
      <c r="AW138" s="12" t="s">
        <v>37</v>
      </c>
      <c r="AX138" s="12" t="s">
        <v>85</v>
      </c>
      <c r="AY138" s="247" t="s">
        <v>132</v>
      </c>
    </row>
    <row r="139" spans="2:65" s="1" customFormat="1" ht="16.5" customHeight="1">
      <c r="B139" s="37"/>
      <c r="C139" s="249" t="s">
        <v>239</v>
      </c>
      <c r="D139" s="249" t="s">
        <v>229</v>
      </c>
      <c r="E139" s="250" t="s">
        <v>368</v>
      </c>
      <c r="F139" s="251" t="s">
        <v>369</v>
      </c>
      <c r="G139" s="252" t="s">
        <v>192</v>
      </c>
      <c r="H139" s="253">
        <v>2.2</v>
      </c>
      <c r="I139" s="254"/>
      <c r="J139" s="255">
        <f>ROUND(I139*H139,2)</f>
        <v>0</v>
      </c>
      <c r="K139" s="251" t="s">
        <v>170</v>
      </c>
      <c r="L139" s="256"/>
      <c r="M139" s="257" t="s">
        <v>19</v>
      </c>
      <c r="N139" s="258" t="s">
        <v>49</v>
      </c>
      <c r="O139" s="82"/>
      <c r="P139" s="225">
        <f>O139*H139</f>
        <v>0</v>
      </c>
      <c r="Q139" s="225">
        <v>0.22</v>
      </c>
      <c r="R139" s="225">
        <f>Q139*H139</f>
        <v>0.48400000000000004</v>
      </c>
      <c r="S139" s="225">
        <v>0</v>
      </c>
      <c r="T139" s="226">
        <f>S139*H139</f>
        <v>0</v>
      </c>
      <c r="AR139" s="227" t="s">
        <v>189</v>
      </c>
      <c r="AT139" s="227" t="s">
        <v>229</v>
      </c>
      <c r="AU139" s="227" t="s">
        <v>87</v>
      </c>
      <c r="AY139" s="16" t="s">
        <v>132</v>
      </c>
      <c r="BE139" s="228">
        <f>IF(N139="základní",J139,0)</f>
        <v>0</v>
      </c>
      <c r="BF139" s="228">
        <f>IF(N139="snížená",J139,0)</f>
        <v>0</v>
      </c>
      <c r="BG139" s="228">
        <f>IF(N139="zákl. přenesená",J139,0)</f>
        <v>0</v>
      </c>
      <c r="BH139" s="228">
        <f>IF(N139="sníž. přenesená",J139,0)</f>
        <v>0</v>
      </c>
      <c r="BI139" s="228">
        <f>IF(N139="nulová",J139,0)</f>
        <v>0</v>
      </c>
      <c r="BJ139" s="16" t="s">
        <v>85</v>
      </c>
      <c r="BK139" s="228">
        <f>ROUND(I139*H139,2)</f>
        <v>0</v>
      </c>
      <c r="BL139" s="16" t="s">
        <v>153</v>
      </c>
      <c r="BM139" s="227" t="s">
        <v>370</v>
      </c>
    </row>
    <row r="140" spans="2:51" s="12" customFormat="1" ht="12">
      <c r="B140" s="237"/>
      <c r="C140" s="238"/>
      <c r="D140" s="229" t="s">
        <v>174</v>
      </c>
      <c r="E140" s="239" t="s">
        <v>19</v>
      </c>
      <c r="F140" s="240" t="s">
        <v>367</v>
      </c>
      <c r="G140" s="238"/>
      <c r="H140" s="241">
        <v>2.2</v>
      </c>
      <c r="I140" s="242"/>
      <c r="J140" s="238"/>
      <c r="K140" s="238"/>
      <c r="L140" s="243"/>
      <c r="M140" s="244"/>
      <c r="N140" s="245"/>
      <c r="O140" s="245"/>
      <c r="P140" s="245"/>
      <c r="Q140" s="245"/>
      <c r="R140" s="245"/>
      <c r="S140" s="245"/>
      <c r="T140" s="246"/>
      <c r="AT140" s="247" t="s">
        <v>174</v>
      </c>
      <c r="AU140" s="247" t="s">
        <v>87</v>
      </c>
      <c r="AV140" s="12" t="s">
        <v>87</v>
      </c>
      <c r="AW140" s="12" t="s">
        <v>37</v>
      </c>
      <c r="AX140" s="12" t="s">
        <v>85</v>
      </c>
      <c r="AY140" s="247" t="s">
        <v>132</v>
      </c>
    </row>
    <row r="141" spans="2:65" s="1" customFormat="1" ht="24" customHeight="1">
      <c r="B141" s="37"/>
      <c r="C141" s="216" t="s">
        <v>8</v>
      </c>
      <c r="D141" s="216" t="s">
        <v>133</v>
      </c>
      <c r="E141" s="217" t="s">
        <v>371</v>
      </c>
      <c r="F141" s="218" t="s">
        <v>372</v>
      </c>
      <c r="G141" s="219" t="s">
        <v>169</v>
      </c>
      <c r="H141" s="220">
        <v>6.249</v>
      </c>
      <c r="I141" s="221"/>
      <c r="J141" s="222">
        <f>ROUND(I141*H141,2)</f>
        <v>0</v>
      </c>
      <c r="K141" s="218" t="s">
        <v>170</v>
      </c>
      <c r="L141" s="42"/>
      <c r="M141" s="223" t="s">
        <v>19</v>
      </c>
      <c r="N141" s="224" t="s">
        <v>49</v>
      </c>
      <c r="O141" s="82"/>
      <c r="P141" s="225">
        <f>O141*H141</f>
        <v>0</v>
      </c>
      <c r="Q141" s="225">
        <v>0</v>
      </c>
      <c r="R141" s="225">
        <f>Q141*H141</f>
        <v>0</v>
      </c>
      <c r="S141" s="225">
        <v>0</v>
      </c>
      <c r="T141" s="226">
        <f>S141*H141</f>
        <v>0</v>
      </c>
      <c r="AR141" s="227" t="s">
        <v>153</v>
      </c>
      <c r="AT141" s="227" t="s">
        <v>133</v>
      </c>
      <c r="AU141" s="227" t="s">
        <v>87</v>
      </c>
      <c r="AY141" s="16" t="s">
        <v>132</v>
      </c>
      <c r="BE141" s="228">
        <f>IF(N141="základní",J141,0)</f>
        <v>0</v>
      </c>
      <c r="BF141" s="228">
        <f>IF(N141="snížená",J141,0)</f>
        <v>0</v>
      </c>
      <c r="BG141" s="228">
        <f>IF(N141="zákl. přenesená",J141,0)</f>
        <v>0</v>
      </c>
      <c r="BH141" s="228">
        <f>IF(N141="sníž. přenesená",J141,0)</f>
        <v>0</v>
      </c>
      <c r="BI141" s="228">
        <f>IF(N141="nulová",J141,0)</f>
        <v>0</v>
      </c>
      <c r="BJ141" s="16" t="s">
        <v>85</v>
      </c>
      <c r="BK141" s="228">
        <f>ROUND(I141*H141,2)</f>
        <v>0</v>
      </c>
      <c r="BL141" s="16" t="s">
        <v>153</v>
      </c>
      <c r="BM141" s="227" t="s">
        <v>373</v>
      </c>
    </row>
    <row r="142" spans="2:47" s="1" customFormat="1" ht="12">
      <c r="B142" s="37"/>
      <c r="C142" s="38"/>
      <c r="D142" s="229" t="s">
        <v>172</v>
      </c>
      <c r="E142" s="38"/>
      <c r="F142" s="230" t="s">
        <v>374</v>
      </c>
      <c r="G142" s="38"/>
      <c r="H142" s="38"/>
      <c r="I142" s="144"/>
      <c r="J142" s="38"/>
      <c r="K142" s="38"/>
      <c r="L142" s="42"/>
      <c r="M142" s="231"/>
      <c r="N142" s="82"/>
      <c r="O142" s="82"/>
      <c r="P142" s="82"/>
      <c r="Q142" s="82"/>
      <c r="R142" s="82"/>
      <c r="S142" s="82"/>
      <c r="T142" s="83"/>
      <c r="AT142" s="16" t="s">
        <v>172</v>
      </c>
      <c r="AU142" s="16" t="s">
        <v>87</v>
      </c>
    </row>
    <row r="143" spans="2:51" s="12" customFormat="1" ht="12">
      <c r="B143" s="237"/>
      <c r="C143" s="238"/>
      <c r="D143" s="229" t="s">
        <v>174</v>
      </c>
      <c r="E143" s="239" t="s">
        <v>19</v>
      </c>
      <c r="F143" s="240" t="s">
        <v>346</v>
      </c>
      <c r="G143" s="238"/>
      <c r="H143" s="241">
        <v>1.885</v>
      </c>
      <c r="I143" s="242"/>
      <c r="J143" s="238"/>
      <c r="K143" s="238"/>
      <c r="L143" s="243"/>
      <c r="M143" s="244"/>
      <c r="N143" s="245"/>
      <c r="O143" s="245"/>
      <c r="P143" s="245"/>
      <c r="Q143" s="245"/>
      <c r="R143" s="245"/>
      <c r="S143" s="245"/>
      <c r="T143" s="246"/>
      <c r="AT143" s="247" t="s">
        <v>174</v>
      </c>
      <c r="AU143" s="247" t="s">
        <v>87</v>
      </c>
      <c r="AV143" s="12" t="s">
        <v>87</v>
      </c>
      <c r="AW143" s="12" t="s">
        <v>37</v>
      </c>
      <c r="AX143" s="12" t="s">
        <v>78</v>
      </c>
      <c r="AY143" s="247" t="s">
        <v>132</v>
      </c>
    </row>
    <row r="144" spans="2:51" s="12" customFormat="1" ht="12">
      <c r="B144" s="237"/>
      <c r="C144" s="238"/>
      <c r="D144" s="229" t="s">
        <v>174</v>
      </c>
      <c r="E144" s="239" t="s">
        <v>19</v>
      </c>
      <c r="F144" s="240" t="s">
        <v>347</v>
      </c>
      <c r="G144" s="238"/>
      <c r="H144" s="241">
        <v>2.413</v>
      </c>
      <c r="I144" s="242"/>
      <c r="J144" s="238"/>
      <c r="K144" s="238"/>
      <c r="L144" s="243"/>
      <c r="M144" s="244"/>
      <c r="N144" s="245"/>
      <c r="O144" s="245"/>
      <c r="P144" s="245"/>
      <c r="Q144" s="245"/>
      <c r="R144" s="245"/>
      <c r="S144" s="245"/>
      <c r="T144" s="246"/>
      <c r="AT144" s="247" t="s">
        <v>174</v>
      </c>
      <c r="AU144" s="247" t="s">
        <v>87</v>
      </c>
      <c r="AV144" s="12" t="s">
        <v>87</v>
      </c>
      <c r="AW144" s="12" t="s">
        <v>37</v>
      </c>
      <c r="AX144" s="12" t="s">
        <v>78</v>
      </c>
      <c r="AY144" s="247" t="s">
        <v>132</v>
      </c>
    </row>
    <row r="145" spans="2:51" s="12" customFormat="1" ht="12">
      <c r="B145" s="237"/>
      <c r="C145" s="238"/>
      <c r="D145" s="229" t="s">
        <v>174</v>
      </c>
      <c r="E145" s="239" t="s">
        <v>19</v>
      </c>
      <c r="F145" s="240" t="s">
        <v>348</v>
      </c>
      <c r="G145" s="238"/>
      <c r="H145" s="241">
        <v>0.462</v>
      </c>
      <c r="I145" s="242"/>
      <c r="J145" s="238"/>
      <c r="K145" s="238"/>
      <c r="L145" s="243"/>
      <c r="M145" s="244"/>
      <c r="N145" s="245"/>
      <c r="O145" s="245"/>
      <c r="P145" s="245"/>
      <c r="Q145" s="245"/>
      <c r="R145" s="245"/>
      <c r="S145" s="245"/>
      <c r="T145" s="246"/>
      <c r="AT145" s="247" t="s">
        <v>174</v>
      </c>
      <c r="AU145" s="247" t="s">
        <v>87</v>
      </c>
      <c r="AV145" s="12" t="s">
        <v>87</v>
      </c>
      <c r="AW145" s="12" t="s">
        <v>37</v>
      </c>
      <c r="AX145" s="12" t="s">
        <v>78</v>
      </c>
      <c r="AY145" s="247" t="s">
        <v>132</v>
      </c>
    </row>
    <row r="146" spans="2:51" s="12" customFormat="1" ht="12">
      <c r="B146" s="237"/>
      <c r="C146" s="238"/>
      <c r="D146" s="229" t="s">
        <v>174</v>
      </c>
      <c r="E146" s="239" t="s">
        <v>19</v>
      </c>
      <c r="F146" s="240" t="s">
        <v>349</v>
      </c>
      <c r="G146" s="238"/>
      <c r="H146" s="241">
        <v>1.018</v>
      </c>
      <c r="I146" s="242"/>
      <c r="J146" s="238"/>
      <c r="K146" s="238"/>
      <c r="L146" s="243"/>
      <c r="M146" s="244"/>
      <c r="N146" s="245"/>
      <c r="O146" s="245"/>
      <c r="P146" s="245"/>
      <c r="Q146" s="245"/>
      <c r="R146" s="245"/>
      <c r="S146" s="245"/>
      <c r="T146" s="246"/>
      <c r="AT146" s="247" t="s">
        <v>174</v>
      </c>
      <c r="AU146" s="247" t="s">
        <v>87</v>
      </c>
      <c r="AV146" s="12" t="s">
        <v>87</v>
      </c>
      <c r="AW146" s="12" t="s">
        <v>37</v>
      </c>
      <c r="AX146" s="12" t="s">
        <v>78</v>
      </c>
      <c r="AY146" s="247" t="s">
        <v>132</v>
      </c>
    </row>
    <row r="147" spans="2:51" s="12" customFormat="1" ht="12">
      <c r="B147" s="237"/>
      <c r="C147" s="238"/>
      <c r="D147" s="229" t="s">
        <v>174</v>
      </c>
      <c r="E147" s="239" t="s">
        <v>19</v>
      </c>
      <c r="F147" s="240" t="s">
        <v>350</v>
      </c>
      <c r="G147" s="238"/>
      <c r="H147" s="241">
        <v>0.471</v>
      </c>
      <c r="I147" s="242"/>
      <c r="J147" s="238"/>
      <c r="K147" s="238"/>
      <c r="L147" s="243"/>
      <c r="M147" s="244"/>
      <c r="N147" s="245"/>
      <c r="O147" s="245"/>
      <c r="P147" s="245"/>
      <c r="Q147" s="245"/>
      <c r="R147" s="245"/>
      <c r="S147" s="245"/>
      <c r="T147" s="246"/>
      <c r="AT147" s="247" t="s">
        <v>174</v>
      </c>
      <c r="AU147" s="247" t="s">
        <v>87</v>
      </c>
      <c r="AV147" s="12" t="s">
        <v>87</v>
      </c>
      <c r="AW147" s="12" t="s">
        <v>37</v>
      </c>
      <c r="AX147" s="12" t="s">
        <v>78</v>
      </c>
      <c r="AY147" s="247" t="s">
        <v>132</v>
      </c>
    </row>
    <row r="148" spans="2:51" s="13" customFormat="1" ht="12">
      <c r="B148" s="259"/>
      <c r="C148" s="260"/>
      <c r="D148" s="229" t="s">
        <v>174</v>
      </c>
      <c r="E148" s="261" t="s">
        <v>19</v>
      </c>
      <c r="F148" s="262" t="s">
        <v>284</v>
      </c>
      <c r="G148" s="260"/>
      <c r="H148" s="263">
        <v>6.249</v>
      </c>
      <c r="I148" s="264"/>
      <c r="J148" s="260"/>
      <c r="K148" s="260"/>
      <c r="L148" s="265"/>
      <c r="M148" s="266"/>
      <c r="N148" s="267"/>
      <c r="O148" s="267"/>
      <c r="P148" s="267"/>
      <c r="Q148" s="267"/>
      <c r="R148" s="267"/>
      <c r="S148" s="267"/>
      <c r="T148" s="268"/>
      <c r="AT148" s="269" t="s">
        <v>174</v>
      </c>
      <c r="AU148" s="269" t="s">
        <v>87</v>
      </c>
      <c r="AV148" s="13" t="s">
        <v>153</v>
      </c>
      <c r="AW148" s="13" t="s">
        <v>37</v>
      </c>
      <c r="AX148" s="13" t="s">
        <v>85</v>
      </c>
      <c r="AY148" s="269" t="s">
        <v>132</v>
      </c>
    </row>
    <row r="149" spans="2:65" s="1" customFormat="1" ht="16.5" customHeight="1">
      <c r="B149" s="37"/>
      <c r="C149" s="249" t="s">
        <v>250</v>
      </c>
      <c r="D149" s="249" t="s">
        <v>229</v>
      </c>
      <c r="E149" s="250" t="s">
        <v>368</v>
      </c>
      <c r="F149" s="251" t="s">
        <v>369</v>
      </c>
      <c r="G149" s="252" t="s">
        <v>192</v>
      </c>
      <c r="H149" s="253">
        <v>3.125</v>
      </c>
      <c r="I149" s="254"/>
      <c r="J149" s="255">
        <f>ROUND(I149*H149,2)</f>
        <v>0</v>
      </c>
      <c r="K149" s="251" t="s">
        <v>170</v>
      </c>
      <c r="L149" s="256"/>
      <c r="M149" s="257" t="s">
        <v>19</v>
      </c>
      <c r="N149" s="258" t="s">
        <v>49</v>
      </c>
      <c r="O149" s="82"/>
      <c r="P149" s="225">
        <f>O149*H149</f>
        <v>0</v>
      </c>
      <c r="Q149" s="225">
        <v>0.22</v>
      </c>
      <c r="R149" s="225">
        <f>Q149*H149</f>
        <v>0.6875</v>
      </c>
      <c r="S149" s="225">
        <v>0</v>
      </c>
      <c r="T149" s="226">
        <f>S149*H149</f>
        <v>0</v>
      </c>
      <c r="AR149" s="227" t="s">
        <v>189</v>
      </c>
      <c r="AT149" s="227" t="s">
        <v>229</v>
      </c>
      <c r="AU149" s="227" t="s">
        <v>87</v>
      </c>
      <c r="AY149" s="16" t="s">
        <v>132</v>
      </c>
      <c r="BE149" s="228">
        <f>IF(N149="základní",J149,0)</f>
        <v>0</v>
      </c>
      <c r="BF149" s="228">
        <f>IF(N149="snížená",J149,0)</f>
        <v>0</v>
      </c>
      <c r="BG149" s="228">
        <f>IF(N149="zákl. přenesená",J149,0)</f>
        <v>0</v>
      </c>
      <c r="BH149" s="228">
        <f>IF(N149="sníž. přenesená",J149,0)</f>
        <v>0</v>
      </c>
      <c r="BI149" s="228">
        <f>IF(N149="nulová",J149,0)</f>
        <v>0</v>
      </c>
      <c r="BJ149" s="16" t="s">
        <v>85</v>
      </c>
      <c r="BK149" s="228">
        <f>ROUND(I149*H149,2)</f>
        <v>0</v>
      </c>
      <c r="BL149" s="16" t="s">
        <v>153</v>
      </c>
      <c r="BM149" s="227" t="s">
        <v>375</v>
      </c>
    </row>
    <row r="150" spans="2:51" s="12" customFormat="1" ht="12">
      <c r="B150" s="237"/>
      <c r="C150" s="238"/>
      <c r="D150" s="229" t="s">
        <v>174</v>
      </c>
      <c r="E150" s="239" t="s">
        <v>19</v>
      </c>
      <c r="F150" s="240" t="s">
        <v>376</v>
      </c>
      <c r="G150" s="238"/>
      <c r="H150" s="241">
        <v>3.125</v>
      </c>
      <c r="I150" s="242"/>
      <c r="J150" s="238"/>
      <c r="K150" s="238"/>
      <c r="L150" s="243"/>
      <c r="M150" s="244"/>
      <c r="N150" s="245"/>
      <c r="O150" s="245"/>
      <c r="P150" s="245"/>
      <c r="Q150" s="245"/>
      <c r="R150" s="245"/>
      <c r="S150" s="245"/>
      <c r="T150" s="246"/>
      <c r="AT150" s="247" t="s">
        <v>174</v>
      </c>
      <c r="AU150" s="247" t="s">
        <v>87</v>
      </c>
      <c r="AV150" s="12" t="s">
        <v>87</v>
      </c>
      <c r="AW150" s="12" t="s">
        <v>37</v>
      </c>
      <c r="AX150" s="12" t="s">
        <v>85</v>
      </c>
      <c r="AY150" s="247" t="s">
        <v>132</v>
      </c>
    </row>
    <row r="151" spans="2:65" s="1" customFormat="1" ht="36" customHeight="1">
      <c r="B151" s="37"/>
      <c r="C151" s="216" t="s">
        <v>257</v>
      </c>
      <c r="D151" s="216" t="s">
        <v>133</v>
      </c>
      <c r="E151" s="217" t="s">
        <v>377</v>
      </c>
      <c r="F151" s="218" t="s">
        <v>378</v>
      </c>
      <c r="G151" s="219" t="s">
        <v>266</v>
      </c>
      <c r="H151" s="220">
        <v>3</v>
      </c>
      <c r="I151" s="221"/>
      <c r="J151" s="222">
        <f>ROUND(I151*H151,2)</f>
        <v>0</v>
      </c>
      <c r="K151" s="218" t="s">
        <v>170</v>
      </c>
      <c r="L151" s="42"/>
      <c r="M151" s="223" t="s">
        <v>19</v>
      </c>
      <c r="N151" s="224" t="s">
        <v>49</v>
      </c>
      <c r="O151" s="82"/>
      <c r="P151" s="225">
        <f>O151*H151</f>
        <v>0</v>
      </c>
      <c r="Q151" s="225">
        <v>0</v>
      </c>
      <c r="R151" s="225">
        <f>Q151*H151</f>
        <v>0</v>
      </c>
      <c r="S151" s="225">
        <v>0</v>
      </c>
      <c r="T151" s="226">
        <f>S151*H151</f>
        <v>0</v>
      </c>
      <c r="AR151" s="227" t="s">
        <v>153</v>
      </c>
      <c r="AT151" s="227" t="s">
        <v>133</v>
      </c>
      <c r="AU151" s="227" t="s">
        <v>87</v>
      </c>
      <c r="AY151" s="16" t="s">
        <v>132</v>
      </c>
      <c r="BE151" s="228">
        <f>IF(N151="základní",J151,0)</f>
        <v>0</v>
      </c>
      <c r="BF151" s="228">
        <f>IF(N151="snížená",J151,0)</f>
        <v>0</v>
      </c>
      <c r="BG151" s="228">
        <f>IF(N151="zákl. přenesená",J151,0)</f>
        <v>0</v>
      </c>
      <c r="BH151" s="228">
        <f>IF(N151="sníž. přenesená",J151,0)</f>
        <v>0</v>
      </c>
      <c r="BI151" s="228">
        <f>IF(N151="nulová",J151,0)</f>
        <v>0</v>
      </c>
      <c r="BJ151" s="16" t="s">
        <v>85</v>
      </c>
      <c r="BK151" s="228">
        <f>ROUND(I151*H151,2)</f>
        <v>0</v>
      </c>
      <c r="BL151" s="16" t="s">
        <v>153</v>
      </c>
      <c r="BM151" s="227" t="s">
        <v>379</v>
      </c>
    </row>
    <row r="152" spans="2:47" s="1" customFormat="1" ht="12">
      <c r="B152" s="37"/>
      <c r="C152" s="38"/>
      <c r="D152" s="229" t="s">
        <v>172</v>
      </c>
      <c r="E152" s="38"/>
      <c r="F152" s="230" t="s">
        <v>380</v>
      </c>
      <c r="G152" s="38"/>
      <c r="H152" s="38"/>
      <c r="I152" s="144"/>
      <c r="J152" s="38"/>
      <c r="K152" s="38"/>
      <c r="L152" s="42"/>
      <c r="M152" s="231"/>
      <c r="N152" s="82"/>
      <c r="O152" s="82"/>
      <c r="P152" s="82"/>
      <c r="Q152" s="82"/>
      <c r="R152" s="82"/>
      <c r="S152" s="82"/>
      <c r="T152" s="83"/>
      <c r="AT152" s="16" t="s">
        <v>172</v>
      </c>
      <c r="AU152" s="16" t="s">
        <v>87</v>
      </c>
    </row>
    <row r="153" spans="2:51" s="12" customFormat="1" ht="12">
      <c r="B153" s="237"/>
      <c r="C153" s="238"/>
      <c r="D153" s="229" t="s">
        <v>174</v>
      </c>
      <c r="E153" s="239" t="s">
        <v>19</v>
      </c>
      <c r="F153" s="240" t="s">
        <v>381</v>
      </c>
      <c r="G153" s="238"/>
      <c r="H153" s="241">
        <v>3</v>
      </c>
      <c r="I153" s="242"/>
      <c r="J153" s="238"/>
      <c r="K153" s="238"/>
      <c r="L153" s="243"/>
      <c r="M153" s="244"/>
      <c r="N153" s="245"/>
      <c r="O153" s="245"/>
      <c r="P153" s="245"/>
      <c r="Q153" s="245"/>
      <c r="R153" s="245"/>
      <c r="S153" s="245"/>
      <c r="T153" s="246"/>
      <c r="AT153" s="247" t="s">
        <v>174</v>
      </c>
      <c r="AU153" s="247" t="s">
        <v>87</v>
      </c>
      <c r="AV153" s="12" t="s">
        <v>87</v>
      </c>
      <c r="AW153" s="12" t="s">
        <v>37</v>
      </c>
      <c r="AX153" s="12" t="s">
        <v>85</v>
      </c>
      <c r="AY153" s="247" t="s">
        <v>132</v>
      </c>
    </row>
    <row r="154" spans="2:65" s="1" customFormat="1" ht="36" customHeight="1">
      <c r="B154" s="37"/>
      <c r="C154" s="216" t="s">
        <v>263</v>
      </c>
      <c r="D154" s="216" t="s">
        <v>133</v>
      </c>
      <c r="E154" s="217" t="s">
        <v>382</v>
      </c>
      <c r="F154" s="218" t="s">
        <v>383</v>
      </c>
      <c r="G154" s="219" t="s">
        <v>266</v>
      </c>
      <c r="H154" s="220">
        <v>1</v>
      </c>
      <c r="I154" s="221"/>
      <c r="J154" s="222">
        <f>ROUND(I154*H154,2)</f>
        <v>0</v>
      </c>
      <c r="K154" s="218" t="s">
        <v>170</v>
      </c>
      <c r="L154" s="42"/>
      <c r="M154" s="223" t="s">
        <v>19</v>
      </c>
      <c r="N154" s="224" t="s">
        <v>49</v>
      </c>
      <c r="O154" s="82"/>
      <c r="P154" s="225">
        <f>O154*H154</f>
        <v>0</v>
      </c>
      <c r="Q154" s="225">
        <v>0</v>
      </c>
      <c r="R154" s="225">
        <f>Q154*H154</f>
        <v>0</v>
      </c>
      <c r="S154" s="225">
        <v>0</v>
      </c>
      <c r="T154" s="226">
        <f>S154*H154</f>
        <v>0</v>
      </c>
      <c r="AR154" s="227" t="s">
        <v>153</v>
      </c>
      <c r="AT154" s="227" t="s">
        <v>133</v>
      </c>
      <c r="AU154" s="227" t="s">
        <v>87</v>
      </c>
      <c r="AY154" s="16" t="s">
        <v>132</v>
      </c>
      <c r="BE154" s="228">
        <f>IF(N154="základní",J154,0)</f>
        <v>0</v>
      </c>
      <c r="BF154" s="228">
        <f>IF(N154="snížená",J154,0)</f>
        <v>0</v>
      </c>
      <c r="BG154" s="228">
        <f>IF(N154="zákl. přenesená",J154,0)</f>
        <v>0</v>
      </c>
      <c r="BH154" s="228">
        <f>IF(N154="sníž. přenesená",J154,0)</f>
        <v>0</v>
      </c>
      <c r="BI154" s="228">
        <f>IF(N154="nulová",J154,0)</f>
        <v>0</v>
      </c>
      <c r="BJ154" s="16" t="s">
        <v>85</v>
      </c>
      <c r="BK154" s="228">
        <f>ROUND(I154*H154,2)</f>
        <v>0</v>
      </c>
      <c r="BL154" s="16" t="s">
        <v>153</v>
      </c>
      <c r="BM154" s="227" t="s">
        <v>384</v>
      </c>
    </row>
    <row r="155" spans="2:47" s="1" customFormat="1" ht="12">
      <c r="B155" s="37"/>
      <c r="C155" s="38"/>
      <c r="D155" s="229" t="s">
        <v>172</v>
      </c>
      <c r="E155" s="38"/>
      <c r="F155" s="230" t="s">
        <v>380</v>
      </c>
      <c r="G155" s="38"/>
      <c r="H155" s="38"/>
      <c r="I155" s="144"/>
      <c r="J155" s="38"/>
      <c r="K155" s="38"/>
      <c r="L155" s="42"/>
      <c r="M155" s="231"/>
      <c r="N155" s="82"/>
      <c r="O155" s="82"/>
      <c r="P155" s="82"/>
      <c r="Q155" s="82"/>
      <c r="R155" s="82"/>
      <c r="S155" s="82"/>
      <c r="T155" s="83"/>
      <c r="AT155" s="16" t="s">
        <v>172</v>
      </c>
      <c r="AU155" s="16" t="s">
        <v>87</v>
      </c>
    </row>
    <row r="156" spans="2:51" s="12" customFormat="1" ht="12">
      <c r="B156" s="237"/>
      <c r="C156" s="238"/>
      <c r="D156" s="229" t="s">
        <v>174</v>
      </c>
      <c r="E156" s="239" t="s">
        <v>19</v>
      </c>
      <c r="F156" s="240" t="s">
        <v>385</v>
      </c>
      <c r="G156" s="238"/>
      <c r="H156" s="241">
        <v>1</v>
      </c>
      <c r="I156" s="242"/>
      <c r="J156" s="238"/>
      <c r="K156" s="238"/>
      <c r="L156" s="243"/>
      <c r="M156" s="244"/>
      <c r="N156" s="245"/>
      <c r="O156" s="245"/>
      <c r="P156" s="245"/>
      <c r="Q156" s="245"/>
      <c r="R156" s="245"/>
      <c r="S156" s="245"/>
      <c r="T156" s="246"/>
      <c r="AT156" s="247" t="s">
        <v>174</v>
      </c>
      <c r="AU156" s="247" t="s">
        <v>87</v>
      </c>
      <c r="AV156" s="12" t="s">
        <v>87</v>
      </c>
      <c r="AW156" s="12" t="s">
        <v>37</v>
      </c>
      <c r="AX156" s="12" t="s">
        <v>85</v>
      </c>
      <c r="AY156" s="247" t="s">
        <v>132</v>
      </c>
    </row>
    <row r="157" spans="2:65" s="1" customFormat="1" ht="24" customHeight="1">
      <c r="B157" s="37"/>
      <c r="C157" s="216" t="s">
        <v>270</v>
      </c>
      <c r="D157" s="216" t="s">
        <v>133</v>
      </c>
      <c r="E157" s="217" t="s">
        <v>386</v>
      </c>
      <c r="F157" s="218" t="s">
        <v>387</v>
      </c>
      <c r="G157" s="219" t="s">
        <v>192</v>
      </c>
      <c r="H157" s="220">
        <v>1.5</v>
      </c>
      <c r="I157" s="221"/>
      <c r="J157" s="222">
        <f>ROUND(I157*H157,2)</f>
        <v>0</v>
      </c>
      <c r="K157" s="218" t="s">
        <v>170</v>
      </c>
      <c r="L157" s="42"/>
      <c r="M157" s="223" t="s">
        <v>19</v>
      </c>
      <c r="N157" s="224" t="s">
        <v>49</v>
      </c>
      <c r="O157" s="82"/>
      <c r="P157" s="225">
        <f>O157*H157</f>
        <v>0</v>
      </c>
      <c r="Q157" s="225">
        <v>0</v>
      </c>
      <c r="R157" s="225">
        <f>Q157*H157</f>
        <v>0</v>
      </c>
      <c r="S157" s="225">
        <v>0</v>
      </c>
      <c r="T157" s="226">
        <f>S157*H157</f>
        <v>0</v>
      </c>
      <c r="AR157" s="227" t="s">
        <v>153</v>
      </c>
      <c r="AT157" s="227" t="s">
        <v>133</v>
      </c>
      <c r="AU157" s="227" t="s">
        <v>87</v>
      </c>
      <c r="AY157" s="16" t="s">
        <v>132</v>
      </c>
      <c r="BE157" s="228">
        <f>IF(N157="základní",J157,0)</f>
        <v>0</v>
      </c>
      <c r="BF157" s="228">
        <f>IF(N157="snížená",J157,0)</f>
        <v>0</v>
      </c>
      <c r="BG157" s="228">
        <f>IF(N157="zákl. přenesená",J157,0)</f>
        <v>0</v>
      </c>
      <c r="BH157" s="228">
        <f>IF(N157="sníž. přenesená",J157,0)</f>
        <v>0</v>
      </c>
      <c r="BI157" s="228">
        <f>IF(N157="nulová",J157,0)</f>
        <v>0</v>
      </c>
      <c r="BJ157" s="16" t="s">
        <v>85</v>
      </c>
      <c r="BK157" s="228">
        <f>ROUND(I157*H157,2)</f>
        <v>0</v>
      </c>
      <c r="BL157" s="16" t="s">
        <v>153</v>
      </c>
      <c r="BM157" s="227" t="s">
        <v>388</v>
      </c>
    </row>
    <row r="158" spans="2:47" s="1" customFormat="1" ht="12">
      <c r="B158" s="37"/>
      <c r="C158" s="38"/>
      <c r="D158" s="229" t="s">
        <v>172</v>
      </c>
      <c r="E158" s="38"/>
      <c r="F158" s="230" t="s">
        <v>389</v>
      </c>
      <c r="G158" s="38"/>
      <c r="H158" s="38"/>
      <c r="I158" s="144"/>
      <c r="J158" s="38"/>
      <c r="K158" s="38"/>
      <c r="L158" s="42"/>
      <c r="M158" s="231"/>
      <c r="N158" s="82"/>
      <c r="O158" s="82"/>
      <c r="P158" s="82"/>
      <c r="Q158" s="82"/>
      <c r="R158" s="82"/>
      <c r="S158" s="82"/>
      <c r="T158" s="83"/>
      <c r="AT158" s="16" t="s">
        <v>172</v>
      </c>
      <c r="AU158" s="16" t="s">
        <v>87</v>
      </c>
    </row>
    <row r="159" spans="2:51" s="12" customFormat="1" ht="12">
      <c r="B159" s="237"/>
      <c r="C159" s="238"/>
      <c r="D159" s="229" t="s">
        <v>174</v>
      </c>
      <c r="E159" s="239" t="s">
        <v>19</v>
      </c>
      <c r="F159" s="240" t="s">
        <v>390</v>
      </c>
      <c r="G159" s="238"/>
      <c r="H159" s="241">
        <v>1.5</v>
      </c>
      <c r="I159" s="242"/>
      <c r="J159" s="238"/>
      <c r="K159" s="238"/>
      <c r="L159" s="243"/>
      <c r="M159" s="244"/>
      <c r="N159" s="245"/>
      <c r="O159" s="245"/>
      <c r="P159" s="245"/>
      <c r="Q159" s="245"/>
      <c r="R159" s="245"/>
      <c r="S159" s="245"/>
      <c r="T159" s="246"/>
      <c r="AT159" s="247" t="s">
        <v>174</v>
      </c>
      <c r="AU159" s="247" t="s">
        <v>87</v>
      </c>
      <c r="AV159" s="12" t="s">
        <v>87</v>
      </c>
      <c r="AW159" s="12" t="s">
        <v>37</v>
      </c>
      <c r="AX159" s="12" t="s">
        <v>85</v>
      </c>
      <c r="AY159" s="247" t="s">
        <v>132</v>
      </c>
    </row>
    <row r="160" spans="2:65" s="1" customFormat="1" ht="48" customHeight="1">
      <c r="B160" s="37"/>
      <c r="C160" s="216" t="s">
        <v>277</v>
      </c>
      <c r="D160" s="216" t="s">
        <v>133</v>
      </c>
      <c r="E160" s="217" t="s">
        <v>391</v>
      </c>
      <c r="F160" s="218" t="s">
        <v>392</v>
      </c>
      <c r="G160" s="219" t="s">
        <v>169</v>
      </c>
      <c r="H160" s="220">
        <v>778</v>
      </c>
      <c r="I160" s="221"/>
      <c r="J160" s="222">
        <f>ROUND(I160*H160,2)</f>
        <v>0</v>
      </c>
      <c r="K160" s="218" t="s">
        <v>170</v>
      </c>
      <c r="L160" s="42"/>
      <c r="M160" s="223" t="s">
        <v>19</v>
      </c>
      <c r="N160" s="224" t="s">
        <v>49</v>
      </c>
      <c r="O160" s="82"/>
      <c r="P160" s="225">
        <f>O160*H160</f>
        <v>0</v>
      </c>
      <c r="Q160" s="225">
        <v>0</v>
      </c>
      <c r="R160" s="225">
        <f>Q160*H160</f>
        <v>0</v>
      </c>
      <c r="S160" s="225">
        <v>0</v>
      </c>
      <c r="T160" s="226">
        <f>S160*H160</f>
        <v>0</v>
      </c>
      <c r="AR160" s="227" t="s">
        <v>153</v>
      </c>
      <c r="AT160" s="227" t="s">
        <v>133</v>
      </c>
      <c r="AU160" s="227" t="s">
        <v>87</v>
      </c>
      <c r="AY160" s="16" t="s">
        <v>132</v>
      </c>
      <c r="BE160" s="228">
        <f>IF(N160="základní",J160,0)</f>
        <v>0</v>
      </c>
      <c r="BF160" s="228">
        <f>IF(N160="snížená",J160,0)</f>
        <v>0</v>
      </c>
      <c r="BG160" s="228">
        <f>IF(N160="zákl. přenesená",J160,0)</f>
        <v>0</v>
      </c>
      <c r="BH160" s="228">
        <f>IF(N160="sníž. přenesená",J160,0)</f>
        <v>0</v>
      </c>
      <c r="BI160" s="228">
        <f>IF(N160="nulová",J160,0)</f>
        <v>0</v>
      </c>
      <c r="BJ160" s="16" t="s">
        <v>85</v>
      </c>
      <c r="BK160" s="228">
        <f>ROUND(I160*H160,2)</f>
        <v>0</v>
      </c>
      <c r="BL160" s="16" t="s">
        <v>153</v>
      </c>
      <c r="BM160" s="227" t="s">
        <v>393</v>
      </c>
    </row>
    <row r="161" spans="2:47" s="1" customFormat="1" ht="12">
      <c r="B161" s="37"/>
      <c r="C161" s="38"/>
      <c r="D161" s="229" t="s">
        <v>172</v>
      </c>
      <c r="E161" s="38"/>
      <c r="F161" s="230" t="s">
        <v>394</v>
      </c>
      <c r="G161" s="38"/>
      <c r="H161" s="38"/>
      <c r="I161" s="144"/>
      <c r="J161" s="38"/>
      <c r="K161" s="38"/>
      <c r="L161" s="42"/>
      <c r="M161" s="231"/>
      <c r="N161" s="82"/>
      <c r="O161" s="82"/>
      <c r="P161" s="82"/>
      <c r="Q161" s="82"/>
      <c r="R161" s="82"/>
      <c r="S161" s="82"/>
      <c r="T161" s="83"/>
      <c r="AT161" s="16" t="s">
        <v>172</v>
      </c>
      <c r="AU161" s="16" t="s">
        <v>87</v>
      </c>
    </row>
    <row r="162" spans="2:51" s="12" customFormat="1" ht="12">
      <c r="B162" s="237"/>
      <c r="C162" s="238"/>
      <c r="D162" s="229" t="s">
        <v>174</v>
      </c>
      <c r="E162" s="239" t="s">
        <v>19</v>
      </c>
      <c r="F162" s="240" t="s">
        <v>395</v>
      </c>
      <c r="G162" s="238"/>
      <c r="H162" s="241">
        <v>778</v>
      </c>
      <c r="I162" s="242"/>
      <c r="J162" s="238"/>
      <c r="K162" s="238"/>
      <c r="L162" s="243"/>
      <c r="M162" s="244"/>
      <c r="N162" s="245"/>
      <c r="O162" s="245"/>
      <c r="P162" s="245"/>
      <c r="Q162" s="245"/>
      <c r="R162" s="245"/>
      <c r="S162" s="245"/>
      <c r="T162" s="246"/>
      <c r="AT162" s="247" t="s">
        <v>174</v>
      </c>
      <c r="AU162" s="247" t="s">
        <v>87</v>
      </c>
      <c r="AV162" s="12" t="s">
        <v>87</v>
      </c>
      <c r="AW162" s="12" t="s">
        <v>37</v>
      </c>
      <c r="AX162" s="12" t="s">
        <v>85</v>
      </c>
      <c r="AY162" s="247" t="s">
        <v>132</v>
      </c>
    </row>
    <row r="163" spans="2:65" s="1" customFormat="1" ht="16.5" customHeight="1">
      <c r="B163" s="37"/>
      <c r="C163" s="249" t="s">
        <v>7</v>
      </c>
      <c r="D163" s="249" t="s">
        <v>229</v>
      </c>
      <c r="E163" s="250" t="s">
        <v>396</v>
      </c>
      <c r="F163" s="251" t="s">
        <v>397</v>
      </c>
      <c r="G163" s="252" t="s">
        <v>398</v>
      </c>
      <c r="H163" s="253">
        <v>1</v>
      </c>
      <c r="I163" s="254"/>
      <c r="J163" s="255">
        <f>ROUND(I163*H163,2)</f>
        <v>0</v>
      </c>
      <c r="K163" s="251" t="s">
        <v>170</v>
      </c>
      <c r="L163" s="256"/>
      <c r="M163" s="257" t="s">
        <v>19</v>
      </c>
      <c r="N163" s="258" t="s">
        <v>49</v>
      </c>
      <c r="O163" s="82"/>
      <c r="P163" s="225">
        <f>O163*H163</f>
        <v>0</v>
      </c>
      <c r="Q163" s="225">
        <v>0.001</v>
      </c>
      <c r="R163" s="225">
        <f>Q163*H163</f>
        <v>0.001</v>
      </c>
      <c r="S163" s="225">
        <v>0</v>
      </c>
      <c r="T163" s="226">
        <f>S163*H163</f>
        <v>0</v>
      </c>
      <c r="AR163" s="227" t="s">
        <v>189</v>
      </c>
      <c r="AT163" s="227" t="s">
        <v>229</v>
      </c>
      <c r="AU163" s="227" t="s">
        <v>87</v>
      </c>
      <c r="AY163" s="16" t="s">
        <v>132</v>
      </c>
      <c r="BE163" s="228">
        <f>IF(N163="základní",J163,0)</f>
        <v>0</v>
      </c>
      <c r="BF163" s="228">
        <f>IF(N163="snížená",J163,0)</f>
        <v>0</v>
      </c>
      <c r="BG163" s="228">
        <f>IF(N163="zákl. přenesená",J163,0)</f>
        <v>0</v>
      </c>
      <c r="BH163" s="228">
        <f>IF(N163="sníž. přenesená",J163,0)</f>
        <v>0</v>
      </c>
      <c r="BI163" s="228">
        <f>IF(N163="nulová",J163,0)</f>
        <v>0</v>
      </c>
      <c r="BJ163" s="16" t="s">
        <v>85</v>
      </c>
      <c r="BK163" s="228">
        <f>ROUND(I163*H163,2)</f>
        <v>0</v>
      </c>
      <c r="BL163" s="16" t="s">
        <v>153</v>
      </c>
      <c r="BM163" s="227" t="s">
        <v>399</v>
      </c>
    </row>
    <row r="164" spans="2:51" s="12" customFormat="1" ht="12">
      <c r="B164" s="237"/>
      <c r="C164" s="238"/>
      <c r="D164" s="229" t="s">
        <v>174</v>
      </c>
      <c r="E164" s="239" t="s">
        <v>19</v>
      </c>
      <c r="F164" s="240" t="s">
        <v>400</v>
      </c>
      <c r="G164" s="238"/>
      <c r="H164" s="241">
        <v>1</v>
      </c>
      <c r="I164" s="242"/>
      <c r="J164" s="238"/>
      <c r="K164" s="238"/>
      <c r="L164" s="243"/>
      <c r="M164" s="244"/>
      <c r="N164" s="245"/>
      <c r="O164" s="245"/>
      <c r="P164" s="245"/>
      <c r="Q164" s="245"/>
      <c r="R164" s="245"/>
      <c r="S164" s="245"/>
      <c r="T164" s="246"/>
      <c r="AT164" s="247" t="s">
        <v>174</v>
      </c>
      <c r="AU164" s="247" t="s">
        <v>87</v>
      </c>
      <c r="AV164" s="12" t="s">
        <v>87</v>
      </c>
      <c r="AW164" s="12" t="s">
        <v>37</v>
      </c>
      <c r="AX164" s="12" t="s">
        <v>85</v>
      </c>
      <c r="AY164" s="247" t="s">
        <v>132</v>
      </c>
    </row>
    <row r="165" spans="2:63" s="11" customFormat="1" ht="22.8" customHeight="1">
      <c r="B165" s="202"/>
      <c r="C165" s="203"/>
      <c r="D165" s="204" t="s">
        <v>77</v>
      </c>
      <c r="E165" s="232" t="s">
        <v>196</v>
      </c>
      <c r="F165" s="232" t="s">
        <v>269</v>
      </c>
      <c r="G165" s="203"/>
      <c r="H165" s="203"/>
      <c r="I165" s="206"/>
      <c r="J165" s="233">
        <f>BK165</f>
        <v>0</v>
      </c>
      <c r="K165" s="203"/>
      <c r="L165" s="208"/>
      <c r="M165" s="209"/>
      <c r="N165" s="210"/>
      <c r="O165" s="210"/>
      <c r="P165" s="211">
        <f>SUM(P166:P172)</f>
        <v>0</v>
      </c>
      <c r="Q165" s="210"/>
      <c r="R165" s="211">
        <f>SUM(R166:R172)</f>
        <v>0</v>
      </c>
      <c r="S165" s="210"/>
      <c r="T165" s="212">
        <f>SUM(T166:T172)</f>
        <v>0.585</v>
      </c>
      <c r="AR165" s="213" t="s">
        <v>85</v>
      </c>
      <c r="AT165" s="214" t="s">
        <v>77</v>
      </c>
      <c r="AU165" s="214" t="s">
        <v>85</v>
      </c>
      <c r="AY165" s="213" t="s">
        <v>132</v>
      </c>
      <c r="BK165" s="215">
        <f>SUM(BK166:BK172)</f>
        <v>0</v>
      </c>
    </row>
    <row r="166" spans="2:65" s="1" customFormat="1" ht="36" customHeight="1">
      <c r="B166" s="37"/>
      <c r="C166" s="216" t="s">
        <v>289</v>
      </c>
      <c r="D166" s="216" t="s">
        <v>133</v>
      </c>
      <c r="E166" s="217" t="s">
        <v>401</v>
      </c>
      <c r="F166" s="218" t="s">
        <v>402</v>
      </c>
      <c r="G166" s="219" t="s">
        <v>266</v>
      </c>
      <c r="H166" s="220">
        <v>8</v>
      </c>
      <c r="I166" s="221"/>
      <c r="J166" s="222">
        <f>ROUND(I166*H166,2)</f>
        <v>0</v>
      </c>
      <c r="K166" s="218" t="s">
        <v>170</v>
      </c>
      <c r="L166" s="42"/>
      <c r="M166" s="223" t="s">
        <v>19</v>
      </c>
      <c r="N166" s="224" t="s">
        <v>49</v>
      </c>
      <c r="O166" s="82"/>
      <c r="P166" s="225">
        <f>O166*H166</f>
        <v>0</v>
      </c>
      <c r="Q166" s="225">
        <v>0</v>
      </c>
      <c r="R166" s="225">
        <f>Q166*H166</f>
        <v>0</v>
      </c>
      <c r="S166" s="225">
        <v>0.0657</v>
      </c>
      <c r="T166" s="226">
        <f>S166*H166</f>
        <v>0.5256</v>
      </c>
      <c r="AR166" s="227" t="s">
        <v>153</v>
      </c>
      <c r="AT166" s="227" t="s">
        <v>133</v>
      </c>
      <c r="AU166" s="227" t="s">
        <v>87</v>
      </c>
      <c r="AY166" s="16" t="s">
        <v>132</v>
      </c>
      <c r="BE166" s="228">
        <f>IF(N166="základní",J166,0)</f>
        <v>0</v>
      </c>
      <c r="BF166" s="228">
        <f>IF(N166="snížená",J166,0)</f>
        <v>0</v>
      </c>
      <c r="BG166" s="228">
        <f>IF(N166="zákl. přenesená",J166,0)</f>
        <v>0</v>
      </c>
      <c r="BH166" s="228">
        <f>IF(N166="sníž. přenesená",J166,0)</f>
        <v>0</v>
      </c>
      <c r="BI166" s="228">
        <f>IF(N166="nulová",J166,0)</f>
        <v>0</v>
      </c>
      <c r="BJ166" s="16" t="s">
        <v>85</v>
      </c>
      <c r="BK166" s="228">
        <f>ROUND(I166*H166,2)</f>
        <v>0</v>
      </c>
      <c r="BL166" s="16" t="s">
        <v>153</v>
      </c>
      <c r="BM166" s="227" t="s">
        <v>403</v>
      </c>
    </row>
    <row r="167" spans="2:47" s="1" customFormat="1" ht="12">
      <c r="B167" s="37"/>
      <c r="C167" s="38"/>
      <c r="D167" s="229" t="s">
        <v>172</v>
      </c>
      <c r="E167" s="38"/>
      <c r="F167" s="230" t="s">
        <v>404</v>
      </c>
      <c r="G167" s="38"/>
      <c r="H167" s="38"/>
      <c r="I167" s="144"/>
      <c r="J167" s="38"/>
      <c r="K167" s="38"/>
      <c r="L167" s="42"/>
      <c r="M167" s="231"/>
      <c r="N167" s="82"/>
      <c r="O167" s="82"/>
      <c r="P167" s="82"/>
      <c r="Q167" s="82"/>
      <c r="R167" s="82"/>
      <c r="S167" s="82"/>
      <c r="T167" s="83"/>
      <c r="AT167" s="16" t="s">
        <v>172</v>
      </c>
      <c r="AU167" s="16" t="s">
        <v>87</v>
      </c>
    </row>
    <row r="168" spans="2:51" s="12" customFormat="1" ht="12">
      <c r="B168" s="237"/>
      <c r="C168" s="238"/>
      <c r="D168" s="229" t="s">
        <v>174</v>
      </c>
      <c r="E168" s="239" t="s">
        <v>19</v>
      </c>
      <c r="F168" s="240" t="s">
        <v>405</v>
      </c>
      <c r="G168" s="238"/>
      <c r="H168" s="241">
        <v>8</v>
      </c>
      <c r="I168" s="242"/>
      <c r="J168" s="238"/>
      <c r="K168" s="238"/>
      <c r="L168" s="243"/>
      <c r="M168" s="244"/>
      <c r="N168" s="245"/>
      <c r="O168" s="245"/>
      <c r="P168" s="245"/>
      <c r="Q168" s="245"/>
      <c r="R168" s="245"/>
      <c r="S168" s="245"/>
      <c r="T168" s="246"/>
      <c r="AT168" s="247" t="s">
        <v>174</v>
      </c>
      <c r="AU168" s="247" t="s">
        <v>87</v>
      </c>
      <c r="AV168" s="12" t="s">
        <v>87</v>
      </c>
      <c r="AW168" s="12" t="s">
        <v>37</v>
      </c>
      <c r="AX168" s="12" t="s">
        <v>85</v>
      </c>
      <c r="AY168" s="247" t="s">
        <v>132</v>
      </c>
    </row>
    <row r="169" spans="2:65" s="1" customFormat="1" ht="24" customHeight="1">
      <c r="B169" s="37"/>
      <c r="C169" s="216" t="s">
        <v>296</v>
      </c>
      <c r="D169" s="216" t="s">
        <v>133</v>
      </c>
      <c r="E169" s="217" t="s">
        <v>406</v>
      </c>
      <c r="F169" s="218" t="s">
        <v>407</v>
      </c>
      <c r="G169" s="219" t="s">
        <v>273</v>
      </c>
      <c r="H169" s="220">
        <v>30</v>
      </c>
      <c r="I169" s="221"/>
      <c r="J169" s="222">
        <f>ROUND(I169*H169,2)</f>
        <v>0</v>
      </c>
      <c r="K169" s="218" t="s">
        <v>170</v>
      </c>
      <c r="L169" s="42"/>
      <c r="M169" s="223" t="s">
        <v>19</v>
      </c>
      <c r="N169" s="224" t="s">
        <v>49</v>
      </c>
      <c r="O169" s="82"/>
      <c r="P169" s="225">
        <f>O169*H169</f>
        <v>0</v>
      </c>
      <c r="Q169" s="225">
        <v>0</v>
      </c>
      <c r="R169" s="225">
        <f>Q169*H169</f>
        <v>0</v>
      </c>
      <c r="S169" s="225">
        <v>0.00198</v>
      </c>
      <c r="T169" s="226">
        <f>S169*H169</f>
        <v>0.0594</v>
      </c>
      <c r="AR169" s="227" t="s">
        <v>153</v>
      </c>
      <c r="AT169" s="227" t="s">
        <v>133</v>
      </c>
      <c r="AU169" s="227" t="s">
        <v>87</v>
      </c>
      <c r="AY169" s="16" t="s">
        <v>132</v>
      </c>
      <c r="BE169" s="228">
        <f>IF(N169="základní",J169,0)</f>
        <v>0</v>
      </c>
      <c r="BF169" s="228">
        <f>IF(N169="snížená",J169,0)</f>
        <v>0</v>
      </c>
      <c r="BG169" s="228">
        <f>IF(N169="zákl. přenesená",J169,0)</f>
        <v>0</v>
      </c>
      <c r="BH169" s="228">
        <f>IF(N169="sníž. přenesená",J169,0)</f>
        <v>0</v>
      </c>
      <c r="BI169" s="228">
        <f>IF(N169="nulová",J169,0)</f>
        <v>0</v>
      </c>
      <c r="BJ169" s="16" t="s">
        <v>85</v>
      </c>
      <c r="BK169" s="228">
        <f>ROUND(I169*H169,2)</f>
        <v>0</v>
      </c>
      <c r="BL169" s="16" t="s">
        <v>153</v>
      </c>
      <c r="BM169" s="227" t="s">
        <v>408</v>
      </c>
    </row>
    <row r="170" spans="2:47" s="1" customFormat="1" ht="12">
      <c r="B170" s="37"/>
      <c r="C170" s="38"/>
      <c r="D170" s="229" t="s">
        <v>172</v>
      </c>
      <c r="E170" s="38"/>
      <c r="F170" s="230" t="s">
        <v>409</v>
      </c>
      <c r="G170" s="38"/>
      <c r="H170" s="38"/>
      <c r="I170" s="144"/>
      <c r="J170" s="38"/>
      <c r="K170" s="38"/>
      <c r="L170" s="42"/>
      <c r="M170" s="231"/>
      <c r="N170" s="82"/>
      <c r="O170" s="82"/>
      <c r="P170" s="82"/>
      <c r="Q170" s="82"/>
      <c r="R170" s="82"/>
      <c r="S170" s="82"/>
      <c r="T170" s="83"/>
      <c r="AT170" s="16" t="s">
        <v>172</v>
      </c>
      <c r="AU170" s="16" t="s">
        <v>87</v>
      </c>
    </row>
    <row r="171" spans="2:51" s="12" customFormat="1" ht="12">
      <c r="B171" s="237"/>
      <c r="C171" s="238"/>
      <c r="D171" s="229" t="s">
        <v>174</v>
      </c>
      <c r="E171" s="239" t="s">
        <v>19</v>
      </c>
      <c r="F171" s="240" t="s">
        <v>410</v>
      </c>
      <c r="G171" s="238"/>
      <c r="H171" s="241">
        <v>30</v>
      </c>
      <c r="I171" s="242"/>
      <c r="J171" s="238"/>
      <c r="K171" s="238"/>
      <c r="L171" s="243"/>
      <c r="M171" s="244"/>
      <c r="N171" s="245"/>
      <c r="O171" s="245"/>
      <c r="P171" s="245"/>
      <c r="Q171" s="245"/>
      <c r="R171" s="245"/>
      <c r="S171" s="245"/>
      <c r="T171" s="246"/>
      <c r="AT171" s="247" t="s">
        <v>174</v>
      </c>
      <c r="AU171" s="247" t="s">
        <v>87</v>
      </c>
      <c r="AV171" s="12" t="s">
        <v>87</v>
      </c>
      <c r="AW171" s="12" t="s">
        <v>37</v>
      </c>
      <c r="AX171" s="12" t="s">
        <v>85</v>
      </c>
      <c r="AY171" s="247" t="s">
        <v>132</v>
      </c>
    </row>
    <row r="172" spans="2:65" s="1" customFormat="1" ht="36" customHeight="1">
      <c r="B172" s="37"/>
      <c r="C172" s="216" t="s">
        <v>303</v>
      </c>
      <c r="D172" s="216" t="s">
        <v>133</v>
      </c>
      <c r="E172" s="217" t="s">
        <v>290</v>
      </c>
      <c r="F172" s="218" t="s">
        <v>291</v>
      </c>
      <c r="G172" s="219" t="s">
        <v>292</v>
      </c>
      <c r="H172" s="220">
        <v>0.585</v>
      </c>
      <c r="I172" s="221"/>
      <c r="J172" s="222">
        <f>ROUND(I172*H172,2)</f>
        <v>0</v>
      </c>
      <c r="K172" s="218" t="s">
        <v>19</v>
      </c>
      <c r="L172" s="42"/>
      <c r="M172" s="223" t="s">
        <v>19</v>
      </c>
      <c r="N172" s="224" t="s">
        <v>49</v>
      </c>
      <c r="O172" s="82"/>
      <c r="P172" s="225">
        <f>O172*H172</f>
        <v>0</v>
      </c>
      <c r="Q172" s="225">
        <v>0</v>
      </c>
      <c r="R172" s="225">
        <f>Q172*H172</f>
        <v>0</v>
      </c>
      <c r="S172" s="225">
        <v>0</v>
      </c>
      <c r="T172" s="226">
        <f>S172*H172</f>
        <v>0</v>
      </c>
      <c r="AR172" s="227" t="s">
        <v>153</v>
      </c>
      <c r="AT172" s="227" t="s">
        <v>133</v>
      </c>
      <c r="AU172" s="227" t="s">
        <v>87</v>
      </c>
      <c r="AY172" s="16" t="s">
        <v>132</v>
      </c>
      <c r="BE172" s="228">
        <f>IF(N172="základní",J172,0)</f>
        <v>0</v>
      </c>
      <c r="BF172" s="228">
        <f>IF(N172="snížená",J172,0)</f>
        <v>0</v>
      </c>
      <c r="BG172" s="228">
        <f>IF(N172="zákl. přenesená",J172,0)</f>
        <v>0</v>
      </c>
      <c r="BH172" s="228">
        <f>IF(N172="sníž. přenesená",J172,0)</f>
        <v>0</v>
      </c>
      <c r="BI172" s="228">
        <f>IF(N172="nulová",J172,0)</f>
        <v>0</v>
      </c>
      <c r="BJ172" s="16" t="s">
        <v>85</v>
      </c>
      <c r="BK172" s="228">
        <f>ROUND(I172*H172,2)</f>
        <v>0</v>
      </c>
      <c r="BL172" s="16" t="s">
        <v>153</v>
      </c>
      <c r="BM172" s="227" t="s">
        <v>411</v>
      </c>
    </row>
    <row r="173" spans="2:63" s="11" customFormat="1" ht="22.8" customHeight="1">
      <c r="B173" s="202"/>
      <c r="C173" s="203"/>
      <c r="D173" s="204" t="s">
        <v>77</v>
      </c>
      <c r="E173" s="232" t="s">
        <v>294</v>
      </c>
      <c r="F173" s="232" t="s">
        <v>295</v>
      </c>
      <c r="G173" s="203"/>
      <c r="H173" s="203"/>
      <c r="I173" s="206"/>
      <c r="J173" s="233">
        <f>BK173</f>
        <v>0</v>
      </c>
      <c r="K173" s="203"/>
      <c r="L173" s="208"/>
      <c r="M173" s="209"/>
      <c r="N173" s="210"/>
      <c r="O173" s="210"/>
      <c r="P173" s="211">
        <f>P174</f>
        <v>0</v>
      </c>
      <c r="Q173" s="210"/>
      <c r="R173" s="211">
        <f>R174</f>
        <v>0</v>
      </c>
      <c r="S173" s="210"/>
      <c r="T173" s="212">
        <f>T174</f>
        <v>0</v>
      </c>
      <c r="AR173" s="213" t="s">
        <v>85</v>
      </c>
      <c r="AT173" s="214" t="s">
        <v>77</v>
      </c>
      <c r="AU173" s="214" t="s">
        <v>85</v>
      </c>
      <c r="AY173" s="213" t="s">
        <v>132</v>
      </c>
      <c r="BK173" s="215">
        <f>BK174</f>
        <v>0</v>
      </c>
    </row>
    <row r="174" spans="2:65" s="1" customFormat="1" ht="36" customHeight="1">
      <c r="B174" s="37"/>
      <c r="C174" s="216" t="s">
        <v>412</v>
      </c>
      <c r="D174" s="216" t="s">
        <v>133</v>
      </c>
      <c r="E174" s="217" t="s">
        <v>413</v>
      </c>
      <c r="F174" s="218" t="s">
        <v>414</v>
      </c>
      <c r="G174" s="219" t="s">
        <v>292</v>
      </c>
      <c r="H174" s="220">
        <v>1.173</v>
      </c>
      <c r="I174" s="221"/>
      <c r="J174" s="222">
        <f>ROUND(I174*H174,2)</f>
        <v>0</v>
      </c>
      <c r="K174" s="218" t="s">
        <v>170</v>
      </c>
      <c r="L174" s="42"/>
      <c r="M174" s="270" t="s">
        <v>19</v>
      </c>
      <c r="N174" s="271" t="s">
        <v>49</v>
      </c>
      <c r="O174" s="235"/>
      <c r="P174" s="272">
        <f>O174*H174</f>
        <v>0</v>
      </c>
      <c r="Q174" s="272">
        <v>0</v>
      </c>
      <c r="R174" s="272">
        <f>Q174*H174</f>
        <v>0</v>
      </c>
      <c r="S174" s="272">
        <v>0</v>
      </c>
      <c r="T174" s="273">
        <f>S174*H174</f>
        <v>0</v>
      </c>
      <c r="AR174" s="227" t="s">
        <v>153</v>
      </c>
      <c r="AT174" s="227" t="s">
        <v>133</v>
      </c>
      <c r="AU174" s="227" t="s">
        <v>87</v>
      </c>
      <c r="AY174" s="16" t="s">
        <v>132</v>
      </c>
      <c r="BE174" s="228">
        <f>IF(N174="základní",J174,0)</f>
        <v>0</v>
      </c>
      <c r="BF174" s="228">
        <f>IF(N174="snížená",J174,0)</f>
        <v>0</v>
      </c>
      <c r="BG174" s="228">
        <f>IF(N174="zákl. přenesená",J174,0)</f>
        <v>0</v>
      </c>
      <c r="BH174" s="228">
        <f>IF(N174="sníž. přenesená",J174,0)</f>
        <v>0</v>
      </c>
      <c r="BI174" s="228">
        <f>IF(N174="nulová",J174,0)</f>
        <v>0</v>
      </c>
      <c r="BJ174" s="16" t="s">
        <v>85</v>
      </c>
      <c r="BK174" s="228">
        <f>ROUND(I174*H174,2)</f>
        <v>0</v>
      </c>
      <c r="BL174" s="16" t="s">
        <v>153</v>
      </c>
      <c r="BM174" s="227" t="s">
        <v>415</v>
      </c>
    </row>
    <row r="175" spans="2:12" s="1" customFormat="1" ht="6.95" customHeight="1">
      <c r="B175" s="57"/>
      <c r="C175" s="58"/>
      <c r="D175" s="58"/>
      <c r="E175" s="58"/>
      <c r="F175" s="58"/>
      <c r="G175" s="58"/>
      <c r="H175" s="58"/>
      <c r="I175" s="169"/>
      <c r="J175" s="58"/>
      <c r="K175" s="58"/>
      <c r="L175" s="42"/>
    </row>
  </sheetData>
  <sheetProtection password="CC35" sheet="1" objects="1" scenarios="1" formatColumns="0" formatRows="0" autoFilter="0"/>
  <autoFilter ref="C88:K174"/>
  <mergeCells count="12">
    <mergeCell ref="E7:H7"/>
    <mergeCell ref="E9:H9"/>
    <mergeCell ref="E11:H11"/>
    <mergeCell ref="E20:H20"/>
    <mergeCell ref="E29:H29"/>
    <mergeCell ref="E50:H50"/>
    <mergeCell ref="E52:H52"/>
    <mergeCell ref="E54:H54"/>
    <mergeCell ref="E77:H77"/>
    <mergeCell ref="E79:H79"/>
    <mergeCell ref="E81:H81"/>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B2:BM235"/>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50.8515625" style="0" customWidth="1"/>
    <col min="7" max="7" width="7.00390625" style="0" customWidth="1"/>
    <col min="8" max="8" width="11.421875" style="0" customWidth="1"/>
    <col min="9" max="9" width="20.140625" style="136"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6" t="s">
        <v>101</v>
      </c>
    </row>
    <row r="3" spans="2:46" ht="6.95" customHeight="1">
      <c r="B3" s="137"/>
      <c r="C3" s="138"/>
      <c r="D3" s="138"/>
      <c r="E3" s="138"/>
      <c r="F3" s="138"/>
      <c r="G3" s="138"/>
      <c r="H3" s="138"/>
      <c r="I3" s="139"/>
      <c r="J3" s="138"/>
      <c r="K3" s="138"/>
      <c r="L3" s="19"/>
      <c r="AT3" s="16" t="s">
        <v>87</v>
      </c>
    </row>
    <row r="4" spans="2:46" ht="24.95" customHeight="1">
      <c r="B4" s="19"/>
      <c r="D4" s="140" t="s">
        <v>105</v>
      </c>
      <c r="L4" s="19"/>
      <c r="M4" s="141" t="s">
        <v>10</v>
      </c>
      <c r="AT4" s="16" t="s">
        <v>4</v>
      </c>
    </row>
    <row r="5" spans="2:12" ht="6.95" customHeight="1">
      <c r="B5" s="19"/>
      <c r="L5" s="19"/>
    </row>
    <row r="6" spans="2:12" ht="12" customHeight="1">
      <c r="B6" s="19"/>
      <c r="D6" s="142" t="s">
        <v>16</v>
      </c>
      <c r="L6" s="19"/>
    </row>
    <row r="7" spans="2:12" ht="16.5" customHeight="1">
      <c r="B7" s="19"/>
      <c r="E7" s="143" t="str">
        <f>'Rekapitulace stavby'!K6</f>
        <v>Litvínov, Dvořákova ul. Oprava účelové komunikace</v>
      </c>
      <c r="F7" s="142"/>
      <c r="G7" s="142"/>
      <c r="H7" s="142"/>
      <c r="L7" s="19"/>
    </row>
    <row r="8" spans="2:12" ht="12" customHeight="1">
      <c r="B8" s="19"/>
      <c r="D8" s="142" t="s">
        <v>106</v>
      </c>
      <c r="L8" s="19"/>
    </row>
    <row r="9" spans="2:12" s="1" customFormat="1" ht="16.5" customHeight="1">
      <c r="B9" s="42"/>
      <c r="E9" s="143" t="s">
        <v>107</v>
      </c>
      <c r="F9" s="1"/>
      <c r="G9" s="1"/>
      <c r="H9" s="1"/>
      <c r="I9" s="144"/>
      <c r="L9" s="42"/>
    </row>
    <row r="10" spans="2:12" s="1" customFormat="1" ht="12" customHeight="1">
      <c r="B10" s="42"/>
      <c r="D10" s="142" t="s">
        <v>108</v>
      </c>
      <c r="I10" s="144"/>
      <c r="L10" s="42"/>
    </row>
    <row r="11" spans="2:12" s="1" customFormat="1" ht="36.95" customHeight="1">
      <c r="B11" s="42"/>
      <c r="E11" s="145" t="s">
        <v>416</v>
      </c>
      <c r="F11" s="1"/>
      <c r="G11" s="1"/>
      <c r="H11" s="1"/>
      <c r="I11" s="144"/>
      <c r="L11" s="42"/>
    </row>
    <row r="12" spans="2:12" s="1" customFormat="1" ht="12">
      <c r="B12" s="42"/>
      <c r="I12" s="144"/>
      <c r="L12" s="42"/>
    </row>
    <row r="13" spans="2:12" s="1" customFormat="1" ht="12" customHeight="1">
      <c r="B13" s="42"/>
      <c r="D13" s="142" t="s">
        <v>18</v>
      </c>
      <c r="F13" s="131" t="s">
        <v>19</v>
      </c>
      <c r="I13" s="146" t="s">
        <v>20</v>
      </c>
      <c r="J13" s="131" t="s">
        <v>19</v>
      </c>
      <c r="L13" s="42"/>
    </row>
    <row r="14" spans="2:12" s="1" customFormat="1" ht="12" customHeight="1">
      <c r="B14" s="42"/>
      <c r="D14" s="142" t="s">
        <v>21</v>
      </c>
      <c r="F14" s="131" t="s">
        <v>22</v>
      </c>
      <c r="I14" s="146" t="s">
        <v>23</v>
      </c>
      <c r="J14" s="147" t="str">
        <f>'Rekapitulace stavby'!AN8</f>
        <v>15. 4. 2019</v>
      </c>
      <c r="L14" s="42"/>
    </row>
    <row r="15" spans="2:12" s="1" customFormat="1" ht="10.8" customHeight="1">
      <c r="B15" s="42"/>
      <c r="I15" s="144"/>
      <c r="L15" s="42"/>
    </row>
    <row r="16" spans="2:12" s="1" customFormat="1" ht="12" customHeight="1">
      <c r="B16" s="42"/>
      <c r="D16" s="142" t="s">
        <v>25</v>
      </c>
      <c r="I16" s="146" t="s">
        <v>26</v>
      </c>
      <c r="J16" s="131" t="s">
        <v>27</v>
      </c>
      <c r="L16" s="42"/>
    </row>
    <row r="17" spans="2:12" s="1" customFormat="1" ht="18" customHeight="1">
      <c r="B17" s="42"/>
      <c r="E17" s="131" t="s">
        <v>28</v>
      </c>
      <c r="I17" s="146" t="s">
        <v>29</v>
      </c>
      <c r="J17" s="131" t="s">
        <v>30</v>
      </c>
      <c r="L17" s="42"/>
    </row>
    <row r="18" spans="2:12" s="1" customFormat="1" ht="6.95" customHeight="1">
      <c r="B18" s="42"/>
      <c r="I18" s="144"/>
      <c r="L18" s="42"/>
    </row>
    <row r="19" spans="2:12" s="1" customFormat="1" ht="12" customHeight="1">
      <c r="B19" s="42"/>
      <c r="D19" s="142" t="s">
        <v>31</v>
      </c>
      <c r="I19" s="146" t="s">
        <v>26</v>
      </c>
      <c r="J19" s="32" t="str">
        <f>'Rekapitulace stavby'!AN13</f>
        <v>Vyplň údaj</v>
      </c>
      <c r="L19" s="42"/>
    </row>
    <row r="20" spans="2:12" s="1" customFormat="1" ht="18" customHeight="1">
      <c r="B20" s="42"/>
      <c r="E20" s="32" t="str">
        <f>'Rekapitulace stavby'!E14</f>
        <v>Vyplň údaj</v>
      </c>
      <c r="F20" s="131"/>
      <c r="G20" s="131"/>
      <c r="H20" s="131"/>
      <c r="I20" s="146" t="s">
        <v>29</v>
      </c>
      <c r="J20" s="32" t="str">
        <f>'Rekapitulace stavby'!AN14</f>
        <v>Vyplň údaj</v>
      </c>
      <c r="L20" s="42"/>
    </row>
    <row r="21" spans="2:12" s="1" customFormat="1" ht="6.95" customHeight="1">
      <c r="B21" s="42"/>
      <c r="I21" s="144"/>
      <c r="L21" s="42"/>
    </row>
    <row r="22" spans="2:12" s="1" customFormat="1" ht="12" customHeight="1">
      <c r="B22" s="42"/>
      <c r="D22" s="142" t="s">
        <v>33</v>
      </c>
      <c r="I22" s="146" t="s">
        <v>26</v>
      </c>
      <c r="J22" s="131" t="s">
        <v>34</v>
      </c>
      <c r="L22" s="42"/>
    </row>
    <row r="23" spans="2:12" s="1" customFormat="1" ht="18" customHeight="1">
      <c r="B23" s="42"/>
      <c r="E23" s="131" t="s">
        <v>35</v>
      </c>
      <c r="I23" s="146" t="s">
        <v>29</v>
      </c>
      <c r="J23" s="131" t="s">
        <v>36</v>
      </c>
      <c r="L23" s="42"/>
    </row>
    <row r="24" spans="2:12" s="1" customFormat="1" ht="6.95" customHeight="1">
      <c r="B24" s="42"/>
      <c r="I24" s="144"/>
      <c r="L24" s="42"/>
    </row>
    <row r="25" spans="2:12" s="1" customFormat="1" ht="12" customHeight="1">
      <c r="B25" s="42"/>
      <c r="D25" s="142" t="s">
        <v>38</v>
      </c>
      <c r="I25" s="146" t="s">
        <v>26</v>
      </c>
      <c r="J25" s="131" t="s">
        <v>39</v>
      </c>
      <c r="L25" s="42"/>
    </row>
    <row r="26" spans="2:12" s="1" customFormat="1" ht="18" customHeight="1">
      <c r="B26" s="42"/>
      <c r="E26" s="131" t="s">
        <v>40</v>
      </c>
      <c r="I26" s="146" t="s">
        <v>29</v>
      </c>
      <c r="J26" s="131" t="s">
        <v>41</v>
      </c>
      <c r="L26" s="42"/>
    </row>
    <row r="27" spans="2:12" s="1" customFormat="1" ht="6.95" customHeight="1">
      <c r="B27" s="42"/>
      <c r="I27" s="144"/>
      <c r="L27" s="42"/>
    </row>
    <row r="28" spans="2:12" s="1" customFormat="1" ht="12" customHeight="1">
      <c r="B28" s="42"/>
      <c r="D28" s="142" t="s">
        <v>42</v>
      </c>
      <c r="I28" s="144"/>
      <c r="L28" s="42"/>
    </row>
    <row r="29" spans="2:12" s="7" customFormat="1" ht="16.5" customHeight="1">
      <c r="B29" s="148"/>
      <c r="E29" s="149" t="s">
        <v>19</v>
      </c>
      <c r="F29" s="149"/>
      <c r="G29" s="149"/>
      <c r="H29" s="149"/>
      <c r="I29" s="150"/>
      <c r="L29" s="148"/>
    </row>
    <row r="30" spans="2:12" s="1" customFormat="1" ht="6.95" customHeight="1">
      <c r="B30" s="42"/>
      <c r="I30" s="144"/>
      <c r="L30" s="42"/>
    </row>
    <row r="31" spans="2:12" s="1" customFormat="1" ht="6.95" customHeight="1">
      <c r="B31" s="42"/>
      <c r="D31" s="74"/>
      <c r="E31" s="74"/>
      <c r="F31" s="74"/>
      <c r="G31" s="74"/>
      <c r="H31" s="74"/>
      <c r="I31" s="151"/>
      <c r="J31" s="74"/>
      <c r="K31" s="74"/>
      <c r="L31" s="42"/>
    </row>
    <row r="32" spans="2:12" s="1" customFormat="1" ht="25.4" customHeight="1">
      <c r="B32" s="42"/>
      <c r="D32" s="152" t="s">
        <v>44</v>
      </c>
      <c r="I32" s="144"/>
      <c r="J32" s="153">
        <f>ROUND(J96,2)</f>
        <v>0</v>
      </c>
      <c r="L32" s="42"/>
    </row>
    <row r="33" spans="2:12" s="1" customFormat="1" ht="6.95" customHeight="1">
      <c r="B33" s="42"/>
      <c r="D33" s="74"/>
      <c r="E33" s="74"/>
      <c r="F33" s="74"/>
      <c r="G33" s="74"/>
      <c r="H33" s="74"/>
      <c r="I33" s="151"/>
      <c r="J33" s="74"/>
      <c r="K33" s="74"/>
      <c r="L33" s="42"/>
    </row>
    <row r="34" spans="2:12" s="1" customFormat="1" ht="14.4" customHeight="1">
      <c r="B34" s="42"/>
      <c r="F34" s="154" t="s">
        <v>46</v>
      </c>
      <c r="I34" s="155" t="s">
        <v>45</v>
      </c>
      <c r="J34" s="154" t="s">
        <v>47</v>
      </c>
      <c r="L34" s="42"/>
    </row>
    <row r="35" spans="2:12" s="1" customFormat="1" ht="14.4" customHeight="1">
      <c r="B35" s="42"/>
      <c r="D35" s="156" t="s">
        <v>48</v>
      </c>
      <c r="E35" s="142" t="s">
        <v>49</v>
      </c>
      <c r="F35" s="157">
        <f>ROUND((SUM(BE96:BE234)),2)</f>
        <v>0</v>
      </c>
      <c r="I35" s="158">
        <v>0.21</v>
      </c>
      <c r="J35" s="157">
        <f>ROUND(((SUM(BE96:BE234))*I35),2)</f>
        <v>0</v>
      </c>
      <c r="L35" s="42"/>
    </row>
    <row r="36" spans="2:12" s="1" customFormat="1" ht="14.4" customHeight="1">
      <c r="B36" s="42"/>
      <c r="E36" s="142" t="s">
        <v>50</v>
      </c>
      <c r="F36" s="157">
        <f>ROUND((SUM(BF96:BF234)),2)</f>
        <v>0</v>
      </c>
      <c r="I36" s="158">
        <v>0.15</v>
      </c>
      <c r="J36" s="157">
        <f>ROUND(((SUM(BF96:BF234))*I36),2)</f>
        <v>0</v>
      </c>
      <c r="L36" s="42"/>
    </row>
    <row r="37" spans="2:12" s="1" customFormat="1" ht="14.4" customHeight="1" hidden="1">
      <c r="B37" s="42"/>
      <c r="E37" s="142" t="s">
        <v>51</v>
      </c>
      <c r="F37" s="157">
        <f>ROUND((SUM(BG96:BG234)),2)</f>
        <v>0</v>
      </c>
      <c r="I37" s="158">
        <v>0.21</v>
      </c>
      <c r="J37" s="157">
        <f>0</f>
        <v>0</v>
      </c>
      <c r="L37" s="42"/>
    </row>
    <row r="38" spans="2:12" s="1" customFormat="1" ht="14.4" customHeight="1" hidden="1">
      <c r="B38" s="42"/>
      <c r="E38" s="142" t="s">
        <v>52</v>
      </c>
      <c r="F38" s="157">
        <f>ROUND((SUM(BH96:BH234)),2)</f>
        <v>0</v>
      </c>
      <c r="I38" s="158">
        <v>0.15</v>
      </c>
      <c r="J38" s="157">
        <f>0</f>
        <v>0</v>
      </c>
      <c r="L38" s="42"/>
    </row>
    <row r="39" spans="2:12" s="1" customFormat="1" ht="14.4" customHeight="1" hidden="1">
      <c r="B39" s="42"/>
      <c r="E39" s="142" t="s">
        <v>53</v>
      </c>
      <c r="F39" s="157">
        <f>ROUND((SUM(BI96:BI234)),2)</f>
        <v>0</v>
      </c>
      <c r="I39" s="158">
        <v>0</v>
      </c>
      <c r="J39" s="157">
        <f>0</f>
        <v>0</v>
      </c>
      <c r="L39" s="42"/>
    </row>
    <row r="40" spans="2:12" s="1" customFormat="1" ht="6.95" customHeight="1">
      <c r="B40" s="42"/>
      <c r="I40" s="144"/>
      <c r="L40" s="42"/>
    </row>
    <row r="41" spans="2:12" s="1" customFormat="1" ht="25.4" customHeight="1">
      <c r="B41" s="42"/>
      <c r="C41" s="159"/>
      <c r="D41" s="160" t="s">
        <v>54</v>
      </c>
      <c r="E41" s="161"/>
      <c r="F41" s="161"/>
      <c r="G41" s="162" t="s">
        <v>55</v>
      </c>
      <c r="H41" s="163" t="s">
        <v>56</v>
      </c>
      <c r="I41" s="164"/>
      <c r="J41" s="165">
        <f>SUM(J32:J39)</f>
        <v>0</v>
      </c>
      <c r="K41" s="166"/>
      <c r="L41" s="42"/>
    </row>
    <row r="42" spans="2:12" s="1" customFormat="1" ht="14.4" customHeight="1">
      <c r="B42" s="167"/>
      <c r="C42" s="168"/>
      <c r="D42" s="168"/>
      <c r="E42" s="168"/>
      <c r="F42" s="168"/>
      <c r="G42" s="168"/>
      <c r="H42" s="168"/>
      <c r="I42" s="169"/>
      <c r="J42" s="168"/>
      <c r="K42" s="168"/>
      <c r="L42" s="42"/>
    </row>
    <row r="46" spans="2:12" s="1" customFormat="1" ht="6.95" customHeight="1">
      <c r="B46" s="170"/>
      <c r="C46" s="171"/>
      <c r="D46" s="171"/>
      <c r="E46" s="171"/>
      <c r="F46" s="171"/>
      <c r="G46" s="171"/>
      <c r="H46" s="171"/>
      <c r="I46" s="172"/>
      <c r="J46" s="171"/>
      <c r="K46" s="171"/>
      <c r="L46" s="42"/>
    </row>
    <row r="47" spans="2:12" s="1" customFormat="1" ht="24.95" customHeight="1">
      <c r="B47" s="37"/>
      <c r="C47" s="22" t="s">
        <v>110</v>
      </c>
      <c r="D47" s="38"/>
      <c r="E47" s="38"/>
      <c r="F47" s="38"/>
      <c r="G47" s="38"/>
      <c r="H47" s="38"/>
      <c r="I47" s="144"/>
      <c r="J47" s="38"/>
      <c r="K47" s="38"/>
      <c r="L47" s="42"/>
    </row>
    <row r="48" spans="2:12" s="1" customFormat="1" ht="6.95" customHeight="1">
      <c r="B48" s="37"/>
      <c r="C48" s="38"/>
      <c r="D48" s="38"/>
      <c r="E48" s="38"/>
      <c r="F48" s="38"/>
      <c r="G48" s="38"/>
      <c r="H48" s="38"/>
      <c r="I48" s="144"/>
      <c r="J48" s="38"/>
      <c r="K48" s="38"/>
      <c r="L48" s="42"/>
    </row>
    <row r="49" spans="2:12" s="1" customFormat="1" ht="12" customHeight="1">
      <c r="B49" s="37"/>
      <c r="C49" s="31" t="s">
        <v>16</v>
      </c>
      <c r="D49" s="38"/>
      <c r="E49" s="38"/>
      <c r="F49" s="38"/>
      <c r="G49" s="38"/>
      <c r="H49" s="38"/>
      <c r="I49" s="144"/>
      <c r="J49" s="38"/>
      <c r="K49" s="38"/>
      <c r="L49" s="42"/>
    </row>
    <row r="50" spans="2:12" s="1" customFormat="1" ht="16.5" customHeight="1">
      <c r="B50" s="37"/>
      <c r="C50" s="38"/>
      <c r="D50" s="38"/>
      <c r="E50" s="173" t="str">
        <f>E7</f>
        <v>Litvínov, Dvořákova ul. Oprava účelové komunikace</v>
      </c>
      <c r="F50" s="31"/>
      <c r="G50" s="31"/>
      <c r="H50" s="31"/>
      <c r="I50" s="144"/>
      <c r="J50" s="38"/>
      <c r="K50" s="38"/>
      <c r="L50" s="42"/>
    </row>
    <row r="51" spans="2:12" ht="12" customHeight="1">
      <c r="B51" s="20"/>
      <c r="C51" s="31" t="s">
        <v>106</v>
      </c>
      <c r="D51" s="21"/>
      <c r="E51" s="21"/>
      <c r="F51" s="21"/>
      <c r="G51" s="21"/>
      <c r="H51" s="21"/>
      <c r="I51" s="136"/>
      <c r="J51" s="21"/>
      <c r="K51" s="21"/>
      <c r="L51" s="19"/>
    </row>
    <row r="52" spans="2:12" s="1" customFormat="1" ht="16.5" customHeight="1">
      <c r="B52" s="37"/>
      <c r="C52" s="38"/>
      <c r="D52" s="38"/>
      <c r="E52" s="173" t="s">
        <v>107</v>
      </c>
      <c r="F52" s="38"/>
      <c r="G52" s="38"/>
      <c r="H52" s="38"/>
      <c r="I52" s="144"/>
      <c r="J52" s="38"/>
      <c r="K52" s="38"/>
      <c r="L52" s="42"/>
    </row>
    <row r="53" spans="2:12" s="1" customFormat="1" ht="12" customHeight="1">
      <c r="B53" s="37"/>
      <c r="C53" s="31" t="s">
        <v>108</v>
      </c>
      <c r="D53" s="38"/>
      <c r="E53" s="38"/>
      <c r="F53" s="38"/>
      <c r="G53" s="38"/>
      <c r="H53" s="38"/>
      <c r="I53" s="144"/>
      <c r="J53" s="38"/>
      <c r="K53" s="38"/>
      <c r="L53" s="42"/>
    </row>
    <row r="54" spans="2:12" s="1" customFormat="1" ht="16.5" customHeight="1">
      <c r="B54" s="37"/>
      <c r="C54" s="38"/>
      <c r="D54" s="38"/>
      <c r="E54" s="67" t="str">
        <f>E11</f>
        <v>D.1.KO - Komunikace</v>
      </c>
      <c r="F54" s="38"/>
      <c r="G54" s="38"/>
      <c r="H54" s="38"/>
      <c r="I54" s="144"/>
      <c r="J54" s="38"/>
      <c r="K54" s="38"/>
      <c r="L54" s="42"/>
    </row>
    <row r="55" spans="2:12" s="1" customFormat="1" ht="6.95" customHeight="1">
      <c r="B55" s="37"/>
      <c r="C55" s="38"/>
      <c r="D55" s="38"/>
      <c r="E55" s="38"/>
      <c r="F55" s="38"/>
      <c r="G55" s="38"/>
      <c r="H55" s="38"/>
      <c r="I55" s="144"/>
      <c r="J55" s="38"/>
      <c r="K55" s="38"/>
      <c r="L55" s="42"/>
    </row>
    <row r="56" spans="2:12" s="1" customFormat="1" ht="12" customHeight="1">
      <c r="B56" s="37"/>
      <c r="C56" s="31" t="s">
        <v>21</v>
      </c>
      <c r="D56" s="38"/>
      <c r="E56" s="38"/>
      <c r="F56" s="26" t="str">
        <f>F14</f>
        <v>k.ú. Horní Litvínov</v>
      </c>
      <c r="G56" s="38"/>
      <c r="H56" s="38"/>
      <c r="I56" s="146" t="s">
        <v>23</v>
      </c>
      <c r="J56" s="70" t="str">
        <f>IF(J14="","",J14)</f>
        <v>15. 4. 2019</v>
      </c>
      <c r="K56" s="38"/>
      <c r="L56" s="42"/>
    </row>
    <row r="57" spans="2:12" s="1" customFormat="1" ht="6.95" customHeight="1">
      <c r="B57" s="37"/>
      <c r="C57" s="38"/>
      <c r="D57" s="38"/>
      <c r="E57" s="38"/>
      <c r="F57" s="38"/>
      <c r="G57" s="38"/>
      <c r="H57" s="38"/>
      <c r="I57" s="144"/>
      <c r="J57" s="38"/>
      <c r="K57" s="38"/>
      <c r="L57" s="42"/>
    </row>
    <row r="58" spans="2:12" s="1" customFormat="1" ht="27.9" customHeight="1">
      <c r="B58" s="37"/>
      <c r="C58" s="31" t="s">
        <v>25</v>
      </c>
      <c r="D58" s="38"/>
      <c r="E58" s="38"/>
      <c r="F58" s="26" t="str">
        <f>E17</f>
        <v>Město Litvínov</v>
      </c>
      <c r="G58" s="38"/>
      <c r="H58" s="38"/>
      <c r="I58" s="146" t="s">
        <v>33</v>
      </c>
      <c r="J58" s="35" t="str">
        <f>E23</f>
        <v>ARTECH spol. s r.o.</v>
      </c>
      <c r="K58" s="38"/>
      <c r="L58" s="42"/>
    </row>
    <row r="59" spans="2:12" s="1" customFormat="1" ht="15.15" customHeight="1">
      <c r="B59" s="37"/>
      <c r="C59" s="31" t="s">
        <v>31</v>
      </c>
      <c r="D59" s="38"/>
      <c r="E59" s="38"/>
      <c r="F59" s="26" t="str">
        <f>IF(E20="","",E20)</f>
        <v>Vyplň údaj</v>
      </c>
      <c r="G59" s="38"/>
      <c r="H59" s="38"/>
      <c r="I59" s="146" t="s">
        <v>38</v>
      </c>
      <c r="J59" s="35" t="str">
        <f>E26</f>
        <v>Karel Žíla</v>
      </c>
      <c r="K59" s="38"/>
      <c r="L59" s="42"/>
    </row>
    <row r="60" spans="2:12" s="1" customFormat="1" ht="10.3" customHeight="1">
      <c r="B60" s="37"/>
      <c r="C60" s="38"/>
      <c r="D60" s="38"/>
      <c r="E60" s="38"/>
      <c r="F60" s="38"/>
      <c r="G60" s="38"/>
      <c r="H60" s="38"/>
      <c r="I60" s="144"/>
      <c r="J60" s="38"/>
      <c r="K60" s="38"/>
      <c r="L60" s="42"/>
    </row>
    <row r="61" spans="2:12" s="1" customFormat="1" ht="29.25" customHeight="1">
      <c r="B61" s="37"/>
      <c r="C61" s="174" t="s">
        <v>111</v>
      </c>
      <c r="D61" s="175"/>
      <c r="E61" s="175"/>
      <c r="F61" s="175"/>
      <c r="G61" s="175"/>
      <c r="H61" s="175"/>
      <c r="I61" s="176"/>
      <c r="J61" s="177" t="s">
        <v>112</v>
      </c>
      <c r="K61" s="175"/>
      <c r="L61" s="42"/>
    </row>
    <row r="62" spans="2:12" s="1" customFormat="1" ht="10.3" customHeight="1">
      <c r="B62" s="37"/>
      <c r="C62" s="38"/>
      <c r="D62" s="38"/>
      <c r="E62" s="38"/>
      <c r="F62" s="38"/>
      <c r="G62" s="38"/>
      <c r="H62" s="38"/>
      <c r="I62" s="144"/>
      <c r="J62" s="38"/>
      <c r="K62" s="38"/>
      <c r="L62" s="42"/>
    </row>
    <row r="63" spans="2:47" s="1" customFormat="1" ht="22.8" customHeight="1">
      <c r="B63" s="37"/>
      <c r="C63" s="178" t="s">
        <v>76</v>
      </c>
      <c r="D63" s="38"/>
      <c r="E63" s="38"/>
      <c r="F63" s="38"/>
      <c r="G63" s="38"/>
      <c r="H63" s="38"/>
      <c r="I63" s="144"/>
      <c r="J63" s="100">
        <f>J96</f>
        <v>0</v>
      </c>
      <c r="K63" s="38"/>
      <c r="L63" s="42"/>
      <c r="AU63" s="16" t="s">
        <v>113</v>
      </c>
    </row>
    <row r="64" spans="2:12" s="8" customFormat="1" ht="24.95" customHeight="1">
      <c r="B64" s="179"/>
      <c r="C64" s="180"/>
      <c r="D64" s="181" t="s">
        <v>159</v>
      </c>
      <c r="E64" s="182"/>
      <c r="F64" s="182"/>
      <c r="G64" s="182"/>
      <c r="H64" s="182"/>
      <c r="I64" s="183"/>
      <c r="J64" s="184">
        <f>J97</f>
        <v>0</v>
      </c>
      <c r="K64" s="180"/>
      <c r="L64" s="185"/>
    </row>
    <row r="65" spans="2:12" s="9" customFormat="1" ht="19.9" customHeight="1">
      <c r="B65" s="186"/>
      <c r="C65" s="123"/>
      <c r="D65" s="187" t="s">
        <v>160</v>
      </c>
      <c r="E65" s="188"/>
      <c r="F65" s="188"/>
      <c r="G65" s="188"/>
      <c r="H65" s="188"/>
      <c r="I65" s="189"/>
      <c r="J65" s="190">
        <f>J98</f>
        <v>0</v>
      </c>
      <c r="K65" s="123"/>
      <c r="L65" s="191"/>
    </row>
    <row r="66" spans="2:12" s="9" customFormat="1" ht="19.9" customHeight="1">
      <c r="B66" s="186"/>
      <c r="C66" s="123"/>
      <c r="D66" s="187" t="s">
        <v>417</v>
      </c>
      <c r="E66" s="188"/>
      <c r="F66" s="188"/>
      <c r="G66" s="188"/>
      <c r="H66" s="188"/>
      <c r="I66" s="189"/>
      <c r="J66" s="190">
        <f>J105</f>
        <v>0</v>
      </c>
      <c r="K66" s="123"/>
      <c r="L66" s="191"/>
    </row>
    <row r="67" spans="2:12" s="9" customFormat="1" ht="19.9" customHeight="1">
      <c r="B67" s="186"/>
      <c r="C67" s="123"/>
      <c r="D67" s="187" t="s">
        <v>418</v>
      </c>
      <c r="E67" s="188"/>
      <c r="F67" s="188"/>
      <c r="G67" s="188"/>
      <c r="H67" s="188"/>
      <c r="I67" s="189"/>
      <c r="J67" s="190">
        <f>J115</f>
        <v>0</v>
      </c>
      <c r="K67" s="123"/>
      <c r="L67" s="191"/>
    </row>
    <row r="68" spans="2:12" s="9" customFormat="1" ht="19.9" customHeight="1">
      <c r="B68" s="186"/>
      <c r="C68" s="123"/>
      <c r="D68" s="187" t="s">
        <v>161</v>
      </c>
      <c r="E68" s="188"/>
      <c r="F68" s="188"/>
      <c r="G68" s="188"/>
      <c r="H68" s="188"/>
      <c r="I68" s="189"/>
      <c r="J68" s="190">
        <f>J142</f>
        <v>0</v>
      </c>
      <c r="K68" s="123"/>
      <c r="L68" s="191"/>
    </row>
    <row r="69" spans="2:12" s="9" customFormat="1" ht="19.9" customHeight="1">
      <c r="B69" s="186"/>
      <c r="C69" s="123"/>
      <c r="D69" s="187" t="s">
        <v>162</v>
      </c>
      <c r="E69" s="188"/>
      <c r="F69" s="188"/>
      <c r="G69" s="188"/>
      <c r="H69" s="188"/>
      <c r="I69" s="189"/>
      <c r="J69" s="190">
        <f>J167</f>
        <v>0</v>
      </c>
      <c r="K69" s="123"/>
      <c r="L69" s="191"/>
    </row>
    <row r="70" spans="2:12" s="9" customFormat="1" ht="19.9" customHeight="1">
      <c r="B70" s="186"/>
      <c r="C70" s="123"/>
      <c r="D70" s="187" t="s">
        <v>163</v>
      </c>
      <c r="E70" s="188"/>
      <c r="F70" s="188"/>
      <c r="G70" s="188"/>
      <c r="H70" s="188"/>
      <c r="I70" s="189"/>
      <c r="J70" s="190">
        <f>J215</f>
        <v>0</v>
      </c>
      <c r="K70" s="123"/>
      <c r="L70" s="191"/>
    </row>
    <row r="71" spans="2:12" s="9" customFormat="1" ht="19.9" customHeight="1">
      <c r="B71" s="186"/>
      <c r="C71" s="123"/>
      <c r="D71" s="187" t="s">
        <v>419</v>
      </c>
      <c r="E71" s="188"/>
      <c r="F71" s="188"/>
      <c r="G71" s="188"/>
      <c r="H71" s="188"/>
      <c r="I71" s="189"/>
      <c r="J71" s="190">
        <f>J218</f>
        <v>0</v>
      </c>
      <c r="K71" s="123"/>
      <c r="L71" s="191"/>
    </row>
    <row r="72" spans="2:12" s="8" customFormat="1" ht="24.95" customHeight="1">
      <c r="B72" s="179"/>
      <c r="C72" s="180"/>
      <c r="D72" s="181" t="s">
        <v>114</v>
      </c>
      <c r="E72" s="182"/>
      <c r="F72" s="182"/>
      <c r="G72" s="182"/>
      <c r="H72" s="182"/>
      <c r="I72" s="183"/>
      <c r="J72" s="184">
        <f>J229</f>
        <v>0</v>
      </c>
      <c r="K72" s="180"/>
      <c r="L72" s="185"/>
    </row>
    <row r="73" spans="2:12" s="9" customFormat="1" ht="19.9" customHeight="1">
      <c r="B73" s="186"/>
      <c r="C73" s="123"/>
      <c r="D73" s="187" t="s">
        <v>420</v>
      </c>
      <c r="E73" s="188"/>
      <c r="F73" s="188"/>
      <c r="G73" s="188"/>
      <c r="H73" s="188"/>
      <c r="I73" s="189"/>
      <c r="J73" s="190">
        <f>J230</f>
        <v>0</v>
      </c>
      <c r="K73" s="123"/>
      <c r="L73" s="191"/>
    </row>
    <row r="74" spans="2:12" s="9" customFormat="1" ht="19.9" customHeight="1">
      <c r="B74" s="186"/>
      <c r="C74" s="123"/>
      <c r="D74" s="187" t="s">
        <v>164</v>
      </c>
      <c r="E74" s="188"/>
      <c r="F74" s="188"/>
      <c r="G74" s="188"/>
      <c r="H74" s="188"/>
      <c r="I74" s="189"/>
      <c r="J74" s="190">
        <f>J233</f>
        <v>0</v>
      </c>
      <c r="K74" s="123"/>
      <c r="L74" s="191"/>
    </row>
    <row r="75" spans="2:12" s="1" customFormat="1" ht="21.8" customHeight="1">
      <c r="B75" s="37"/>
      <c r="C75" s="38"/>
      <c r="D75" s="38"/>
      <c r="E75" s="38"/>
      <c r="F75" s="38"/>
      <c r="G75" s="38"/>
      <c r="H75" s="38"/>
      <c r="I75" s="144"/>
      <c r="J75" s="38"/>
      <c r="K75" s="38"/>
      <c r="L75" s="42"/>
    </row>
    <row r="76" spans="2:12" s="1" customFormat="1" ht="6.95" customHeight="1">
      <c r="B76" s="57"/>
      <c r="C76" s="58"/>
      <c r="D76" s="58"/>
      <c r="E76" s="58"/>
      <c r="F76" s="58"/>
      <c r="G76" s="58"/>
      <c r="H76" s="58"/>
      <c r="I76" s="169"/>
      <c r="J76" s="58"/>
      <c r="K76" s="58"/>
      <c r="L76" s="42"/>
    </row>
    <row r="80" spans="2:12" s="1" customFormat="1" ht="6.95" customHeight="1">
      <c r="B80" s="59"/>
      <c r="C80" s="60"/>
      <c r="D80" s="60"/>
      <c r="E80" s="60"/>
      <c r="F80" s="60"/>
      <c r="G80" s="60"/>
      <c r="H80" s="60"/>
      <c r="I80" s="172"/>
      <c r="J80" s="60"/>
      <c r="K80" s="60"/>
      <c r="L80" s="42"/>
    </row>
    <row r="81" spans="2:12" s="1" customFormat="1" ht="24.95" customHeight="1">
      <c r="B81" s="37"/>
      <c r="C81" s="22" t="s">
        <v>116</v>
      </c>
      <c r="D81" s="38"/>
      <c r="E81" s="38"/>
      <c r="F81" s="38"/>
      <c r="G81" s="38"/>
      <c r="H81" s="38"/>
      <c r="I81" s="144"/>
      <c r="J81" s="38"/>
      <c r="K81" s="38"/>
      <c r="L81" s="42"/>
    </row>
    <row r="82" spans="2:12" s="1" customFormat="1" ht="6.95" customHeight="1">
      <c r="B82" s="37"/>
      <c r="C82" s="38"/>
      <c r="D82" s="38"/>
      <c r="E82" s="38"/>
      <c r="F82" s="38"/>
      <c r="G82" s="38"/>
      <c r="H82" s="38"/>
      <c r="I82" s="144"/>
      <c r="J82" s="38"/>
      <c r="K82" s="38"/>
      <c r="L82" s="42"/>
    </row>
    <row r="83" spans="2:12" s="1" customFormat="1" ht="12" customHeight="1">
      <c r="B83" s="37"/>
      <c r="C83" s="31" t="s">
        <v>16</v>
      </c>
      <c r="D83" s="38"/>
      <c r="E83" s="38"/>
      <c r="F83" s="38"/>
      <c r="G83" s="38"/>
      <c r="H83" s="38"/>
      <c r="I83" s="144"/>
      <c r="J83" s="38"/>
      <c r="K83" s="38"/>
      <c r="L83" s="42"/>
    </row>
    <row r="84" spans="2:12" s="1" customFormat="1" ht="16.5" customHeight="1">
      <c r="B84" s="37"/>
      <c r="C84" s="38"/>
      <c r="D84" s="38"/>
      <c r="E84" s="173" t="str">
        <f>E7</f>
        <v>Litvínov, Dvořákova ul. Oprava účelové komunikace</v>
      </c>
      <c r="F84" s="31"/>
      <c r="G84" s="31"/>
      <c r="H84" s="31"/>
      <c r="I84" s="144"/>
      <c r="J84" s="38"/>
      <c r="K84" s="38"/>
      <c r="L84" s="42"/>
    </row>
    <row r="85" spans="2:12" ht="12" customHeight="1">
      <c r="B85" s="20"/>
      <c r="C85" s="31" t="s">
        <v>106</v>
      </c>
      <c r="D85" s="21"/>
      <c r="E85" s="21"/>
      <c r="F85" s="21"/>
      <c r="G85" s="21"/>
      <c r="H85" s="21"/>
      <c r="I85" s="136"/>
      <c r="J85" s="21"/>
      <c r="K85" s="21"/>
      <c r="L85" s="19"/>
    </row>
    <row r="86" spans="2:12" s="1" customFormat="1" ht="16.5" customHeight="1">
      <c r="B86" s="37"/>
      <c r="C86" s="38"/>
      <c r="D86" s="38"/>
      <c r="E86" s="173" t="s">
        <v>107</v>
      </c>
      <c r="F86" s="38"/>
      <c r="G86" s="38"/>
      <c r="H86" s="38"/>
      <c r="I86" s="144"/>
      <c r="J86" s="38"/>
      <c r="K86" s="38"/>
      <c r="L86" s="42"/>
    </row>
    <row r="87" spans="2:12" s="1" customFormat="1" ht="12" customHeight="1">
      <c r="B87" s="37"/>
      <c r="C87" s="31" t="s">
        <v>108</v>
      </c>
      <c r="D87" s="38"/>
      <c r="E87" s="38"/>
      <c r="F87" s="38"/>
      <c r="G87" s="38"/>
      <c r="H87" s="38"/>
      <c r="I87" s="144"/>
      <c r="J87" s="38"/>
      <c r="K87" s="38"/>
      <c r="L87" s="42"/>
    </row>
    <row r="88" spans="2:12" s="1" customFormat="1" ht="16.5" customHeight="1">
      <c r="B88" s="37"/>
      <c r="C88" s="38"/>
      <c r="D88" s="38"/>
      <c r="E88" s="67" t="str">
        <f>E11</f>
        <v>D.1.KO - Komunikace</v>
      </c>
      <c r="F88" s="38"/>
      <c r="G88" s="38"/>
      <c r="H88" s="38"/>
      <c r="I88" s="144"/>
      <c r="J88" s="38"/>
      <c r="K88" s="38"/>
      <c r="L88" s="42"/>
    </row>
    <row r="89" spans="2:12" s="1" customFormat="1" ht="6.95" customHeight="1">
      <c r="B89" s="37"/>
      <c r="C89" s="38"/>
      <c r="D89" s="38"/>
      <c r="E89" s="38"/>
      <c r="F89" s="38"/>
      <c r="G89" s="38"/>
      <c r="H89" s="38"/>
      <c r="I89" s="144"/>
      <c r="J89" s="38"/>
      <c r="K89" s="38"/>
      <c r="L89" s="42"/>
    </row>
    <row r="90" spans="2:12" s="1" customFormat="1" ht="12" customHeight="1">
      <c r="B90" s="37"/>
      <c r="C90" s="31" t="s">
        <v>21</v>
      </c>
      <c r="D90" s="38"/>
      <c r="E90" s="38"/>
      <c r="F90" s="26" t="str">
        <f>F14</f>
        <v>k.ú. Horní Litvínov</v>
      </c>
      <c r="G90" s="38"/>
      <c r="H90" s="38"/>
      <c r="I90" s="146" t="s">
        <v>23</v>
      </c>
      <c r="J90" s="70" t="str">
        <f>IF(J14="","",J14)</f>
        <v>15. 4. 2019</v>
      </c>
      <c r="K90" s="38"/>
      <c r="L90" s="42"/>
    </row>
    <row r="91" spans="2:12" s="1" customFormat="1" ht="6.95" customHeight="1">
      <c r="B91" s="37"/>
      <c r="C91" s="38"/>
      <c r="D91" s="38"/>
      <c r="E91" s="38"/>
      <c r="F91" s="38"/>
      <c r="G91" s="38"/>
      <c r="H91" s="38"/>
      <c r="I91" s="144"/>
      <c r="J91" s="38"/>
      <c r="K91" s="38"/>
      <c r="L91" s="42"/>
    </row>
    <row r="92" spans="2:12" s="1" customFormat="1" ht="27.9" customHeight="1">
      <c r="B92" s="37"/>
      <c r="C92" s="31" t="s">
        <v>25</v>
      </c>
      <c r="D92" s="38"/>
      <c r="E92" s="38"/>
      <c r="F92" s="26" t="str">
        <f>E17</f>
        <v>Město Litvínov</v>
      </c>
      <c r="G92" s="38"/>
      <c r="H92" s="38"/>
      <c r="I92" s="146" t="s">
        <v>33</v>
      </c>
      <c r="J92" s="35" t="str">
        <f>E23</f>
        <v>ARTECH spol. s r.o.</v>
      </c>
      <c r="K92" s="38"/>
      <c r="L92" s="42"/>
    </row>
    <row r="93" spans="2:12" s="1" customFormat="1" ht="15.15" customHeight="1">
      <c r="B93" s="37"/>
      <c r="C93" s="31" t="s">
        <v>31</v>
      </c>
      <c r="D93" s="38"/>
      <c r="E93" s="38"/>
      <c r="F93" s="26" t="str">
        <f>IF(E20="","",E20)</f>
        <v>Vyplň údaj</v>
      </c>
      <c r="G93" s="38"/>
      <c r="H93" s="38"/>
      <c r="I93" s="146" t="s">
        <v>38</v>
      </c>
      <c r="J93" s="35" t="str">
        <f>E26</f>
        <v>Karel Žíla</v>
      </c>
      <c r="K93" s="38"/>
      <c r="L93" s="42"/>
    </row>
    <row r="94" spans="2:12" s="1" customFormat="1" ht="10.3" customHeight="1">
      <c r="B94" s="37"/>
      <c r="C94" s="38"/>
      <c r="D94" s="38"/>
      <c r="E94" s="38"/>
      <c r="F94" s="38"/>
      <c r="G94" s="38"/>
      <c r="H94" s="38"/>
      <c r="I94" s="144"/>
      <c r="J94" s="38"/>
      <c r="K94" s="38"/>
      <c r="L94" s="42"/>
    </row>
    <row r="95" spans="2:20" s="10" customFormat="1" ht="29.25" customHeight="1">
      <c r="B95" s="192"/>
      <c r="C95" s="193" t="s">
        <v>117</v>
      </c>
      <c r="D95" s="194" t="s">
        <v>63</v>
      </c>
      <c r="E95" s="194" t="s">
        <v>59</v>
      </c>
      <c r="F95" s="194" t="s">
        <v>60</v>
      </c>
      <c r="G95" s="194" t="s">
        <v>118</v>
      </c>
      <c r="H95" s="194" t="s">
        <v>119</v>
      </c>
      <c r="I95" s="195" t="s">
        <v>120</v>
      </c>
      <c r="J95" s="194" t="s">
        <v>112</v>
      </c>
      <c r="K95" s="196" t="s">
        <v>121</v>
      </c>
      <c r="L95" s="197"/>
      <c r="M95" s="90" t="s">
        <v>19</v>
      </c>
      <c r="N95" s="91" t="s">
        <v>48</v>
      </c>
      <c r="O95" s="91" t="s">
        <v>122</v>
      </c>
      <c r="P95" s="91" t="s">
        <v>123</v>
      </c>
      <c r="Q95" s="91" t="s">
        <v>124</v>
      </c>
      <c r="R95" s="91" t="s">
        <v>125</v>
      </c>
      <c r="S95" s="91" t="s">
        <v>126</v>
      </c>
      <c r="T95" s="92" t="s">
        <v>127</v>
      </c>
    </row>
    <row r="96" spans="2:63" s="1" customFormat="1" ht="22.8" customHeight="1">
      <c r="B96" s="37"/>
      <c r="C96" s="97" t="s">
        <v>128</v>
      </c>
      <c r="D96" s="38"/>
      <c r="E96" s="38"/>
      <c r="F96" s="38"/>
      <c r="G96" s="38"/>
      <c r="H96" s="38"/>
      <c r="I96" s="144"/>
      <c r="J96" s="198">
        <f>BK96</f>
        <v>0</v>
      </c>
      <c r="K96" s="38"/>
      <c r="L96" s="42"/>
      <c r="M96" s="93"/>
      <c r="N96" s="94"/>
      <c r="O96" s="94"/>
      <c r="P96" s="199">
        <f>P97+P229</f>
        <v>0</v>
      </c>
      <c r="Q96" s="94"/>
      <c r="R96" s="199">
        <f>R97+R229</f>
        <v>290.92890725</v>
      </c>
      <c r="S96" s="94"/>
      <c r="T96" s="200">
        <f>T97+T229</f>
        <v>0</v>
      </c>
      <c r="AT96" s="16" t="s">
        <v>77</v>
      </c>
      <c r="AU96" s="16" t="s">
        <v>113</v>
      </c>
      <c r="BK96" s="201">
        <f>BK97+BK229</f>
        <v>0</v>
      </c>
    </row>
    <row r="97" spans="2:63" s="11" customFormat="1" ht="25.9" customHeight="1">
      <c r="B97" s="202"/>
      <c r="C97" s="203"/>
      <c r="D97" s="204" t="s">
        <v>77</v>
      </c>
      <c r="E97" s="205" t="s">
        <v>165</v>
      </c>
      <c r="F97" s="205" t="s">
        <v>166</v>
      </c>
      <c r="G97" s="203"/>
      <c r="H97" s="203"/>
      <c r="I97" s="206"/>
      <c r="J97" s="207">
        <f>BK97</f>
        <v>0</v>
      </c>
      <c r="K97" s="203"/>
      <c r="L97" s="208"/>
      <c r="M97" s="209"/>
      <c r="N97" s="210"/>
      <c r="O97" s="210"/>
      <c r="P97" s="211">
        <f>P98+P105+P115+P142+P167+P215+P218</f>
        <v>0</v>
      </c>
      <c r="Q97" s="210"/>
      <c r="R97" s="211">
        <f>R98+R105+R115+R142+R167+R215+R218</f>
        <v>290.92890725</v>
      </c>
      <c r="S97" s="210"/>
      <c r="T97" s="212">
        <f>T98+T105+T115+T142+T167+T215+T218</f>
        <v>0</v>
      </c>
      <c r="AR97" s="213" t="s">
        <v>85</v>
      </c>
      <c r="AT97" s="214" t="s">
        <v>77</v>
      </c>
      <c r="AU97" s="214" t="s">
        <v>78</v>
      </c>
      <c r="AY97" s="213" t="s">
        <v>132</v>
      </c>
      <c r="BK97" s="215">
        <f>BK98+BK105+BK115+BK142+BK167+BK215+BK218</f>
        <v>0</v>
      </c>
    </row>
    <row r="98" spans="2:63" s="11" customFormat="1" ht="22.8" customHeight="1">
      <c r="B98" s="202"/>
      <c r="C98" s="203"/>
      <c r="D98" s="204" t="s">
        <v>77</v>
      </c>
      <c r="E98" s="232" t="s">
        <v>85</v>
      </c>
      <c r="F98" s="232" t="s">
        <v>94</v>
      </c>
      <c r="G98" s="203"/>
      <c r="H98" s="203"/>
      <c r="I98" s="206"/>
      <c r="J98" s="233">
        <f>BK98</f>
        <v>0</v>
      </c>
      <c r="K98" s="203"/>
      <c r="L98" s="208"/>
      <c r="M98" s="209"/>
      <c r="N98" s="210"/>
      <c r="O98" s="210"/>
      <c r="P98" s="211">
        <f>SUM(P99:P104)</f>
        <v>0</v>
      </c>
      <c r="Q98" s="210"/>
      <c r="R98" s="211">
        <f>SUM(R99:R104)</f>
        <v>0.875</v>
      </c>
      <c r="S98" s="210"/>
      <c r="T98" s="212">
        <f>SUM(T99:T104)</f>
        <v>0</v>
      </c>
      <c r="AR98" s="213" t="s">
        <v>85</v>
      </c>
      <c r="AT98" s="214" t="s">
        <v>77</v>
      </c>
      <c r="AU98" s="214" t="s">
        <v>85</v>
      </c>
      <c r="AY98" s="213" t="s">
        <v>132</v>
      </c>
      <c r="BK98" s="215">
        <f>SUM(BK99:BK104)</f>
        <v>0</v>
      </c>
    </row>
    <row r="99" spans="2:65" s="1" customFormat="1" ht="60" customHeight="1">
      <c r="B99" s="37"/>
      <c r="C99" s="216" t="s">
        <v>85</v>
      </c>
      <c r="D99" s="216" t="s">
        <v>133</v>
      </c>
      <c r="E99" s="217" t="s">
        <v>421</v>
      </c>
      <c r="F99" s="218" t="s">
        <v>422</v>
      </c>
      <c r="G99" s="219" t="s">
        <v>192</v>
      </c>
      <c r="H99" s="220">
        <v>0.5</v>
      </c>
      <c r="I99" s="221"/>
      <c r="J99" s="222">
        <f>ROUND(I99*H99,2)</f>
        <v>0</v>
      </c>
      <c r="K99" s="218" t="s">
        <v>170</v>
      </c>
      <c r="L99" s="42"/>
      <c r="M99" s="223" t="s">
        <v>19</v>
      </c>
      <c r="N99" s="224" t="s">
        <v>49</v>
      </c>
      <c r="O99" s="82"/>
      <c r="P99" s="225">
        <f>O99*H99</f>
        <v>0</v>
      </c>
      <c r="Q99" s="225">
        <v>0</v>
      </c>
      <c r="R99" s="225">
        <f>Q99*H99</f>
        <v>0</v>
      </c>
      <c r="S99" s="225">
        <v>0</v>
      </c>
      <c r="T99" s="226">
        <f>S99*H99</f>
        <v>0</v>
      </c>
      <c r="AR99" s="227" t="s">
        <v>153</v>
      </c>
      <c r="AT99" s="227" t="s">
        <v>133</v>
      </c>
      <c r="AU99" s="227" t="s">
        <v>87</v>
      </c>
      <c r="AY99" s="16" t="s">
        <v>132</v>
      </c>
      <c r="BE99" s="228">
        <f>IF(N99="základní",J99,0)</f>
        <v>0</v>
      </c>
      <c r="BF99" s="228">
        <f>IF(N99="snížená",J99,0)</f>
        <v>0</v>
      </c>
      <c r="BG99" s="228">
        <f>IF(N99="zákl. přenesená",J99,0)</f>
        <v>0</v>
      </c>
      <c r="BH99" s="228">
        <f>IF(N99="sníž. přenesená",J99,0)</f>
        <v>0</v>
      </c>
      <c r="BI99" s="228">
        <f>IF(N99="nulová",J99,0)</f>
        <v>0</v>
      </c>
      <c r="BJ99" s="16" t="s">
        <v>85</v>
      </c>
      <c r="BK99" s="228">
        <f>ROUND(I99*H99,2)</f>
        <v>0</v>
      </c>
      <c r="BL99" s="16" t="s">
        <v>153</v>
      </c>
      <c r="BM99" s="227" t="s">
        <v>423</v>
      </c>
    </row>
    <row r="100" spans="2:47" s="1" customFormat="1" ht="12">
      <c r="B100" s="37"/>
      <c r="C100" s="38"/>
      <c r="D100" s="229" t="s">
        <v>172</v>
      </c>
      <c r="E100" s="38"/>
      <c r="F100" s="230" t="s">
        <v>424</v>
      </c>
      <c r="G100" s="38"/>
      <c r="H100" s="38"/>
      <c r="I100" s="144"/>
      <c r="J100" s="38"/>
      <c r="K100" s="38"/>
      <c r="L100" s="42"/>
      <c r="M100" s="231"/>
      <c r="N100" s="82"/>
      <c r="O100" s="82"/>
      <c r="P100" s="82"/>
      <c r="Q100" s="82"/>
      <c r="R100" s="82"/>
      <c r="S100" s="82"/>
      <c r="T100" s="83"/>
      <c r="AT100" s="16" t="s">
        <v>172</v>
      </c>
      <c r="AU100" s="16" t="s">
        <v>87</v>
      </c>
    </row>
    <row r="101" spans="2:51" s="12" customFormat="1" ht="12">
      <c r="B101" s="237"/>
      <c r="C101" s="238"/>
      <c r="D101" s="229" t="s">
        <v>174</v>
      </c>
      <c r="E101" s="239" t="s">
        <v>19</v>
      </c>
      <c r="F101" s="240" t="s">
        <v>425</v>
      </c>
      <c r="G101" s="238"/>
      <c r="H101" s="241">
        <v>0.5</v>
      </c>
      <c r="I101" s="242"/>
      <c r="J101" s="238"/>
      <c r="K101" s="238"/>
      <c r="L101" s="243"/>
      <c r="M101" s="244"/>
      <c r="N101" s="245"/>
      <c r="O101" s="245"/>
      <c r="P101" s="245"/>
      <c r="Q101" s="245"/>
      <c r="R101" s="245"/>
      <c r="S101" s="245"/>
      <c r="T101" s="246"/>
      <c r="AT101" s="247" t="s">
        <v>174</v>
      </c>
      <c r="AU101" s="247" t="s">
        <v>87</v>
      </c>
      <c r="AV101" s="12" t="s">
        <v>87</v>
      </c>
      <c r="AW101" s="12" t="s">
        <v>37</v>
      </c>
      <c r="AX101" s="12" t="s">
        <v>85</v>
      </c>
      <c r="AY101" s="247" t="s">
        <v>132</v>
      </c>
    </row>
    <row r="102" spans="2:65" s="1" customFormat="1" ht="16.5" customHeight="1">
      <c r="B102" s="37"/>
      <c r="C102" s="249" t="s">
        <v>87</v>
      </c>
      <c r="D102" s="249" t="s">
        <v>229</v>
      </c>
      <c r="E102" s="250" t="s">
        <v>426</v>
      </c>
      <c r="F102" s="251" t="s">
        <v>427</v>
      </c>
      <c r="G102" s="252" t="s">
        <v>292</v>
      </c>
      <c r="H102" s="253">
        <v>0.875</v>
      </c>
      <c r="I102" s="254"/>
      <c r="J102" s="255">
        <f>ROUND(I102*H102,2)</f>
        <v>0</v>
      </c>
      <c r="K102" s="251" t="s">
        <v>170</v>
      </c>
      <c r="L102" s="256"/>
      <c r="M102" s="257" t="s">
        <v>19</v>
      </c>
      <c r="N102" s="258" t="s">
        <v>49</v>
      </c>
      <c r="O102" s="82"/>
      <c r="P102" s="225">
        <f>O102*H102</f>
        <v>0</v>
      </c>
      <c r="Q102" s="225">
        <v>1</v>
      </c>
      <c r="R102" s="225">
        <f>Q102*H102</f>
        <v>0.875</v>
      </c>
      <c r="S102" s="225">
        <v>0</v>
      </c>
      <c r="T102" s="226">
        <f>S102*H102</f>
        <v>0</v>
      </c>
      <c r="AR102" s="227" t="s">
        <v>189</v>
      </c>
      <c r="AT102" s="227" t="s">
        <v>229</v>
      </c>
      <c r="AU102" s="227" t="s">
        <v>87</v>
      </c>
      <c r="AY102" s="16" t="s">
        <v>132</v>
      </c>
      <c r="BE102" s="228">
        <f>IF(N102="základní",J102,0)</f>
        <v>0</v>
      </c>
      <c r="BF102" s="228">
        <f>IF(N102="snížená",J102,0)</f>
        <v>0</v>
      </c>
      <c r="BG102" s="228">
        <f>IF(N102="zákl. přenesená",J102,0)</f>
        <v>0</v>
      </c>
      <c r="BH102" s="228">
        <f>IF(N102="sníž. přenesená",J102,0)</f>
        <v>0</v>
      </c>
      <c r="BI102" s="228">
        <f>IF(N102="nulová",J102,0)</f>
        <v>0</v>
      </c>
      <c r="BJ102" s="16" t="s">
        <v>85</v>
      </c>
      <c r="BK102" s="228">
        <f>ROUND(I102*H102,2)</f>
        <v>0</v>
      </c>
      <c r="BL102" s="16" t="s">
        <v>153</v>
      </c>
      <c r="BM102" s="227" t="s">
        <v>428</v>
      </c>
    </row>
    <row r="103" spans="2:47" s="1" customFormat="1" ht="12">
      <c r="B103" s="37"/>
      <c r="C103" s="38"/>
      <c r="D103" s="229" t="s">
        <v>139</v>
      </c>
      <c r="E103" s="38"/>
      <c r="F103" s="230" t="s">
        <v>429</v>
      </c>
      <c r="G103" s="38"/>
      <c r="H103" s="38"/>
      <c r="I103" s="144"/>
      <c r="J103" s="38"/>
      <c r="K103" s="38"/>
      <c r="L103" s="42"/>
      <c r="M103" s="231"/>
      <c r="N103" s="82"/>
      <c r="O103" s="82"/>
      <c r="P103" s="82"/>
      <c r="Q103" s="82"/>
      <c r="R103" s="82"/>
      <c r="S103" s="82"/>
      <c r="T103" s="83"/>
      <c r="AT103" s="16" t="s">
        <v>139</v>
      </c>
      <c r="AU103" s="16" t="s">
        <v>87</v>
      </c>
    </row>
    <row r="104" spans="2:51" s="12" customFormat="1" ht="12">
      <c r="B104" s="237"/>
      <c r="C104" s="238"/>
      <c r="D104" s="229" t="s">
        <v>174</v>
      </c>
      <c r="E104" s="239" t="s">
        <v>19</v>
      </c>
      <c r="F104" s="240" t="s">
        <v>430</v>
      </c>
      <c r="G104" s="238"/>
      <c r="H104" s="241">
        <v>0.875</v>
      </c>
      <c r="I104" s="242"/>
      <c r="J104" s="238"/>
      <c r="K104" s="238"/>
      <c r="L104" s="243"/>
      <c r="M104" s="244"/>
      <c r="N104" s="245"/>
      <c r="O104" s="245"/>
      <c r="P104" s="245"/>
      <c r="Q104" s="245"/>
      <c r="R104" s="245"/>
      <c r="S104" s="245"/>
      <c r="T104" s="246"/>
      <c r="AT104" s="247" t="s">
        <v>174</v>
      </c>
      <c r="AU104" s="247" t="s">
        <v>87</v>
      </c>
      <c r="AV104" s="12" t="s">
        <v>87</v>
      </c>
      <c r="AW104" s="12" t="s">
        <v>37</v>
      </c>
      <c r="AX104" s="12" t="s">
        <v>85</v>
      </c>
      <c r="AY104" s="247" t="s">
        <v>132</v>
      </c>
    </row>
    <row r="105" spans="2:63" s="11" customFormat="1" ht="22.8" customHeight="1">
      <c r="B105" s="202"/>
      <c r="C105" s="203"/>
      <c r="D105" s="204" t="s">
        <v>77</v>
      </c>
      <c r="E105" s="232" t="s">
        <v>87</v>
      </c>
      <c r="F105" s="232" t="s">
        <v>431</v>
      </c>
      <c r="G105" s="203"/>
      <c r="H105" s="203"/>
      <c r="I105" s="206"/>
      <c r="J105" s="233">
        <f>BK105</f>
        <v>0</v>
      </c>
      <c r="K105" s="203"/>
      <c r="L105" s="208"/>
      <c r="M105" s="209"/>
      <c r="N105" s="210"/>
      <c r="O105" s="210"/>
      <c r="P105" s="211">
        <f>SUM(P106:P114)</f>
        <v>0</v>
      </c>
      <c r="Q105" s="210"/>
      <c r="R105" s="211">
        <f>SUM(R106:R114)</f>
        <v>2.9974522500000003</v>
      </c>
      <c r="S105" s="210"/>
      <c r="T105" s="212">
        <f>SUM(T106:T114)</f>
        <v>0</v>
      </c>
      <c r="AR105" s="213" t="s">
        <v>85</v>
      </c>
      <c r="AT105" s="214" t="s">
        <v>77</v>
      </c>
      <c r="AU105" s="214" t="s">
        <v>85</v>
      </c>
      <c r="AY105" s="213" t="s">
        <v>132</v>
      </c>
      <c r="BK105" s="215">
        <f>SUM(BK106:BK114)</f>
        <v>0</v>
      </c>
    </row>
    <row r="106" spans="2:65" s="1" customFormat="1" ht="24" customHeight="1">
      <c r="B106" s="37"/>
      <c r="C106" s="216" t="s">
        <v>147</v>
      </c>
      <c r="D106" s="216" t="s">
        <v>133</v>
      </c>
      <c r="E106" s="217" t="s">
        <v>432</v>
      </c>
      <c r="F106" s="218" t="s">
        <v>433</v>
      </c>
      <c r="G106" s="219" t="s">
        <v>192</v>
      </c>
      <c r="H106" s="220">
        <v>1.215</v>
      </c>
      <c r="I106" s="221"/>
      <c r="J106" s="222">
        <f>ROUND(I106*H106,2)</f>
        <v>0</v>
      </c>
      <c r="K106" s="218" t="s">
        <v>170</v>
      </c>
      <c r="L106" s="42"/>
      <c r="M106" s="223" t="s">
        <v>19</v>
      </c>
      <c r="N106" s="224" t="s">
        <v>49</v>
      </c>
      <c r="O106" s="82"/>
      <c r="P106" s="225">
        <f>O106*H106</f>
        <v>0</v>
      </c>
      <c r="Q106" s="225">
        <v>2.45329</v>
      </c>
      <c r="R106" s="225">
        <f>Q106*H106</f>
        <v>2.98074735</v>
      </c>
      <c r="S106" s="225">
        <v>0</v>
      </c>
      <c r="T106" s="226">
        <f>S106*H106</f>
        <v>0</v>
      </c>
      <c r="AR106" s="227" t="s">
        <v>153</v>
      </c>
      <c r="AT106" s="227" t="s">
        <v>133</v>
      </c>
      <c r="AU106" s="227" t="s">
        <v>87</v>
      </c>
      <c r="AY106" s="16" t="s">
        <v>132</v>
      </c>
      <c r="BE106" s="228">
        <f>IF(N106="základní",J106,0)</f>
        <v>0</v>
      </c>
      <c r="BF106" s="228">
        <f>IF(N106="snížená",J106,0)</f>
        <v>0</v>
      </c>
      <c r="BG106" s="228">
        <f>IF(N106="zákl. přenesená",J106,0)</f>
        <v>0</v>
      </c>
      <c r="BH106" s="228">
        <f>IF(N106="sníž. přenesená",J106,0)</f>
        <v>0</v>
      </c>
      <c r="BI106" s="228">
        <f>IF(N106="nulová",J106,0)</f>
        <v>0</v>
      </c>
      <c r="BJ106" s="16" t="s">
        <v>85</v>
      </c>
      <c r="BK106" s="228">
        <f>ROUND(I106*H106,2)</f>
        <v>0</v>
      </c>
      <c r="BL106" s="16" t="s">
        <v>153</v>
      </c>
      <c r="BM106" s="227" t="s">
        <v>434</v>
      </c>
    </row>
    <row r="107" spans="2:47" s="1" customFormat="1" ht="12">
      <c r="B107" s="37"/>
      <c r="C107" s="38"/>
      <c r="D107" s="229" t="s">
        <v>172</v>
      </c>
      <c r="E107" s="38"/>
      <c r="F107" s="230" t="s">
        <v>435</v>
      </c>
      <c r="G107" s="38"/>
      <c r="H107" s="38"/>
      <c r="I107" s="144"/>
      <c r="J107" s="38"/>
      <c r="K107" s="38"/>
      <c r="L107" s="42"/>
      <c r="M107" s="231"/>
      <c r="N107" s="82"/>
      <c r="O107" s="82"/>
      <c r="P107" s="82"/>
      <c r="Q107" s="82"/>
      <c r="R107" s="82"/>
      <c r="S107" s="82"/>
      <c r="T107" s="83"/>
      <c r="AT107" s="16" t="s">
        <v>172</v>
      </c>
      <c r="AU107" s="16" t="s">
        <v>87</v>
      </c>
    </row>
    <row r="108" spans="2:51" s="12" customFormat="1" ht="12">
      <c r="B108" s="237"/>
      <c r="C108" s="238"/>
      <c r="D108" s="229" t="s">
        <v>174</v>
      </c>
      <c r="E108" s="239" t="s">
        <v>19</v>
      </c>
      <c r="F108" s="240" t="s">
        <v>436</v>
      </c>
      <c r="G108" s="238"/>
      <c r="H108" s="241">
        <v>1.215</v>
      </c>
      <c r="I108" s="242"/>
      <c r="J108" s="238"/>
      <c r="K108" s="238"/>
      <c r="L108" s="243"/>
      <c r="M108" s="244"/>
      <c r="N108" s="245"/>
      <c r="O108" s="245"/>
      <c r="P108" s="245"/>
      <c r="Q108" s="245"/>
      <c r="R108" s="245"/>
      <c r="S108" s="245"/>
      <c r="T108" s="246"/>
      <c r="AT108" s="247" t="s">
        <v>174</v>
      </c>
      <c r="AU108" s="247" t="s">
        <v>87</v>
      </c>
      <c r="AV108" s="12" t="s">
        <v>87</v>
      </c>
      <c r="AW108" s="12" t="s">
        <v>37</v>
      </c>
      <c r="AX108" s="12" t="s">
        <v>85</v>
      </c>
      <c r="AY108" s="247" t="s">
        <v>132</v>
      </c>
    </row>
    <row r="109" spans="2:65" s="1" customFormat="1" ht="16.5" customHeight="1">
      <c r="B109" s="37"/>
      <c r="C109" s="216" t="s">
        <v>153</v>
      </c>
      <c r="D109" s="216" t="s">
        <v>133</v>
      </c>
      <c r="E109" s="217" t="s">
        <v>437</v>
      </c>
      <c r="F109" s="218" t="s">
        <v>438</v>
      </c>
      <c r="G109" s="219" t="s">
        <v>169</v>
      </c>
      <c r="H109" s="220">
        <v>6.21</v>
      </c>
      <c r="I109" s="221"/>
      <c r="J109" s="222">
        <f>ROUND(I109*H109,2)</f>
        <v>0</v>
      </c>
      <c r="K109" s="218" t="s">
        <v>170</v>
      </c>
      <c r="L109" s="42"/>
      <c r="M109" s="223" t="s">
        <v>19</v>
      </c>
      <c r="N109" s="224" t="s">
        <v>49</v>
      </c>
      <c r="O109" s="82"/>
      <c r="P109" s="225">
        <f>O109*H109</f>
        <v>0</v>
      </c>
      <c r="Q109" s="225">
        <v>0.00269</v>
      </c>
      <c r="R109" s="225">
        <f>Q109*H109</f>
        <v>0.0167049</v>
      </c>
      <c r="S109" s="225">
        <v>0</v>
      </c>
      <c r="T109" s="226">
        <f>S109*H109</f>
        <v>0</v>
      </c>
      <c r="AR109" s="227" t="s">
        <v>153</v>
      </c>
      <c r="AT109" s="227" t="s">
        <v>133</v>
      </c>
      <c r="AU109" s="227" t="s">
        <v>87</v>
      </c>
      <c r="AY109" s="16" t="s">
        <v>132</v>
      </c>
      <c r="BE109" s="228">
        <f>IF(N109="základní",J109,0)</f>
        <v>0</v>
      </c>
      <c r="BF109" s="228">
        <f>IF(N109="snížená",J109,0)</f>
        <v>0</v>
      </c>
      <c r="BG109" s="228">
        <f>IF(N109="zákl. přenesená",J109,0)</f>
        <v>0</v>
      </c>
      <c r="BH109" s="228">
        <f>IF(N109="sníž. přenesená",J109,0)</f>
        <v>0</v>
      </c>
      <c r="BI109" s="228">
        <f>IF(N109="nulová",J109,0)</f>
        <v>0</v>
      </c>
      <c r="BJ109" s="16" t="s">
        <v>85</v>
      </c>
      <c r="BK109" s="228">
        <f>ROUND(I109*H109,2)</f>
        <v>0</v>
      </c>
      <c r="BL109" s="16" t="s">
        <v>153</v>
      </c>
      <c r="BM109" s="227" t="s">
        <v>439</v>
      </c>
    </row>
    <row r="110" spans="2:47" s="1" customFormat="1" ht="12">
      <c r="B110" s="37"/>
      <c r="C110" s="38"/>
      <c r="D110" s="229" t="s">
        <v>172</v>
      </c>
      <c r="E110" s="38"/>
      <c r="F110" s="230" t="s">
        <v>440</v>
      </c>
      <c r="G110" s="38"/>
      <c r="H110" s="38"/>
      <c r="I110" s="144"/>
      <c r="J110" s="38"/>
      <c r="K110" s="38"/>
      <c r="L110" s="42"/>
      <c r="M110" s="231"/>
      <c r="N110" s="82"/>
      <c r="O110" s="82"/>
      <c r="P110" s="82"/>
      <c r="Q110" s="82"/>
      <c r="R110" s="82"/>
      <c r="S110" s="82"/>
      <c r="T110" s="83"/>
      <c r="AT110" s="16" t="s">
        <v>172</v>
      </c>
      <c r="AU110" s="16" t="s">
        <v>87</v>
      </c>
    </row>
    <row r="111" spans="2:51" s="12" customFormat="1" ht="12">
      <c r="B111" s="237"/>
      <c r="C111" s="238"/>
      <c r="D111" s="229" t="s">
        <v>174</v>
      </c>
      <c r="E111" s="239" t="s">
        <v>19</v>
      </c>
      <c r="F111" s="240" t="s">
        <v>441</v>
      </c>
      <c r="G111" s="238"/>
      <c r="H111" s="241">
        <v>6.21</v>
      </c>
      <c r="I111" s="242"/>
      <c r="J111" s="238"/>
      <c r="K111" s="238"/>
      <c r="L111" s="243"/>
      <c r="M111" s="244"/>
      <c r="N111" s="245"/>
      <c r="O111" s="245"/>
      <c r="P111" s="245"/>
      <c r="Q111" s="245"/>
      <c r="R111" s="245"/>
      <c r="S111" s="245"/>
      <c r="T111" s="246"/>
      <c r="AT111" s="247" t="s">
        <v>174</v>
      </c>
      <c r="AU111" s="247" t="s">
        <v>87</v>
      </c>
      <c r="AV111" s="12" t="s">
        <v>87</v>
      </c>
      <c r="AW111" s="12" t="s">
        <v>37</v>
      </c>
      <c r="AX111" s="12" t="s">
        <v>85</v>
      </c>
      <c r="AY111" s="247" t="s">
        <v>132</v>
      </c>
    </row>
    <row r="112" spans="2:65" s="1" customFormat="1" ht="16.5" customHeight="1">
      <c r="B112" s="37"/>
      <c r="C112" s="216" t="s">
        <v>131</v>
      </c>
      <c r="D112" s="216" t="s">
        <v>133</v>
      </c>
      <c r="E112" s="217" t="s">
        <v>442</v>
      </c>
      <c r="F112" s="218" t="s">
        <v>443</v>
      </c>
      <c r="G112" s="219" t="s">
        <v>169</v>
      </c>
      <c r="H112" s="220">
        <v>6.21</v>
      </c>
      <c r="I112" s="221"/>
      <c r="J112" s="222">
        <f>ROUND(I112*H112,2)</f>
        <v>0</v>
      </c>
      <c r="K112" s="218" t="s">
        <v>170</v>
      </c>
      <c r="L112" s="42"/>
      <c r="M112" s="223" t="s">
        <v>19</v>
      </c>
      <c r="N112" s="224" t="s">
        <v>49</v>
      </c>
      <c r="O112" s="82"/>
      <c r="P112" s="225">
        <f>O112*H112</f>
        <v>0</v>
      </c>
      <c r="Q112" s="225">
        <v>0</v>
      </c>
      <c r="R112" s="225">
        <f>Q112*H112</f>
        <v>0</v>
      </c>
      <c r="S112" s="225">
        <v>0</v>
      </c>
      <c r="T112" s="226">
        <f>S112*H112</f>
        <v>0</v>
      </c>
      <c r="AR112" s="227" t="s">
        <v>153</v>
      </c>
      <c r="AT112" s="227" t="s">
        <v>133</v>
      </c>
      <c r="AU112" s="227" t="s">
        <v>87</v>
      </c>
      <c r="AY112" s="16" t="s">
        <v>132</v>
      </c>
      <c r="BE112" s="228">
        <f>IF(N112="základní",J112,0)</f>
        <v>0</v>
      </c>
      <c r="BF112" s="228">
        <f>IF(N112="snížená",J112,0)</f>
        <v>0</v>
      </c>
      <c r="BG112" s="228">
        <f>IF(N112="zákl. přenesená",J112,0)</f>
        <v>0</v>
      </c>
      <c r="BH112" s="228">
        <f>IF(N112="sníž. přenesená",J112,0)</f>
        <v>0</v>
      </c>
      <c r="BI112" s="228">
        <f>IF(N112="nulová",J112,0)</f>
        <v>0</v>
      </c>
      <c r="BJ112" s="16" t="s">
        <v>85</v>
      </c>
      <c r="BK112" s="228">
        <f>ROUND(I112*H112,2)</f>
        <v>0</v>
      </c>
      <c r="BL112" s="16" t="s">
        <v>153</v>
      </c>
      <c r="BM112" s="227" t="s">
        <v>444</v>
      </c>
    </row>
    <row r="113" spans="2:47" s="1" customFormat="1" ht="12">
      <c r="B113" s="37"/>
      <c r="C113" s="38"/>
      <c r="D113" s="229" t="s">
        <v>172</v>
      </c>
      <c r="E113" s="38"/>
      <c r="F113" s="230" t="s">
        <v>440</v>
      </c>
      <c r="G113" s="38"/>
      <c r="H113" s="38"/>
      <c r="I113" s="144"/>
      <c r="J113" s="38"/>
      <c r="K113" s="38"/>
      <c r="L113" s="42"/>
      <c r="M113" s="231"/>
      <c r="N113" s="82"/>
      <c r="O113" s="82"/>
      <c r="P113" s="82"/>
      <c r="Q113" s="82"/>
      <c r="R113" s="82"/>
      <c r="S113" s="82"/>
      <c r="T113" s="83"/>
      <c r="AT113" s="16" t="s">
        <v>172</v>
      </c>
      <c r="AU113" s="16" t="s">
        <v>87</v>
      </c>
    </row>
    <row r="114" spans="2:51" s="12" customFormat="1" ht="12">
      <c r="B114" s="237"/>
      <c r="C114" s="238"/>
      <c r="D114" s="229" t="s">
        <v>174</v>
      </c>
      <c r="E114" s="239" t="s">
        <v>19</v>
      </c>
      <c r="F114" s="240" t="s">
        <v>441</v>
      </c>
      <c r="G114" s="238"/>
      <c r="H114" s="241">
        <v>6.21</v>
      </c>
      <c r="I114" s="242"/>
      <c r="J114" s="238"/>
      <c r="K114" s="238"/>
      <c r="L114" s="243"/>
      <c r="M114" s="244"/>
      <c r="N114" s="245"/>
      <c r="O114" s="245"/>
      <c r="P114" s="245"/>
      <c r="Q114" s="245"/>
      <c r="R114" s="245"/>
      <c r="S114" s="245"/>
      <c r="T114" s="246"/>
      <c r="AT114" s="247" t="s">
        <v>174</v>
      </c>
      <c r="AU114" s="247" t="s">
        <v>87</v>
      </c>
      <c r="AV114" s="12" t="s">
        <v>87</v>
      </c>
      <c r="AW114" s="12" t="s">
        <v>37</v>
      </c>
      <c r="AX114" s="12" t="s">
        <v>85</v>
      </c>
      <c r="AY114" s="247" t="s">
        <v>132</v>
      </c>
    </row>
    <row r="115" spans="2:63" s="11" customFormat="1" ht="22.8" customHeight="1">
      <c r="B115" s="202"/>
      <c r="C115" s="203"/>
      <c r="D115" s="204" t="s">
        <v>77</v>
      </c>
      <c r="E115" s="232" t="s">
        <v>131</v>
      </c>
      <c r="F115" s="232" t="s">
        <v>445</v>
      </c>
      <c r="G115" s="203"/>
      <c r="H115" s="203"/>
      <c r="I115" s="206"/>
      <c r="J115" s="233">
        <f>BK115</f>
        <v>0</v>
      </c>
      <c r="K115" s="203"/>
      <c r="L115" s="208"/>
      <c r="M115" s="209"/>
      <c r="N115" s="210"/>
      <c r="O115" s="210"/>
      <c r="P115" s="211">
        <f>SUM(P116:P141)</f>
        <v>0</v>
      </c>
      <c r="Q115" s="210"/>
      <c r="R115" s="211">
        <f>SUM(R116:R141)</f>
        <v>219.695</v>
      </c>
      <c r="S115" s="210"/>
      <c r="T115" s="212">
        <f>SUM(T116:T141)</f>
        <v>0</v>
      </c>
      <c r="AR115" s="213" t="s">
        <v>85</v>
      </c>
      <c r="AT115" s="214" t="s">
        <v>77</v>
      </c>
      <c r="AU115" s="214" t="s">
        <v>85</v>
      </c>
      <c r="AY115" s="213" t="s">
        <v>132</v>
      </c>
      <c r="BK115" s="215">
        <f>SUM(BK116:BK141)</f>
        <v>0</v>
      </c>
    </row>
    <row r="116" spans="2:65" s="1" customFormat="1" ht="24" customHeight="1">
      <c r="B116" s="37"/>
      <c r="C116" s="216" t="s">
        <v>206</v>
      </c>
      <c r="D116" s="216" t="s">
        <v>133</v>
      </c>
      <c r="E116" s="217" t="s">
        <v>446</v>
      </c>
      <c r="F116" s="218" t="s">
        <v>447</v>
      </c>
      <c r="G116" s="219" t="s">
        <v>169</v>
      </c>
      <c r="H116" s="220">
        <v>441</v>
      </c>
      <c r="I116" s="221"/>
      <c r="J116" s="222">
        <f>ROUND(I116*H116,2)</f>
        <v>0</v>
      </c>
      <c r="K116" s="218" t="s">
        <v>170</v>
      </c>
      <c r="L116" s="42"/>
      <c r="M116" s="223" t="s">
        <v>19</v>
      </c>
      <c r="N116" s="224" t="s">
        <v>49</v>
      </c>
      <c r="O116" s="82"/>
      <c r="P116" s="225">
        <f>O116*H116</f>
        <v>0</v>
      </c>
      <c r="Q116" s="225">
        <v>0.18907</v>
      </c>
      <c r="R116" s="225">
        <f>Q116*H116</f>
        <v>83.37987</v>
      </c>
      <c r="S116" s="225">
        <v>0</v>
      </c>
      <c r="T116" s="226">
        <f>S116*H116</f>
        <v>0</v>
      </c>
      <c r="AR116" s="227" t="s">
        <v>153</v>
      </c>
      <c r="AT116" s="227" t="s">
        <v>133</v>
      </c>
      <c r="AU116" s="227" t="s">
        <v>87</v>
      </c>
      <c r="AY116" s="16" t="s">
        <v>132</v>
      </c>
      <c r="BE116" s="228">
        <f>IF(N116="základní",J116,0)</f>
        <v>0</v>
      </c>
      <c r="BF116" s="228">
        <f>IF(N116="snížená",J116,0)</f>
        <v>0</v>
      </c>
      <c r="BG116" s="228">
        <f>IF(N116="zákl. přenesená",J116,0)</f>
        <v>0</v>
      </c>
      <c r="BH116" s="228">
        <f>IF(N116="sníž. přenesená",J116,0)</f>
        <v>0</v>
      </c>
      <c r="BI116" s="228">
        <f>IF(N116="nulová",J116,0)</f>
        <v>0</v>
      </c>
      <c r="BJ116" s="16" t="s">
        <v>85</v>
      </c>
      <c r="BK116" s="228">
        <f>ROUND(I116*H116,2)</f>
        <v>0</v>
      </c>
      <c r="BL116" s="16" t="s">
        <v>153</v>
      </c>
      <c r="BM116" s="227" t="s">
        <v>448</v>
      </c>
    </row>
    <row r="117" spans="2:51" s="12" customFormat="1" ht="12">
      <c r="B117" s="237"/>
      <c r="C117" s="238"/>
      <c r="D117" s="229" t="s">
        <v>174</v>
      </c>
      <c r="E117" s="239" t="s">
        <v>19</v>
      </c>
      <c r="F117" s="240" t="s">
        <v>188</v>
      </c>
      <c r="G117" s="238"/>
      <c r="H117" s="241">
        <v>441</v>
      </c>
      <c r="I117" s="242"/>
      <c r="J117" s="238"/>
      <c r="K117" s="238"/>
      <c r="L117" s="243"/>
      <c r="M117" s="244"/>
      <c r="N117" s="245"/>
      <c r="O117" s="245"/>
      <c r="P117" s="245"/>
      <c r="Q117" s="245"/>
      <c r="R117" s="245"/>
      <c r="S117" s="245"/>
      <c r="T117" s="246"/>
      <c r="AT117" s="247" t="s">
        <v>174</v>
      </c>
      <c r="AU117" s="247" t="s">
        <v>87</v>
      </c>
      <c r="AV117" s="12" t="s">
        <v>87</v>
      </c>
      <c r="AW117" s="12" t="s">
        <v>37</v>
      </c>
      <c r="AX117" s="12" t="s">
        <v>85</v>
      </c>
      <c r="AY117" s="247" t="s">
        <v>132</v>
      </c>
    </row>
    <row r="118" spans="2:65" s="1" customFormat="1" ht="24" customHeight="1">
      <c r="B118" s="37"/>
      <c r="C118" s="216" t="s">
        <v>215</v>
      </c>
      <c r="D118" s="216" t="s">
        <v>133</v>
      </c>
      <c r="E118" s="217" t="s">
        <v>449</v>
      </c>
      <c r="F118" s="218" t="s">
        <v>450</v>
      </c>
      <c r="G118" s="219" t="s">
        <v>169</v>
      </c>
      <c r="H118" s="220">
        <v>20</v>
      </c>
      <c r="I118" s="221"/>
      <c r="J118" s="222">
        <f>ROUND(I118*H118,2)</f>
        <v>0</v>
      </c>
      <c r="K118" s="218" t="s">
        <v>170</v>
      </c>
      <c r="L118" s="42"/>
      <c r="M118" s="223" t="s">
        <v>19</v>
      </c>
      <c r="N118" s="224" t="s">
        <v>49</v>
      </c>
      <c r="O118" s="82"/>
      <c r="P118" s="225">
        <f>O118*H118</f>
        <v>0</v>
      </c>
      <c r="Q118" s="225">
        <v>0.27994</v>
      </c>
      <c r="R118" s="225">
        <f>Q118*H118</f>
        <v>5.598800000000001</v>
      </c>
      <c r="S118" s="225">
        <v>0</v>
      </c>
      <c r="T118" s="226">
        <f>S118*H118</f>
        <v>0</v>
      </c>
      <c r="AR118" s="227" t="s">
        <v>153</v>
      </c>
      <c r="AT118" s="227" t="s">
        <v>133</v>
      </c>
      <c r="AU118" s="227" t="s">
        <v>87</v>
      </c>
      <c r="AY118" s="16" t="s">
        <v>132</v>
      </c>
      <c r="BE118" s="228">
        <f>IF(N118="základní",J118,0)</f>
        <v>0</v>
      </c>
      <c r="BF118" s="228">
        <f>IF(N118="snížená",J118,0)</f>
        <v>0</v>
      </c>
      <c r="BG118" s="228">
        <f>IF(N118="zákl. přenesená",J118,0)</f>
        <v>0</v>
      </c>
      <c r="BH118" s="228">
        <f>IF(N118="sníž. přenesená",J118,0)</f>
        <v>0</v>
      </c>
      <c r="BI118" s="228">
        <f>IF(N118="nulová",J118,0)</f>
        <v>0</v>
      </c>
      <c r="BJ118" s="16" t="s">
        <v>85</v>
      </c>
      <c r="BK118" s="228">
        <f>ROUND(I118*H118,2)</f>
        <v>0</v>
      </c>
      <c r="BL118" s="16" t="s">
        <v>153</v>
      </c>
      <c r="BM118" s="227" t="s">
        <v>451</v>
      </c>
    </row>
    <row r="119" spans="2:51" s="12" customFormat="1" ht="12">
      <c r="B119" s="237"/>
      <c r="C119" s="238"/>
      <c r="D119" s="229" t="s">
        <v>174</v>
      </c>
      <c r="E119" s="239" t="s">
        <v>19</v>
      </c>
      <c r="F119" s="240" t="s">
        <v>175</v>
      </c>
      <c r="G119" s="238"/>
      <c r="H119" s="241">
        <v>20</v>
      </c>
      <c r="I119" s="242"/>
      <c r="J119" s="238"/>
      <c r="K119" s="238"/>
      <c r="L119" s="243"/>
      <c r="M119" s="244"/>
      <c r="N119" s="245"/>
      <c r="O119" s="245"/>
      <c r="P119" s="245"/>
      <c r="Q119" s="245"/>
      <c r="R119" s="245"/>
      <c r="S119" s="245"/>
      <c r="T119" s="246"/>
      <c r="AT119" s="247" t="s">
        <v>174</v>
      </c>
      <c r="AU119" s="247" t="s">
        <v>87</v>
      </c>
      <c r="AV119" s="12" t="s">
        <v>87</v>
      </c>
      <c r="AW119" s="12" t="s">
        <v>37</v>
      </c>
      <c r="AX119" s="12" t="s">
        <v>85</v>
      </c>
      <c r="AY119" s="247" t="s">
        <v>132</v>
      </c>
    </row>
    <row r="120" spans="2:65" s="1" customFormat="1" ht="48" customHeight="1">
      <c r="B120" s="37"/>
      <c r="C120" s="216" t="s">
        <v>189</v>
      </c>
      <c r="D120" s="216" t="s">
        <v>133</v>
      </c>
      <c r="E120" s="217" t="s">
        <v>452</v>
      </c>
      <c r="F120" s="218" t="s">
        <v>453</v>
      </c>
      <c r="G120" s="219" t="s">
        <v>169</v>
      </c>
      <c r="H120" s="220">
        <v>441</v>
      </c>
      <c r="I120" s="221"/>
      <c r="J120" s="222">
        <f>ROUND(I120*H120,2)</f>
        <v>0</v>
      </c>
      <c r="K120" s="218" t="s">
        <v>170</v>
      </c>
      <c r="L120" s="42"/>
      <c r="M120" s="223" t="s">
        <v>19</v>
      </c>
      <c r="N120" s="224" t="s">
        <v>49</v>
      </c>
      <c r="O120" s="82"/>
      <c r="P120" s="225">
        <f>O120*H120</f>
        <v>0</v>
      </c>
      <c r="Q120" s="225">
        <v>0.15826</v>
      </c>
      <c r="R120" s="225">
        <f>Q120*H120</f>
        <v>69.79266000000001</v>
      </c>
      <c r="S120" s="225">
        <v>0</v>
      </c>
      <c r="T120" s="226">
        <f>S120*H120</f>
        <v>0</v>
      </c>
      <c r="AR120" s="227" t="s">
        <v>153</v>
      </c>
      <c r="AT120" s="227" t="s">
        <v>133</v>
      </c>
      <c r="AU120" s="227" t="s">
        <v>87</v>
      </c>
      <c r="AY120" s="16" t="s">
        <v>132</v>
      </c>
      <c r="BE120" s="228">
        <f>IF(N120="základní",J120,0)</f>
        <v>0</v>
      </c>
      <c r="BF120" s="228">
        <f>IF(N120="snížená",J120,0)</f>
        <v>0</v>
      </c>
      <c r="BG120" s="228">
        <f>IF(N120="zákl. přenesená",J120,0)</f>
        <v>0</v>
      </c>
      <c r="BH120" s="228">
        <f>IF(N120="sníž. přenesená",J120,0)</f>
        <v>0</v>
      </c>
      <c r="BI120" s="228">
        <f>IF(N120="nulová",J120,0)</f>
        <v>0</v>
      </c>
      <c r="BJ120" s="16" t="s">
        <v>85</v>
      </c>
      <c r="BK120" s="228">
        <f>ROUND(I120*H120,2)</f>
        <v>0</v>
      </c>
      <c r="BL120" s="16" t="s">
        <v>153</v>
      </c>
      <c r="BM120" s="227" t="s">
        <v>454</v>
      </c>
    </row>
    <row r="121" spans="2:47" s="1" customFormat="1" ht="12">
      <c r="B121" s="37"/>
      <c r="C121" s="38"/>
      <c r="D121" s="229" t="s">
        <v>172</v>
      </c>
      <c r="E121" s="38"/>
      <c r="F121" s="230" t="s">
        <v>455</v>
      </c>
      <c r="G121" s="38"/>
      <c r="H121" s="38"/>
      <c r="I121" s="144"/>
      <c r="J121" s="38"/>
      <c r="K121" s="38"/>
      <c r="L121" s="42"/>
      <c r="M121" s="231"/>
      <c r="N121" s="82"/>
      <c r="O121" s="82"/>
      <c r="P121" s="82"/>
      <c r="Q121" s="82"/>
      <c r="R121" s="82"/>
      <c r="S121" s="82"/>
      <c r="T121" s="83"/>
      <c r="AT121" s="16" t="s">
        <v>172</v>
      </c>
      <c r="AU121" s="16" t="s">
        <v>87</v>
      </c>
    </row>
    <row r="122" spans="2:51" s="12" customFormat="1" ht="12">
      <c r="B122" s="237"/>
      <c r="C122" s="238"/>
      <c r="D122" s="229" t="s">
        <v>174</v>
      </c>
      <c r="E122" s="239" t="s">
        <v>19</v>
      </c>
      <c r="F122" s="240" t="s">
        <v>180</v>
      </c>
      <c r="G122" s="238"/>
      <c r="H122" s="241">
        <v>441</v>
      </c>
      <c r="I122" s="242"/>
      <c r="J122" s="238"/>
      <c r="K122" s="238"/>
      <c r="L122" s="243"/>
      <c r="M122" s="244"/>
      <c r="N122" s="245"/>
      <c r="O122" s="245"/>
      <c r="P122" s="245"/>
      <c r="Q122" s="245"/>
      <c r="R122" s="245"/>
      <c r="S122" s="245"/>
      <c r="T122" s="246"/>
      <c r="AT122" s="247" t="s">
        <v>174</v>
      </c>
      <c r="AU122" s="247" t="s">
        <v>87</v>
      </c>
      <c r="AV122" s="12" t="s">
        <v>87</v>
      </c>
      <c r="AW122" s="12" t="s">
        <v>37</v>
      </c>
      <c r="AX122" s="12" t="s">
        <v>85</v>
      </c>
      <c r="AY122" s="247" t="s">
        <v>132</v>
      </c>
    </row>
    <row r="123" spans="2:65" s="1" customFormat="1" ht="36" customHeight="1">
      <c r="B123" s="37"/>
      <c r="C123" s="216" t="s">
        <v>196</v>
      </c>
      <c r="D123" s="216" t="s">
        <v>133</v>
      </c>
      <c r="E123" s="217" t="s">
        <v>456</v>
      </c>
      <c r="F123" s="218" t="s">
        <v>457</v>
      </c>
      <c r="G123" s="219" t="s">
        <v>169</v>
      </c>
      <c r="H123" s="220">
        <v>36</v>
      </c>
      <c r="I123" s="221"/>
      <c r="J123" s="222">
        <f>ROUND(I123*H123,2)</f>
        <v>0</v>
      </c>
      <c r="K123" s="218" t="s">
        <v>170</v>
      </c>
      <c r="L123" s="42"/>
      <c r="M123" s="223" t="s">
        <v>19</v>
      </c>
      <c r="N123" s="224" t="s">
        <v>49</v>
      </c>
      <c r="O123" s="82"/>
      <c r="P123" s="225">
        <f>O123*H123</f>
        <v>0</v>
      </c>
      <c r="Q123" s="225">
        <v>0.2024</v>
      </c>
      <c r="R123" s="225">
        <f>Q123*H123</f>
        <v>7.2863999999999995</v>
      </c>
      <c r="S123" s="225">
        <v>0</v>
      </c>
      <c r="T123" s="226">
        <f>S123*H123</f>
        <v>0</v>
      </c>
      <c r="AR123" s="227" t="s">
        <v>153</v>
      </c>
      <c r="AT123" s="227" t="s">
        <v>133</v>
      </c>
      <c r="AU123" s="227" t="s">
        <v>87</v>
      </c>
      <c r="AY123" s="16" t="s">
        <v>132</v>
      </c>
      <c r="BE123" s="228">
        <f>IF(N123="základní",J123,0)</f>
        <v>0</v>
      </c>
      <c r="BF123" s="228">
        <f>IF(N123="snížená",J123,0)</f>
        <v>0</v>
      </c>
      <c r="BG123" s="228">
        <f>IF(N123="zákl. přenesená",J123,0)</f>
        <v>0</v>
      </c>
      <c r="BH123" s="228">
        <f>IF(N123="sníž. přenesená",J123,0)</f>
        <v>0</v>
      </c>
      <c r="BI123" s="228">
        <f>IF(N123="nulová",J123,0)</f>
        <v>0</v>
      </c>
      <c r="BJ123" s="16" t="s">
        <v>85</v>
      </c>
      <c r="BK123" s="228">
        <f>ROUND(I123*H123,2)</f>
        <v>0</v>
      </c>
      <c r="BL123" s="16" t="s">
        <v>153</v>
      </c>
      <c r="BM123" s="227" t="s">
        <v>458</v>
      </c>
    </row>
    <row r="124" spans="2:47" s="1" customFormat="1" ht="12">
      <c r="B124" s="37"/>
      <c r="C124" s="38"/>
      <c r="D124" s="229" t="s">
        <v>172</v>
      </c>
      <c r="E124" s="38"/>
      <c r="F124" s="230" t="s">
        <v>459</v>
      </c>
      <c r="G124" s="38"/>
      <c r="H124" s="38"/>
      <c r="I124" s="144"/>
      <c r="J124" s="38"/>
      <c r="K124" s="38"/>
      <c r="L124" s="42"/>
      <c r="M124" s="231"/>
      <c r="N124" s="82"/>
      <c r="O124" s="82"/>
      <c r="P124" s="82"/>
      <c r="Q124" s="82"/>
      <c r="R124" s="82"/>
      <c r="S124" s="82"/>
      <c r="T124" s="83"/>
      <c r="AT124" s="16" t="s">
        <v>172</v>
      </c>
      <c r="AU124" s="16" t="s">
        <v>87</v>
      </c>
    </row>
    <row r="125" spans="2:51" s="12" customFormat="1" ht="12">
      <c r="B125" s="237"/>
      <c r="C125" s="238"/>
      <c r="D125" s="229" t="s">
        <v>174</v>
      </c>
      <c r="E125" s="239" t="s">
        <v>19</v>
      </c>
      <c r="F125" s="240" t="s">
        <v>460</v>
      </c>
      <c r="G125" s="238"/>
      <c r="H125" s="241">
        <v>36</v>
      </c>
      <c r="I125" s="242"/>
      <c r="J125" s="238"/>
      <c r="K125" s="238"/>
      <c r="L125" s="243"/>
      <c r="M125" s="244"/>
      <c r="N125" s="245"/>
      <c r="O125" s="245"/>
      <c r="P125" s="245"/>
      <c r="Q125" s="245"/>
      <c r="R125" s="245"/>
      <c r="S125" s="245"/>
      <c r="T125" s="246"/>
      <c r="AT125" s="247" t="s">
        <v>174</v>
      </c>
      <c r="AU125" s="247" t="s">
        <v>87</v>
      </c>
      <c r="AV125" s="12" t="s">
        <v>87</v>
      </c>
      <c r="AW125" s="12" t="s">
        <v>37</v>
      </c>
      <c r="AX125" s="12" t="s">
        <v>85</v>
      </c>
      <c r="AY125" s="247" t="s">
        <v>132</v>
      </c>
    </row>
    <row r="126" spans="2:65" s="1" customFormat="1" ht="24" customHeight="1">
      <c r="B126" s="37"/>
      <c r="C126" s="216" t="s">
        <v>211</v>
      </c>
      <c r="D126" s="216" t="s">
        <v>133</v>
      </c>
      <c r="E126" s="217" t="s">
        <v>461</v>
      </c>
      <c r="F126" s="218" t="s">
        <v>462</v>
      </c>
      <c r="G126" s="219" t="s">
        <v>192</v>
      </c>
      <c r="H126" s="220">
        <v>14.6</v>
      </c>
      <c r="I126" s="221"/>
      <c r="J126" s="222">
        <f>ROUND(I126*H126,2)</f>
        <v>0</v>
      </c>
      <c r="K126" s="218" t="s">
        <v>170</v>
      </c>
      <c r="L126" s="42"/>
      <c r="M126" s="223" t="s">
        <v>19</v>
      </c>
      <c r="N126" s="224" t="s">
        <v>49</v>
      </c>
      <c r="O126" s="82"/>
      <c r="P126" s="225">
        <f>O126*H126</f>
        <v>0</v>
      </c>
      <c r="Q126" s="225">
        <v>0</v>
      </c>
      <c r="R126" s="225">
        <f>Q126*H126</f>
        <v>0</v>
      </c>
      <c r="S126" s="225">
        <v>0</v>
      </c>
      <c r="T126" s="226">
        <f>S126*H126</f>
        <v>0</v>
      </c>
      <c r="AR126" s="227" t="s">
        <v>153</v>
      </c>
      <c r="AT126" s="227" t="s">
        <v>133</v>
      </c>
      <c r="AU126" s="227" t="s">
        <v>87</v>
      </c>
      <c r="AY126" s="16" t="s">
        <v>132</v>
      </c>
      <c r="BE126" s="228">
        <f>IF(N126="základní",J126,0)</f>
        <v>0</v>
      </c>
      <c r="BF126" s="228">
        <f>IF(N126="snížená",J126,0)</f>
        <v>0</v>
      </c>
      <c r="BG126" s="228">
        <f>IF(N126="zákl. přenesená",J126,0)</f>
        <v>0</v>
      </c>
      <c r="BH126" s="228">
        <f>IF(N126="sníž. přenesená",J126,0)</f>
        <v>0</v>
      </c>
      <c r="BI126" s="228">
        <f>IF(N126="nulová",J126,0)</f>
        <v>0</v>
      </c>
      <c r="BJ126" s="16" t="s">
        <v>85</v>
      </c>
      <c r="BK126" s="228">
        <f>ROUND(I126*H126,2)</f>
        <v>0</v>
      </c>
      <c r="BL126" s="16" t="s">
        <v>153</v>
      </c>
      <c r="BM126" s="227" t="s">
        <v>463</v>
      </c>
    </row>
    <row r="127" spans="2:47" s="1" customFormat="1" ht="12">
      <c r="B127" s="37"/>
      <c r="C127" s="38"/>
      <c r="D127" s="229" t="s">
        <v>172</v>
      </c>
      <c r="E127" s="38"/>
      <c r="F127" s="230" t="s">
        <v>464</v>
      </c>
      <c r="G127" s="38"/>
      <c r="H127" s="38"/>
      <c r="I127" s="144"/>
      <c r="J127" s="38"/>
      <c r="K127" s="38"/>
      <c r="L127" s="42"/>
      <c r="M127" s="231"/>
      <c r="N127" s="82"/>
      <c r="O127" s="82"/>
      <c r="P127" s="82"/>
      <c r="Q127" s="82"/>
      <c r="R127" s="82"/>
      <c r="S127" s="82"/>
      <c r="T127" s="83"/>
      <c r="AT127" s="16" t="s">
        <v>172</v>
      </c>
      <c r="AU127" s="16" t="s">
        <v>87</v>
      </c>
    </row>
    <row r="128" spans="2:51" s="12" customFormat="1" ht="12">
      <c r="B128" s="237"/>
      <c r="C128" s="238"/>
      <c r="D128" s="229" t="s">
        <v>174</v>
      </c>
      <c r="E128" s="239" t="s">
        <v>19</v>
      </c>
      <c r="F128" s="240" t="s">
        <v>465</v>
      </c>
      <c r="G128" s="238"/>
      <c r="H128" s="241">
        <v>14.6</v>
      </c>
      <c r="I128" s="242"/>
      <c r="J128" s="238"/>
      <c r="K128" s="238"/>
      <c r="L128" s="243"/>
      <c r="M128" s="244"/>
      <c r="N128" s="245"/>
      <c r="O128" s="245"/>
      <c r="P128" s="245"/>
      <c r="Q128" s="245"/>
      <c r="R128" s="245"/>
      <c r="S128" s="245"/>
      <c r="T128" s="246"/>
      <c r="AT128" s="247" t="s">
        <v>174</v>
      </c>
      <c r="AU128" s="247" t="s">
        <v>87</v>
      </c>
      <c r="AV128" s="12" t="s">
        <v>87</v>
      </c>
      <c r="AW128" s="12" t="s">
        <v>37</v>
      </c>
      <c r="AX128" s="12" t="s">
        <v>85</v>
      </c>
      <c r="AY128" s="247" t="s">
        <v>132</v>
      </c>
    </row>
    <row r="129" spans="2:65" s="1" customFormat="1" ht="24" customHeight="1">
      <c r="B129" s="37"/>
      <c r="C129" s="216" t="s">
        <v>221</v>
      </c>
      <c r="D129" s="216" t="s">
        <v>133</v>
      </c>
      <c r="E129" s="217" t="s">
        <v>466</v>
      </c>
      <c r="F129" s="218" t="s">
        <v>467</v>
      </c>
      <c r="G129" s="219" t="s">
        <v>169</v>
      </c>
      <c r="H129" s="220">
        <v>441</v>
      </c>
      <c r="I129" s="221"/>
      <c r="J129" s="222">
        <f>ROUND(I129*H129,2)</f>
        <v>0</v>
      </c>
      <c r="K129" s="218" t="s">
        <v>170</v>
      </c>
      <c r="L129" s="42"/>
      <c r="M129" s="223" t="s">
        <v>19</v>
      </c>
      <c r="N129" s="224" t="s">
        <v>49</v>
      </c>
      <c r="O129" s="82"/>
      <c r="P129" s="225">
        <f>O129*H129</f>
        <v>0</v>
      </c>
      <c r="Q129" s="225">
        <v>0.00601</v>
      </c>
      <c r="R129" s="225">
        <f>Q129*H129</f>
        <v>2.65041</v>
      </c>
      <c r="S129" s="225">
        <v>0</v>
      </c>
      <c r="T129" s="226">
        <f>S129*H129</f>
        <v>0</v>
      </c>
      <c r="AR129" s="227" t="s">
        <v>153</v>
      </c>
      <c r="AT129" s="227" t="s">
        <v>133</v>
      </c>
      <c r="AU129" s="227" t="s">
        <v>87</v>
      </c>
      <c r="AY129" s="16" t="s">
        <v>132</v>
      </c>
      <c r="BE129" s="228">
        <f>IF(N129="základní",J129,0)</f>
        <v>0</v>
      </c>
      <c r="BF129" s="228">
        <f>IF(N129="snížená",J129,0)</f>
        <v>0</v>
      </c>
      <c r="BG129" s="228">
        <f>IF(N129="zákl. přenesená",J129,0)</f>
        <v>0</v>
      </c>
      <c r="BH129" s="228">
        <f>IF(N129="sníž. přenesená",J129,0)</f>
        <v>0</v>
      </c>
      <c r="BI129" s="228">
        <f>IF(N129="nulová",J129,0)</f>
        <v>0</v>
      </c>
      <c r="BJ129" s="16" t="s">
        <v>85</v>
      </c>
      <c r="BK129" s="228">
        <f>ROUND(I129*H129,2)</f>
        <v>0</v>
      </c>
      <c r="BL129" s="16" t="s">
        <v>153</v>
      </c>
      <c r="BM129" s="227" t="s">
        <v>468</v>
      </c>
    </row>
    <row r="130" spans="2:51" s="12" customFormat="1" ht="12">
      <c r="B130" s="237"/>
      <c r="C130" s="238"/>
      <c r="D130" s="229" t="s">
        <v>174</v>
      </c>
      <c r="E130" s="239" t="s">
        <v>19</v>
      </c>
      <c r="F130" s="240" t="s">
        <v>188</v>
      </c>
      <c r="G130" s="238"/>
      <c r="H130" s="241">
        <v>441</v>
      </c>
      <c r="I130" s="242"/>
      <c r="J130" s="238"/>
      <c r="K130" s="238"/>
      <c r="L130" s="243"/>
      <c r="M130" s="244"/>
      <c r="N130" s="245"/>
      <c r="O130" s="245"/>
      <c r="P130" s="245"/>
      <c r="Q130" s="245"/>
      <c r="R130" s="245"/>
      <c r="S130" s="245"/>
      <c r="T130" s="246"/>
      <c r="AT130" s="247" t="s">
        <v>174</v>
      </c>
      <c r="AU130" s="247" t="s">
        <v>87</v>
      </c>
      <c r="AV130" s="12" t="s">
        <v>87</v>
      </c>
      <c r="AW130" s="12" t="s">
        <v>37</v>
      </c>
      <c r="AX130" s="12" t="s">
        <v>85</v>
      </c>
      <c r="AY130" s="247" t="s">
        <v>132</v>
      </c>
    </row>
    <row r="131" spans="2:65" s="1" customFormat="1" ht="24" customHeight="1">
      <c r="B131" s="37"/>
      <c r="C131" s="216" t="s">
        <v>228</v>
      </c>
      <c r="D131" s="216" t="s">
        <v>133</v>
      </c>
      <c r="E131" s="217" t="s">
        <v>469</v>
      </c>
      <c r="F131" s="218" t="s">
        <v>470</v>
      </c>
      <c r="G131" s="219" t="s">
        <v>169</v>
      </c>
      <c r="H131" s="220">
        <v>441</v>
      </c>
      <c r="I131" s="221"/>
      <c r="J131" s="222">
        <f>ROUND(I131*H131,2)</f>
        <v>0</v>
      </c>
      <c r="K131" s="218" t="s">
        <v>170</v>
      </c>
      <c r="L131" s="42"/>
      <c r="M131" s="223" t="s">
        <v>19</v>
      </c>
      <c r="N131" s="224" t="s">
        <v>49</v>
      </c>
      <c r="O131" s="82"/>
      <c r="P131" s="225">
        <f>O131*H131</f>
        <v>0</v>
      </c>
      <c r="Q131" s="225">
        <v>0.00031</v>
      </c>
      <c r="R131" s="225">
        <f>Q131*H131</f>
        <v>0.13671</v>
      </c>
      <c r="S131" s="225">
        <v>0</v>
      </c>
      <c r="T131" s="226">
        <f>S131*H131</f>
        <v>0</v>
      </c>
      <c r="AR131" s="227" t="s">
        <v>153</v>
      </c>
      <c r="AT131" s="227" t="s">
        <v>133</v>
      </c>
      <c r="AU131" s="227" t="s">
        <v>87</v>
      </c>
      <c r="AY131" s="16" t="s">
        <v>132</v>
      </c>
      <c r="BE131" s="228">
        <f>IF(N131="základní",J131,0)</f>
        <v>0</v>
      </c>
      <c r="BF131" s="228">
        <f>IF(N131="snížená",J131,0)</f>
        <v>0</v>
      </c>
      <c r="BG131" s="228">
        <f>IF(N131="zákl. přenesená",J131,0)</f>
        <v>0</v>
      </c>
      <c r="BH131" s="228">
        <f>IF(N131="sníž. přenesená",J131,0)</f>
        <v>0</v>
      </c>
      <c r="BI131" s="228">
        <f>IF(N131="nulová",J131,0)</f>
        <v>0</v>
      </c>
      <c r="BJ131" s="16" t="s">
        <v>85</v>
      </c>
      <c r="BK131" s="228">
        <f>ROUND(I131*H131,2)</f>
        <v>0</v>
      </c>
      <c r="BL131" s="16" t="s">
        <v>153</v>
      </c>
      <c r="BM131" s="227" t="s">
        <v>471</v>
      </c>
    </row>
    <row r="132" spans="2:51" s="12" customFormat="1" ht="12">
      <c r="B132" s="237"/>
      <c r="C132" s="238"/>
      <c r="D132" s="229" t="s">
        <v>174</v>
      </c>
      <c r="E132" s="239" t="s">
        <v>19</v>
      </c>
      <c r="F132" s="240" t="s">
        <v>180</v>
      </c>
      <c r="G132" s="238"/>
      <c r="H132" s="241">
        <v>441</v>
      </c>
      <c r="I132" s="242"/>
      <c r="J132" s="238"/>
      <c r="K132" s="238"/>
      <c r="L132" s="243"/>
      <c r="M132" s="244"/>
      <c r="N132" s="245"/>
      <c r="O132" s="245"/>
      <c r="P132" s="245"/>
      <c r="Q132" s="245"/>
      <c r="R132" s="245"/>
      <c r="S132" s="245"/>
      <c r="T132" s="246"/>
      <c r="AT132" s="247" t="s">
        <v>174</v>
      </c>
      <c r="AU132" s="247" t="s">
        <v>87</v>
      </c>
      <c r="AV132" s="12" t="s">
        <v>87</v>
      </c>
      <c r="AW132" s="12" t="s">
        <v>37</v>
      </c>
      <c r="AX132" s="12" t="s">
        <v>85</v>
      </c>
      <c r="AY132" s="247" t="s">
        <v>132</v>
      </c>
    </row>
    <row r="133" spans="2:65" s="1" customFormat="1" ht="48" customHeight="1">
      <c r="B133" s="37"/>
      <c r="C133" s="216" t="s">
        <v>234</v>
      </c>
      <c r="D133" s="216" t="s">
        <v>133</v>
      </c>
      <c r="E133" s="217" t="s">
        <v>472</v>
      </c>
      <c r="F133" s="218" t="s">
        <v>473</v>
      </c>
      <c r="G133" s="219" t="s">
        <v>169</v>
      </c>
      <c r="H133" s="220">
        <v>441</v>
      </c>
      <c r="I133" s="221"/>
      <c r="J133" s="222">
        <f>ROUND(I133*H133,2)</f>
        <v>0</v>
      </c>
      <c r="K133" s="218" t="s">
        <v>170</v>
      </c>
      <c r="L133" s="42"/>
      <c r="M133" s="223" t="s">
        <v>19</v>
      </c>
      <c r="N133" s="224" t="s">
        <v>49</v>
      </c>
      <c r="O133" s="82"/>
      <c r="P133" s="225">
        <f>O133*H133</f>
        <v>0</v>
      </c>
      <c r="Q133" s="225">
        <v>0.10373</v>
      </c>
      <c r="R133" s="225">
        <f>Q133*H133</f>
        <v>45.744930000000004</v>
      </c>
      <c r="S133" s="225">
        <v>0</v>
      </c>
      <c r="T133" s="226">
        <f>S133*H133</f>
        <v>0</v>
      </c>
      <c r="AR133" s="227" t="s">
        <v>153</v>
      </c>
      <c r="AT133" s="227" t="s">
        <v>133</v>
      </c>
      <c r="AU133" s="227" t="s">
        <v>87</v>
      </c>
      <c r="AY133" s="16" t="s">
        <v>132</v>
      </c>
      <c r="BE133" s="228">
        <f>IF(N133="základní",J133,0)</f>
        <v>0</v>
      </c>
      <c r="BF133" s="228">
        <f>IF(N133="snížená",J133,0)</f>
        <v>0</v>
      </c>
      <c r="BG133" s="228">
        <f>IF(N133="zákl. přenesená",J133,0)</f>
        <v>0</v>
      </c>
      <c r="BH133" s="228">
        <f>IF(N133="sníž. přenesená",J133,0)</f>
        <v>0</v>
      </c>
      <c r="BI133" s="228">
        <f>IF(N133="nulová",J133,0)</f>
        <v>0</v>
      </c>
      <c r="BJ133" s="16" t="s">
        <v>85</v>
      </c>
      <c r="BK133" s="228">
        <f>ROUND(I133*H133,2)</f>
        <v>0</v>
      </c>
      <c r="BL133" s="16" t="s">
        <v>153</v>
      </c>
      <c r="BM133" s="227" t="s">
        <v>474</v>
      </c>
    </row>
    <row r="134" spans="2:47" s="1" customFormat="1" ht="12">
      <c r="B134" s="37"/>
      <c r="C134" s="38"/>
      <c r="D134" s="229" t="s">
        <v>172</v>
      </c>
      <c r="E134" s="38"/>
      <c r="F134" s="230" t="s">
        <v>475</v>
      </c>
      <c r="G134" s="38"/>
      <c r="H134" s="38"/>
      <c r="I134" s="144"/>
      <c r="J134" s="38"/>
      <c r="K134" s="38"/>
      <c r="L134" s="42"/>
      <c r="M134" s="231"/>
      <c r="N134" s="82"/>
      <c r="O134" s="82"/>
      <c r="P134" s="82"/>
      <c r="Q134" s="82"/>
      <c r="R134" s="82"/>
      <c r="S134" s="82"/>
      <c r="T134" s="83"/>
      <c r="AT134" s="16" t="s">
        <v>172</v>
      </c>
      <c r="AU134" s="16" t="s">
        <v>87</v>
      </c>
    </row>
    <row r="135" spans="2:51" s="12" customFormat="1" ht="12">
      <c r="B135" s="237"/>
      <c r="C135" s="238"/>
      <c r="D135" s="229" t="s">
        <v>174</v>
      </c>
      <c r="E135" s="239" t="s">
        <v>19</v>
      </c>
      <c r="F135" s="240" t="s">
        <v>180</v>
      </c>
      <c r="G135" s="238"/>
      <c r="H135" s="241">
        <v>441</v>
      </c>
      <c r="I135" s="242"/>
      <c r="J135" s="238"/>
      <c r="K135" s="238"/>
      <c r="L135" s="243"/>
      <c r="M135" s="244"/>
      <c r="N135" s="245"/>
      <c r="O135" s="245"/>
      <c r="P135" s="245"/>
      <c r="Q135" s="245"/>
      <c r="R135" s="245"/>
      <c r="S135" s="245"/>
      <c r="T135" s="246"/>
      <c r="AT135" s="247" t="s">
        <v>174</v>
      </c>
      <c r="AU135" s="247" t="s">
        <v>87</v>
      </c>
      <c r="AV135" s="12" t="s">
        <v>87</v>
      </c>
      <c r="AW135" s="12" t="s">
        <v>37</v>
      </c>
      <c r="AX135" s="12" t="s">
        <v>85</v>
      </c>
      <c r="AY135" s="247" t="s">
        <v>132</v>
      </c>
    </row>
    <row r="136" spans="2:65" s="1" customFormat="1" ht="72" customHeight="1">
      <c r="B136" s="37"/>
      <c r="C136" s="216" t="s">
        <v>239</v>
      </c>
      <c r="D136" s="216" t="s">
        <v>133</v>
      </c>
      <c r="E136" s="217" t="s">
        <v>476</v>
      </c>
      <c r="F136" s="218" t="s">
        <v>477</v>
      </c>
      <c r="G136" s="219" t="s">
        <v>169</v>
      </c>
      <c r="H136" s="220">
        <v>20</v>
      </c>
      <c r="I136" s="221"/>
      <c r="J136" s="222">
        <f>ROUND(I136*H136,2)</f>
        <v>0</v>
      </c>
      <c r="K136" s="218" t="s">
        <v>170</v>
      </c>
      <c r="L136" s="42"/>
      <c r="M136" s="223" t="s">
        <v>19</v>
      </c>
      <c r="N136" s="224" t="s">
        <v>49</v>
      </c>
      <c r="O136" s="82"/>
      <c r="P136" s="225">
        <f>O136*H136</f>
        <v>0</v>
      </c>
      <c r="Q136" s="225">
        <v>0.10503</v>
      </c>
      <c r="R136" s="225">
        <f>Q136*H136</f>
        <v>2.1006</v>
      </c>
      <c r="S136" s="225">
        <v>0</v>
      </c>
      <c r="T136" s="226">
        <f>S136*H136</f>
        <v>0</v>
      </c>
      <c r="AR136" s="227" t="s">
        <v>153</v>
      </c>
      <c r="AT136" s="227" t="s">
        <v>133</v>
      </c>
      <c r="AU136" s="227" t="s">
        <v>87</v>
      </c>
      <c r="AY136" s="16" t="s">
        <v>132</v>
      </c>
      <c r="BE136" s="228">
        <f>IF(N136="základní",J136,0)</f>
        <v>0</v>
      </c>
      <c r="BF136" s="228">
        <f>IF(N136="snížená",J136,0)</f>
        <v>0</v>
      </c>
      <c r="BG136" s="228">
        <f>IF(N136="zákl. přenesená",J136,0)</f>
        <v>0</v>
      </c>
      <c r="BH136" s="228">
        <f>IF(N136="sníž. přenesená",J136,0)</f>
        <v>0</v>
      </c>
      <c r="BI136" s="228">
        <f>IF(N136="nulová",J136,0)</f>
        <v>0</v>
      </c>
      <c r="BJ136" s="16" t="s">
        <v>85</v>
      </c>
      <c r="BK136" s="228">
        <f>ROUND(I136*H136,2)</f>
        <v>0</v>
      </c>
      <c r="BL136" s="16" t="s">
        <v>153</v>
      </c>
      <c r="BM136" s="227" t="s">
        <v>478</v>
      </c>
    </row>
    <row r="137" spans="2:47" s="1" customFormat="1" ht="12">
      <c r="B137" s="37"/>
      <c r="C137" s="38"/>
      <c r="D137" s="229" t="s">
        <v>172</v>
      </c>
      <c r="E137" s="38"/>
      <c r="F137" s="230" t="s">
        <v>479</v>
      </c>
      <c r="G137" s="38"/>
      <c r="H137" s="38"/>
      <c r="I137" s="144"/>
      <c r="J137" s="38"/>
      <c r="K137" s="38"/>
      <c r="L137" s="42"/>
      <c r="M137" s="231"/>
      <c r="N137" s="82"/>
      <c r="O137" s="82"/>
      <c r="P137" s="82"/>
      <c r="Q137" s="82"/>
      <c r="R137" s="82"/>
      <c r="S137" s="82"/>
      <c r="T137" s="83"/>
      <c r="AT137" s="16" t="s">
        <v>172</v>
      </c>
      <c r="AU137" s="16" t="s">
        <v>87</v>
      </c>
    </row>
    <row r="138" spans="2:51" s="12" customFormat="1" ht="12">
      <c r="B138" s="237"/>
      <c r="C138" s="238"/>
      <c r="D138" s="229" t="s">
        <v>174</v>
      </c>
      <c r="E138" s="239" t="s">
        <v>19</v>
      </c>
      <c r="F138" s="240" t="s">
        <v>175</v>
      </c>
      <c r="G138" s="238"/>
      <c r="H138" s="241">
        <v>20</v>
      </c>
      <c r="I138" s="242"/>
      <c r="J138" s="238"/>
      <c r="K138" s="238"/>
      <c r="L138" s="243"/>
      <c r="M138" s="244"/>
      <c r="N138" s="245"/>
      <c r="O138" s="245"/>
      <c r="P138" s="245"/>
      <c r="Q138" s="245"/>
      <c r="R138" s="245"/>
      <c r="S138" s="245"/>
      <c r="T138" s="246"/>
      <c r="AT138" s="247" t="s">
        <v>174</v>
      </c>
      <c r="AU138" s="247" t="s">
        <v>87</v>
      </c>
      <c r="AV138" s="12" t="s">
        <v>87</v>
      </c>
      <c r="AW138" s="12" t="s">
        <v>37</v>
      </c>
      <c r="AX138" s="12" t="s">
        <v>85</v>
      </c>
      <c r="AY138" s="247" t="s">
        <v>132</v>
      </c>
    </row>
    <row r="139" spans="2:65" s="1" customFormat="1" ht="36" customHeight="1">
      <c r="B139" s="37"/>
      <c r="C139" s="216" t="s">
        <v>8</v>
      </c>
      <c r="D139" s="216" t="s">
        <v>133</v>
      </c>
      <c r="E139" s="217" t="s">
        <v>480</v>
      </c>
      <c r="F139" s="218" t="s">
        <v>481</v>
      </c>
      <c r="G139" s="219" t="s">
        <v>169</v>
      </c>
      <c r="H139" s="220">
        <v>6</v>
      </c>
      <c r="I139" s="221"/>
      <c r="J139" s="222">
        <f>ROUND(I139*H139,2)</f>
        <v>0</v>
      </c>
      <c r="K139" s="218" t="s">
        <v>170</v>
      </c>
      <c r="L139" s="42"/>
      <c r="M139" s="223" t="s">
        <v>19</v>
      </c>
      <c r="N139" s="224" t="s">
        <v>49</v>
      </c>
      <c r="O139" s="82"/>
      <c r="P139" s="225">
        <f>O139*H139</f>
        <v>0</v>
      </c>
      <c r="Q139" s="225">
        <v>0.50077</v>
      </c>
      <c r="R139" s="225">
        <f>Q139*H139</f>
        <v>3.00462</v>
      </c>
      <c r="S139" s="225">
        <v>0</v>
      </c>
      <c r="T139" s="226">
        <f>S139*H139</f>
        <v>0</v>
      </c>
      <c r="AR139" s="227" t="s">
        <v>153</v>
      </c>
      <c r="AT139" s="227" t="s">
        <v>133</v>
      </c>
      <c r="AU139" s="227" t="s">
        <v>87</v>
      </c>
      <c r="AY139" s="16" t="s">
        <v>132</v>
      </c>
      <c r="BE139" s="228">
        <f>IF(N139="základní",J139,0)</f>
        <v>0</v>
      </c>
      <c r="BF139" s="228">
        <f>IF(N139="snížená",J139,0)</f>
        <v>0</v>
      </c>
      <c r="BG139" s="228">
        <f>IF(N139="zákl. přenesená",J139,0)</f>
        <v>0</v>
      </c>
      <c r="BH139" s="228">
        <f>IF(N139="sníž. přenesená",J139,0)</f>
        <v>0</v>
      </c>
      <c r="BI139" s="228">
        <f>IF(N139="nulová",J139,0)</f>
        <v>0</v>
      </c>
      <c r="BJ139" s="16" t="s">
        <v>85</v>
      </c>
      <c r="BK139" s="228">
        <f>ROUND(I139*H139,2)</f>
        <v>0</v>
      </c>
      <c r="BL139" s="16" t="s">
        <v>153</v>
      </c>
      <c r="BM139" s="227" t="s">
        <v>482</v>
      </c>
    </row>
    <row r="140" spans="2:47" s="1" customFormat="1" ht="12">
      <c r="B140" s="37"/>
      <c r="C140" s="38"/>
      <c r="D140" s="229" t="s">
        <v>172</v>
      </c>
      <c r="E140" s="38"/>
      <c r="F140" s="230" t="s">
        <v>483</v>
      </c>
      <c r="G140" s="38"/>
      <c r="H140" s="38"/>
      <c r="I140" s="144"/>
      <c r="J140" s="38"/>
      <c r="K140" s="38"/>
      <c r="L140" s="42"/>
      <c r="M140" s="231"/>
      <c r="N140" s="82"/>
      <c r="O140" s="82"/>
      <c r="P140" s="82"/>
      <c r="Q140" s="82"/>
      <c r="R140" s="82"/>
      <c r="S140" s="82"/>
      <c r="T140" s="83"/>
      <c r="AT140" s="16" t="s">
        <v>172</v>
      </c>
      <c r="AU140" s="16" t="s">
        <v>87</v>
      </c>
    </row>
    <row r="141" spans="2:51" s="12" customFormat="1" ht="12">
      <c r="B141" s="237"/>
      <c r="C141" s="238"/>
      <c r="D141" s="229" t="s">
        <v>174</v>
      </c>
      <c r="E141" s="239" t="s">
        <v>19</v>
      </c>
      <c r="F141" s="240" t="s">
        <v>484</v>
      </c>
      <c r="G141" s="238"/>
      <c r="H141" s="241">
        <v>6</v>
      </c>
      <c r="I141" s="242"/>
      <c r="J141" s="238"/>
      <c r="K141" s="238"/>
      <c r="L141" s="243"/>
      <c r="M141" s="244"/>
      <c r="N141" s="245"/>
      <c r="O141" s="245"/>
      <c r="P141" s="245"/>
      <c r="Q141" s="245"/>
      <c r="R141" s="245"/>
      <c r="S141" s="245"/>
      <c r="T141" s="246"/>
      <c r="AT141" s="247" t="s">
        <v>174</v>
      </c>
      <c r="AU141" s="247" t="s">
        <v>87</v>
      </c>
      <c r="AV141" s="12" t="s">
        <v>87</v>
      </c>
      <c r="AW141" s="12" t="s">
        <v>37</v>
      </c>
      <c r="AX141" s="12" t="s">
        <v>85</v>
      </c>
      <c r="AY141" s="247" t="s">
        <v>132</v>
      </c>
    </row>
    <row r="142" spans="2:63" s="11" customFormat="1" ht="22.8" customHeight="1">
      <c r="B142" s="202"/>
      <c r="C142" s="203"/>
      <c r="D142" s="204" t="s">
        <v>77</v>
      </c>
      <c r="E142" s="232" t="s">
        <v>189</v>
      </c>
      <c r="F142" s="232" t="s">
        <v>256</v>
      </c>
      <c r="G142" s="203"/>
      <c r="H142" s="203"/>
      <c r="I142" s="206"/>
      <c r="J142" s="233">
        <f>BK142</f>
        <v>0</v>
      </c>
      <c r="K142" s="203"/>
      <c r="L142" s="208"/>
      <c r="M142" s="209"/>
      <c r="N142" s="210"/>
      <c r="O142" s="210"/>
      <c r="P142" s="211">
        <f>SUM(P143:P166)</f>
        <v>0</v>
      </c>
      <c r="Q142" s="210"/>
      <c r="R142" s="211">
        <f>SUM(R143:R166)</f>
        <v>1.8263800000000001</v>
      </c>
      <c r="S142" s="210"/>
      <c r="T142" s="212">
        <f>SUM(T143:T166)</f>
        <v>0</v>
      </c>
      <c r="AR142" s="213" t="s">
        <v>85</v>
      </c>
      <c r="AT142" s="214" t="s">
        <v>77</v>
      </c>
      <c r="AU142" s="214" t="s">
        <v>85</v>
      </c>
      <c r="AY142" s="213" t="s">
        <v>132</v>
      </c>
      <c r="BK142" s="215">
        <f>SUM(BK143:BK166)</f>
        <v>0</v>
      </c>
    </row>
    <row r="143" spans="2:65" s="1" customFormat="1" ht="36" customHeight="1">
      <c r="B143" s="37"/>
      <c r="C143" s="216" t="s">
        <v>250</v>
      </c>
      <c r="D143" s="216" t="s">
        <v>133</v>
      </c>
      <c r="E143" s="217" t="s">
        <v>485</v>
      </c>
      <c r="F143" s="218" t="s">
        <v>486</v>
      </c>
      <c r="G143" s="219" t="s">
        <v>273</v>
      </c>
      <c r="H143" s="220">
        <v>5</v>
      </c>
      <c r="I143" s="221"/>
      <c r="J143" s="222">
        <f>ROUND(I143*H143,2)</f>
        <v>0</v>
      </c>
      <c r="K143" s="218" t="s">
        <v>170</v>
      </c>
      <c r="L143" s="42"/>
      <c r="M143" s="223" t="s">
        <v>19</v>
      </c>
      <c r="N143" s="224" t="s">
        <v>49</v>
      </c>
      <c r="O143" s="82"/>
      <c r="P143" s="225">
        <f>O143*H143</f>
        <v>0</v>
      </c>
      <c r="Q143" s="225">
        <v>0.00268</v>
      </c>
      <c r="R143" s="225">
        <f>Q143*H143</f>
        <v>0.0134</v>
      </c>
      <c r="S143" s="225">
        <v>0</v>
      </c>
      <c r="T143" s="226">
        <f>S143*H143</f>
        <v>0</v>
      </c>
      <c r="AR143" s="227" t="s">
        <v>153</v>
      </c>
      <c r="AT143" s="227" t="s">
        <v>133</v>
      </c>
      <c r="AU143" s="227" t="s">
        <v>87</v>
      </c>
      <c r="AY143" s="16" t="s">
        <v>132</v>
      </c>
      <c r="BE143" s="228">
        <f>IF(N143="základní",J143,0)</f>
        <v>0</v>
      </c>
      <c r="BF143" s="228">
        <f>IF(N143="snížená",J143,0)</f>
        <v>0</v>
      </c>
      <c r="BG143" s="228">
        <f>IF(N143="zákl. přenesená",J143,0)</f>
        <v>0</v>
      </c>
      <c r="BH143" s="228">
        <f>IF(N143="sníž. přenesená",J143,0)</f>
        <v>0</v>
      </c>
      <c r="BI143" s="228">
        <f>IF(N143="nulová",J143,0)</f>
        <v>0</v>
      </c>
      <c r="BJ143" s="16" t="s">
        <v>85</v>
      </c>
      <c r="BK143" s="228">
        <f>ROUND(I143*H143,2)</f>
        <v>0</v>
      </c>
      <c r="BL143" s="16" t="s">
        <v>153</v>
      </c>
      <c r="BM143" s="227" t="s">
        <v>487</v>
      </c>
    </row>
    <row r="144" spans="2:47" s="1" customFormat="1" ht="12">
      <c r="B144" s="37"/>
      <c r="C144" s="38"/>
      <c r="D144" s="229" t="s">
        <v>172</v>
      </c>
      <c r="E144" s="38"/>
      <c r="F144" s="230" t="s">
        <v>488</v>
      </c>
      <c r="G144" s="38"/>
      <c r="H144" s="38"/>
      <c r="I144" s="144"/>
      <c r="J144" s="38"/>
      <c r="K144" s="38"/>
      <c r="L144" s="42"/>
      <c r="M144" s="231"/>
      <c r="N144" s="82"/>
      <c r="O144" s="82"/>
      <c r="P144" s="82"/>
      <c r="Q144" s="82"/>
      <c r="R144" s="82"/>
      <c r="S144" s="82"/>
      <c r="T144" s="83"/>
      <c r="AT144" s="16" t="s">
        <v>172</v>
      </c>
      <c r="AU144" s="16" t="s">
        <v>87</v>
      </c>
    </row>
    <row r="145" spans="2:51" s="12" customFormat="1" ht="12">
      <c r="B145" s="237"/>
      <c r="C145" s="238"/>
      <c r="D145" s="229" t="s">
        <v>174</v>
      </c>
      <c r="E145" s="239" t="s">
        <v>19</v>
      </c>
      <c r="F145" s="240" t="s">
        <v>489</v>
      </c>
      <c r="G145" s="238"/>
      <c r="H145" s="241">
        <v>5</v>
      </c>
      <c r="I145" s="242"/>
      <c r="J145" s="238"/>
      <c r="K145" s="238"/>
      <c r="L145" s="243"/>
      <c r="M145" s="244"/>
      <c r="N145" s="245"/>
      <c r="O145" s="245"/>
      <c r="P145" s="245"/>
      <c r="Q145" s="245"/>
      <c r="R145" s="245"/>
      <c r="S145" s="245"/>
      <c r="T145" s="246"/>
      <c r="AT145" s="247" t="s">
        <v>174</v>
      </c>
      <c r="AU145" s="247" t="s">
        <v>87</v>
      </c>
      <c r="AV145" s="12" t="s">
        <v>87</v>
      </c>
      <c r="AW145" s="12" t="s">
        <v>37</v>
      </c>
      <c r="AX145" s="12" t="s">
        <v>85</v>
      </c>
      <c r="AY145" s="247" t="s">
        <v>132</v>
      </c>
    </row>
    <row r="146" spans="2:65" s="1" customFormat="1" ht="36" customHeight="1">
      <c r="B146" s="37"/>
      <c r="C146" s="216" t="s">
        <v>257</v>
      </c>
      <c r="D146" s="216" t="s">
        <v>133</v>
      </c>
      <c r="E146" s="217" t="s">
        <v>490</v>
      </c>
      <c r="F146" s="218" t="s">
        <v>491</v>
      </c>
      <c r="G146" s="219" t="s">
        <v>273</v>
      </c>
      <c r="H146" s="220">
        <v>3</v>
      </c>
      <c r="I146" s="221"/>
      <c r="J146" s="222">
        <f>ROUND(I146*H146,2)</f>
        <v>0</v>
      </c>
      <c r="K146" s="218" t="s">
        <v>170</v>
      </c>
      <c r="L146" s="42"/>
      <c r="M146" s="223" t="s">
        <v>19</v>
      </c>
      <c r="N146" s="224" t="s">
        <v>49</v>
      </c>
      <c r="O146" s="82"/>
      <c r="P146" s="225">
        <f>O146*H146</f>
        <v>0</v>
      </c>
      <c r="Q146" s="225">
        <v>0.01148</v>
      </c>
      <c r="R146" s="225">
        <f>Q146*H146</f>
        <v>0.03444</v>
      </c>
      <c r="S146" s="225">
        <v>0</v>
      </c>
      <c r="T146" s="226">
        <f>S146*H146</f>
        <v>0</v>
      </c>
      <c r="AR146" s="227" t="s">
        <v>153</v>
      </c>
      <c r="AT146" s="227" t="s">
        <v>133</v>
      </c>
      <c r="AU146" s="227" t="s">
        <v>87</v>
      </c>
      <c r="AY146" s="16" t="s">
        <v>132</v>
      </c>
      <c r="BE146" s="228">
        <f>IF(N146="základní",J146,0)</f>
        <v>0</v>
      </c>
      <c r="BF146" s="228">
        <f>IF(N146="snížená",J146,0)</f>
        <v>0</v>
      </c>
      <c r="BG146" s="228">
        <f>IF(N146="zákl. přenesená",J146,0)</f>
        <v>0</v>
      </c>
      <c r="BH146" s="228">
        <f>IF(N146="sníž. přenesená",J146,0)</f>
        <v>0</v>
      </c>
      <c r="BI146" s="228">
        <f>IF(N146="nulová",J146,0)</f>
        <v>0</v>
      </c>
      <c r="BJ146" s="16" t="s">
        <v>85</v>
      </c>
      <c r="BK146" s="228">
        <f>ROUND(I146*H146,2)</f>
        <v>0</v>
      </c>
      <c r="BL146" s="16" t="s">
        <v>153</v>
      </c>
      <c r="BM146" s="227" t="s">
        <v>492</v>
      </c>
    </row>
    <row r="147" spans="2:47" s="1" customFormat="1" ht="12">
      <c r="B147" s="37"/>
      <c r="C147" s="38"/>
      <c r="D147" s="229" t="s">
        <v>172</v>
      </c>
      <c r="E147" s="38"/>
      <c r="F147" s="230" t="s">
        <v>488</v>
      </c>
      <c r="G147" s="38"/>
      <c r="H147" s="38"/>
      <c r="I147" s="144"/>
      <c r="J147" s="38"/>
      <c r="K147" s="38"/>
      <c r="L147" s="42"/>
      <c r="M147" s="231"/>
      <c r="N147" s="82"/>
      <c r="O147" s="82"/>
      <c r="P147" s="82"/>
      <c r="Q147" s="82"/>
      <c r="R147" s="82"/>
      <c r="S147" s="82"/>
      <c r="T147" s="83"/>
      <c r="AT147" s="16" t="s">
        <v>172</v>
      </c>
      <c r="AU147" s="16" t="s">
        <v>87</v>
      </c>
    </row>
    <row r="148" spans="2:51" s="12" customFormat="1" ht="12">
      <c r="B148" s="237"/>
      <c r="C148" s="238"/>
      <c r="D148" s="229" t="s">
        <v>174</v>
      </c>
      <c r="E148" s="239" t="s">
        <v>19</v>
      </c>
      <c r="F148" s="240" t="s">
        <v>493</v>
      </c>
      <c r="G148" s="238"/>
      <c r="H148" s="241">
        <v>3</v>
      </c>
      <c r="I148" s="242"/>
      <c r="J148" s="238"/>
      <c r="K148" s="238"/>
      <c r="L148" s="243"/>
      <c r="M148" s="244"/>
      <c r="N148" s="245"/>
      <c r="O148" s="245"/>
      <c r="P148" s="245"/>
      <c r="Q148" s="245"/>
      <c r="R148" s="245"/>
      <c r="S148" s="245"/>
      <c r="T148" s="246"/>
      <c r="AT148" s="247" t="s">
        <v>174</v>
      </c>
      <c r="AU148" s="247" t="s">
        <v>87</v>
      </c>
      <c r="AV148" s="12" t="s">
        <v>87</v>
      </c>
      <c r="AW148" s="12" t="s">
        <v>37</v>
      </c>
      <c r="AX148" s="12" t="s">
        <v>85</v>
      </c>
      <c r="AY148" s="247" t="s">
        <v>132</v>
      </c>
    </row>
    <row r="149" spans="2:65" s="1" customFormat="1" ht="24" customHeight="1">
      <c r="B149" s="37"/>
      <c r="C149" s="216" t="s">
        <v>263</v>
      </c>
      <c r="D149" s="216" t="s">
        <v>133</v>
      </c>
      <c r="E149" s="217" t="s">
        <v>494</v>
      </c>
      <c r="F149" s="218" t="s">
        <v>495</v>
      </c>
      <c r="G149" s="219" t="s">
        <v>266</v>
      </c>
      <c r="H149" s="220">
        <v>1</v>
      </c>
      <c r="I149" s="221"/>
      <c r="J149" s="222">
        <f>ROUND(I149*H149,2)</f>
        <v>0</v>
      </c>
      <c r="K149" s="218" t="s">
        <v>170</v>
      </c>
      <c r="L149" s="42"/>
      <c r="M149" s="223" t="s">
        <v>19</v>
      </c>
      <c r="N149" s="224" t="s">
        <v>49</v>
      </c>
      <c r="O149" s="82"/>
      <c r="P149" s="225">
        <f>O149*H149</f>
        <v>0</v>
      </c>
      <c r="Q149" s="225">
        <v>0.14494</v>
      </c>
      <c r="R149" s="225">
        <f>Q149*H149</f>
        <v>0.14494</v>
      </c>
      <c r="S149" s="225">
        <v>0</v>
      </c>
      <c r="T149" s="226">
        <f>S149*H149</f>
        <v>0</v>
      </c>
      <c r="AR149" s="227" t="s">
        <v>153</v>
      </c>
      <c r="AT149" s="227" t="s">
        <v>133</v>
      </c>
      <c r="AU149" s="227" t="s">
        <v>87</v>
      </c>
      <c r="AY149" s="16" t="s">
        <v>132</v>
      </c>
      <c r="BE149" s="228">
        <f>IF(N149="základní",J149,0)</f>
        <v>0</v>
      </c>
      <c r="BF149" s="228">
        <f>IF(N149="snížená",J149,0)</f>
        <v>0</v>
      </c>
      <c r="BG149" s="228">
        <f>IF(N149="zákl. přenesená",J149,0)</f>
        <v>0</v>
      </c>
      <c r="BH149" s="228">
        <f>IF(N149="sníž. přenesená",J149,0)</f>
        <v>0</v>
      </c>
      <c r="BI149" s="228">
        <f>IF(N149="nulová",J149,0)</f>
        <v>0</v>
      </c>
      <c r="BJ149" s="16" t="s">
        <v>85</v>
      </c>
      <c r="BK149" s="228">
        <f>ROUND(I149*H149,2)</f>
        <v>0</v>
      </c>
      <c r="BL149" s="16" t="s">
        <v>153</v>
      </c>
      <c r="BM149" s="227" t="s">
        <v>496</v>
      </c>
    </row>
    <row r="150" spans="2:47" s="1" customFormat="1" ht="12">
      <c r="B150" s="37"/>
      <c r="C150" s="38"/>
      <c r="D150" s="229" t="s">
        <v>172</v>
      </c>
      <c r="E150" s="38"/>
      <c r="F150" s="230" t="s">
        <v>497</v>
      </c>
      <c r="G150" s="38"/>
      <c r="H150" s="38"/>
      <c r="I150" s="144"/>
      <c r="J150" s="38"/>
      <c r="K150" s="38"/>
      <c r="L150" s="42"/>
      <c r="M150" s="231"/>
      <c r="N150" s="82"/>
      <c r="O150" s="82"/>
      <c r="P150" s="82"/>
      <c r="Q150" s="82"/>
      <c r="R150" s="82"/>
      <c r="S150" s="82"/>
      <c r="T150" s="83"/>
      <c r="AT150" s="16" t="s">
        <v>172</v>
      </c>
      <c r="AU150" s="16" t="s">
        <v>87</v>
      </c>
    </row>
    <row r="151" spans="2:65" s="1" customFormat="1" ht="24" customHeight="1">
      <c r="B151" s="37"/>
      <c r="C151" s="249" t="s">
        <v>270</v>
      </c>
      <c r="D151" s="249" t="s">
        <v>229</v>
      </c>
      <c r="E151" s="250" t="s">
        <v>498</v>
      </c>
      <c r="F151" s="251" t="s">
        <v>499</v>
      </c>
      <c r="G151" s="252" t="s">
        <v>266</v>
      </c>
      <c r="H151" s="253">
        <v>1</v>
      </c>
      <c r="I151" s="254"/>
      <c r="J151" s="255">
        <f>ROUND(I151*H151,2)</f>
        <v>0</v>
      </c>
      <c r="K151" s="251" t="s">
        <v>170</v>
      </c>
      <c r="L151" s="256"/>
      <c r="M151" s="257" t="s">
        <v>19</v>
      </c>
      <c r="N151" s="258" t="s">
        <v>49</v>
      </c>
      <c r="O151" s="82"/>
      <c r="P151" s="225">
        <f>O151*H151</f>
        <v>0</v>
      </c>
      <c r="Q151" s="225">
        <v>0.097</v>
      </c>
      <c r="R151" s="225">
        <f>Q151*H151</f>
        <v>0.097</v>
      </c>
      <c r="S151" s="225">
        <v>0</v>
      </c>
      <c r="T151" s="226">
        <f>S151*H151</f>
        <v>0</v>
      </c>
      <c r="AR151" s="227" t="s">
        <v>189</v>
      </c>
      <c r="AT151" s="227" t="s">
        <v>229</v>
      </c>
      <c r="AU151" s="227" t="s">
        <v>87</v>
      </c>
      <c r="AY151" s="16" t="s">
        <v>132</v>
      </c>
      <c r="BE151" s="228">
        <f>IF(N151="základní",J151,0)</f>
        <v>0</v>
      </c>
      <c r="BF151" s="228">
        <f>IF(N151="snížená",J151,0)</f>
        <v>0</v>
      </c>
      <c r="BG151" s="228">
        <f>IF(N151="zákl. přenesená",J151,0)</f>
        <v>0</v>
      </c>
      <c r="BH151" s="228">
        <f>IF(N151="sníž. přenesená",J151,0)</f>
        <v>0</v>
      </c>
      <c r="BI151" s="228">
        <f>IF(N151="nulová",J151,0)</f>
        <v>0</v>
      </c>
      <c r="BJ151" s="16" t="s">
        <v>85</v>
      </c>
      <c r="BK151" s="228">
        <f>ROUND(I151*H151,2)</f>
        <v>0</v>
      </c>
      <c r="BL151" s="16" t="s">
        <v>153</v>
      </c>
      <c r="BM151" s="227" t="s">
        <v>500</v>
      </c>
    </row>
    <row r="152" spans="2:65" s="1" customFormat="1" ht="16.5" customHeight="1">
      <c r="B152" s="37"/>
      <c r="C152" s="249" t="s">
        <v>277</v>
      </c>
      <c r="D152" s="249" t="s">
        <v>229</v>
      </c>
      <c r="E152" s="250" t="s">
        <v>501</v>
      </c>
      <c r="F152" s="251" t="s">
        <v>502</v>
      </c>
      <c r="G152" s="252" t="s">
        <v>266</v>
      </c>
      <c r="H152" s="253">
        <v>1</v>
      </c>
      <c r="I152" s="254"/>
      <c r="J152" s="255">
        <f>ROUND(I152*H152,2)</f>
        <v>0</v>
      </c>
      <c r="K152" s="251" t="s">
        <v>170</v>
      </c>
      <c r="L152" s="256"/>
      <c r="M152" s="257" t="s">
        <v>19</v>
      </c>
      <c r="N152" s="258" t="s">
        <v>49</v>
      </c>
      <c r="O152" s="82"/>
      <c r="P152" s="225">
        <f>O152*H152</f>
        <v>0</v>
      </c>
      <c r="Q152" s="225">
        <v>0.111</v>
      </c>
      <c r="R152" s="225">
        <f>Q152*H152</f>
        <v>0.111</v>
      </c>
      <c r="S152" s="225">
        <v>0</v>
      </c>
      <c r="T152" s="226">
        <f>S152*H152</f>
        <v>0</v>
      </c>
      <c r="AR152" s="227" t="s">
        <v>189</v>
      </c>
      <c r="AT152" s="227" t="s">
        <v>229</v>
      </c>
      <c r="AU152" s="227" t="s">
        <v>87</v>
      </c>
      <c r="AY152" s="16" t="s">
        <v>132</v>
      </c>
      <c r="BE152" s="228">
        <f>IF(N152="základní",J152,0)</f>
        <v>0</v>
      </c>
      <c r="BF152" s="228">
        <f>IF(N152="snížená",J152,0)</f>
        <v>0</v>
      </c>
      <c r="BG152" s="228">
        <f>IF(N152="zákl. přenesená",J152,0)</f>
        <v>0</v>
      </c>
      <c r="BH152" s="228">
        <f>IF(N152="sníž. přenesená",J152,0)</f>
        <v>0</v>
      </c>
      <c r="BI152" s="228">
        <f>IF(N152="nulová",J152,0)</f>
        <v>0</v>
      </c>
      <c r="BJ152" s="16" t="s">
        <v>85</v>
      </c>
      <c r="BK152" s="228">
        <f>ROUND(I152*H152,2)</f>
        <v>0</v>
      </c>
      <c r="BL152" s="16" t="s">
        <v>153</v>
      </c>
      <c r="BM152" s="227" t="s">
        <v>503</v>
      </c>
    </row>
    <row r="153" spans="2:65" s="1" customFormat="1" ht="16.5" customHeight="1">
      <c r="B153" s="37"/>
      <c r="C153" s="249" t="s">
        <v>7</v>
      </c>
      <c r="D153" s="249" t="s">
        <v>229</v>
      </c>
      <c r="E153" s="250" t="s">
        <v>504</v>
      </c>
      <c r="F153" s="251" t="s">
        <v>505</v>
      </c>
      <c r="G153" s="252" t="s">
        <v>266</v>
      </c>
      <c r="H153" s="253">
        <v>1</v>
      </c>
      <c r="I153" s="254"/>
      <c r="J153" s="255">
        <f>ROUND(I153*H153,2)</f>
        <v>0</v>
      </c>
      <c r="K153" s="251" t="s">
        <v>19</v>
      </c>
      <c r="L153" s="256"/>
      <c r="M153" s="257" t="s">
        <v>19</v>
      </c>
      <c r="N153" s="258" t="s">
        <v>49</v>
      </c>
      <c r="O153" s="82"/>
      <c r="P153" s="225">
        <f>O153*H153</f>
        <v>0</v>
      </c>
      <c r="Q153" s="225">
        <v>0.06</v>
      </c>
      <c r="R153" s="225">
        <f>Q153*H153</f>
        <v>0.06</v>
      </c>
      <c r="S153" s="225">
        <v>0</v>
      </c>
      <c r="T153" s="226">
        <f>S153*H153</f>
        <v>0</v>
      </c>
      <c r="AR153" s="227" t="s">
        <v>189</v>
      </c>
      <c r="AT153" s="227" t="s">
        <v>229</v>
      </c>
      <c r="AU153" s="227" t="s">
        <v>87</v>
      </c>
      <c r="AY153" s="16" t="s">
        <v>132</v>
      </c>
      <c r="BE153" s="228">
        <f>IF(N153="základní",J153,0)</f>
        <v>0</v>
      </c>
      <c r="BF153" s="228">
        <f>IF(N153="snížená",J153,0)</f>
        <v>0</v>
      </c>
      <c r="BG153" s="228">
        <f>IF(N153="zákl. přenesená",J153,0)</f>
        <v>0</v>
      </c>
      <c r="BH153" s="228">
        <f>IF(N153="sníž. přenesená",J153,0)</f>
        <v>0</v>
      </c>
      <c r="BI153" s="228">
        <f>IF(N153="nulová",J153,0)</f>
        <v>0</v>
      </c>
      <c r="BJ153" s="16" t="s">
        <v>85</v>
      </c>
      <c r="BK153" s="228">
        <f>ROUND(I153*H153,2)</f>
        <v>0</v>
      </c>
      <c r="BL153" s="16" t="s">
        <v>153</v>
      </c>
      <c r="BM153" s="227" t="s">
        <v>506</v>
      </c>
    </row>
    <row r="154" spans="2:65" s="1" customFormat="1" ht="16.5" customHeight="1">
      <c r="B154" s="37"/>
      <c r="C154" s="249" t="s">
        <v>289</v>
      </c>
      <c r="D154" s="249" t="s">
        <v>229</v>
      </c>
      <c r="E154" s="250" t="s">
        <v>507</v>
      </c>
      <c r="F154" s="251" t="s">
        <v>508</v>
      </c>
      <c r="G154" s="252" t="s">
        <v>266</v>
      </c>
      <c r="H154" s="253">
        <v>1</v>
      </c>
      <c r="I154" s="254"/>
      <c r="J154" s="255">
        <f>ROUND(I154*H154,2)</f>
        <v>0</v>
      </c>
      <c r="K154" s="251" t="s">
        <v>19</v>
      </c>
      <c r="L154" s="256"/>
      <c r="M154" s="257" t="s">
        <v>19</v>
      </c>
      <c r="N154" s="258" t="s">
        <v>49</v>
      </c>
      <c r="O154" s="82"/>
      <c r="P154" s="225">
        <f>O154*H154</f>
        <v>0</v>
      </c>
      <c r="Q154" s="225">
        <v>0.058</v>
      </c>
      <c r="R154" s="225">
        <f>Q154*H154</f>
        <v>0.058</v>
      </c>
      <c r="S154" s="225">
        <v>0</v>
      </c>
      <c r="T154" s="226">
        <f>S154*H154</f>
        <v>0</v>
      </c>
      <c r="AR154" s="227" t="s">
        <v>189</v>
      </c>
      <c r="AT154" s="227" t="s">
        <v>229</v>
      </c>
      <c r="AU154" s="227" t="s">
        <v>87</v>
      </c>
      <c r="AY154" s="16" t="s">
        <v>132</v>
      </c>
      <c r="BE154" s="228">
        <f>IF(N154="základní",J154,0)</f>
        <v>0</v>
      </c>
      <c r="BF154" s="228">
        <f>IF(N154="snížená",J154,0)</f>
        <v>0</v>
      </c>
      <c r="BG154" s="228">
        <f>IF(N154="zákl. přenesená",J154,0)</f>
        <v>0</v>
      </c>
      <c r="BH154" s="228">
        <f>IF(N154="sníž. přenesená",J154,0)</f>
        <v>0</v>
      </c>
      <c r="BI154" s="228">
        <f>IF(N154="nulová",J154,0)</f>
        <v>0</v>
      </c>
      <c r="BJ154" s="16" t="s">
        <v>85</v>
      </c>
      <c r="BK154" s="228">
        <f>ROUND(I154*H154,2)</f>
        <v>0</v>
      </c>
      <c r="BL154" s="16" t="s">
        <v>153</v>
      </c>
      <c r="BM154" s="227" t="s">
        <v>509</v>
      </c>
    </row>
    <row r="155" spans="2:65" s="1" customFormat="1" ht="24" customHeight="1">
      <c r="B155" s="37"/>
      <c r="C155" s="249" t="s">
        <v>296</v>
      </c>
      <c r="D155" s="249" t="s">
        <v>229</v>
      </c>
      <c r="E155" s="250" t="s">
        <v>510</v>
      </c>
      <c r="F155" s="251" t="s">
        <v>511</v>
      </c>
      <c r="G155" s="252" t="s">
        <v>266</v>
      </c>
      <c r="H155" s="253">
        <v>1</v>
      </c>
      <c r="I155" s="254"/>
      <c r="J155" s="255">
        <f>ROUND(I155*H155,2)</f>
        <v>0</v>
      </c>
      <c r="K155" s="251" t="s">
        <v>170</v>
      </c>
      <c r="L155" s="256"/>
      <c r="M155" s="257" t="s">
        <v>19</v>
      </c>
      <c r="N155" s="258" t="s">
        <v>49</v>
      </c>
      <c r="O155" s="82"/>
      <c r="P155" s="225">
        <f>O155*H155</f>
        <v>0</v>
      </c>
      <c r="Q155" s="225">
        <v>0.003</v>
      </c>
      <c r="R155" s="225">
        <f>Q155*H155</f>
        <v>0.003</v>
      </c>
      <c r="S155" s="225">
        <v>0</v>
      </c>
      <c r="T155" s="226">
        <f>S155*H155</f>
        <v>0</v>
      </c>
      <c r="AR155" s="227" t="s">
        <v>189</v>
      </c>
      <c r="AT155" s="227" t="s">
        <v>229</v>
      </c>
      <c r="AU155" s="227" t="s">
        <v>87</v>
      </c>
      <c r="AY155" s="16" t="s">
        <v>132</v>
      </c>
      <c r="BE155" s="228">
        <f>IF(N155="základní",J155,0)</f>
        <v>0</v>
      </c>
      <c r="BF155" s="228">
        <f>IF(N155="snížená",J155,0)</f>
        <v>0</v>
      </c>
      <c r="BG155" s="228">
        <f>IF(N155="zákl. přenesená",J155,0)</f>
        <v>0</v>
      </c>
      <c r="BH155" s="228">
        <f>IF(N155="sníž. přenesená",J155,0)</f>
        <v>0</v>
      </c>
      <c r="BI155" s="228">
        <f>IF(N155="nulová",J155,0)</f>
        <v>0</v>
      </c>
      <c r="BJ155" s="16" t="s">
        <v>85</v>
      </c>
      <c r="BK155" s="228">
        <f>ROUND(I155*H155,2)</f>
        <v>0</v>
      </c>
      <c r="BL155" s="16" t="s">
        <v>153</v>
      </c>
      <c r="BM155" s="227" t="s">
        <v>512</v>
      </c>
    </row>
    <row r="156" spans="2:65" s="1" customFormat="1" ht="24" customHeight="1">
      <c r="B156" s="37"/>
      <c r="C156" s="249" t="s">
        <v>303</v>
      </c>
      <c r="D156" s="249" t="s">
        <v>229</v>
      </c>
      <c r="E156" s="250" t="s">
        <v>513</v>
      </c>
      <c r="F156" s="251" t="s">
        <v>514</v>
      </c>
      <c r="G156" s="252" t="s">
        <v>266</v>
      </c>
      <c r="H156" s="253">
        <v>1</v>
      </c>
      <c r="I156" s="254"/>
      <c r="J156" s="255">
        <f>ROUND(I156*H156,2)</f>
        <v>0</v>
      </c>
      <c r="K156" s="251" t="s">
        <v>170</v>
      </c>
      <c r="L156" s="256"/>
      <c r="M156" s="257" t="s">
        <v>19</v>
      </c>
      <c r="N156" s="258" t="s">
        <v>49</v>
      </c>
      <c r="O156" s="82"/>
      <c r="P156" s="225">
        <f>O156*H156</f>
        <v>0</v>
      </c>
      <c r="Q156" s="225">
        <v>0.027</v>
      </c>
      <c r="R156" s="225">
        <f>Q156*H156</f>
        <v>0.027</v>
      </c>
      <c r="S156" s="225">
        <v>0</v>
      </c>
      <c r="T156" s="226">
        <f>S156*H156</f>
        <v>0</v>
      </c>
      <c r="AR156" s="227" t="s">
        <v>189</v>
      </c>
      <c r="AT156" s="227" t="s">
        <v>229</v>
      </c>
      <c r="AU156" s="227" t="s">
        <v>87</v>
      </c>
      <c r="AY156" s="16" t="s">
        <v>132</v>
      </c>
      <c r="BE156" s="228">
        <f>IF(N156="základní",J156,0)</f>
        <v>0</v>
      </c>
      <c r="BF156" s="228">
        <f>IF(N156="snížená",J156,0)</f>
        <v>0</v>
      </c>
      <c r="BG156" s="228">
        <f>IF(N156="zákl. přenesená",J156,0)</f>
        <v>0</v>
      </c>
      <c r="BH156" s="228">
        <f>IF(N156="sníž. přenesená",J156,0)</f>
        <v>0</v>
      </c>
      <c r="BI156" s="228">
        <f>IF(N156="nulová",J156,0)</f>
        <v>0</v>
      </c>
      <c r="BJ156" s="16" t="s">
        <v>85</v>
      </c>
      <c r="BK156" s="228">
        <f>ROUND(I156*H156,2)</f>
        <v>0</v>
      </c>
      <c r="BL156" s="16" t="s">
        <v>153</v>
      </c>
      <c r="BM156" s="227" t="s">
        <v>515</v>
      </c>
    </row>
    <row r="157" spans="2:65" s="1" customFormat="1" ht="24" customHeight="1">
      <c r="B157" s="37"/>
      <c r="C157" s="216" t="s">
        <v>412</v>
      </c>
      <c r="D157" s="216" t="s">
        <v>133</v>
      </c>
      <c r="E157" s="217" t="s">
        <v>516</v>
      </c>
      <c r="F157" s="218" t="s">
        <v>517</v>
      </c>
      <c r="G157" s="219" t="s">
        <v>266</v>
      </c>
      <c r="H157" s="220">
        <v>2</v>
      </c>
      <c r="I157" s="221"/>
      <c r="J157" s="222">
        <f>ROUND(I157*H157,2)</f>
        <v>0</v>
      </c>
      <c r="K157" s="218" t="s">
        <v>170</v>
      </c>
      <c r="L157" s="42"/>
      <c r="M157" s="223" t="s">
        <v>19</v>
      </c>
      <c r="N157" s="224" t="s">
        <v>49</v>
      </c>
      <c r="O157" s="82"/>
      <c r="P157" s="225">
        <f>O157*H157</f>
        <v>0</v>
      </c>
      <c r="Q157" s="225">
        <v>0.4208</v>
      </c>
      <c r="R157" s="225">
        <f>Q157*H157</f>
        <v>0.8416</v>
      </c>
      <c r="S157" s="225">
        <v>0</v>
      </c>
      <c r="T157" s="226">
        <f>S157*H157</f>
        <v>0</v>
      </c>
      <c r="AR157" s="227" t="s">
        <v>153</v>
      </c>
      <c r="AT157" s="227" t="s">
        <v>133</v>
      </c>
      <c r="AU157" s="227" t="s">
        <v>87</v>
      </c>
      <c r="AY157" s="16" t="s">
        <v>132</v>
      </c>
      <c r="BE157" s="228">
        <f>IF(N157="základní",J157,0)</f>
        <v>0</v>
      </c>
      <c r="BF157" s="228">
        <f>IF(N157="snížená",J157,0)</f>
        <v>0</v>
      </c>
      <c r="BG157" s="228">
        <f>IF(N157="zákl. přenesená",J157,0)</f>
        <v>0</v>
      </c>
      <c r="BH157" s="228">
        <f>IF(N157="sníž. přenesená",J157,0)</f>
        <v>0</v>
      </c>
      <c r="BI157" s="228">
        <f>IF(N157="nulová",J157,0)</f>
        <v>0</v>
      </c>
      <c r="BJ157" s="16" t="s">
        <v>85</v>
      </c>
      <c r="BK157" s="228">
        <f>ROUND(I157*H157,2)</f>
        <v>0</v>
      </c>
      <c r="BL157" s="16" t="s">
        <v>153</v>
      </c>
      <c r="BM157" s="227" t="s">
        <v>518</v>
      </c>
    </row>
    <row r="158" spans="2:47" s="1" customFormat="1" ht="12">
      <c r="B158" s="37"/>
      <c r="C158" s="38"/>
      <c r="D158" s="229" t="s">
        <v>172</v>
      </c>
      <c r="E158" s="38"/>
      <c r="F158" s="230" t="s">
        <v>519</v>
      </c>
      <c r="G158" s="38"/>
      <c r="H158" s="38"/>
      <c r="I158" s="144"/>
      <c r="J158" s="38"/>
      <c r="K158" s="38"/>
      <c r="L158" s="42"/>
      <c r="M158" s="231"/>
      <c r="N158" s="82"/>
      <c r="O158" s="82"/>
      <c r="P158" s="82"/>
      <c r="Q158" s="82"/>
      <c r="R158" s="82"/>
      <c r="S158" s="82"/>
      <c r="T158" s="83"/>
      <c r="AT158" s="16" t="s">
        <v>172</v>
      </c>
      <c r="AU158" s="16" t="s">
        <v>87</v>
      </c>
    </row>
    <row r="159" spans="2:51" s="12" customFormat="1" ht="12">
      <c r="B159" s="237"/>
      <c r="C159" s="238"/>
      <c r="D159" s="229" t="s">
        <v>174</v>
      </c>
      <c r="E159" s="239" t="s">
        <v>19</v>
      </c>
      <c r="F159" s="240" t="s">
        <v>87</v>
      </c>
      <c r="G159" s="238"/>
      <c r="H159" s="241">
        <v>2</v>
      </c>
      <c r="I159" s="242"/>
      <c r="J159" s="238"/>
      <c r="K159" s="238"/>
      <c r="L159" s="243"/>
      <c r="M159" s="244"/>
      <c r="N159" s="245"/>
      <c r="O159" s="245"/>
      <c r="P159" s="245"/>
      <c r="Q159" s="245"/>
      <c r="R159" s="245"/>
      <c r="S159" s="245"/>
      <c r="T159" s="246"/>
      <c r="AT159" s="247" t="s">
        <v>174</v>
      </c>
      <c r="AU159" s="247" t="s">
        <v>87</v>
      </c>
      <c r="AV159" s="12" t="s">
        <v>87</v>
      </c>
      <c r="AW159" s="12" t="s">
        <v>37</v>
      </c>
      <c r="AX159" s="12" t="s">
        <v>85</v>
      </c>
      <c r="AY159" s="247" t="s">
        <v>132</v>
      </c>
    </row>
    <row r="160" spans="2:65" s="1" customFormat="1" ht="24" customHeight="1">
      <c r="B160" s="37"/>
      <c r="C160" s="249" t="s">
        <v>520</v>
      </c>
      <c r="D160" s="249" t="s">
        <v>229</v>
      </c>
      <c r="E160" s="250" t="s">
        <v>521</v>
      </c>
      <c r="F160" s="251" t="s">
        <v>522</v>
      </c>
      <c r="G160" s="252" t="s">
        <v>266</v>
      </c>
      <c r="H160" s="253">
        <v>2</v>
      </c>
      <c r="I160" s="254"/>
      <c r="J160" s="255">
        <f>ROUND(I160*H160,2)</f>
        <v>0</v>
      </c>
      <c r="K160" s="251" t="s">
        <v>170</v>
      </c>
      <c r="L160" s="256"/>
      <c r="M160" s="257" t="s">
        <v>19</v>
      </c>
      <c r="N160" s="258" t="s">
        <v>49</v>
      </c>
      <c r="O160" s="82"/>
      <c r="P160" s="225">
        <f>O160*H160</f>
        <v>0</v>
      </c>
      <c r="Q160" s="225">
        <v>0.053</v>
      </c>
      <c r="R160" s="225">
        <f>Q160*H160</f>
        <v>0.106</v>
      </c>
      <c r="S160" s="225">
        <v>0</v>
      </c>
      <c r="T160" s="226">
        <f>S160*H160</f>
        <v>0</v>
      </c>
      <c r="AR160" s="227" t="s">
        <v>189</v>
      </c>
      <c r="AT160" s="227" t="s">
        <v>229</v>
      </c>
      <c r="AU160" s="227" t="s">
        <v>87</v>
      </c>
      <c r="AY160" s="16" t="s">
        <v>132</v>
      </c>
      <c r="BE160" s="228">
        <f>IF(N160="základní",J160,0)</f>
        <v>0</v>
      </c>
      <c r="BF160" s="228">
        <f>IF(N160="snížená",J160,0)</f>
        <v>0</v>
      </c>
      <c r="BG160" s="228">
        <f>IF(N160="zákl. přenesená",J160,0)</f>
        <v>0</v>
      </c>
      <c r="BH160" s="228">
        <f>IF(N160="sníž. přenesená",J160,0)</f>
        <v>0</v>
      </c>
      <c r="BI160" s="228">
        <f>IF(N160="nulová",J160,0)</f>
        <v>0</v>
      </c>
      <c r="BJ160" s="16" t="s">
        <v>85</v>
      </c>
      <c r="BK160" s="228">
        <f>ROUND(I160*H160,2)</f>
        <v>0</v>
      </c>
      <c r="BL160" s="16" t="s">
        <v>153</v>
      </c>
      <c r="BM160" s="227" t="s">
        <v>523</v>
      </c>
    </row>
    <row r="161" spans="2:51" s="12" customFormat="1" ht="12">
      <c r="B161" s="237"/>
      <c r="C161" s="238"/>
      <c r="D161" s="229" t="s">
        <v>174</v>
      </c>
      <c r="E161" s="239" t="s">
        <v>19</v>
      </c>
      <c r="F161" s="240" t="s">
        <v>87</v>
      </c>
      <c r="G161" s="238"/>
      <c r="H161" s="241">
        <v>2</v>
      </c>
      <c r="I161" s="242"/>
      <c r="J161" s="238"/>
      <c r="K161" s="238"/>
      <c r="L161" s="243"/>
      <c r="M161" s="244"/>
      <c r="N161" s="245"/>
      <c r="O161" s="245"/>
      <c r="P161" s="245"/>
      <c r="Q161" s="245"/>
      <c r="R161" s="245"/>
      <c r="S161" s="245"/>
      <c r="T161" s="246"/>
      <c r="AT161" s="247" t="s">
        <v>174</v>
      </c>
      <c r="AU161" s="247" t="s">
        <v>87</v>
      </c>
      <c r="AV161" s="12" t="s">
        <v>87</v>
      </c>
      <c r="AW161" s="12" t="s">
        <v>37</v>
      </c>
      <c r="AX161" s="12" t="s">
        <v>85</v>
      </c>
      <c r="AY161" s="247" t="s">
        <v>132</v>
      </c>
    </row>
    <row r="162" spans="2:65" s="1" customFormat="1" ht="24" customHeight="1">
      <c r="B162" s="37"/>
      <c r="C162" s="249" t="s">
        <v>524</v>
      </c>
      <c r="D162" s="249" t="s">
        <v>229</v>
      </c>
      <c r="E162" s="250" t="s">
        <v>525</v>
      </c>
      <c r="F162" s="251" t="s">
        <v>526</v>
      </c>
      <c r="G162" s="252" t="s">
        <v>266</v>
      </c>
      <c r="H162" s="253">
        <v>2</v>
      </c>
      <c r="I162" s="254"/>
      <c r="J162" s="255">
        <f>ROUND(I162*H162,2)</f>
        <v>0</v>
      </c>
      <c r="K162" s="251" t="s">
        <v>170</v>
      </c>
      <c r="L162" s="256"/>
      <c r="M162" s="257" t="s">
        <v>19</v>
      </c>
      <c r="N162" s="258" t="s">
        <v>49</v>
      </c>
      <c r="O162" s="82"/>
      <c r="P162" s="225">
        <f>O162*H162</f>
        <v>0</v>
      </c>
      <c r="Q162" s="225">
        <v>0.165</v>
      </c>
      <c r="R162" s="225">
        <f>Q162*H162</f>
        <v>0.33</v>
      </c>
      <c r="S162" s="225">
        <v>0</v>
      </c>
      <c r="T162" s="226">
        <f>S162*H162</f>
        <v>0</v>
      </c>
      <c r="AR162" s="227" t="s">
        <v>189</v>
      </c>
      <c r="AT162" s="227" t="s">
        <v>229</v>
      </c>
      <c r="AU162" s="227" t="s">
        <v>87</v>
      </c>
      <c r="AY162" s="16" t="s">
        <v>132</v>
      </c>
      <c r="BE162" s="228">
        <f>IF(N162="základní",J162,0)</f>
        <v>0</v>
      </c>
      <c r="BF162" s="228">
        <f>IF(N162="snížená",J162,0)</f>
        <v>0</v>
      </c>
      <c r="BG162" s="228">
        <f>IF(N162="zákl. přenesená",J162,0)</f>
        <v>0</v>
      </c>
      <c r="BH162" s="228">
        <f>IF(N162="sníž. přenesená",J162,0)</f>
        <v>0</v>
      </c>
      <c r="BI162" s="228">
        <f>IF(N162="nulová",J162,0)</f>
        <v>0</v>
      </c>
      <c r="BJ162" s="16" t="s">
        <v>85</v>
      </c>
      <c r="BK162" s="228">
        <f>ROUND(I162*H162,2)</f>
        <v>0</v>
      </c>
      <c r="BL162" s="16" t="s">
        <v>153</v>
      </c>
      <c r="BM162" s="227" t="s">
        <v>527</v>
      </c>
    </row>
    <row r="163" spans="2:51" s="12" customFormat="1" ht="12">
      <c r="B163" s="237"/>
      <c r="C163" s="238"/>
      <c r="D163" s="229" t="s">
        <v>174</v>
      </c>
      <c r="E163" s="239" t="s">
        <v>19</v>
      </c>
      <c r="F163" s="240" t="s">
        <v>87</v>
      </c>
      <c r="G163" s="238"/>
      <c r="H163" s="241">
        <v>2</v>
      </c>
      <c r="I163" s="242"/>
      <c r="J163" s="238"/>
      <c r="K163" s="238"/>
      <c r="L163" s="243"/>
      <c r="M163" s="244"/>
      <c r="N163" s="245"/>
      <c r="O163" s="245"/>
      <c r="P163" s="245"/>
      <c r="Q163" s="245"/>
      <c r="R163" s="245"/>
      <c r="S163" s="245"/>
      <c r="T163" s="246"/>
      <c r="AT163" s="247" t="s">
        <v>174</v>
      </c>
      <c r="AU163" s="247" t="s">
        <v>87</v>
      </c>
      <c r="AV163" s="12" t="s">
        <v>87</v>
      </c>
      <c r="AW163" s="12" t="s">
        <v>37</v>
      </c>
      <c r="AX163" s="12" t="s">
        <v>85</v>
      </c>
      <c r="AY163" s="247" t="s">
        <v>132</v>
      </c>
    </row>
    <row r="164" spans="2:65" s="1" customFormat="1" ht="24" customHeight="1">
      <c r="B164" s="37"/>
      <c r="C164" s="216" t="s">
        <v>528</v>
      </c>
      <c r="D164" s="216" t="s">
        <v>133</v>
      </c>
      <c r="E164" s="217" t="s">
        <v>529</v>
      </c>
      <c r="F164" s="218" t="s">
        <v>530</v>
      </c>
      <c r="G164" s="219" t="s">
        <v>192</v>
      </c>
      <c r="H164" s="220">
        <v>2</v>
      </c>
      <c r="I164" s="221"/>
      <c r="J164" s="222">
        <f>ROUND(I164*H164,2)</f>
        <v>0</v>
      </c>
      <c r="K164" s="218" t="s">
        <v>170</v>
      </c>
      <c r="L164" s="42"/>
      <c r="M164" s="223" t="s">
        <v>19</v>
      </c>
      <c r="N164" s="224" t="s">
        <v>49</v>
      </c>
      <c r="O164" s="82"/>
      <c r="P164" s="225">
        <f>O164*H164</f>
        <v>0</v>
      </c>
      <c r="Q164" s="225">
        <v>0</v>
      </c>
      <c r="R164" s="225">
        <f>Q164*H164</f>
        <v>0</v>
      </c>
      <c r="S164" s="225">
        <v>0</v>
      </c>
      <c r="T164" s="226">
        <f>S164*H164</f>
        <v>0</v>
      </c>
      <c r="AR164" s="227" t="s">
        <v>153</v>
      </c>
      <c r="AT164" s="227" t="s">
        <v>133</v>
      </c>
      <c r="AU164" s="227" t="s">
        <v>87</v>
      </c>
      <c r="AY164" s="16" t="s">
        <v>132</v>
      </c>
      <c r="BE164" s="228">
        <f>IF(N164="základní",J164,0)</f>
        <v>0</v>
      </c>
      <c r="BF164" s="228">
        <f>IF(N164="snížená",J164,0)</f>
        <v>0</v>
      </c>
      <c r="BG164" s="228">
        <f>IF(N164="zákl. přenesená",J164,0)</f>
        <v>0</v>
      </c>
      <c r="BH164" s="228">
        <f>IF(N164="sníž. přenesená",J164,0)</f>
        <v>0</v>
      </c>
      <c r="BI164" s="228">
        <f>IF(N164="nulová",J164,0)</f>
        <v>0</v>
      </c>
      <c r="BJ164" s="16" t="s">
        <v>85</v>
      </c>
      <c r="BK164" s="228">
        <f>ROUND(I164*H164,2)</f>
        <v>0</v>
      </c>
      <c r="BL164" s="16" t="s">
        <v>153</v>
      </c>
      <c r="BM164" s="227" t="s">
        <v>531</v>
      </c>
    </row>
    <row r="165" spans="2:47" s="1" customFormat="1" ht="12">
      <c r="B165" s="37"/>
      <c r="C165" s="38"/>
      <c r="D165" s="229" t="s">
        <v>172</v>
      </c>
      <c r="E165" s="38"/>
      <c r="F165" s="230" t="s">
        <v>532</v>
      </c>
      <c r="G165" s="38"/>
      <c r="H165" s="38"/>
      <c r="I165" s="144"/>
      <c r="J165" s="38"/>
      <c r="K165" s="38"/>
      <c r="L165" s="42"/>
      <c r="M165" s="231"/>
      <c r="N165" s="82"/>
      <c r="O165" s="82"/>
      <c r="P165" s="82"/>
      <c r="Q165" s="82"/>
      <c r="R165" s="82"/>
      <c r="S165" s="82"/>
      <c r="T165" s="83"/>
      <c r="AT165" s="16" t="s">
        <v>172</v>
      </c>
      <c r="AU165" s="16" t="s">
        <v>87</v>
      </c>
    </row>
    <row r="166" spans="2:51" s="12" customFormat="1" ht="12">
      <c r="B166" s="237"/>
      <c r="C166" s="238"/>
      <c r="D166" s="229" t="s">
        <v>174</v>
      </c>
      <c r="E166" s="239" t="s">
        <v>19</v>
      </c>
      <c r="F166" s="240" t="s">
        <v>533</v>
      </c>
      <c r="G166" s="238"/>
      <c r="H166" s="241">
        <v>2</v>
      </c>
      <c r="I166" s="242"/>
      <c r="J166" s="238"/>
      <c r="K166" s="238"/>
      <c r="L166" s="243"/>
      <c r="M166" s="244"/>
      <c r="N166" s="245"/>
      <c r="O166" s="245"/>
      <c r="P166" s="245"/>
      <c r="Q166" s="245"/>
      <c r="R166" s="245"/>
      <c r="S166" s="245"/>
      <c r="T166" s="246"/>
      <c r="AT166" s="247" t="s">
        <v>174</v>
      </c>
      <c r="AU166" s="247" t="s">
        <v>87</v>
      </c>
      <c r="AV166" s="12" t="s">
        <v>87</v>
      </c>
      <c r="AW166" s="12" t="s">
        <v>37</v>
      </c>
      <c r="AX166" s="12" t="s">
        <v>85</v>
      </c>
      <c r="AY166" s="247" t="s">
        <v>132</v>
      </c>
    </row>
    <row r="167" spans="2:63" s="11" customFormat="1" ht="22.8" customHeight="1">
      <c r="B167" s="202"/>
      <c r="C167" s="203"/>
      <c r="D167" s="204" t="s">
        <v>77</v>
      </c>
      <c r="E167" s="232" t="s">
        <v>196</v>
      </c>
      <c r="F167" s="232" t="s">
        <v>269</v>
      </c>
      <c r="G167" s="203"/>
      <c r="H167" s="203"/>
      <c r="I167" s="206"/>
      <c r="J167" s="233">
        <f>BK167</f>
        <v>0</v>
      </c>
      <c r="K167" s="203"/>
      <c r="L167" s="208"/>
      <c r="M167" s="209"/>
      <c r="N167" s="210"/>
      <c r="O167" s="210"/>
      <c r="P167" s="211">
        <f>SUM(P168:P214)</f>
        <v>0</v>
      </c>
      <c r="Q167" s="210"/>
      <c r="R167" s="211">
        <f>SUM(R168:R214)</f>
        <v>60.227805000000004</v>
      </c>
      <c r="S167" s="210"/>
      <c r="T167" s="212">
        <f>SUM(T168:T214)</f>
        <v>0</v>
      </c>
      <c r="AR167" s="213" t="s">
        <v>85</v>
      </c>
      <c r="AT167" s="214" t="s">
        <v>77</v>
      </c>
      <c r="AU167" s="214" t="s">
        <v>85</v>
      </c>
      <c r="AY167" s="213" t="s">
        <v>132</v>
      </c>
      <c r="BK167" s="215">
        <f>SUM(BK168:BK214)</f>
        <v>0</v>
      </c>
    </row>
    <row r="168" spans="2:65" s="1" customFormat="1" ht="24" customHeight="1">
      <c r="B168" s="37"/>
      <c r="C168" s="216" t="s">
        <v>534</v>
      </c>
      <c r="D168" s="216" t="s">
        <v>133</v>
      </c>
      <c r="E168" s="217" t="s">
        <v>535</v>
      </c>
      <c r="F168" s="218" t="s">
        <v>536</v>
      </c>
      <c r="G168" s="219" t="s">
        <v>266</v>
      </c>
      <c r="H168" s="220">
        <v>2</v>
      </c>
      <c r="I168" s="221"/>
      <c r="J168" s="222">
        <f>ROUND(I168*H168,2)</f>
        <v>0</v>
      </c>
      <c r="K168" s="218" t="s">
        <v>170</v>
      </c>
      <c r="L168" s="42"/>
      <c r="M168" s="223" t="s">
        <v>19</v>
      </c>
      <c r="N168" s="224" t="s">
        <v>49</v>
      </c>
      <c r="O168" s="82"/>
      <c r="P168" s="225">
        <f>O168*H168</f>
        <v>0</v>
      </c>
      <c r="Q168" s="225">
        <v>0.0007</v>
      </c>
      <c r="R168" s="225">
        <f>Q168*H168</f>
        <v>0.0014</v>
      </c>
      <c r="S168" s="225">
        <v>0</v>
      </c>
      <c r="T168" s="226">
        <f>S168*H168</f>
        <v>0</v>
      </c>
      <c r="AR168" s="227" t="s">
        <v>153</v>
      </c>
      <c r="AT168" s="227" t="s">
        <v>133</v>
      </c>
      <c r="AU168" s="227" t="s">
        <v>87</v>
      </c>
      <c r="AY168" s="16" t="s">
        <v>132</v>
      </c>
      <c r="BE168" s="228">
        <f>IF(N168="základní",J168,0)</f>
        <v>0</v>
      </c>
      <c r="BF168" s="228">
        <f>IF(N168="snížená",J168,0)</f>
        <v>0</v>
      </c>
      <c r="BG168" s="228">
        <f>IF(N168="zákl. přenesená",J168,0)</f>
        <v>0</v>
      </c>
      <c r="BH168" s="228">
        <f>IF(N168="sníž. přenesená",J168,0)</f>
        <v>0</v>
      </c>
      <c r="BI168" s="228">
        <f>IF(N168="nulová",J168,0)</f>
        <v>0</v>
      </c>
      <c r="BJ168" s="16" t="s">
        <v>85</v>
      </c>
      <c r="BK168" s="228">
        <f>ROUND(I168*H168,2)</f>
        <v>0</v>
      </c>
      <c r="BL168" s="16" t="s">
        <v>153</v>
      </c>
      <c r="BM168" s="227" t="s">
        <v>537</v>
      </c>
    </row>
    <row r="169" spans="2:47" s="1" customFormat="1" ht="12">
      <c r="B169" s="37"/>
      <c r="C169" s="38"/>
      <c r="D169" s="229" t="s">
        <v>172</v>
      </c>
      <c r="E169" s="38"/>
      <c r="F169" s="230" t="s">
        <v>538</v>
      </c>
      <c r="G169" s="38"/>
      <c r="H169" s="38"/>
      <c r="I169" s="144"/>
      <c r="J169" s="38"/>
      <c r="K169" s="38"/>
      <c r="L169" s="42"/>
      <c r="M169" s="231"/>
      <c r="N169" s="82"/>
      <c r="O169" s="82"/>
      <c r="P169" s="82"/>
      <c r="Q169" s="82"/>
      <c r="R169" s="82"/>
      <c r="S169" s="82"/>
      <c r="T169" s="83"/>
      <c r="AT169" s="16" t="s">
        <v>172</v>
      </c>
      <c r="AU169" s="16" t="s">
        <v>87</v>
      </c>
    </row>
    <row r="170" spans="2:51" s="12" customFormat="1" ht="12">
      <c r="B170" s="237"/>
      <c r="C170" s="238"/>
      <c r="D170" s="229" t="s">
        <v>174</v>
      </c>
      <c r="E170" s="239" t="s">
        <v>19</v>
      </c>
      <c r="F170" s="240" t="s">
        <v>87</v>
      </c>
      <c r="G170" s="238"/>
      <c r="H170" s="241">
        <v>2</v>
      </c>
      <c r="I170" s="242"/>
      <c r="J170" s="238"/>
      <c r="K170" s="238"/>
      <c r="L170" s="243"/>
      <c r="M170" s="244"/>
      <c r="N170" s="245"/>
      <c r="O170" s="245"/>
      <c r="P170" s="245"/>
      <c r="Q170" s="245"/>
      <c r="R170" s="245"/>
      <c r="S170" s="245"/>
      <c r="T170" s="246"/>
      <c r="AT170" s="247" t="s">
        <v>174</v>
      </c>
      <c r="AU170" s="247" t="s">
        <v>87</v>
      </c>
      <c r="AV170" s="12" t="s">
        <v>87</v>
      </c>
      <c r="AW170" s="12" t="s">
        <v>37</v>
      </c>
      <c r="AX170" s="12" t="s">
        <v>85</v>
      </c>
      <c r="AY170" s="247" t="s">
        <v>132</v>
      </c>
    </row>
    <row r="171" spans="2:65" s="1" customFormat="1" ht="16.5" customHeight="1">
      <c r="B171" s="37"/>
      <c r="C171" s="249" t="s">
        <v>539</v>
      </c>
      <c r="D171" s="249" t="s">
        <v>229</v>
      </c>
      <c r="E171" s="250" t="s">
        <v>540</v>
      </c>
      <c r="F171" s="251" t="s">
        <v>541</v>
      </c>
      <c r="G171" s="252" t="s">
        <v>266</v>
      </c>
      <c r="H171" s="253">
        <v>1</v>
      </c>
      <c r="I171" s="254"/>
      <c r="J171" s="255">
        <f>ROUND(I171*H171,2)</f>
        <v>0</v>
      </c>
      <c r="K171" s="251" t="s">
        <v>170</v>
      </c>
      <c r="L171" s="256"/>
      <c r="M171" s="257" t="s">
        <v>19</v>
      </c>
      <c r="N171" s="258" t="s">
        <v>49</v>
      </c>
      <c r="O171" s="82"/>
      <c r="P171" s="225">
        <f>O171*H171</f>
        <v>0</v>
      </c>
      <c r="Q171" s="225">
        <v>0.004</v>
      </c>
      <c r="R171" s="225">
        <f>Q171*H171</f>
        <v>0.004</v>
      </c>
      <c r="S171" s="225">
        <v>0</v>
      </c>
      <c r="T171" s="226">
        <f>S171*H171</f>
        <v>0</v>
      </c>
      <c r="AR171" s="227" t="s">
        <v>189</v>
      </c>
      <c r="AT171" s="227" t="s">
        <v>229</v>
      </c>
      <c r="AU171" s="227" t="s">
        <v>87</v>
      </c>
      <c r="AY171" s="16" t="s">
        <v>132</v>
      </c>
      <c r="BE171" s="228">
        <f>IF(N171="základní",J171,0)</f>
        <v>0</v>
      </c>
      <c r="BF171" s="228">
        <f>IF(N171="snížená",J171,0)</f>
        <v>0</v>
      </c>
      <c r="BG171" s="228">
        <f>IF(N171="zákl. přenesená",J171,0)</f>
        <v>0</v>
      </c>
      <c r="BH171" s="228">
        <f>IF(N171="sníž. přenesená",J171,0)</f>
        <v>0</v>
      </c>
      <c r="BI171" s="228">
        <f>IF(N171="nulová",J171,0)</f>
        <v>0</v>
      </c>
      <c r="BJ171" s="16" t="s">
        <v>85</v>
      </c>
      <c r="BK171" s="228">
        <f>ROUND(I171*H171,2)</f>
        <v>0</v>
      </c>
      <c r="BL171" s="16" t="s">
        <v>153</v>
      </c>
      <c r="BM171" s="227" t="s">
        <v>542</v>
      </c>
    </row>
    <row r="172" spans="2:47" s="1" customFormat="1" ht="12">
      <c r="B172" s="37"/>
      <c r="C172" s="38"/>
      <c r="D172" s="229" t="s">
        <v>139</v>
      </c>
      <c r="E172" s="38"/>
      <c r="F172" s="230" t="s">
        <v>543</v>
      </c>
      <c r="G172" s="38"/>
      <c r="H172" s="38"/>
      <c r="I172" s="144"/>
      <c r="J172" s="38"/>
      <c r="K172" s="38"/>
      <c r="L172" s="42"/>
      <c r="M172" s="231"/>
      <c r="N172" s="82"/>
      <c r="O172" s="82"/>
      <c r="P172" s="82"/>
      <c r="Q172" s="82"/>
      <c r="R172" s="82"/>
      <c r="S172" s="82"/>
      <c r="T172" s="83"/>
      <c r="AT172" s="16" t="s">
        <v>139</v>
      </c>
      <c r="AU172" s="16" t="s">
        <v>87</v>
      </c>
    </row>
    <row r="173" spans="2:65" s="1" customFormat="1" ht="16.5" customHeight="1">
      <c r="B173" s="37"/>
      <c r="C173" s="249" t="s">
        <v>544</v>
      </c>
      <c r="D173" s="249" t="s">
        <v>229</v>
      </c>
      <c r="E173" s="250" t="s">
        <v>545</v>
      </c>
      <c r="F173" s="251" t="s">
        <v>546</v>
      </c>
      <c r="G173" s="252" t="s">
        <v>266</v>
      </c>
      <c r="H173" s="253">
        <v>1</v>
      </c>
      <c r="I173" s="254"/>
      <c r="J173" s="255">
        <f>ROUND(I173*H173,2)</f>
        <v>0</v>
      </c>
      <c r="K173" s="251" t="s">
        <v>170</v>
      </c>
      <c r="L173" s="256"/>
      <c r="M173" s="257" t="s">
        <v>19</v>
      </c>
      <c r="N173" s="258" t="s">
        <v>49</v>
      </c>
      <c r="O173" s="82"/>
      <c r="P173" s="225">
        <f>O173*H173</f>
        <v>0</v>
      </c>
      <c r="Q173" s="225">
        <v>0.006</v>
      </c>
      <c r="R173" s="225">
        <f>Q173*H173</f>
        <v>0.006</v>
      </c>
      <c r="S173" s="225">
        <v>0</v>
      </c>
      <c r="T173" s="226">
        <f>S173*H173</f>
        <v>0</v>
      </c>
      <c r="AR173" s="227" t="s">
        <v>189</v>
      </c>
      <c r="AT173" s="227" t="s">
        <v>229</v>
      </c>
      <c r="AU173" s="227" t="s">
        <v>87</v>
      </c>
      <c r="AY173" s="16" t="s">
        <v>132</v>
      </c>
      <c r="BE173" s="228">
        <f>IF(N173="základní",J173,0)</f>
        <v>0</v>
      </c>
      <c r="BF173" s="228">
        <f>IF(N173="snížená",J173,0)</f>
        <v>0</v>
      </c>
      <c r="BG173" s="228">
        <f>IF(N173="zákl. přenesená",J173,0)</f>
        <v>0</v>
      </c>
      <c r="BH173" s="228">
        <f>IF(N173="sníž. přenesená",J173,0)</f>
        <v>0</v>
      </c>
      <c r="BI173" s="228">
        <f>IF(N173="nulová",J173,0)</f>
        <v>0</v>
      </c>
      <c r="BJ173" s="16" t="s">
        <v>85</v>
      </c>
      <c r="BK173" s="228">
        <f>ROUND(I173*H173,2)</f>
        <v>0</v>
      </c>
      <c r="BL173" s="16" t="s">
        <v>153</v>
      </c>
      <c r="BM173" s="227" t="s">
        <v>547</v>
      </c>
    </row>
    <row r="174" spans="2:47" s="1" customFormat="1" ht="12">
      <c r="B174" s="37"/>
      <c r="C174" s="38"/>
      <c r="D174" s="229" t="s">
        <v>139</v>
      </c>
      <c r="E174" s="38"/>
      <c r="F174" s="230" t="s">
        <v>548</v>
      </c>
      <c r="G174" s="38"/>
      <c r="H174" s="38"/>
      <c r="I174" s="144"/>
      <c r="J174" s="38"/>
      <c r="K174" s="38"/>
      <c r="L174" s="42"/>
      <c r="M174" s="231"/>
      <c r="N174" s="82"/>
      <c r="O174" s="82"/>
      <c r="P174" s="82"/>
      <c r="Q174" s="82"/>
      <c r="R174" s="82"/>
      <c r="S174" s="82"/>
      <c r="T174" s="83"/>
      <c r="AT174" s="16" t="s">
        <v>139</v>
      </c>
      <c r="AU174" s="16" t="s">
        <v>87</v>
      </c>
    </row>
    <row r="175" spans="2:65" s="1" customFormat="1" ht="24" customHeight="1">
      <c r="B175" s="37"/>
      <c r="C175" s="216" t="s">
        <v>549</v>
      </c>
      <c r="D175" s="216" t="s">
        <v>133</v>
      </c>
      <c r="E175" s="217" t="s">
        <v>550</v>
      </c>
      <c r="F175" s="218" t="s">
        <v>551</v>
      </c>
      <c r="G175" s="219" t="s">
        <v>266</v>
      </c>
      <c r="H175" s="220">
        <v>1</v>
      </c>
      <c r="I175" s="221"/>
      <c r="J175" s="222">
        <f>ROUND(I175*H175,2)</f>
        <v>0</v>
      </c>
      <c r="K175" s="218" t="s">
        <v>170</v>
      </c>
      <c r="L175" s="42"/>
      <c r="M175" s="223" t="s">
        <v>19</v>
      </c>
      <c r="N175" s="224" t="s">
        <v>49</v>
      </c>
      <c r="O175" s="82"/>
      <c r="P175" s="225">
        <f>O175*H175</f>
        <v>0</v>
      </c>
      <c r="Q175" s="225">
        <v>0.10941</v>
      </c>
      <c r="R175" s="225">
        <f>Q175*H175</f>
        <v>0.10941</v>
      </c>
      <c r="S175" s="225">
        <v>0</v>
      </c>
      <c r="T175" s="226">
        <f>S175*H175</f>
        <v>0</v>
      </c>
      <c r="AR175" s="227" t="s">
        <v>153</v>
      </c>
      <c r="AT175" s="227" t="s">
        <v>133</v>
      </c>
      <c r="AU175" s="227" t="s">
        <v>87</v>
      </c>
      <c r="AY175" s="16" t="s">
        <v>132</v>
      </c>
      <c r="BE175" s="228">
        <f>IF(N175="základní",J175,0)</f>
        <v>0</v>
      </c>
      <c r="BF175" s="228">
        <f>IF(N175="snížená",J175,0)</f>
        <v>0</v>
      </c>
      <c r="BG175" s="228">
        <f>IF(N175="zákl. přenesená",J175,0)</f>
        <v>0</v>
      </c>
      <c r="BH175" s="228">
        <f>IF(N175="sníž. přenesená",J175,0)</f>
        <v>0</v>
      </c>
      <c r="BI175" s="228">
        <f>IF(N175="nulová",J175,0)</f>
        <v>0</v>
      </c>
      <c r="BJ175" s="16" t="s">
        <v>85</v>
      </c>
      <c r="BK175" s="228">
        <f>ROUND(I175*H175,2)</f>
        <v>0</v>
      </c>
      <c r="BL175" s="16" t="s">
        <v>153</v>
      </c>
      <c r="BM175" s="227" t="s">
        <v>552</v>
      </c>
    </row>
    <row r="176" spans="2:47" s="1" customFormat="1" ht="12">
      <c r="B176" s="37"/>
      <c r="C176" s="38"/>
      <c r="D176" s="229" t="s">
        <v>172</v>
      </c>
      <c r="E176" s="38"/>
      <c r="F176" s="230" t="s">
        <v>553</v>
      </c>
      <c r="G176" s="38"/>
      <c r="H176" s="38"/>
      <c r="I176" s="144"/>
      <c r="J176" s="38"/>
      <c r="K176" s="38"/>
      <c r="L176" s="42"/>
      <c r="M176" s="231"/>
      <c r="N176" s="82"/>
      <c r="O176" s="82"/>
      <c r="P176" s="82"/>
      <c r="Q176" s="82"/>
      <c r="R176" s="82"/>
      <c r="S176" s="82"/>
      <c r="T176" s="83"/>
      <c r="AT176" s="16" t="s">
        <v>172</v>
      </c>
      <c r="AU176" s="16" t="s">
        <v>87</v>
      </c>
    </row>
    <row r="177" spans="2:51" s="12" customFormat="1" ht="12">
      <c r="B177" s="237"/>
      <c r="C177" s="238"/>
      <c r="D177" s="229" t="s">
        <v>174</v>
      </c>
      <c r="E177" s="239" t="s">
        <v>19</v>
      </c>
      <c r="F177" s="240" t="s">
        <v>85</v>
      </c>
      <c r="G177" s="238"/>
      <c r="H177" s="241">
        <v>1</v>
      </c>
      <c r="I177" s="242"/>
      <c r="J177" s="238"/>
      <c r="K177" s="238"/>
      <c r="L177" s="243"/>
      <c r="M177" s="244"/>
      <c r="N177" s="245"/>
      <c r="O177" s="245"/>
      <c r="P177" s="245"/>
      <c r="Q177" s="245"/>
      <c r="R177" s="245"/>
      <c r="S177" s="245"/>
      <c r="T177" s="246"/>
      <c r="AT177" s="247" t="s">
        <v>174</v>
      </c>
      <c r="AU177" s="247" t="s">
        <v>87</v>
      </c>
      <c r="AV177" s="12" t="s">
        <v>87</v>
      </c>
      <c r="AW177" s="12" t="s">
        <v>37</v>
      </c>
      <c r="AX177" s="12" t="s">
        <v>85</v>
      </c>
      <c r="AY177" s="247" t="s">
        <v>132</v>
      </c>
    </row>
    <row r="178" spans="2:65" s="1" customFormat="1" ht="16.5" customHeight="1">
      <c r="B178" s="37"/>
      <c r="C178" s="249" t="s">
        <v>554</v>
      </c>
      <c r="D178" s="249" t="s">
        <v>229</v>
      </c>
      <c r="E178" s="250" t="s">
        <v>555</v>
      </c>
      <c r="F178" s="251" t="s">
        <v>556</v>
      </c>
      <c r="G178" s="252" t="s">
        <v>266</v>
      </c>
      <c r="H178" s="253">
        <v>1</v>
      </c>
      <c r="I178" s="254"/>
      <c r="J178" s="255">
        <f>ROUND(I178*H178,2)</f>
        <v>0</v>
      </c>
      <c r="K178" s="251" t="s">
        <v>170</v>
      </c>
      <c r="L178" s="256"/>
      <c r="M178" s="257" t="s">
        <v>19</v>
      </c>
      <c r="N178" s="258" t="s">
        <v>49</v>
      </c>
      <c r="O178" s="82"/>
      <c r="P178" s="225">
        <f>O178*H178</f>
        <v>0</v>
      </c>
      <c r="Q178" s="225">
        <v>0.0061</v>
      </c>
      <c r="R178" s="225">
        <f>Q178*H178</f>
        <v>0.0061</v>
      </c>
      <c r="S178" s="225">
        <v>0</v>
      </c>
      <c r="T178" s="226">
        <f>S178*H178</f>
        <v>0</v>
      </c>
      <c r="AR178" s="227" t="s">
        <v>189</v>
      </c>
      <c r="AT178" s="227" t="s">
        <v>229</v>
      </c>
      <c r="AU178" s="227" t="s">
        <v>87</v>
      </c>
      <c r="AY178" s="16" t="s">
        <v>132</v>
      </c>
      <c r="BE178" s="228">
        <f>IF(N178="základní",J178,0)</f>
        <v>0</v>
      </c>
      <c r="BF178" s="228">
        <f>IF(N178="snížená",J178,0)</f>
        <v>0</v>
      </c>
      <c r="BG178" s="228">
        <f>IF(N178="zákl. přenesená",J178,0)</f>
        <v>0</v>
      </c>
      <c r="BH178" s="228">
        <f>IF(N178="sníž. přenesená",J178,0)</f>
        <v>0</v>
      </c>
      <c r="BI178" s="228">
        <f>IF(N178="nulová",J178,0)</f>
        <v>0</v>
      </c>
      <c r="BJ178" s="16" t="s">
        <v>85</v>
      </c>
      <c r="BK178" s="228">
        <f>ROUND(I178*H178,2)</f>
        <v>0</v>
      </c>
      <c r="BL178" s="16" t="s">
        <v>153</v>
      </c>
      <c r="BM178" s="227" t="s">
        <v>557</v>
      </c>
    </row>
    <row r="179" spans="2:65" s="1" customFormat="1" ht="16.5" customHeight="1">
      <c r="B179" s="37"/>
      <c r="C179" s="249" t="s">
        <v>558</v>
      </c>
      <c r="D179" s="249" t="s">
        <v>229</v>
      </c>
      <c r="E179" s="250" t="s">
        <v>559</v>
      </c>
      <c r="F179" s="251" t="s">
        <v>560</v>
      </c>
      <c r="G179" s="252" t="s">
        <v>266</v>
      </c>
      <c r="H179" s="253">
        <v>1</v>
      </c>
      <c r="I179" s="254"/>
      <c r="J179" s="255">
        <f>ROUND(I179*H179,2)</f>
        <v>0</v>
      </c>
      <c r="K179" s="251" t="s">
        <v>170</v>
      </c>
      <c r="L179" s="256"/>
      <c r="M179" s="257" t="s">
        <v>19</v>
      </c>
      <c r="N179" s="258" t="s">
        <v>49</v>
      </c>
      <c r="O179" s="82"/>
      <c r="P179" s="225">
        <f>O179*H179</f>
        <v>0</v>
      </c>
      <c r="Q179" s="225">
        <v>0.0001</v>
      </c>
      <c r="R179" s="225">
        <f>Q179*H179</f>
        <v>0.0001</v>
      </c>
      <c r="S179" s="225">
        <v>0</v>
      </c>
      <c r="T179" s="226">
        <f>S179*H179</f>
        <v>0</v>
      </c>
      <c r="AR179" s="227" t="s">
        <v>189</v>
      </c>
      <c r="AT179" s="227" t="s">
        <v>229</v>
      </c>
      <c r="AU179" s="227" t="s">
        <v>87</v>
      </c>
      <c r="AY179" s="16" t="s">
        <v>132</v>
      </c>
      <c r="BE179" s="228">
        <f>IF(N179="základní",J179,0)</f>
        <v>0</v>
      </c>
      <c r="BF179" s="228">
        <f>IF(N179="snížená",J179,0)</f>
        <v>0</v>
      </c>
      <c r="BG179" s="228">
        <f>IF(N179="zákl. přenesená",J179,0)</f>
        <v>0</v>
      </c>
      <c r="BH179" s="228">
        <f>IF(N179="sníž. přenesená",J179,0)</f>
        <v>0</v>
      </c>
      <c r="BI179" s="228">
        <f>IF(N179="nulová",J179,0)</f>
        <v>0</v>
      </c>
      <c r="BJ179" s="16" t="s">
        <v>85</v>
      </c>
      <c r="BK179" s="228">
        <f>ROUND(I179*H179,2)</f>
        <v>0</v>
      </c>
      <c r="BL179" s="16" t="s">
        <v>153</v>
      </c>
      <c r="BM179" s="227" t="s">
        <v>561</v>
      </c>
    </row>
    <row r="180" spans="2:65" s="1" customFormat="1" ht="16.5" customHeight="1">
      <c r="B180" s="37"/>
      <c r="C180" s="249" t="s">
        <v>562</v>
      </c>
      <c r="D180" s="249" t="s">
        <v>229</v>
      </c>
      <c r="E180" s="250" t="s">
        <v>563</v>
      </c>
      <c r="F180" s="251" t="s">
        <v>564</v>
      </c>
      <c r="G180" s="252" t="s">
        <v>266</v>
      </c>
      <c r="H180" s="253">
        <v>3</v>
      </c>
      <c r="I180" s="254"/>
      <c r="J180" s="255">
        <f>ROUND(I180*H180,2)</f>
        <v>0</v>
      </c>
      <c r="K180" s="251" t="s">
        <v>170</v>
      </c>
      <c r="L180" s="256"/>
      <c r="M180" s="257" t="s">
        <v>19</v>
      </c>
      <c r="N180" s="258" t="s">
        <v>49</v>
      </c>
      <c r="O180" s="82"/>
      <c r="P180" s="225">
        <f>O180*H180</f>
        <v>0</v>
      </c>
      <c r="Q180" s="225">
        <v>0.00035</v>
      </c>
      <c r="R180" s="225">
        <f>Q180*H180</f>
        <v>0.00105</v>
      </c>
      <c r="S180" s="225">
        <v>0</v>
      </c>
      <c r="T180" s="226">
        <f>S180*H180</f>
        <v>0</v>
      </c>
      <c r="AR180" s="227" t="s">
        <v>189</v>
      </c>
      <c r="AT180" s="227" t="s">
        <v>229</v>
      </c>
      <c r="AU180" s="227" t="s">
        <v>87</v>
      </c>
      <c r="AY180" s="16" t="s">
        <v>132</v>
      </c>
      <c r="BE180" s="228">
        <f>IF(N180="základní",J180,0)</f>
        <v>0</v>
      </c>
      <c r="BF180" s="228">
        <f>IF(N180="snížená",J180,0)</f>
        <v>0</v>
      </c>
      <c r="BG180" s="228">
        <f>IF(N180="zákl. přenesená",J180,0)</f>
        <v>0</v>
      </c>
      <c r="BH180" s="228">
        <f>IF(N180="sníž. přenesená",J180,0)</f>
        <v>0</v>
      </c>
      <c r="BI180" s="228">
        <f>IF(N180="nulová",J180,0)</f>
        <v>0</v>
      </c>
      <c r="BJ180" s="16" t="s">
        <v>85</v>
      </c>
      <c r="BK180" s="228">
        <f>ROUND(I180*H180,2)</f>
        <v>0</v>
      </c>
      <c r="BL180" s="16" t="s">
        <v>153</v>
      </c>
      <c r="BM180" s="227" t="s">
        <v>565</v>
      </c>
    </row>
    <row r="181" spans="2:51" s="12" customFormat="1" ht="12">
      <c r="B181" s="237"/>
      <c r="C181" s="238"/>
      <c r="D181" s="229" t="s">
        <v>174</v>
      </c>
      <c r="E181" s="239" t="s">
        <v>19</v>
      </c>
      <c r="F181" s="240" t="s">
        <v>566</v>
      </c>
      <c r="G181" s="238"/>
      <c r="H181" s="241">
        <v>3</v>
      </c>
      <c r="I181" s="242"/>
      <c r="J181" s="238"/>
      <c r="K181" s="238"/>
      <c r="L181" s="243"/>
      <c r="M181" s="244"/>
      <c r="N181" s="245"/>
      <c r="O181" s="245"/>
      <c r="P181" s="245"/>
      <c r="Q181" s="245"/>
      <c r="R181" s="245"/>
      <c r="S181" s="245"/>
      <c r="T181" s="246"/>
      <c r="AT181" s="247" t="s">
        <v>174</v>
      </c>
      <c r="AU181" s="247" t="s">
        <v>87</v>
      </c>
      <c r="AV181" s="12" t="s">
        <v>87</v>
      </c>
      <c r="AW181" s="12" t="s">
        <v>37</v>
      </c>
      <c r="AX181" s="12" t="s">
        <v>85</v>
      </c>
      <c r="AY181" s="247" t="s">
        <v>132</v>
      </c>
    </row>
    <row r="182" spans="2:65" s="1" customFormat="1" ht="48" customHeight="1">
      <c r="B182" s="37"/>
      <c r="C182" s="216" t="s">
        <v>567</v>
      </c>
      <c r="D182" s="216" t="s">
        <v>133</v>
      </c>
      <c r="E182" s="217" t="s">
        <v>568</v>
      </c>
      <c r="F182" s="218" t="s">
        <v>569</v>
      </c>
      <c r="G182" s="219" t="s">
        <v>273</v>
      </c>
      <c r="H182" s="220">
        <v>76</v>
      </c>
      <c r="I182" s="221"/>
      <c r="J182" s="222">
        <f>ROUND(I182*H182,2)</f>
        <v>0</v>
      </c>
      <c r="K182" s="218" t="s">
        <v>170</v>
      </c>
      <c r="L182" s="42"/>
      <c r="M182" s="223" t="s">
        <v>19</v>
      </c>
      <c r="N182" s="224" t="s">
        <v>49</v>
      </c>
      <c r="O182" s="82"/>
      <c r="P182" s="225">
        <f>O182*H182</f>
        <v>0</v>
      </c>
      <c r="Q182" s="225">
        <v>0.1295</v>
      </c>
      <c r="R182" s="225">
        <f>Q182*H182</f>
        <v>9.842</v>
      </c>
      <c r="S182" s="225">
        <v>0</v>
      </c>
      <c r="T182" s="226">
        <f>S182*H182</f>
        <v>0</v>
      </c>
      <c r="AR182" s="227" t="s">
        <v>153</v>
      </c>
      <c r="AT182" s="227" t="s">
        <v>133</v>
      </c>
      <c r="AU182" s="227" t="s">
        <v>87</v>
      </c>
      <c r="AY182" s="16" t="s">
        <v>132</v>
      </c>
      <c r="BE182" s="228">
        <f>IF(N182="základní",J182,0)</f>
        <v>0</v>
      </c>
      <c r="BF182" s="228">
        <f>IF(N182="snížená",J182,0)</f>
        <v>0</v>
      </c>
      <c r="BG182" s="228">
        <f>IF(N182="zákl. přenesená",J182,0)</f>
        <v>0</v>
      </c>
      <c r="BH182" s="228">
        <f>IF(N182="sníž. přenesená",J182,0)</f>
        <v>0</v>
      </c>
      <c r="BI182" s="228">
        <f>IF(N182="nulová",J182,0)</f>
        <v>0</v>
      </c>
      <c r="BJ182" s="16" t="s">
        <v>85</v>
      </c>
      <c r="BK182" s="228">
        <f>ROUND(I182*H182,2)</f>
        <v>0</v>
      </c>
      <c r="BL182" s="16" t="s">
        <v>153</v>
      </c>
      <c r="BM182" s="227" t="s">
        <v>570</v>
      </c>
    </row>
    <row r="183" spans="2:47" s="1" customFormat="1" ht="12">
      <c r="B183" s="37"/>
      <c r="C183" s="38"/>
      <c r="D183" s="229" t="s">
        <v>172</v>
      </c>
      <c r="E183" s="38"/>
      <c r="F183" s="230" t="s">
        <v>571</v>
      </c>
      <c r="G183" s="38"/>
      <c r="H183" s="38"/>
      <c r="I183" s="144"/>
      <c r="J183" s="38"/>
      <c r="K183" s="38"/>
      <c r="L183" s="42"/>
      <c r="M183" s="231"/>
      <c r="N183" s="82"/>
      <c r="O183" s="82"/>
      <c r="P183" s="82"/>
      <c r="Q183" s="82"/>
      <c r="R183" s="82"/>
      <c r="S183" s="82"/>
      <c r="T183" s="83"/>
      <c r="AT183" s="16" t="s">
        <v>172</v>
      </c>
      <c r="AU183" s="16" t="s">
        <v>87</v>
      </c>
    </row>
    <row r="184" spans="2:51" s="12" customFormat="1" ht="12">
      <c r="B184" s="237"/>
      <c r="C184" s="238"/>
      <c r="D184" s="229" t="s">
        <v>174</v>
      </c>
      <c r="E184" s="239" t="s">
        <v>19</v>
      </c>
      <c r="F184" s="240" t="s">
        <v>572</v>
      </c>
      <c r="G184" s="238"/>
      <c r="H184" s="241">
        <v>76</v>
      </c>
      <c r="I184" s="242"/>
      <c r="J184" s="238"/>
      <c r="K184" s="238"/>
      <c r="L184" s="243"/>
      <c r="M184" s="244"/>
      <c r="N184" s="245"/>
      <c r="O184" s="245"/>
      <c r="P184" s="245"/>
      <c r="Q184" s="245"/>
      <c r="R184" s="245"/>
      <c r="S184" s="245"/>
      <c r="T184" s="246"/>
      <c r="AT184" s="247" t="s">
        <v>174</v>
      </c>
      <c r="AU184" s="247" t="s">
        <v>87</v>
      </c>
      <c r="AV184" s="12" t="s">
        <v>87</v>
      </c>
      <c r="AW184" s="12" t="s">
        <v>37</v>
      </c>
      <c r="AX184" s="12" t="s">
        <v>85</v>
      </c>
      <c r="AY184" s="247" t="s">
        <v>132</v>
      </c>
    </row>
    <row r="185" spans="2:65" s="1" customFormat="1" ht="16.5" customHeight="1">
      <c r="B185" s="37"/>
      <c r="C185" s="249" t="s">
        <v>573</v>
      </c>
      <c r="D185" s="249" t="s">
        <v>229</v>
      </c>
      <c r="E185" s="250" t="s">
        <v>574</v>
      </c>
      <c r="F185" s="251" t="s">
        <v>575</v>
      </c>
      <c r="G185" s="252" t="s">
        <v>273</v>
      </c>
      <c r="H185" s="253">
        <v>57.12</v>
      </c>
      <c r="I185" s="254"/>
      <c r="J185" s="255">
        <f>ROUND(I185*H185,2)</f>
        <v>0</v>
      </c>
      <c r="K185" s="251" t="s">
        <v>170</v>
      </c>
      <c r="L185" s="256"/>
      <c r="M185" s="257" t="s">
        <v>19</v>
      </c>
      <c r="N185" s="258" t="s">
        <v>49</v>
      </c>
      <c r="O185" s="82"/>
      <c r="P185" s="225">
        <f>O185*H185</f>
        <v>0</v>
      </c>
      <c r="Q185" s="225">
        <v>0.085</v>
      </c>
      <c r="R185" s="225">
        <f>Q185*H185</f>
        <v>4.8552</v>
      </c>
      <c r="S185" s="225">
        <v>0</v>
      </c>
      <c r="T185" s="226">
        <f>S185*H185</f>
        <v>0</v>
      </c>
      <c r="AR185" s="227" t="s">
        <v>189</v>
      </c>
      <c r="AT185" s="227" t="s">
        <v>229</v>
      </c>
      <c r="AU185" s="227" t="s">
        <v>87</v>
      </c>
      <c r="AY185" s="16" t="s">
        <v>132</v>
      </c>
      <c r="BE185" s="228">
        <f>IF(N185="základní",J185,0)</f>
        <v>0</v>
      </c>
      <c r="BF185" s="228">
        <f>IF(N185="snížená",J185,0)</f>
        <v>0</v>
      </c>
      <c r="BG185" s="228">
        <f>IF(N185="zákl. přenesená",J185,0)</f>
        <v>0</v>
      </c>
      <c r="BH185" s="228">
        <f>IF(N185="sníž. přenesená",J185,0)</f>
        <v>0</v>
      </c>
      <c r="BI185" s="228">
        <f>IF(N185="nulová",J185,0)</f>
        <v>0</v>
      </c>
      <c r="BJ185" s="16" t="s">
        <v>85</v>
      </c>
      <c r="BK185" s="228">
        <f>ROUND(I185*H185,2)</f>
        <v>0</v>
      </c>
      <c r="BL185" s="16" t="s">
        <v>153</v>
      </c>
      <c r="BM185" s="227" t="s">
        <v>576</v>
      </c>
    </row>
    <row r="186" spans="2:51" s="12" customFormat="1" ht="12">
      <c r="B186" s="237"/>
      <c r="C186" s="238"/>
      <c r="D186" s="229" t="s">
        <v>174</v>
      </c>
      <c r="E186" s="239" t="s">
        <v>19</v>
      </c>
      <c r="F186" s="240" t="s">
        <v>577</v>
      </c>
      <c r="G186" s="238"/>
      <c r="H186" s="241">
        <v>56</v>
      </c>
      <c r="I186" s="242"/>
      <c r="J186" s="238"/>
      <c r="K186" s="238"/>
      <c r="L186" s="243"/>
      <c r="M186" s="244"/>
      <c r="N186" s="245"/>
      <c r="O186" s="245"/>
      <c r="P186" s="245"/>
      <c r="Q186" s="245"/>
      <c r="R186" s="245"/>
      <c r="S186" s="245"/>
      <c r="T186" s="246"/>
      <c r="AT186" s="247" t="s">
        <v>174</v>
      </c>
      <c r="AU186" s="247" t="s">
        <v>87</v>
      </c>
      <c r="AV186" s="12" t="s">
        <v>87</v>
      </c>
      <c r="AW186" s="12" t="s">
        <v>37</v>
      </c>
      <c r="AX186" s="12" t="s">
        <v>85</v>
      </c>
      <c r="AY186" s="247" t="s">
        <v>132</v>
      </c>
    </row>
    <row r="187" spans="2:51" s="12" customFormat="1" ht="12">
      <c r="B187" s="237"/>
      <c r="C187" s="238"/>
      <c r="D187" s="229" t="s">
        <v>174</v>
      </c>
      <c r="E187" s="238"/>
      <c r="F187" s="240" t="s">
        <v>578</v>
      </c>
      <c r="G187" s="238"/>
      <c r="H187" s="241">
        <v>57.12</v>
      </c>
      <c r="I187" s="242"/>
      <c r="J187" s="238"/>
      <c r="K187" s="238"/>
      <c r="L187" s="243"/>
      <c r="M187" s="244"/>
      <c r="N187" s="245"/>
      <c r="O187" s="245"/>
      <c r="P187" s="245"/>
      <c r="Q187" s="245"/>
      <c r="R187" s="245"/>
      <c r="S187" s="245"/>
      <c r="T187" s="246"/>
      <c r="AT187" s="247" t="s">
        <v>174</v>
      </c>
      <c r="AU187" s="247" t="s">
        <v>87</v>
      </c>
      <c r="AV187" s="12" t="s">
        <v>87</v>
      </c>
      <c r="AW187" s="12" t="s">
        <v>4</v>
      </c>
      <c r="AX187" s="12" t="s">
        <v>85</v>
      </c>
      <c r="AY187" s="247" t="s">
        <v>132</v>
      </c>
    </row>
    <row r="188" spans="2:65" s="1" customFormat="1" ht="16.5" customHeight="1">
      <c r="B188" s="37"/>
      <c r="C188" s="249" t="s">
        <v>579</v>
      </c>
      <c r="D188" s="249" t="s">
        <v>229</v>
      </c>
      <c r="E188" s="250" t="s">
        <v>580</v>
      </c>
      <c r="F188" s="251" t="s">
        <v>581</v>
      </c>
      <c r="G188" s="252" t="s">
        <v>273</v>
      </c>
      <c r="H188" s="253">
        <v>20.4</v>
      </c>
      <c r="I188" s="254"/>
      <c r="J188" s="255">
        <f>ROUND(I188*H188,2)</f>
        <v>0</v>
      </c>
      <c r="K188" s="251" t="s">
        <v>170</v>
      </c>
      <c r="L188" s="256"/>
      <c r="M188" s="257" t="s">
        <v>19</v>
      </c>
      <c r="N188" s="258" t="s">
        <v>49</v>
      </c>
      <c r="O188" s="82"/>
      <c r="P188" s="225">
        <f>O188*H188</f>
        <v>0</v>
      </c>
      <c r="Q188" s="225">
        <v>0.058</v>
      </c>
      <c r="R188" s="225">
        <f>Q188*H188</f>
        <v>1.1832</v>
      </c>
      <c r="S188" s="225">
        <v>0</v>
      </c>
      <c r="T188" s="226">
        <f>S188*H188</f>
        <v>0</v>
      </c>
      <c r="AR188" s="227" t="s">
        <v>189</v>
      </c>
      <c r="AT188" s="227" t="s">
        <v>229</v>
      </c>
      <c r="AU188" s="227" t="s">
        <v>87</v>
      </c>
      <c r="AY188" s="16" t="s">
        <v>132</v>
      </c>
      <c r="BE188" s="228">
        <f>IF(N188="základní",J188,0)</f>
        <v>0</v>
      </c>
      <c r="BF188" s="228">
        <f>IF(N188="snížená",J188,0)</f>
        <v>0</v>
      </c>
      <c r="BG188" s="228">
        <f>IF(N188="zákl. přenesená",J188,0)</f>
        <v>0</v>
      </c>
      <c r="BH188" s="228">
        <f>IF(N188="sníž. přenesená",J188,0)</f>
        <v>0</v>
      </c>
      <c r="BI188" s="228">
        <f>IF(N188="nulová",J188,0)</f>
        <v>0</v>
      </c>
      <c r="BJ188" s="16" t="s">
        <v>85</v>
      </c>
      <c r="BK188" s="228">
        <f>ROUND(I188*H188,2)</f>
        <v>0</v>
      </c>
      <c r="BL188" s="16" t="s">
        <v>153</v>
      </c>
      <c r="BM188" s="227" t="s">
        <v>582</v>
      </c>
    </row>
    <row r="189" spans="2:51" s="12" customFormat="1" ht="12">
      <c r="B189" s="237"/>
      <c r="C189" s="238"/>
      <c r="D189" s="229" t="s">
        <v>174</v>
      </c>
      <c r="E189" s="239" t="s">
        <v>19</v>
      </c>
      <c r="F189" s="240" t="s">
        <v>175</v>
      </c>
      <c r="G189" s="238"/>
      <c r="H189" s="241">
        <v>20</v>
      </c>
      <c r="I189" s="242"/>
      <c r="J189" s="238"/>
      <c r="K189" s="238"/>
      <c r="L189" s="243"/>
      <c r="M189" s="244"/>
      <c r="N189" s="245"/>
      <c r="O189" s="245"/>
      <c r="P189" s="245"/>
      <c r="Q189" s="245"/>
      <c r="R189" s="245"/>
      <c r="S189" s="245"/>
      <c r="T189" s="246"/>
      <c r="AT189" s="247" t="s">
        <v>174</v>
      </c>
      <c r="AU189" s="247" t="s">
        <v>87</v>
      </c>
      <c r="AV189" s="12" t="s">
        <v>87</v>
      </c>
      <c r="AW189" s="12" t="s">
        <v>37</v>
      </c>
      <c r="AX189" s="12" t="s">
        <v>85</v>
      </c>
      <c r="AY189" s="247" t="s">
        <v>132</v>
      </c>
    </row>
    <row r="190" spans="2:51" s="12" customFormat="1" ht="12">
      <c r="B190" s="237"/>
      <c r="C190" s="238"/>
      <c r="D190" s="229" t="s">
        <v>174</v>
      </c>
      <c r="E190" s="238"/>
      <c r="F190" s="240" t="s">
        <v>583</v>
      </c>
      <c r="G190" s="238"/>
      <c r="H190" s="241">
        <v>20.4</v>
      </c>
      <c r="I190" s="242"/>
      <c r="J190" s="238"/>
      <c r="K190" s="238"/>
      <c r="L190" s="243"/>
      <c r="M190" s="244"/>
      <c r="N190" s="245"/>
      <c r="O190" s="245"/>
      <c r="P190" s="245"/>
      <c r="Q190" s="245"/>
      <c r="R190" s="245"/>
      <c r="S190" s="245"/>
      <c r="T190" s="246"/>
      <c r="AT190" s="247" t="s">
        <v>174</v>
      </c>
      <c r="AU190" s="247" t="s">
        <v>87</v>
      </c>
      <c r="AV190" s="12" t="s">
        <v>87</v>
      </c>
      <c r="AW190" s="12" t="s">
        <v>4</v>
      </c>
      <c r="AX190" s="12" t="s">
        <v>85</v>
      </c>
      <c r="AY190" s="247" t="s">
        <v>132</v>
      </c>
    </row>
    <row r="191" spans="2:65" s="1" customFormat="1" ht="36" customHeight="1">
      <c r="B191" s="37"/>
      <c r="C191" s="216" t="s">
        <v>584</v>
      </c>
      <c r="D191" s="216" t="s">
        <v>133</v>
      </c>
      <c r="E191" s="217" t="s">
        <v>585</v>
      </c>
      <c r="F191" s="218" t="s">
        <v>586</v>
      </c>
      <c r="G191" s="219" t="s">
        <v>266</v>
      </c>
      <c r="H191" s="220">
        <v>3</v>
      </c>
      <c r="I191" s="221"/>
      <c r="J191" s="222">
        <f>ROUND(I191*H191,2)</f>
        <v>0</v>
      </c>
      <c r="K191" s="218" t="s">
        <v>170</v>
      </c>
      <c r="L191" s="42"/>
      <c r="M191" s="223" t="s">
        <v>19</v>
      </c>
      <c r="N191" s="224" t="s">
        <v>49</v>
      </c>
      <c r="O191" s="82"/>
      <c r="P191" s="225">
        <f>O191*H191</f>
        <v>0</v>
      </c>
      <c r="Q191" s="225">
        <v>9.895</v>
      </c>
      <c r="R191" s="225">
        <f>Q191*H191</f>
        <v>29.685</v>
      </c>
      <c r="S191" s="225">
        <v>0</v>
      </c>
      <c r="T191" s="226">
        <f>S191*H191</f>
        <v>0</v>
      </c>
      <c r="AR191" s="227" t="s">
        <v>153</v>
      </c>
      <c r="AT191" s="227" t="s">
        <v>133</v>
      </c>
      <c r="AU191" s="227" t="s">
        <v>87</v>
      </c>
      <c r="AY191" s="16" t="s">
        <v>132</v>
      </c>
      <c r="BE191" s="228">
        <f>IF(N191="základní",J191,0)</f>
        <v>0</v>
      </c>
      <c r="BF191" s="228">
        <f>IF(N191="snížená",J191,0)</f>
        <v>0</v>
      </c>
      <c r="BG191" s="228">
        <f>IF(N191="zákl. přenesená",J191,0)</f>
        <v>0</v>
      </c>
      <c r="BH191" s="228">
        <f>IF(N191="sníž. přenesená",J191,0)</f>
        <v>0</v>
      </c>
      <c r="BI191" s="228">
        <f>IF(N191="nulová",J191,0)</f>
        <v>0</v>
      </c>
      <c r="BJ191" s="16" t="s">
        <v>85</v>
      </c>
      <c r="BK191" s="228">
        <f>ROUND(I191*H191,2)</f>
        <v>0</v>
      </c>
      <c r="BL191" s="16" t="s">
        <v>153</v>
      </c>
      <c r="BM191" s="227" t="s">
        <v>587</v>
      </c>
    </row>
    <row r="192" spans="2:47" s="1" customFormat="1" ht="12">
      <c r="B192" s="37"/>
      <c r="C192" s="38"/>
      <c r="D192" s="229" t="s">
        <v>172</v>
      </c>
      <c r="E192" s="38"/>
      <c r="F192" s="230" t="s">
        <v>588</v>
      </c>
      <c r="G192" s="38"/>
      <c r="H192" s="38"/>
      <c r="I192" s="144"/>
      <c r="J192" s="38"/>
      <c r="K192" s="38"/>
      <c r="L192" s="42"/>
      <c r="M192" s="231"/>
      <c r="N192" s="82"/>
      <c r="O192" s="82"/>
      <c r="P192" s="82"/>
      <c r="Q192" s="82"/>
      <c r="R192" s="82"/>
      <c r="S192" s="82"/>
      <c r="T192" s="83"/>
      <c r="AT192" s="16" t="s">
        <v>172</v>
      </c>
      <c r="AU192" s="16" t="s">
        <v>87</v>
      </c>
    </row>
    <row r="193" spans="2:51" s="12" customFormat="1" ht="12">
      <c r="B193" s="237"/>
      <c r="C193" s="238"/>
      <c r="D193" s="229" t="s">
        <v>174</v>
      </c>
      <c r="E193" s="239" t="s">
        <v>19</v>
      </c>
      <c r="F193" s="240" t="s">
        <v>589</v>
      </c>
      <c r="G193" s="238"/>
      <c r="H193" s="241">
        <v>3</v>
      </c>
      <c r="I193" s="242"/>
      <c r="J193" s="238"/>
      <c r="K193" s="238"/>
      <c r="L193" s="243"/>
      <c r="M193" s="244"/>
      <c r="N193" s="245"/>
      <c r="O193" s="245"/>
      <c r="P193" s="245"/>
      <c r="Q193" s="245"/>
      <c r="R193" s="245"/>
      <c r="S193" s="245"/>
      <c r="T193" s="246"/>
      <c r="AT193" s="247" t="s">
        <v>174</v>
      </c>
      <c r="AU193" s="247" t="s">
        <v>87</v>
      </c>
      <c r="AV193" s="12" t="s">
        <v>87</v>
      </c>
      <c r="AW193" s="12" t="s">
        <v>37</v>
      </c>
      <c r="AX193" s="12" t="s">
        <v>85</v>
      </c>
      <c r="AY193" s="247" t="s">
        <v>132</v>
      </c>
    </row>
    <row r="194" spans="2:65" s="1" customFormat="1" ht="24" customHeight="1">
      <c r="B194" s="37"/>
      <c r="C194" s="216" t="s">
        <v>590</v>
      </c>
      <c r="D194" s="216" t="s">
        <v>133</v>
      </c>
      <c r="E194" s="217" t="s">
        <v>591</v>
      </c>
      <c r="F194" s="218" t="s">
        <v>592</v>
      </c>
      <c r="G194" s="219" t="s">
        <v>266</v>
      </c>
      <c r="H194" s="220">
        <v>1</v>
      </c>
      <c r="I194" s="221"/>
      <c r="J194" s="222">
        <f>ROUND(I194*H194,2)</f>
        <v>0</v>
      </c>
      <c r="K194" s="218" t="s">
        <v>19</v>
      </c>
      <c r="L194" s="42"/>
      <c r="M194" s="223" t="s">
        <v>19</v>
      </c>
      <c r="N194" s="224" t="s">
        <v>49</v>
      </c>
      <c r="O194" s="82"/>
      <c r="P194" s="225">
        <f>O194*H194</f>
        <v>0</v>
      </c>
      <c r="Q194" s="225">
        <v>7.00566</v>
      </c>
      <c r="R194" s="225">
        <f>Q194*H194</f>
        <v>7.00566</v>
      </c>
      <c r="S194" s="225">
        <v>0</v>
      </c>
      <c r="T194" s="226">
        <f>S194*H194</f>
        <v>0</v>
      </c>
      <c r="AR194" s="227" t="s">
        <v>153</v>
      </c>
      <c r="AT194" s="227" t="s">
        <v>133</v>
      </c>
      <c r="AU194" s="227" t="s">
        <v>87</v>
      </c>
      <c r="AY194" s="16" t="s">
        <v>132</v>
      </c>
      <c r="BE194" s="228">
        <f>IF(N194="základní",J194,0)</f>
        <v>0</v>
      </c>
      <c r="BF194" s="228">
        <f>IF(N194="snížená",J194,0)</f>
        <v>0</v>
      </c>
      <c r="BG194" s="228">
        <f>IF(N194="zákl. přenesená",J194,0)</f>
        <v>0</v>
      </c>
      <c r="BH194" s="228">
        <f>IF(N194="sníž. přenesená",J194,0)</f>
        <v>0</v>
      </c>
      <c r="BI194" s="228">
        <f>IF(N194="nulová",J194,0)</f>
        <v>0</v>
      </c>
      <c r="BJ194" s="16" t="s">
        <v>85</v>
      </c>
      <c r="BK194" s="228">
        <f>ROUND(I194*H194,2)</f>
        <v>0</v>
      </c>
      <c r="BL194" s="16" t="s">
        <v>153</v>
      </c>
      <c r="BM194" s="227" t="s">
        <v>593</v>
      </c>
    </row>
    <row r="195" spans="2:47" s="1" customFormat="1" ht="12">
      <c r="B195" s="37"/>
      <c r="C195" s="38"/>
      <c r="D195" s="229" t="s">
        <v>139</v>
      </c>
      <c r="E195" s="38"/>
      <c r="F195" s="230" t="s">
        <v>594</v>
      </c>
      <c r="G195" s="38"/>
      <c r="H195" s="38"/>
      <c r="I195" s="144"/>
      <c r="J195" s="38"/>
      <c r="K195" s="38"/>
      <c r="L195" s="42"/>
      <c r="M195" s="231"/>
      <c r="N195" s="82"/>
      <c r="O195" s="82"/>
      <c r="P195" s="82"/>
      <c r="Q195" s="82"/>
      <c r="R195" s="82"/>
      <c r="S195" s="82"/>
      <c r="T195" s="83"/>
      <c r="AT195" s="16" t="s">
        <v>139</v>
      </c>
      <c r="AU195" s="16" t="s">
        <v>87</v>
      </c>
    </row>
    <row r="196" spans="2:51" s="12" customFormat="1" ht="12">
      <c r="B196" s="237"/>
      <c r="C196" s="238"/>
      <c r="D196" s="229" t="s">
        <v>174</v>
      </c>
      <c r="E196" s="239" t="s">
        <v>19</v>
      </c>
      <c r="F196" s="240" t="s">
        <v>595</v>
      </c>
      <c r="G196" s="238"/>
      <c r="H196" s="241">
        <v>1</v>
      </c>
      <c r="I196" s="242"/>
      <c r="J196" s="238"/>
      <c r="K196" s="238"/>
      <c r="L196" s="243"/>
      <c r="M196" s="244"/>
      <c r="N196" s="245"/>
      <c r="O196" s="245"/>
      <c r="P196" s="245"/>
      <c r="Q196" s="245"/>
      <c r="R196" s="245"/>
      <c r="S196" s="245"/>
      <c r="T196" s="246"/>
      <c r="AT196" s="247" t="s">
        <v>174</v>
      </c>
      <c r="AU196" s="247" t="s">
        <v>87</v>
      </c>
      <c r="AV196" s="12" t="s">
        <v>87</v>
      </c>
      <c r="AW196" s="12" t="s">
        <v>37</v>
      </c>
      <c r="AX196" s="12" t="s">
        <v>85</v>
      </c>
      <c r="AY196" s="247" t="s">
        <v>132</v>
      </c>
    </row>
    <row r="197" spans="2:65" s="1" customFormat="1" ht="24" customHeight="1">
      <c r="B197" s="37"/>
      <c r="C197" s="216" t="s">
        <v>596</v>
      </c>
      <c r="D197" s="216" t="s">
        <v>133</v>
      </c>
      <c r="E197" s="217" t="s">
        <v>597</v>
      </c>
      <c r="F197" s="218" t="s">
        <v>598</v>
      </c>
      <c r="G197" s="219" t="s">
        <v>169</v>
      </c>
      <c r="H197" s="220">
        <v>275</v>
      </c>
      <c r="I197" s="221"/>
      <c r="J197" s="222">
        <f>ROUND(I197*H197,2)</f>
        <v>0</v>
      </c>
      <c r="K197" s="218" t="s">
        <v>170</v>
      </c>
      <c r="L197" s="42"/>
      <c r="M197" s="223" t="s">
        <v>19</v>
      </c>
      <c r="N197" s="224" t="s">
        <v>49</v>
      </c>
      <c r="O197" s="82"/>
      <c r="P197" s="225">
        <f>O197*H197</f>
        <v>0</v>
      </c>
      <c r="Q197" s="225">
        <v>0.01386</v>
      </c>
      <c r="R197" s="225">
        <f>Q197*H197</f>
        <v>3.8115</v>
      </c>
      <c r="S197" s="225">
        <v>0</v>
      </c>
      <c r="T197" s="226">
        <f>S197*H197</f>
        <v>0</v>
      </c>
      <c r="AR197" s="227" t="s">
        <v>153</v>
      </c>
      <c r="AT197" s="227" t="s">
        <v>133</v>
      </c>
      <c r="AU197" s="227" t="s">
        <v>87</v>
      </c>
      <c r="AY197" s="16" t="s">
        <v>132</v>
      </c>
      <c r="BE197" s="228">
        <f>IF(N197="základní",J197,0)</f>
        <v>0</v>
      </c>
      <c r="BF197" s="228">
        <f>IF(N197="snížená",J197,0)</f>
        <v>0</v>
      </c>
      <c r="BG197" s="228">
        <f>IF(N197="zákl. přenesená",J197,0)</f>
        <v>0</v>
      </c>
      <c r="BH197" s="228">
        <f>IF(N197="sníž. přenesená",J197,0)</f>
        <v>0</v>
      </c>
      <c r="BI197" s="228">
        <f>IF(N197="nulová",J197,0)</f>
        <v>0</v>
      </c>
      <c r="BJ197" s="16" t="s">
        <v>85</v>
      </c>
      <c r="BK197" s="228">
        <f>ROUND(I197*H197,2)</f>
        <v>0</v>
      </c>
      <c r="BL197" s="16" t="s">
        <v>153</v>
      </c>
      <c r="BM197" s="227" t="s">
        <v>599</v>
      </c>
    </row>
    <row r="198" spans="2:47" s="1" customFormat="1" ht="12">
      <c r="B198" s="37"/>
      <c r="C198" s="38"/>
      <c r="D198" s="229" t="s">
        <v>172</v>
      </c>
      <c r="E198" s="38"/>
      <c r="F198" s="230" t="s">
        <v>600</v>
      </c>
      <c r="G198" s="38"/>
      <c r="H198" s="38"/>
      <c r="I198" s="144"/>
      <c r="J198" s="38"/>
      <c r="K198" s="38"/>
      <c r="L198" s="42"/>
      <c r="M198" s="231"/>
      <c r="N198" s="82"/>
      <c r="O198" s="82"/>
      <c r="P198" s="82"/>
      <c r="Q198" s="82"/>
      <c r="R198" s="82"/>
      <c r="S198" s="82"/>
      <c r="T198" s="83"/>
      <c r="AT198" s="16" t="s">
        <v>172</v>
      </c>
      <c r="AU198" s="16" t="s">
        <v>87</v>
      </c>
    </row>
    <row r="199" spans="2:51" s="12" customFormat="1" ht="12">
      <c r="B199" s="237"/>
      <c r="C199" s="238"/>
      <c r="D199" s="229" t="s">
        <v>174</v>
      </c>
      <c r="E199" s="239" t="s">
        <v>19</v>
      </c>
      <c r="F199" s="240" t="s">
        <v>601</v>
      </c>
      <c r="G199" s="238"/>
      <c r="H199" s="241">
        <v>275</v>
      </c>
      <c r="I199" s="242"/>
      <c r="J199" s="238"/>
      <c r="K199" s="238"/>
      <c r="L199" s="243"/>
      <c r="M199" s="244"/>
      <c r="N199" s="245"/>
      <c r="O199" s="245"/>
      <c r="P199" s="245"/>
      <c r="Q199" s="245"/>
      <c r="R199" s="245"/>
      <c r="S199" s="245"/>
      <c r="T199" s="246"/>
      <c r="AT199" s="247" t="s">
        <v>174</v>
      </c>
      <c r="AU199" s="247" t="s">
        <v>87</v>
      </c>
      <c r="AV199" s="12" t="s">
        <v>87</v>
      </c>
      <c r="AW199" s="12" t="s">
        <v>37</v>
      </c>
      <c r="AX199" s="12" t="s">
        <v>85</v>
      </c>
      <c r="AY199" s="247" t="s">
        <v>132</v>
      </c>
    </row>
    <row r="200" spans="2:65" s="1" customFormat="1" ht="36" customHeight="1">
      <c r="B200" s="37"/>
      <c r="C200" s="216" t="s">
        <v>602</v>
      </c>
      <c r="D200" s="216" t="s">
        <v>133</v>
      </c>
      <c r="E200" s="217" t="s">
        <v>603</v>
      </c>
      <c r="F200" s="218" t="s">
        <v>604</v>
      </c>
      <c r="G200" s="219" t="s">
        <v>273</v>
      </c>
      <c r="H200" s="220">
        <v>51.5</v>
      </c>
      <c r="I200" s="221"/>
      <c r="J200" s="222">
        <f>ROUND(I200*H200,2)</f>
        <v>0</v>
      </c>
      <c r="K200" s="218" t="s">
        <v>170</v>
      </c>
      <c r="L200" s="42"/>
      <c r="M200" s="223" t="s">
        <v>19</v>
      </c>
      <c r="N200" s="224" t="s">
        <v>49</v>
      </c>
      <c r="O200" s="82"/>
      <c r="P200" s="225">
        <f>O200*H200</f>
        <v>0</v>
      </c>
      <c r="Q200" s="225">
        <v>0</v>
      </c>
      <c r="R200" s="225">
        <f>Q200*H200</f>
        <v>0</v>
      </c>
      <c r="S200" s="225">
        <v>0</v>
      </c>
      <c r="T200" s="226">
        <f>S200*H200</f>
        <v>0</v>
      </c>
      <c r="AR200" s="227" t="s">
        <v>153</v>
      </c>
      <c r="AT200" s="227" t="s">
        <v>133</v>
      </c>
      <c r="AU200" s="227" t="s">
        <v>87</v>
      </c>
      <c r="AY200" s="16" t="s">
        <v>132</v>
      </c>
      <c r="BE200" s="228">
        <f>IF(N200="základní",J200,0)</f>
        <v>0</v>
      </c>
      <c r="BF200" s="228">
        <f>IF(N200="snížená",J200,0)</f>
        <v>0</v>
      </c>
      <c r="BG200" s="228">
        <f>IF(N200="zákl. přenesená",J200,0)</f>
        <v>0</v>
      </c>
      <c r="BH200" s="228">
        <f>IF(N200="sníž. přenesená",J200,0)</f>
        <v>0</v>
      </c>
      <c r="BI200" s="228">
        <f>IF(N200="nulová",J200,0)</f>
        <v>0</v>
      </c>
      <c r="BJ200" s="16" t="s">
        <v>85</v>
      </c>
      <c r="BK200" s="228">
        <f>ROUND(I200*H200,2)</f>
        <v>0</v>
      </c>
      <c r="BL200" s="16" t="s">
        <v>153</v>
      </c>
      <c r="BM200" s="227" t="s">
        <v>605</v>
      </c>
    </row>
    <row r="201" spans="2:47" s="1" customFormat="1" ht="12">
      <c r="B201" s="37"/>
      <c r="C201" s="38"/>
      <c r="D201" s="229" t="s">
        <v>172</v>
      </c>
      <c r="E201" s="38"/>
      <c r="F201" s="230" t="s">
        <v>606</v>
      </c>
      <c r="G201" s="38"/>
      <c r="H201" s="38"/>
      <c r="I201" s="144"/>
      <c r="J201" s="38"/>
      <c r="K201" s="38"/>
      <c r="L201" s="42"/>
      <c r="M201" s="231"/>
      <c r="N201" s="82"/>
      <c r="O201" s="82"/>
      <c r="P201" s="82"/>
      <c r="Q201" s="82"/>
      <c r="R201" s="82"/>
      <c r="S201" s="82"/>
      <c r="T201" s="83"/>
      <c r="AT201" s="16" t="s">
        <v>172</v>
      </c>
      <c r="AU201" s="16" t="s">
        <v>87</v>
      </c>
    </row>
    <row r="202" spans="2:51" s="12" customFormat="1" ht="12">
      <c r="B202" s="237"/>
      <c r="C202" s="238"/>
      <c r="D202" s="229" t="s">
        <v>174</v>
      </c>
      <c r="E202" s="239" t="s">
        <v>19</v>
      </c>
      <c r="F202" s="240" t="s">
        <v>276</v>
      </c>
      <c r="G202" s="238"/>
      <c r="H202" s="241">
        <v>51.5</v>
      </c>
      <c r="I202" s="242"/>
      <c r="J202" s="238"/>
      <c r="K202" s="238"/>
      <c r="L202" s="243"/>
      <c r="M202" s="244"/>
      <c r="N202" s="245"/>
      <c r="O202" s="245"/>
      <c r="P202" s="245"/>
      <c r="Q202" s="245"/>
      <c r="R202" s="245"/>
      <c r="S202" s="245"/>
      <c r="T202" s="246"/>
      <c r="AT202" s="247" t="s">
        <v>174</v>
      </c>
      <c r="AU202" s="247" t="s">
        <v>87</v>
      </c>
      <c r="AV202" s="12" t="s">
        <v>87</v>
      </c>
      <c r="AW202" s="12" t="s">
        <v>37</v>
      </c>
      <c r="AX202" s="12" t="s">
        <v>85</v>
      </c>
      <c r="AY202" s="247" t="s">
        <v>132</v>
      </c>
    </row>
    <row r="203" spans="2:65" s="1" customFormat="1" ht="60" customHeight="1">
      <c r="B203" s="37"/>
      <c r="C203" s="216" t="s">
        <v>607</v>
      </c>
      <c r="D203" s="216" t="s">
        <v>133</v>
      </c>
      <c r="E203" s="217" t="s">
        <v>608</v>
      </c>
      <c r="F203" s="218" t="s">
        <v>609</v>
      </c>
      <c r="G203" s="219" t="s">
        <v>273</v>
      </c>
      <c r="H203" s="220">
        <v>51.5</v>
      </c>
      <c r="I203" s="221"/>
      <c r="J203" s="222">
        <f>ROUND(I203*H203,2)</f>
        <v>0</v>
      </c>
      <c r="K203" s="218" t="s">
        <v>170</v>
      </c>
      <c r="L203" s="42"/>
      <c r="M203" s="223" t="s">
        <v>19</v>
      </c>
      <c r="N203" s="224" t="s">
        <v>49</v>
      </c>
      <c r="O203" s="82"/>
      <c r="P203" s="225">
        <f>O203*H203</f>
        <v>0</v>
      </c>
      <c r="Q203" s="225">
        <v>0.00061</v>
      </c>
      <c r="R203" s="225">
        <f>Q203*H203</f>
        <v>0.031415</v>
      </c>
      <c r="S203" s="225">
        <v>0</v>
      </c>
      <c r="T203" s="226">
        <f>S203*H203</f>
        <v>0</v>
      </c>
      <c r="AR203" s="227" t="s">
        <v>153</v>
      </c>
      <c r="AT203" s="227" t="s">
        <v>133</v>
      </c>
      <c r="AU203" s="227" t="s">
        <v>87</v>
      </c>
      <c r="AY203" s="16" t="s">
        <v>132</v>
      </c>
      <c r="BE203" s="228">
        <f>IF(N203="základní",J203,0)</f>
        <v>0</v>
      </c>
      <c r="BF203" s="228">
        <f>IF(N203="snížená",J203,0)</f>
        <v>0</v>
      </c>
      <c r="BG203" s="228">
        <f>IF(N203="zákl. přenesená",J203,0)</f>
        <v>0</v>
      </c>
      <c r="BH203" s="228">
        <f>IF(N203="sníž. přenesená",J203,0)</f>
        <v>0</v>
      </c>
      <c r="BI203" s="228">
        <f>IF(N203="nulová",J203,0)</f>
        <v>0</v>
      </c>
      <c r="BJ203" s="16" t="s">
        <v>85</v>
      </c>
      <c r="BK203" s="228">
        <f>ROUND(I203*H203,2)</f>
        <v>0</v>
      </c>
      <c r="BL203" s="16" t="s">
        <v>153</v>
      </c>
      <c r="BM203" s="227" t="s">
        <v>610</v>
      </c>
    </row>
    <row r="204" spans="2:47" s="1" customFormat="1" ht="12">
      <c r="B204" s="37"/>
      <c r="C204" s="38"/>
      <c r="D204" s="229" t="s">
        <v>172</v>
      </c>
      <c r="E204" s="38"/>
      <c r="F204" s="230" t="s">
        <v>611</v>
      </c>
      <c r="G204" s="38"/>
      <c r="H204" s="38"/>
      <c r="I204" s="144"/>
      <c r="J204" s="38"/>
      <c r="K204" s="38"/>
      <c r="L204" s="42"/>
      <c r="M204" s="231"/>
      <c r="N204" s="82"/>
      <c r="O204" s="82"/>
      <c r="P204" s="82"/>
      <c r="Q204" s="82"/>
      <c r="R204" s="82"/>
      <c r="S204" s="82"/>
      <c r="T204" s="83"/>
      <c r="AT204" s="16" t="s">
        <v>172</v>
      </c>
      <c r="AU204" s="16" t="s">
        <v>87</v>
      </c>
    </row>
    <row r="205" spans="2:51" s="12" customFormat="1" ht="12">
      <c r="B205" s="237"/>
      <c r="C205" s="238"/>
      <c r="D205" s="229" t="s">
        <v>174</v>
      </c>
      <c r="E205" s="239" t="s">
        <v>19</v>
      </c>
      <c r="F205" s="240" t="s">
        <v>276</v>
      </c>
      <c r="G205" s="238"/>
      <c r="H205" s="241">
        <v>51.5</v>
      </c>
      <c r="I205" s="242"/>
      <c r="J205" s="238"/>
      <c r="K205" s="238"/>
      <c r="L205" s="243"/>
      <c r="M205" s="244"/>
      <c r="N205" s="245"/>
      <c r="O205" s="245"/>
      <c r="P205" s="245"/>
      <c r="Q205" s="245"/>
      <c r="R205" s="245"/>
      <c r="S205" s="245"/>
      <c r="T205" s="246"/>
      <c r="AT205" s="247" t="s">
        <v>174</v>
      </c>
      <c r="AU205" s="247" t="s">
        <v>87</v>
      </c>
      <c r="AV205" s="12" t="s">
        <v>87</v>
      </c>
      <c r="AW205" s="12" t="s">
        <v>37</v>
      </c>
      <c r="AX205" s="12" t="s">
        <v>85</v>
      </c>
      <c r="AY205" s="247" t="s">
        <v>132</v>
      </c>
    </row>
    <row r="206" spans="2:65" s="1" customFormat="1" ht="48" customHeight="1">
      <c r="B206" s="37"/>
      <c r="C206" s="216" t="s">
        <v>612</v>
      </c>
      <c r="D206" s="216" t="s">
        <v>133</v>
      </c>
      <c r="E206" s="217" t="s">
        <v>613</v>
      </c>
      <c r="F206" s="218" t="s">
        <v>614</v>
      </c>
      <c r="G206" s="219" t="s">
        <v>273</v>
      </c>
      <c r="H206" s="220">
        <v>11</v>
      </c>
      <c r="I206" s="221"/>
      <c r="J206" s="222">
        <f>ROUND(I206*H206,2)</f>
        <v>0</v>
      </c>
      <c r="K206" s="218" t="s">
        <v>170</v>
      </c>
      <c r="L206" s="42"/>
      <c r="M206" s="223" t="s">
        <v>19</v>
      </c>
      <c r="N206" s="224" t="s">
        <v>49</v>
      </c>
      <c r="O206" s="82"/>
      <c r="P206" s="225">
        <f>O206*H206</f>
        <v>0</v>
      </c>
      <c r="Q206" s="225">
        <v>0.16371</v>
      </c>
      <c r="R206" s="225">
        <f>Q206*H206</f>
        <v>1.80081</v>
      </c>
      <c r="S206" s="225">
        <v>0</v>
      </c>
      <c r="T206" s="226">
        <f>S206*H206</f>
        <v>0</v>
      </c>
      <c r="AR206" s="227" t="s">
        <v>153</v>
      </c>
      <c r="AT206" s="227" t="s">
        <v>133</v>
      </c>
      <c r="AU206" s="227" t="s">
        <v>87</v>
      </c>
      <c r="AY206" s="16" t="s">
        <v>132</v>
      </c>
      <c r="BE206" s="228">
        <f>IF(N206="základní",J206,0)</f>
        <v>0</v>
      </c>
      <c r="BF206" s="228">
        <f>IF(N206="snížená",J206,0)</f>
        <v>0</v>
      </c>
      <c r="BG206" s="228">
        <f>IF(N206="zákl. přenesená",J206,0)</f>
        <v>0</v>
      </c>
      <c r="BH206" s="228">
        <f>IF(N206="sníž. přenesená",J206,0)</f>
        <v>0</v>
      </c>
      <c r="BI206" s="228">
        <f>IF(N206="nulová",J206,0)</f>
        <v>0</v>
      </c>
      <c r="BJ206" s="16" t="s">
        <v>85</v>
      </c>
      <c r="BK206" s="228">
        <f>ROUND(I206*H206,2)</f>
        <v>0</v>
      </c>
      <c r="BL206" s="16" t="s">
        <v>153</v>
      </c>
      <c r="BM206" s="227" t="s">
        <v>615</v>
      </c>
    </row>
    <row r="207" spans="2:47" s="1" customFormat="1" ht="12">
      <c r="B207" s="37"/>
      <c r="C207" s="38"/>
      <c r="D207" s="229" t="s">
        <v>172</v>
      </c>
      <c r="E207" s="38"/>
      <c r="F207" s="230" t="s">
        <v>616</v>
      </c>
      <c r="G207" s="38"/>
      <c r="H207" s="38"/>
      <c r="I207" s="144"/>
      <c r="J207" s="38"/>
      <c r="K207" s="38"/>
      <c r="L207" s="42"/>
      <c r="M207" s="231"/>
      <c r="N207" s="82"/>
      <c r="O207" s="82"/>
      <c r="P207" s="82"/>
      <c r="Q207" s="82"/>
      <c r="R207" s="82"/>
      <c r="S207" s="82"/>
      <c r="T207" s="83"/>
      <c r="AT207" s="16" t="s">
        <v>172</v>
      </c>
      <c r="AU207" s="16" t="s">
        <v>87</v>
      </c>
    </row>
    <row r="208" spans="2:51" s="12" customFormat="1" ht="12">
      <c r="B208" s="237"/>
      <c r="C208" s="238"/>
      <c r="D208" s="229" t="s">
        <v>174</v>
      </c>
      <c r="E208" s="239" t="s">
        <v>19</v>
      </c>
      <c r="F208" s="240" t="s">
        <v>617</v>
      </c>
      <c r="G208" s="238"/>
      <c r="H208" s="241">
        <v>11</v>
      </c>
      <c r="I208" s="242"/>
      <c r="J208" s="238"/>
      <c r="K208" s="238"/>
      <c r="L208" s="243"/>
      <c r="M208" s="244"/>
      <c r="N208" s="245"/>
      <c r="O208" s="245"/>
      <c r="P208" s="245"/>
      <c r="Q208" s="245"/>
      <c r="R208" s="245"/>
      <c r="S208" s="245"/>
      <c r="T208" s="246"/>
      <c r="AT208" s="247" t="s">
        <v>174</v>
      </c>
      <c r="AU208" s="247" t="s">
        <v>87</v>
      </c>
      <c r="AV208" s="12" t="s">
        <v>87</v>
      </c>
      <c r="AW208" s="12" t="s">
        <v>37</v>
      </c>
      <c r="AX208" s="12" t="s">
        <v>85</v>
      </c>
      <c r="AY208" s="247" t="s">
        <v>132</v>
      </c>
    </row>
    <row r="209" spans="2:65" s="1" customFormat="1" ht="24" customHeight="1">
      <c r="B209" s="37"/>
      <c r="C209" s="249" t="s">
        <v>618</v>
      </c>
      <c r="D209" s="249" t="s">
        <v>229</v>
      </c>
      <c r="E209" s="250" t="s">
        <v>619</v>
      </c>
      <c r="F209" s="251" t="s">
        <v>620</v>
      </c>
      <c r="G209" s="252" t="s">
        <v>266</v>
      </c>
      <c r="H209" s="253">
        <v>22.44</v>
      </c>
      <c r="I209" s="254"/>
      <c r="J209" s="255">
        <f>ROUND(I209*H209,2)</f>
        <v>0</v>
      </c>
      <c r="K209" s="251" t="s">
        <v>19</v>
      </c>
      <c r="L209" s="256"/>
      <c r="M209" s="257" t="s">
        <v>19</v>
      </c>
      <c r="N209" s="258" t="s">
        <v>49</v>
      </c>
      <c r="O209" s="82"/>
      <c r="P209" s="225">
        <f>O209*H209</f>
        <v>0</v>
      </c>
      <c r="Q209" s="225">
        <v>0.084</v>
      </c>
      <c r="R209" s="225">
        <f>Q209*H209</f>
        <v>1.8849600000000002</v>
      </c>
      <c r="S209" s="225">
        <v>0</v>
      </c>
      <c r="T209" s="226">
        <f>S209*H209</f>
        <v>0</v>
      </c>
      <c r="AR209" s="227" t="s">
        <v>189</v>
      </c>
      <c r="AT209" s="227" t="s">
        <v>229</v>
      </c>
      <c r="AU209" s="227" t="s">
        <v>87</v>
      </c>
      <c r="AY209" s="16" t="s">
        <v>132</v>
      </c>
      <c r="BE209" s="228">
        <f>IF(N209="základní",J209,0)</f>
        <v>0</v>
      </c>
      <c r="BF209" s="228">
        <f>IF(N209="snížená",J209,0)</f>
        <v>0</v>
      </c>
      <c r="BG209" s="228">
        <f>IF(N209="zákl. přenesená",J209,0)</f>
        <v>0</v>
      </c>
      <c r="BH209" s="228">
        <f>IF(N209="sníž. přenesená",J209,0)</f>
        <v>0</v>
      </c>
      <c r="BI209" s="228">
        <f>IF(N209="nulová",J209,0)</f>
        <v>0</v>
      </c>
      <c r="BJ209" s="16" t="s">
        <v>85</v>
      </c>
      <c r="BK209" s="228">
        <f>ROUND(I209*H209,2)</f>
        <v>0</v>
      </c>
      <c r="BL209" s="16" t="s">
        <v>153</v>
      </c>
      <c r="BM209" s="227" t="s">
        <v>621</v>
      </c>
    </row>
    <row r="210" spans="2:51" s="12" customFormat="1" ht="12">
      <c r="B210" s="237"/>
      <c r="C210" s="238"/>
      <c r="D210" s="229" t="s">
        <v>174</v>
      </c>
      <c r="E210" s="239" t="s">
        <v>19</v>
      </c>
      <c r="F210" s="240" t="s">
        <v>622</v>
      </c>
      <c r="G210" s="238"/>
      <c r="H210" s="241">
        <v>22</v>
      </c>
      <c r="I210" s="242"/>
      <c r="J210" s="238"/>
      <c r="K210" s="238"/>
      <c r="L210" s="243"/>
      <c r="M210" s="244"/>
      <c r="N210" s="245"/>
      <c r="O210" s="245"/>
      <c r="P210" s="245"/>
      <c r="Q210" s="245"/>
      <c r="R210" s="245"/>
      <c r="S210" s="245"/>
      <c r="T210" s="246"/>
      <c r="AT210" s="247" t="s">
        <v>174</v>
      </c>
      <c r="AU210" s="247" t="s">
        <v>87</v>
      </c>
      <c r="AV210" s="12" t="s">
        <v>87</v>
      </c>
      <c r="AW210" s="12" t="s">
        <v>37</v>
      </c>
      <c r="AX210" s="12" t="s">
        <v>85</v>
      </c>
      <c r="AY210" s="247" t="s">
        <v>132</v>
      </c>
    </row>
    <row r="211" spans="2:51" s="12" customFormat="1" ht="12">
      <c r="B211" s="237"/>
      <c r="C211" s="238"/>
      <c r="D211" s="229" t="s">
        <v>174</v>
      </c>
      <c r="E211" s="238"/>
      <c r="F211" s="240" t="s">
        <v>623</v>
      </c>
      <c r="G211" s="238"/>
      <c r="H211" s="241">
        <v>22.44</v>
      </c>
      <c r="I211" s="242"/>
      <c r="J211" s="238"/>
      <c r="K211" s="238"/>
      <c r="L211" s="243"/>
      <c r="M211" s="244"/>
      <c r="N211" s="245"/>
      <c r="O211" s="245"/>
      <c r="P211" s="245"/>
      <c r="Q211" s="245"/>
      <c r="R211" s="245"/>
      <c r="S211" s="245"/>
      <c r="T211" s="246"/>
      <c r="AT211" s="247" t="s">
        <v>174</v>
      </c>
      <c r="AU211" s="247" t="s">
        <v>87</v>
      </c>
      <c r="AV211" s="12" t="s">
        <v>87</v>
      </c>
      <c r="AW211" s="12" t="s">
        <v>4</v>
      </c>
      <c r="AX211" s="12" t="s">
        <v>85</v>
      </c>
      <c r="AY211" s="247" t="s">
        <v>132</v>
      </c>
    </row>
    <row r="212" spans="2:65" s="1" customFormat="1" ht="48" customHeight="1">
      <c r="B212" s="37"/>
      <c r="C212" s="216" t="s">
        <v>624</v>
      </c>
      <c r="D212" s="216" t="s">
        <v>133</v>
      </c>
      <c r="E212" s="217" t="s">
        <v>625</v>
      </c>
      <c r="F212" s="218" t="s">
        <v>626</v>
      </c>
      <c r="G212" s="219" t="s">
        <v>169</v>
      </c>
      <c r="H212" s="220">
        <v>20</v>
      </c>
      <c r="I212" s="221"/>
      <c r="J212" s="222">
        <f>ROUND(I212*H212,2)</f>
        <v>0</v>
      </c>
      <c r="K212" s="218" t="s">
        <v>170</v>
      </c>
      <c r="L212" s="42"/>
      <c r="M212" s="223" t="s">
        <v>19</v>
      </c>
      <c r="N212" s="224" t="s">
        <v>49</v>
      </c>
      <c r="O212" s="82"/>
      <c r="P212" s="225">
        <f>O212*H212</f>
        <v>0</v>
      </c>
      <c r="Q212" s="225">
        <v>0</v>
      </c>
      <c r="R212" s="225">
        <f>Q212*H212</f>
        <v>0</v>
      </c>
      <c r="S212" s="225">
        <v>0</v>
      </c>
      <c r="T212" s="226">
        <f>S212*H212</f>
        <v>0</v>
      </c>
      <c r="AR212" s="227" t="s">
        <v>153</v>
      </c>
      <c r="AT212" s="227" t="s">
        <v>133</v>
      </c>
      <c r="AU212" s="227" t="s">
        <v>87</v>
      </c>
      <c r="AY212" s="16" t="s">
        <v>132</v>
      </c>
      <c r="BE212" s="228">
        <f>IF(N212="základní",J212,0)</f>
        <v>0</v>
      </c>
      <c r="BF212" s="228">
        <f>IF(N212="snížená",J212,0)</f>
        <v>0</v>
      </c>
      <c r="BG212" s="228">
        <f>IF(N212="zákl. přenesená",J212,0)</f>
        <v>0</v>
      </c>
      <c r="BH212" s="228">
        <f>IF(N212="sníž. přenesená",J212,0)</f>
        <v>0</v>
      </c>
      <c r="BI212" s="228">
        <f>IF(N212="nulová",J212,0)</f>
        <v>0</v>
      </c>
      <c r="BJ212" s="16" t="s">
        <v>85</v>
      </c>
      <c r="BK212" s="228">
        <f>ROUND(I212*H212,2)</f>
        <v>0</v>
      </c>
      <c r="BL212" s="16" t="s">
        <v>153</v>
      </c>
      <c r="BM212" s="227" t="s">
        <v>627</v>
      </c>
    </row>
    <row r="213" spans="2:47" s="1" customFormat="1" ht="12">
      <c r="B213" s="37"/>
      <c r="C213" s="38"/>
      <c r="D213" s="229" t="s">
        <v>172</v>
      </c>
      <c r="E213" s="38"/>
      <c r="F213" s="230" t="s">
        <v>628</v>
      </c>
      <c r="G213" s="38"/>
      <c r="H213" s="38"/>
      <c r="I213" s="144"/>
      <c r="J213" s="38"/>
      <c r="K213" s="38"/>
      <c r="L213" s="42"/>
      <c r="M213" s="231"/>
      <c r="N213" s="82"/>
      <c r="O213" s="82"/>
      <c r="P213" s="82"/>
      <c r="Q213" s="82"/>
      <c r="R213" s="82"/>
      <c r="S213" s="82"/>
      <c r="T213" s="83"/>
      <c r="AT213" s="16" t="s">
        <v>172</v>
      </c>
      <c r="AU213" s="16" t="s">
        <v>87</v>
      </c>
    </row>
    <row r="214" spans="2:51" s="12" customFormat="1" ht="12">
      <c r="B214" s="237"/>
      <c r="C214" s="238"/>
      <c r="D214" s="229" t="s">
        <v>174</v>
      </c>
      <c r="E214" s="239" t="s">
        <v>19</v>
      </c>
      <c r="F214" s="240" t="s">
        <v>175</v>
      </c>
      <c r="G214" s="238"/>
      <c r="H214" s="241">
        <v>20</v>
      </c>
      <c r="I214" s="242"/>
      <c r="J214" s="238"/>
      <c r="K214" s="238"/>
      <c r="L214" s="243"/>
      <c r="M214" s="244"/>
      <c r="N214" s="245"/>
      <c r="O214" s="245"/>
      <c r="P214" s="245"/>
      <c r="Q214" s="245"/>
      <c r="R214" s="245"/>
      <c r="S214" s="245"/>
      <c r="T214" s="246"/>
      <c r="AT214" s="247" t="s">
        <v>174</v>
      </c>
      <c r="AU214" s="247" t="s">
        <v>87</v>
      </c>
      <c r="AV214" s="12" t="s">
        <v>87</v>
      </c>
      <c r="AW214" s="12" t="s">
        <v>37</v>
      </c>
      <c r="AX214" s="12" t="s">
        <v>85</v>
      </c>
      <c r="AY214" s="247" t="s">
        <v>132</v>
      </c>
    </row>
    <row r="215" spans="2:63" s="11" customFormat="1" ht="22.8" customHeight="1">
      <c r="B215" s="202"/>
      <c r="C215" s="203"/>
      <c r="D215" s="204" t="s">
        <v>77</v>
      </c>
      <c r="E215" s="232" t="s">
        <v>294</v>
      </c>
      <c r="F215" s="232" t="s">
        <v>295</v>
      </c>
      <c r="G215" s="203"/>
      <c r="H215" s="203"/>
      <c r="I215" s="206"/>
      <c r="J215" s="233">
        <f>BK215</f>
        <v>0</v>
      </c>
      <c r="K215" s="203"/>
      <c r="L215" s="208"/>
      <c r="M215" s="209"/>
      <c r="N215" s="210"/>
      <c r="O215" s="210"/>
      <c r="P215" s="211">
        <f>SUM(P216:P217)</f>
        <v>0</v>
      </c>
      <c r="Q215" s="210"/>
      <c r="R215" s="211">
        <f>SUM(R216:R217)</f>
        <v>0</v>
      </c>
      <c r="S215" s="210"/>
      <c r="T215" s="212">
        <f>SUM(T216:T217)</f>
        <v>0</v>
      </c>
      <c r="AR215" s="213" t="s">
        <v>85</v>
      </c>
      <c r="AT215" s="214" t="s">
        <v>77</v>
      </c>
      <c r="AU215" s="214" t="s">
        <v>85</v>
      </c>
      <c r="AY215" s="213" t="s">
        <v>132</v>
      </c>
      <c r="BK215" s="215">
        <f>SUM(BK216:BK217)</f>
        <v>0</v>
      </c>
    </row>
    <row r="216" spans="2:65" s="1" customFormat="1" ht="36" customHeight="1">
      <c r="B216" s="37"/>
      <c r="C216" s="216" t="s">
        <v>629</v>
      </c>
      <c r="D216" s="216" t="s">
        <v>133</v>
      </c>
      <c r="E216" s="217" t="s">
        <v>297</v>
      </c>
      <c r="F216" s="218" t="s">
        <v>298</v>
      </c>
      <c r="G216" s="219" t="s">
        <v>292</v>
      </c>
      <c r="H216" s="220">
        <v>290.928</v>
      </c>
      <c r="I216" s="221"/>
      <c r="J216" s="222">
        <f>ROUND(I216*H216,2)</f>
        <v>0</v>
      </c>
      <c r="K216" s="218" t="s">
        <v>170</v>
      </c>
      <c r="L216" s="42"/>
      <c r="M216" s="223" t="s">
        <v>19</v>
      </c>
      <c r="N216" s="224" t="s">
        <v>49</v>
      </c>
      <c r="O216" s="82"/>
      <c r="P216" s="225">
        <f>O216*H216</f>
        <v>0</v>
      </c>
      <c r="Q216" s="225">
        <v>0</v>
      </c>
      <c r="R216" s="225">
        <f>Q216*H216</f>
        <v>0</v>
      </c>
      <c r="S216" s="225">
        <v>0</v>
      </c>
      <c r="T216" s="226">
        <f>S216*H216</f>
        <v>0</v>
      </c>
      <c r="AR216" s="227" t="s">
        <v>153</v>
      </c>
      <c r="AT216" s="227" t="s">
        <v>133</v>
      </c>
      <c r="AU216" s="227" t="s">
        <v>87</v>
      </c>
      <c r="AY216" s="16" t="s">
        <v>132</v>
      </c>
      <c r="BE216" s="228">
        <f>IF(N216="základní",J216,0)</f>
        <v>0</v>
      </c>
      <c r="BF216" s="228">
        <f>IF(N216="snížená",J216,0)</f>
        <v>0</v>
      </c>
      <c r="BG216" s="228">
        <f>IF(N216="zákl. přenesená",J216,0)</f>
        <v>0</v>
      </c>
      <c r="BH216" s="228">
        <f>IF(N216="sníž. přenesená",J216,0)</f>
        <v>0</v>
      </c>
      <c r="BI216" s="228">
        <f>IF(N216="nulová",J216,0)</f>
        <v>0</v>
      </c>
      <c r="BJ216" s="16" t="s">
        <v>85</v>
      </c>
      <c r="BK216" s="228">
        <f>ROUND(I216*H216,2)</f>
        <v>0</v>
      </c>
      <c r="BL216" s="16" t="s">
        <v>153</v>
      </c>
      <c r="BM216" s="227" t="s">
        <v>630</v>
      </c>
    </row>
    <row r="217" spans="2:47" s="1" customFormat="1" ht="12">
      <c r="B217" s="37"/>
      <c r="C217" s="38"/>
      <c r="D217" s="229" t="s">
        <v>172</v>
      </c>
      <c r="E217" s="38"/>
      <c r="F217" s="230" t="s">
        <v>300</v>
      </c>
      <c r="G217" s="38"/>
      <c r="H217" s="38"/>
      <c r="I217" s="144"/>
      <c r="J217" s="38"/>
      <c r="K217" s="38"/>
      <c r="L217" s="42"/>
      <c r="M217" s="231"/>
      <c r="N217" s="82"/>
      <c r="O217" s="82"/>
      <c r="P217" s="82"/>
      <c r="Q217" s="82"/>
      <c r="R217" s="82"/>
      <c r="S217" s="82"/>
      <c r="T217" s="83"/>
      <c r="AT217" s="16" t="s">
        <v>172</v>
      </c>
      <c r="AU217" s="16" t="s">
        <v>87</v>
      </c>
    </row>
    <row r="218" spans="2:63" s="11" customFormat="1" ht="22.8" customHeight="1">
      <c r="B218" s="202"/>
      <c r="C218" s="203"/>
      <c r="D218" s="204" t="s">
        <v>77</v>
      </c>
      <c r="E218" s="232" t="s">
        <v>631</v>
      </c>
      <c r="F218" s="232" t="s">
        <v>632</v>
      </c>
      <c r="G218" s="203"/>
      <c r="H218" s="203"/>
      <c r="I218" s="206"/>
      <c r="J218" s="233">
        <f>BK218</f>
        <v>0</v>
      </c>
      <c r="K218" s="203"/>
      <c r="L218" s="208"/>
      <c r="M218" s="209"/>
      <c r="N218" s="210"/>
      <c r="O218" s="210"/>
      <c r="P218" s="211">
        <f>SUM(P219:P228)</f>
        <v>0</v>
      </c>
      <c r="Q218" s="210"/>
      <c r="R218" s="211">
        <f>SUM(R219:R228)</f>
        <v>5.30727</v>
      </c>
      <c r="S218" s="210"/>
      <c r="T218" s="212">
        <f>SUM(T219:T228)</f>
        <v>0</v>
      </c>
      <c r="AR218" s="213" t="s">
        <v>85</v>
      </c>
      <c r="AT218" s="214" t="s">
        <v>77</v>
      </c>
      <c r="AU218" s="214" t="s">
        <v>85</v>
      </c>
      <c r="AY218" s="213" t="s">
        <v>132</v>
      </c>
      <c r="BK218" s="215">
        <f>SUM(BK219:BK228)</f>
        <v>0</v>
      </c>
    </row>
    <row r="219" spans="2:65" s="1" customFormat="1" ht="48" customHeight="1">
      <c r="B219" s="37"/>
      <c r="C219" s="216" t="s">
        <v>633</v>
      </c>
      <c r="D219" s="216" t="s">
        <v>133</v>
      </c>
      <c r="E219" s="217" t="s">
        <v>201</v>
      </c>
      <c r="F219" s="218" t="s">
        <v>202</v>
      </c>
      <c r="G219" s="219" t="s">
        <v>192</v>
      </c>
      <c r="H219" s="220">
        <v>3</v>
      </c>
      <c r="I219" s="221"/>
      <c r="J219" s="222">
        <f>ROUND(I219*H219,2)</f>
        <v>0</v>
      </c>
      <c r="K219" s="218" t="s">
        <v>170</v>
      </c>
      <c r="L219" s="42"/>
      <c r="M219" s="223" t="s">
        <v>19</v>
      </c>
      <c r="N219" s="224" t="s">
        <v>49</v>
      </c>
      <c r="O219" s="82"/>
      <c r="P219" s="225">
        <f>O219*H219</f>
        <v>0</v>
      </c>
      <c r="Q219" s="225">
        <v>0</v>
      </c>
      <c r="R219" s="225">
        <f>Q219*H219</f>
        <v>0</v>
      </c>
      <c r="S219" s="225">
        <v>0</v>
      </c>
      <c r="T219" s="226">
        <f>S219*H219</f>
        <v>0</v>
      </c>
      <c r="AR219" s="227" t="s">
        <v>153</v>
      </c>
      <c r="AT219" s="227" t="s">
        <v>133</v>
      </c>
      <c r="AU219" s="227" t="s">
        <v>87</v>
      </c>
      <c r="AY219" s="16" t="s">
        <v>132</v>
      </c>
      <c r="BE219" s="228">
        <f>IF(N219="základní",J219,0)</f>
        <v>0</v>
      </c>
      <c r="BF219" s="228">
        <f>IF(N219="snížená",J219,0)</f>
        <v>0</v>
      </c>
      <c r="BG219" s="228">
        <f>IF(N219="zákl. přenesená",J219,0)</f>
        <v>0</v>
      </c>
      <c r="BH219" s="228">
        <f>IF(N219="sníž. přenesená",J219,0)</f>
        <v>0</v>
      </c>
      <c r="BI219" s="228">
        <f>IF(N219="nulová",J219,0)</f>
        <v>0</v>
      </c>
      <c r="BJ219" s="16" t="s">
        <v>85</v>
      </c>
      <c r="BK219" s="228">
        <f>ROUND(I219*H219,2)</f>
        <v>0</v>
      </c>
      <c r="BL219" s="16" t="s">
        <v>153</v>
      </c>
      <c r="BM219" s="227" t="s">
        <v>634</v>
      </c>
    </row>
    <row r="220" spans="2:47" s="1" customFormat="1" ht="12">
      <c r="B220" s="37"/>
      <c r="C220" s="38"/>
      <c r="D220" s="229" t="s">
        <v>172</v>
      </c>
      <c r="E220" s="38"/>
      <c r="F220" s="230" t="s">
        <v>204</v>
      </c>
      <c r="G220" s="38"/>
      <c r="H220" s="38"/>
      <c r="I220" s="144"/>
      <c r="J220" s="38"/>
      <c r="K220" s="38"/>
      <c r="L220" s="42"/>
      <c r="M220" s="231"/>
      <c r="N220" s="82"/>
      <c r="O220" s="82"/>
      <c r="P220" s="82"/>
      <c r="Q220" s="82"/>
      <c r="R220" s="82"/>
      <c r="S220" s="82"/>
      <c r="T220" s="83"/>
      <c r="AT220" s="16" t="s">
        <v>172</v>
      </c>
      <c r="AU220" s="16" t="s">
        <v>87</v>
      </c>
    </row>
    <row r="221" spans="2:51" s="12" customFormat="1" ht="12">
      <c r="B221" s="237"/>
      <c r="C221" s="238"/>
      <c r="D221" s="229" t="s">
        <v>174</v>
      </c>
      <c r="E221" s="239" t="s">
        <v>19</v>
      </c>
      <c r="F221" s="240" t="s">
        <v>635</v>
      </c>
      <c r="G221" s="238"/>
      <c r="H221" s="241">
        <v>3</v>
      </c>
      <c r="I221" s="242"/>
      <c r="J221" s="238"/>
      <c r="K221" s="238"/>
      <c r="L221" s="243"/>
      <c r="M221" s="244"/>
      <c r="N221" s="245"/>
      <c r="O221" s="245"/>
      <c r="P221" s="245"/>
      <c r="Q221" s="245"/>
      <c r="R221" s="245"/>
      <c r="S221" s="245"/>
      <c r="T221" s="246"/>
      <c r="AT221" s="247" t="s">
        <v>174</v>
      </c>
      <c r="AU221" s="247" t="s">
        <v>87</v>
      </c>
      <c r="AV221" s="12" t="s">
        <v>87</v>
      </c>
      <c r="AW221" s="12" t="s">
        <v>37</v>
      </c>
      <c r="AX221" s="12" t="s">
        <v>85</v>
      </c>
      <c r="AY221" s="247" t="s">
        <v>132</v>
      </c>
    </row>
    <row r="222" spans="2:65" s="1" customFormat="1" ht="48" customHeight="1">
      <c r="B222" s="37"/>
      <c r="C222" s="216" t="s">
        <v>636</v>
      </c>
      <c r="D222" s="216" t="s">
        <v>133</v>
      </c>
      <c r="E222" s="217" t="s">
        <v>207</v>
      </c>
      <c r="F222" s="218" t="s">
        <v>208</v>
      </c>
      <c r="G222" s="219" t="s">
        <v>192</v>
      </c>
      <c r="H222" s="220">
        <v>0.99</v>
      </c>
      <c r="I222" s="221"/>
      <c r="J222" s="222">
        <f>ROUND(I222*H222,2)</f>
        <v>0</v>
      </c>
      <c r="K222" s="218" t="s">
        <v>170</v>
      </c>
      <c r="L222" s="42"/>
      <c r="M222" s="223" t="s">
        <v>19</v>
      </c>
      <c r="N222" s="224" t="s">
        <v>49</v>
      </c>
      <c r="O222" s="82"/>
      <c r="P222" s="225">
        <f>O222*H222</f>
        <v>0</v>
      </c>
      <c r="Q222" s="225">
        <v>0</v>
      </c>
      <c r="R222" s="225">
        <f>Q222*H222</f>
        <v>0</v>
      </c>
      <c r="S222" s="225">
        <v>0</v>
      </c>
      <c r="T222" s="226">
        <f>S222*H222</f>
        <v>0</v>
      </c>
      <c r="AR222" s="227" t="s">
        <v>153</v>
      </c>
      <c r="AT222" s="227" t="s">
        <v>133</v>
      </c>
      <c r="AU222" s="227" t="s">
        <v>87</v>
      </c>
      <c r="AY222" s="16" t="s">
        <v>132</v>
      </c>
      <c r="BE222" s="228">
        <f>IF(N222="základní",J222,0)</f>
        <v>0</v>
      </c>
      <c r="BF222" s="228">
        <f>IF(N222="snížená",J222,0)</f>
        <v>0</v>
      </c>
      <c r="BG222" s="228">
        <f>IF(N222="zákl. přenesená",J222,0)</f>
        <v>0</v>
      </c>
      <c r="BH222" s="228">
        <f>IF(N222="sníž. přenesená",J222,0)</f>
        <v>0</v>
      </c>
      <c r="BI222" s="228">
        <f>IF(N222="nulová",J222,0)</f>
        <v>0</v>
      </c>
      <c r="BJ222" s="16" t="s">
        <v>85</v>
      </c>
      <c r="BK222" s="228">
        <f>ROUND(I222*H222,2)</f>
        <v>0</v>
      </c>
      <c r="BL222" s="16" t="s">
        <v>153</v>
      </c>
      <c r="BM222" s="227" t="s">
        <v>637</v>
      </c>
    </row>
    <row r="223" spans="2:47" s="1" customFormat="1" ht="12">
      <c r="B223" s="37"/>
      <c r="C223" s="38"/>
      <c r="D223" s="229" t="s">
        <v>172</v>
      </c>
      <c r="E223" s="38"/>
      <c r="F223" s="230" t="s">
        <v>204</v>
      </c>
      <c r="G223" s="38"/>
      <c r="H223" s="38"/>
      <c r="I223" s="144"/>
      <c r="J223" s="38"/>
      <c r="K223" s="38"/>
      <c r="L223" s="42"/>
      <c r="M223" s="231"/>
      <c r="N223" s="82"/>
      <c r="O223" s="82"/>
      <c r="P223" s="82"/>
      <c r="Q223" s="82"/>
      <c r="R223" s="82"/>
      <c r="S223" s="82"/>
      <c r="T223" s="83"/>
      <c r="AT223" s="16" t="s">
        <v>172</v>
      </c>
      <c r="AU223" s="16" t="s">
        <v>87</v>
      </c>
    </row>
    <row r="224" spans="2:51" s="12" customFormat="1" ht="12">
      <c r="B224" s="237"/>
      <c r="C224" s="238"/>
      <c r="D224" s="229" t="s">
        <v>174</v>
      </c>
      <c r="E224" s="239" t="s">
        <v>19</v>
      </c>
      <c r="F224" s="240" t="s">
        <v>638</v>
      </c>
      <c r="G224" s="238"/>
      <c r="H224" s="241">
        <v>0.99</v>
      </c>
      <c r="I224" s="242"/>
      <c r="J224" s="238"/>
      <c r="K224" s="238"/>
      <c r="L224" s="243"/>
      <c r="M224" s="244"/>
      <c r="N224" s="245"/>
      <c r="O224" s="245"/>
      <c r="P224" s="245"/>
      <c r="Q224" s="245"/>
      <c r="R224" s="245"/>
      <c r="S224" s="245"/>
      <c r="T224" s="246"/>
      <c r="AT224" s="247" t="s">
        <v>174</v>
      </c>
      <c r="AU224" s="247" t="s">
        <v>87</v>
      </c>
      <c r="AV224" s="12" t="s">
        <v>87</v>
      </c>
      <c r="AW224" s="12" t="s">
        <v>37</v>
      </c>
      <c r="AX224" s="12" t="s">
        <v>85</v>
      </c>
      <c r="AY224" s="247" t="s">
        <v>132</v>
      </c>
    </row>
    <row r="225" spans="2:65" s="1" customFormat="1" ht="24" customHeight="1">
      <c r="B225" s="37"/>
      <c r="C225" s="216" t="s">
        <v>639</v>
      </c>
      <c r="D225" s="216" t="s">
        <v>133</v>
      </c>
      <c r="E225" s="217" t="s">
        <v>640</v>
      </c>
      <c r="F225" s="218" t="s">
        <v>641</v>
      </c>
      <c r="G225" s="219" t="s">
        <v>266</v>
      </c>
      <c r="H225" s="220">
        <v>1</v>
      </c>
      <c r="I225" s="221"/>
      <c r="J225" s="222">
        <f>ROUND(I225*H225,2)</f>
        <v>0</v>
      </c>
      <c r="K225" s="218" t="s">
        <v>170</v>
      </c>
      <c r="L225" s="42"/>
      <c r="M225" s="223" t="s">
        <v>19</v>
      </c>
      <c r="N225" s="224" t="s">
        <v>49</v>
      </c>
      <c r="O225" s="82"/>
      <c r="P225" s="225">
        <f>O225*H225</f>
        <v>0</v>
      </c>
      <c r="Q225" s="225">
        <v>0.00087</v>
      </c>
      <c r="R225" s="225">
        <f>Q225*H225</f>
        <v>0.00087</v>
      </c>
      <c r="S225" s="225">
        <v>0</v>
      </c>
      <c r="T225" s="226">
        <f>S225*H225</f>
        <v>0</v>
      </c>
      <c r="AR225" s="227" t="s">
        <v>642</v>
      </c>
      <c r="AT225" s="227" t="s">
        <v>133</v>
      </c>
      <c r="AU225" s="227" t="s">
        <v>87</v>
      </c>
      <c r="AY225" s="16" t="s">
        <v>132</v>
      </c>
      <c r="BE225" s="228">
        <f>IF(N225="základní",J225,0)</f>
        <v>0</v>
      </c>
      <c r="BF225" s="228">
        <f>IF(N225="snížená",J225,0)</f>
        <v>0</v>
      </c>
      <c r="BG225" s="228">
        <f>IF(N225="zákl. přenesená",J225,0)</f>
        <v>0</v>
      </c>
      <c r="BH225" s="228">
        <f>IF(N225="sníž. přenesená",J225,0)</f>
        <v>0</v>
      </c>
      <c r="BI225" s="228">
        <f>IF(N225="nulová",J225,0)</f>
        <v>0</v>
      </c>
      <c r="BJ225" s="16" t="s">
        <v>85</v>
      </c>
      <c r="BK225" s="228">
        <f>ROUND(I225*H225,2)</f>
        <v>0</v>
      </c>
      <c r="BL225" s="16" t="s">
        <v>642</v>
      </c>
      <c r="BM225" s="227" t="s">
        <v>643</v>
      </c>
    </row>
    <row r="226" spans="2:65" s="1" customFormat="1" ht="36" customHeight="1">
      <c r="B226" s="37"/>
      <c r="C226" s="216" t="s">
        <v>644</v>
      </c>
      <c r="D226" s="216" t="s">
        <v>133</v>
      </c>
      <c r="E226" s="217" t="s">
        <v>645</v>
      </c>
      <c r="F226" s="218" t="s">
        <v>646</v>
      </c>
      <c r="G226" s="219" t="s">
        <v>273</v>
      </c>
      <c r="H226" s="220">
        <v>20</v>
      </c>
      <c r="I226" s="221"/>
      <c r="J226" s="222">
        <f>ROUND(I226*H226,2)</f>
        <v>0</v>
      </c>
      <c r="K226" s="218" t="s">
        <v>170</v>
      </c>
      <c r="L226" s="42"/>
      <c r="M226" s="223" t="s">
        <v>19</v>
      </c>
      <c r="N226" s="224" t="s">
        <v>49</v>
      </c>
      <c r="O226" s="82"/>
      <c r="P226" s="225">
        <f>O226*H226</f>
        <v>0</v>
      </c>
      <c r="Q226" s="225">
        <v>0.26532</v>
      </c>
      <c r="R226" s="225">
        <f>Q226*H226</f>
        <v>5.3064</v>
      </c>
      <c r="S226" s="225">
        <v>0</v>
      </c>
      <c r="T226" s="226">
        <f>S226*H226</f>
        <v>0</v>
      </c>
      <c r="AR226" s="227" t="s">
        <v>153</v>
      </c>
      <c r="AT226" s="227" t="s">
        <v>133</v>
      </c>
      <c r="AU226" s="227" t="s">
        <v>87</v>
      </c>
      <c r="AY226" s="16" t="s">
        <v>132</v>
      </c>
      <c r="BE226" s="228">
        <f>IF(N226="základní",J226,0)</f>
        <v>0</v>
      </c>
      <c r="BF226" s="228">
        <f>IF(N226="snížená",J226,0)</f>
        <v>0</v>
      </c>
      <c r="BG226" s="228">
        <f>IF(N226="zákl. přenesená",J226,0)</f>
        <v>0</v>
      </c>
      <c r="BH226" s="228">
        <f>IF(N226="sníž. přenesená",J226,0)</f>
        <v>0</v>
      </c>
      <c r="BI226" s="228">
        <f>IF(N226="nulová",J226,0)</f>
        <v>0</v>
      </c>
      <c r="BJ226" s="16" t="s">
        <v>85</v>
      </c>
      <c r="BK226" s="228">
        <f>ROUND(I226*H226,2)</f>
        <v>0</v>
      </c>
      <c r="BL226" s="16" t="s">
        <v>153</v>
      </c>
      <c r="BM226" s="227" t="s">
        <v>647</v>
      </c>
    </row>
    <row r="227" spans="2:47" s="1" customFormat="1" ht="12">
      <c r="B227" s="37"/>
      <c r="C227" s="38"/>
      <c r="D227" s="229" t="s">
        <v>172</v>
      </c>
      <c r="E227" s="38"/>
      <c r="F227" s="230" t="s">
        <v>648</v>
      </c>
      <c r="G227" s="38"/>
      <c r="H227" s="38"/>
      <c r="I227" s="144"/>
      <c r="J227" s="38"/>
      <c r="K227" s="38"/>
      <c r="L227" s="42"/>
      <c r="M227" s="231"/>
      <c r="N227" s="82"/>
      <c r="O227" s="82"/>
      <c r="P227" s="82"/>
      <c r="Q227" s="82"/>
      <c r="R227" s="82"/>
      <c r="S227" s="82"/>
      <c r="T227" s="83"/>
      <c r="AT227" s="16" t="s">
        <v>172</v>
      </c>
      <c r="AU227" s="16" t="s">
        <v>87</v>
      </c>
    </row>
    <row r="228" spans="2:47" s="1" customFormat="1" ht="12">
      <c r="B228" s="37"/>
      <c r="C228" s="38"/>
      <c r="D228" s="229" t="s">
        <v>139</v>
      </c>
      <c r="E228" s="38"/>
      <c r="F228" s="230" t="s">
        <v>649</v>
      </c>
      <c r="G228" s="38"/>
      <c r="H228" s="38"/>
      <c r="I228" s="144"/>
      <c r="J228" s="38"/>
      <c r="K228" s="38"/>
      <c r="L228" s="42"/>
      <c r="M228" s="231"/>
      <c r="N228" s="82"/>
      <c r="O228" s="82"/>
      <c r="P228" s="82"/>
      <c r="Q228" s="82"/>
      <c r="R228" s="82"/>
      <c r="S228" s="82"/>
      <c r="T228" s="83"/>
      <c r="AT228" s="16" t="s">
        <v>139</v>
      </c>
      <c r="AU228" s="16" t="s">
        <v>87</v>
      </c>
    </row>
    <row r="229" spans="2:63" s="11" customFormat="1" ht="25.9" customHeight="1">
      <c r="B229" s="202"/>
      <c r="C229" s="203"/>
      <c r="D229" s="204" t="s">
        <v>77</v>
      </c>
      <c r="E229" s="205" t="s">
        <v>129</v>
      </c>
      <c r="F229" s="205" t="s">
        <v>130</v>
      </c>
      <c r="G229" s="203"/>
      <c r="H229" s="203"/>
      <c r="I229" s="206"/>
      <c r="J229" s="207">
        <f>BK229</f>
        <v>0</v>
      </c>
      <c r="K229" s="203"/>
      <c r="L229" s="208"/>
      <c r="M229" s="209"/>
      <c r="N229" s="210"/>
      <c r="O229" s="210"/>
      <c r="P229" s="211">
        <f>P230+P233</f>
        <v>0</v>
      </c>
      <c r="Q229" s="210"/>
      <c r="R229" s="211">
        <f>R230+R233</f>
        <v>0</v>
      </c>
      <c r="S229" s="210"/>
      <c r="T229" s="212">
        <f>T230+T233</f>
        <v>0</v>
      </c>
      <c r="AR229" s="213" t="s">
        <v>131</v>
      </c>
      <c r="AT229" s="214" t="s">
        <v>77</v>
      </c>
      <c r="AU229" s="214" t="s">
        <v>78</v>
      </c>
      <c r="AY229" s="213" t="s">
        <v>132</v>
      </c>
      <c r="BK229" s="215">
        <f>BK230+BK233</f>
        <v>0</v>
      </c>
    </row>
    <row r="230" spans="2:63" s="11" customFormat="1" ht="22.8" customHeight="1">
      <c r="B230" s="202"/>
      <c r="C230" s="203"/>
      <c r="D230" s="204" t="s">
        <v>77</v>
      </c>
      <c r="E230" s="232" t="s">
        <v>650</v>
      </c>
      <c r="F230" s="232" t="s">
        <v>651</v>
      </c>
      <c r="G230" s="203"/>
      <c r="H230" s="203"/>
      <c r="I230" s="206"/>
      <c r="J230" s="233">
        <f>BK230</f>
        <v>0</v>
      </c>
      <c r="K230" s="203"/>
      <c r="L230" s="208"/>
      <c r="M230" s="209"/>
      <c r="N230" s="210"/>
      <c r="O230" s="210"/>
      <c r="P230" s="211">
        <f>SUM(P231:P232)</f>
        <v>0</v>
      </c>
      <c r="Q230" s="210"/>
      <c r="R230" s="211">
        <f>SUM(R231:R232)</f>
        <v>0</v>
      </c>
      <c r="S230" s="210"/>
      <c r="T230" s="212">
        <f>SUM(T231:T232)</f>
        <v>0</v>
      </c>
      <c r="AR230" s="213" t="s">
        <v>131</v>
      </c>
      <c r="AT230" s="214" t="s">
        <v>77</v>
      </c>
      <c r="AU230" s="214" t="s">
        <v>85</v>
      </c>
      <c r="AY230" s="213" t="s">
        <v>132</v>
      </c>
      <c r="BK230" s="215">
        <f>SUM(BK231:BK232)</f>
        <v>0</v>
      </c>
    </row>
    <row r="231" spans="2:65" s="1" customFormat="1" ht="16.5" customHeight="1">
      <c r="B231" s="37"/>
      <c r="C231" s="216" t="s">
        <v>652</v>
      </c>
      <c r="D231" s="216" t="s">
        <v>133</v>
      </c>
      <c r="E231" s="217" t="s">
        <v>653</v>
      </c>
      <c r="F231" s="218" t="s">
        <v>654</v>
      </c>
      <c r="G231" s="219" t="s">
        <v>655</v>
      </c>
      <c r="H231" s="220">
        <v>1</v>
      </c>
      <c r="I231" s="221"/>
      <c r="J231" s="222">
        <f>ROUND(I231*H231,2)</f>
        <v>0</v>
      </c>
      <c r="K231" s="218" t="s">
        <v>170</v>
      </c>
      <c r="L231" s="42"/>
      <c r="M231" s="223" t="s">
        <v>19</v>
      </c>
      <c r="N231" s="224" t="s">
        <v>49</v>
      </c>
      <c r="O231" s="82"/>
      <c r="P231" s="225">
        <f>O231*H231</f>
        <v>0</v>
      </c>
      <c r="Q231" s="225">
        <v>0</v>
      </c>
      <c r="R231" s="225">
        <f>Q231*H231</f>
        <v>0</v>
      </c>
      <c r="S231" s="225">
        <v>0</v>
      </c>
      <c r="T231" s="226">
        <f>S231*H231</f>
        <v>0</v>
      </c>
      <c r="AR231" s="227" t="s">
        <v>137</v>
      </c>
      <c r="AT231" s="227" t="s">
        <v>133</v>
      </c>
      <c r="AU231" s="227" t="s">
        <v>87</v>
      </c>
      <c r="AY231" s="16" t="s">
        <v>132</v>
      </c>
      <c r="BE231" s="228">
        <f>IF(N231="základní",J231,0)</f>
        <v>0</v>
      </c>
      <c r="BF231" s="228">
        <f>IF(N231="snížená",J231,0)</f>
        <v>0</v>
      </c>
      <c r="BG231" s="228">
        <f>IF(N231="zákl. přenesená",J231,0)</f>
        <v>0</v>
      </c>
      <c r="BH231" s="228">
        <f>IF(N231="sníž. přenesená",J231,0)</f>
        <v>0</v>
      </c>
      <c r="BI231" s="228">
        <f>IF(N231="nulová",J231,0)</f>
        <v>0</v>
      </c>
      <c r="BJ231" s="16" t="s">
        <v>85</v>
      </c>
      <c r="BK231" s="228">
        <f>ROUND(I231*H231,2)</f>
        <v>0</v>
      </c>
      <c r="BL231" s="16" t="s">
        <v>137</v>
      </c>
      <c r="BM231" s="227" t="s">
        <v>656</v>
      </c>
    </row>
    <row r="232" spans="2:65" s="1" customFormat="1" ht="16.5" customHeight="1">
      <c r="B232" s="37"/>
      <c r="C232" s="216" t="s">
        <v>657</v>
      </c>
      <c r="D232" s="216" t="s">
        <v>133</v>
      </c>
      <c r="E232" s="217" t="s">
        <v>658</v>
      </c>
      <c r="F232" s="218" t="s">
        <v>659</v>
      </c>
      <c r="G232" s="219" t="s">
        <v>655</v>
      </c>
      <c r="H232" s="220">
        <v>1</v>
      </c>
      <c r="I232" s="221"/>
      <c r="J232" s="222">
        <f>ROUND(I232*H232,2)</f>
        <v>0</v>
      </c>
      <c r="K232" s="218" t="s">
        <v>170</v>
      </c>
      <c r="L232" s="42"/>
      <c r="M232" s="223" t="s">
        <v>19</v>
      </c>
      <c r="N232" s="224" t="s">
        <v>49</v>
      </c>
      <c r="O232" s="82"/>
      <c r="P232" s="225">
        <f>O232*H232</f>
        <v>0</v>
      </c>
      <c r="Q232" s="225">
        <v>0</v>
      </c>
      <c r="R232" s="225">
        <f>Q232*H232</f>
        <v>0</v>
      </c>
      <c r="S232" s="225">
        <v>0</v>
      </c>
      <c r="T232" s="226">
        <f>S232*H232</f>
        <v>0</v>
      </c>
      <c r="AR232" s="227" t="s">
        <v>137</v>
      </c>
      <c r="AT232" s="227" t="s">
        <v>133</v>
      </c>
      <c r="AU232" s="227" t="s">
        <v>87</v>
      </c>
      <c r="AY232" s="16" t="s">
        <v>132</v>
      </c>
      <c r="BE232" s="228">
        <f>IF(N232="základní",J232,0)</f>
        <v>0</v>
      </c>
      <c r="BF232" s="228">
        <f>IF(N232="snížená",J232,0)</f>
        <v>0</v>
      </c>
      <c r="BG232" s="228">
        <f>IF(N232="zákl. přenesená",J232,0)</f>
        <v>0</v>
      </c>
      <c r="BH232" s="228">
        <f>IF(N232="sníž. přenesená",J232,0)</f>
        <v>0</v>
      </c>
      <c r="BI232" s="228">
        <f>IF(N232="nulová",J232,0)</f>
        <v>0</v>
      </c>
      <c r="BJ232" s="16" t="s">
        <v>85</v>
      </c>
      <c r="BK232" s="228">
        <f>ROUND(I232*H232,2)</f>
        <v>0</v>
      </c>
      <c r="BL232" s="16" t="s">
        <v>137</v>
      </c>
      <c r="BM232" s="227" t="s">
        <v>660</v>
      </c>
    </row>
    <row r="233" spans="2:63" s="11" customFormat="1" ht="22.8" customHeight="1">
      <c r="B233" s="202"/>
      <c r="C233" s="203"/>
      <c r="D233" s="204" t="s">
        <v>77</v>
      </c>
      <c r="E233" s="232" t="s">
        <v>301</v>
      </c>
      <c r="F233" s="232" t="s">
        <v>302</v>
      </c>
      <c r="G233" s="203"/>
      <c r="H233" s="203"/>
      <c r="I233" s="206"/>
      <c r="J233" s="233">
        <f>BK233</f>
        <v>0</v>
      </c>
      <c r="K233" s="203"/>
      <c r="L233" s="208"/>
      <c r="M233" s="209"/>
      <c r="N233" s="210"/>
      <c r="O233" s="210"/>
      <c r="P233" s="211">
        <f>P234</f>
        <v>0</v>
      </c>
      <c r="Q233" s="210"/>
      <c r="R233" s="211">
        <f>R234</f>
        <v>0</v>
      </c>
      <c r="S233" s="210"/>
      <c r="T233" s="212">
        <f>T234</f>
        <v>0</v>
      </c>
      <c r="AR233" s="213" t="s">
        <v>131</v>
      </c>
      <c r="AT233" s="214" t="s">
        <v>77</v>
      </c>
      <c r="AU233" s="214" t="s">
        <v>85</v>
      </c>
      <c r="AY233" s="213" t="s">
        <v>132</v>
      </c>
      <c r="BK233" s="215">
        <f>BK234</f>
        <v>0</v>
      </c>
    </row>
    <row r="234" spans="2:65" s="1" customFormat="1" ht="16.5" customHeight="1">
      <c r="B234" s="37"/>
      <c r="C234" s="216" t="s">
        <v>661</v>
      </c>
      <c r="D234" s="216" t="s">
        <v>133</v>
      </c>
      <c r="E234" s="217" t="s">
        <v>662</v>
      </c>
      <c r="F234" s="218" t="s">
        <v>302</v>
      </c>
      <c r="G234" s="219" t="s">
        <v>655</v>
      </c>
      <c r="H234" s="220">
        <v>1</v>
      </c>
      <c r="I234" s="221"/>
      <c r="J234" s="222">
        <f>ROUND(I234*H234,2)</f>
        <v>0</v>
      </c>
      <c r="K234" s="218" t="s">
        <v>170</v>
      </c>
      <c r="L234" s="42"/>
      <c r="M234" s="270" t="s">
        <v>19</v>
      </c>
      <c r="N234" s="271" t="s">
        <v>49</v>
      </c>
      <c r="O234" s="235"/>
      <c r="P234" s="272">
        <f>O234*H234</f>
        <v>0</v>
      </c>
      <c r="Q234" s="272">
        <v>0</v>
      </c>
      <c r="R234" s="272">
        <f>Q234*H234</f>
        <v>0</v>
      </c>
      <c r="S234" s="272">
        <v>0</v>
      </c>
      <c r="T234" s="273">
        <f>S234*H234</f>
        <v>0</v>
      </c>
      <c r="AR234" s="227" t="s">
        <v>137</v>
      </c>
      <c r="AT234" s="227" t="s">
        <v>133</v>
      </c>
      <c r="AU234" s="227" t="s">
        <v>87</v>
      </c>
      <c r="AY234" s="16" t="s">
        <v>132</v>
      </c>
      <c r="BE234" s="228">
        <f>IF(N234="základní",J234,0)</f>
        <v>0</v>
      </c>
      <c r="BF234" s="228">
        <f>IF(N234="snížená",J234,0)</f>
        <v>0</v>
      </c>
      <c r="BG234" s="228">
        <f>IF(N234="zákl. přenesená",J234,0)</f>
        <v>0</v>
      </c>
      <c r="BH234" s="228">
        <f>IF(N234="sníž. přenesená",J234,0)</f>
        <v>0</v>
      </c>
      <c r="BI234" s="228">
        <f>IF(N234="nulová",J234,0)</f>
        <v>0</v>
      </c>
      <c r="BJ234" s="16" t="s">
        <v>85</v>
      </c>
      <c r="BK234" s="228">
        <f>ROUND(I234*H234,2)</f>
        <v>0</v>
      </c>
      <c r="BL234" s="16" t="s">
        <v>137</v>
      </c>
      <c r="BM234" s="227" t="s">
        <v>663</v>
      </c>
    </row>
    <row r="235" spans="2:12" s="1" customFormat="1" ht="6.95" customHeight="1">
      <c r="B235" s="57"/>
      <c r="C235" s="58"/>
      <c r="D235" s="58"/>
      <c r="E235" s="58"/>
      <c r="F235" s="58"/>
      <c r="G235" s="58"/>
      <c r="H235" s="58"/>
      <c r="I235" s="169"/>
      <c r="J235" s="58"/>
      <c r="K235" s="58"/>
      <c r="L235" s="42"/>
    </row>
  </sheetData>
  <sheetProtection password="CC35" sheet="1" objects="1" scenarios="1" formatColumns="0" formatRows="0" autoFilter="0"/>
  <autoFilter ref="C95:K234"/>
  <mergeCells count="12">
    <mergeCell ref="E7:H7"/>
    <mergeCell ref="E9:H9"/>
    <mergeCell ref="E11:H11"/>
    <mergeCell ref="E20:H20"/>
    <mergeCell ref="E29:H29"/>
    <mergeCell ref="E50:H50"/>
    <mergeCell ref="E52:H52"/>
    <mergeCell ref="E54:H54"/>
    <mergeCell ref="E84:H84"/>
    <mergeCell ref="E86:H86"/>
    <mergeCell ref="E88:H88"/>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B2:BM199"/>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50.8515625" style="0" customWidth="1"/>
    <col min="7" max="7" width="7.00390625" style="0" customWidth="1"/>
    <col min="8" max="8" width="11.421875" style="0" customWidth="1"/>
    <col min="9" max="9" width="20.140625" style="136"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6" t="s">
        <v>104</v>
      </c>
    </row>
    <row r="3" spans="2:46" ht="6.95" customHeight="1">
      <c r="B3" s="137"/>
      <c r="C3" s="138"/>
      <c r="D3" s="138"/>
      <c r="E3" s="138"/>
      <c r="F3" s="138"/>
      <c r="G3" s="138"/>
      <c r="H3" s="138"/>
      <c r="I3" s="139"/>
      <c r="J3" s="138"/>
      <c r="K3" s="138"/>
      <c r="L3" s="19"/>
      <c r="AT3" s="16" t="s">
        <v>87</v>
      </c>
    </row>
    <row r="4" spans="2:46" ht="24.95" customHeight="1">
      <c r="B4" s="19"/>
      <c r="D4" s="140" t="s">
        <v>105</v>
      </c>
      <c r="L4" s="19"/>
      <c r="M4" s="141" t="s">
        <v>10</v>
      </c>
      <c r="AT4" s="16" t="s">
        <v>4</v>
      </c>
    </row>
    <row r="5" spans="2:12" ht="6.95" customHeight="1">
      <c r="B5" s="19"/>
      <c r="L5" s="19"/>
    </row>
    <row r="6" spans="2:12" ht="12" customHeight="1">
      <c r="B6" s="19"/>
      <c r="D6" s="142" t="s">
        <v>16</v>
      </c>
      <c r="L6" s="19"/>
    </row>
    <row r="7" spans="2:12" ht="16.5" customHeight="1">
      <c r="B7" s="19"/>
      <c r="E7" s="143" t="str">
        <f>'Rekapitulace stavby'!K6</f>
        <v>Litvínov, Dvořákova ul. Oprava účelové komunikace</v>
      </c>
      <c r="F7" s="142"/>
      <c r="G7" s="142"/>
      <c r="H7" s="142"/>
      <c r="L7" s="19"/>
    </row>
    <row r="8" spans="2:12" ht="12" customHeight="1">
      <c r="B8" s="19"/>
      <c r="D8" s="142" t="s">
        <v>106</v>
      </c>
      <c r="L8" s="19"/>
    </row>
    <row r="9" spans="2:12" s="1" customFormat="1" ht="16.5" customHeight="1">
      <c r="B9" s="42"/>
      <c r="E9" s="143" t="s">
        <v>107</v>
      </c>
      <c r="F9" s="1"/>
      <c r="G9" s="1"/>
      <c r="H9" s="1"/>
      <c r="I9" s="144"/>
      <c r="L9" s="42"/>
    </row>
    <row r="10" spans="2:12" s="1" customFormat="1" ht="12" customHeight="1">
      <c r="B10" s="42"/>
      <c r="D10" s="142" t="s">
        <v>108</v>
      </c>
      <c r="I10" s="144"/>
      <c r="L10" s="42"/>
    </row>
    <row r="11" spans="2:12" s="1" customFormat="1" ht="36.95" customHeight="1">
      <c r="B11" s="42"/>
      <c r="E11" s="145" t="s">
        <v>664</v>
      </c>
      <c r="F11" s="1"/>
      <c r="G11" s="1"/>
      <c r="H11" s="1"/>
      <c r="I11" s="144"/>
      <c r="L11" s="42"/>
    </row>
    <row r="12" spans="2:12" s="1" customFormat="1" ht="12">
      <c r="B12" s="42"/>
      <c r="I12" s="144"/>
      <c r="L12" s="42"/>
    </row>
    <row r="13" spans="2:12" s="1" customFormat="1" ht="12" customHeight="1">
      <c r="B13" s="42"/>
      <c r="D13" s="142" t="s">
        <v>18</v>
      </c>
      <c r="F13" s="131" t="s">
        <v>19</v>
      </c>
      <c r="I13" s="146" t="s">
        <v>20</v>
      </c>
      <c r="J13" s="131" t="s">
        <v>19</v>
      </c>
      <c r="L13" s="42"/>
    </row>
    <row r="14" spans="2:12" s="1" customFormat="1" ht="12" customHeight="1">
      <c r="B14" s="42"/>
      <c r="D14" s="142" t="s">
        <v>21</v>
      </c>
      <c r="F14" s="131" t="s">
        <v>22</v>
      </c>
      <c r="I14" s="146" t="s">
        <v>23</v>
      </c>
      <c r="J14" s="147" t="str">
        <f>'Rekapitulace stavby'!AN8</f>
        <v>15. 4. 2019</v>
      </c>
      <c r="L14" s="42"/>
    </row>
    <row r="15" spans="2:12" s="1" customFormat="1" ht="10.8" customHeight="1">
      <c r="B15" s="42"/>
      <c r="I15" s="144"/>
      <c r="L15" s="42"/>
    </row>
    <row r="16" spans="2:12" s="1" customFormat="1" ht="12" customHeight="1">
      <c r="B16" s="42"/>
      <c r="D16" s="142" t="s">
        <v>25</v>
      </c>
      <c r="I16" s="146" t="s">
        <v>26</v>
      </c>
      <c r="J16" s="131" t="s">
        <v>27</v>
      </c>
      <c r="L16" s="42"/>
    </row>
    <row r="17" spans="2:12" s="1" customFormat="1" ht="18" customHeight="1">
      <c r="B17" s="42"/>
      <c r="E17" s="131" t="s">
        <v>28</v>
      </c>
      <c r="I17" s="146" t="s">
        <v>29</v>
      </c>
      <c r="J17" s="131" t="s">
        <v>30</v>
      </c>
      <c r="L17" s="42"/>
    </row>
    <row r="18" spans="2:12" s="1" customFormat="1" ht="6.95" customHeight="1">
      <c r="B18" s="42"/>
      <c r="I18" s="144"/>
      <c r="L18" s="42"/>
    </row>
    <row r="19" spans="2:12" s="1" customFormat="1" ht="12" customHeight="1">
      <c r="B19" s="42"/>
      <c r="D19" s="142" t="s">
        <v>31</v>
      </c>
      <c r="I19" s="146" t="s">
        <v>26</v>
      </c>
      <c r="J19" s="32" t="str">
        <f>'Rekapitulace stavby'!AN13</f>
        <v>Vyplň údaj</v>
      </c>
      <c r="L19" s="42"/>
    </row>
    <row r="20" spans="2:12" s="1" customFormat="1" ht="18" customHeight="1">
      <c r="B20" s="42"/>
      <c r="E20" s="32" t="str">
        <f>'Rekapitulace stavby'!E14</f>
        <v>Vyplň údaj</v>
      </c>
      <c r="F20" s="131"/>
      <c r="G20" s="131"/>
      <c r="H20" s="131"/>
      <c r="I20" s="146" t="s">
        <v>29</v>
      </c>
      <c r="J20" s="32" t="str">
        <f>'Rekapitulace stavby'!AN14</f>
        <v>Vyplň údaj</v>
      </c>
      <c r="L20" s="42"/>
    </row>
    <row r="21" spans="2:12" s="1" customFormat="1" ht="6.95" customHeight="1">
      <c r="B21" s="42"/>
      <c r="I21" s="144"/>
      <c r="L21" s="42"/>
    </row>
    <row r="22" spans="2:12" s="1" customFormat="1" ht="12" customHeight="1">
      <c r="B22" s="42"/>
      <c r="D22" s="142" t="s">
        <v>33</v>
      </c>
      <c r="I22" s="146" t="s">
        <v>26</v>
      </c>
      <c r="J22" s="131" t="s">
        <v>34</v>
      </c>
      <c r="L22" s="42"/>
    </row>
    <row r="23" spans="2:12" s="1" customFormat="1" ht="18" customHeight="1">
      <c r="B23" s="42"/>
      <c r="E23" s="131" t="s">
        <v>35</v>
      </c>
      <c r="I23" s="146" t="s">
        <v>29</v>
      </c>
      <c r="J23" s="131" t="s">
        <v>36</v>
      </c>
      <c r="L23" s="42"/>
    </row>
    <row r="24" spans="2:12" s="1" customFormat="1" ht="6.95" customHeight="1">
      <c r="B24" s="42"/>
      <c r="I24" s="144"/>
      <c r="L24" s="42"/>
    </row>
    <row r="25" spans="2:12" s="1" customFormat="1" ht="12" customHeight="1">
      <c r="B25" s="42"/>
      <c r="D25" s="142" t="s">
        <v>38</v>
      </c>
      <c r="I25" s="146" t="s">
        <v>26</v>
      </c>
      <c r="J25" s="131" t="s">
        <v>39</v>
      </c>
      <c r="L25" s="42"/>
    </row>
    <row r="26" spans="2:12" s="1" customFormat="1" ht="18" customHeight="1">
      <c r="B26" s="42"/>
      <c r="E26" s="131" t="s">
        <v>40</v>
      </c>
      <c r="I26" s="146" t="s">
        <v>29</v>
      </c>
      <c r="J26" s="131" t="s">
        <v>41</v>
      </c>
      <c r="L26" s="42"/>
    </row>
    <row r="27" spans="2:12" s="1" customFormat="1" ht="6.95" customHeight="1">
      <c r="B27" s="42"/>
      <c r="I27" s="144"/>
      <c r="L27" s="42"/>
    </row>
    <row r="28" spans="2:12" s="1" customFormat="1" ht="12" customHeight="1">
      <c r="B28" s="42"/>
      <c r="D28" s="142" t="s">
        <v>42</v>
      </c>
      <c r="I28" s="144"/>
      <c r="L28" s="42"/>
    </row>
    <row r="29" spans="2:12" s="7" customFormat="1" ht="16.5" customHeight="1">
      <c r="B29" s="148"/>
      <c r="E29" s="149" t="s">
        <v>19</v>
      </c>
      <c r="F29" s="149"/>
      <c r="G29" s="149"/>
      <c r="H29" s="149"/>
      <c r="I29" s="150"/>
      <c r="L29" s="148"/>
    </row>
    <row r="30" spans="2:12" s="1" customFormat="1" ht="6.95" customHeight="1">
      <c r="B30" s="42"/>
      <c r="I30" s="144"/>
      <c r="L30" s="42"/>
    </row>
    <row r="31" spans="2:12" s="1" customFormat="1" ht="6.95" customHeight="1">
      <c r="B31" s="42"/>
      <c r="D31" s="74"/>
      <c r="E31" s="74"/>
      <c r="F31" s="74"/>
      <c r="G31" s="74"/>
      <c r="H31" s="74"/>
      <c r="I31" s="151"/>
      <c r="J31" s="74"/>
      <c r="K31" s="74"/>
      <c r="L31" s="42"/>
    </row>
    <row r="32" spans="2:12" s="1" customFormat="1" ht="25.4" customHeight="1">
      <c r="B32" s="42"/>
      <c r="D32" s="152" t="s">
        <v>44</v>
      </c>
      <c r="I32" s="144"/>
      <c r="J32" s="153">
        <f>ROUND(J93,2)</f>
        <v>0</v>
      </c>
      <c r="L32" s="42"/>
    </row>
    <row r="33" spans="2:12" s="1" customFormat="1" ht="6.95" customHeight="1">
      <c r="B33" s="42"/>
      <c r="D33" s="74"/>
      <c r="E33" s="74"/>
      <c r="F33" s="74"/>
      <c r="G33" s="74"/>
      <c r="H33" s="74"/>
      <c r="I33" s="151"/>
      <c r="J33" s="74"/>
      <c r="K33" s="74"/>
      <c r="L33" s="42"/>
    </row>
    <row r="34" spans="2:12" s="1" customFormat="1" ht="14.4" customHeight="1">
      <c r="B34" s="42"/>
      <c r="F34" s="154" t="s">
        <v>46</v>
      </c>
      <c r="I34" s="155" t="s">
        <v>45</v>
      </c>
      <c r="J34" s="154" t="s">
        <v>47</v>
      </c>
      <c r="L34" s="42"/>
    </row>
    <row r="35" spans="2:12" s="1" customFormat="1" ht="14.4" customHeight="1">
      <c r="B35" s="42"/>
      <c r="D35" s="156" t="s">
        <v>48</v>
      </c>
      <c r="E35" s="142" t="s">
        <v>49</v>
      </c>
      <c r="F35" s="157">
        <f>ROUND((SUM(BE93:BE198)),2)</f>
        <v>0</v>
      </c>
      <c r="I35" s="158">
        <v>0.21</v>
      </c>
      <c r="J35" s="157">
        <f>ROUND(((SUM(BE93:BE198))*I35),2)</f>
        <v>0</v>
      </c>
      <c r="L35" s="42"/>
    </row>
    <row r="36" spans="2:12" s="1" customFormat="1" ht="14.4" customHeight="1">
      <c r="B36" s="42"/>
      <c r="E36" s="142" t="s">
        <v>50</v>
      </c>
      <c r="F36" s="157">
        <f>ROUND((SUM(BF93:BF198)),2)</f>
        <v>0</v>
      </c>
      <c r="I36" s="158">
        <v>0.15</v>
      </c>
      <c r="J36" s="157">
        <f>ROUND(((SUM(BF93:BF198))*I36),2)</f>
        <v>0</v>
      </c>
      <c r="L36" s="42"/>
    </row>
    <row r="37" spans="2:12" s="1" customFormat="1" ht="14.4" customHeight="1" hidden="1">
      <c r="B37" s="42"/>
      <c r="E37" s="142" t="s">
        <v>51</v>
      </c>
      <c r="F37" s="157">
        <f>ROUND((SUM(BG93:BG198)),2)</f>
        <v>0</v>
      </c>
      <c r="I37" s="158">
        <v>0.21</v>
      </c>
      <c r="J37" s="157">
        <f>0</f>
        <v>0</v>
      </c>
      <c r="L37" s="42"/>
    </row>
    <row r="38" spans="2:12" s="1" customFormat="1" ht="14.4" customHeight="1" hidden="1">
      <c r="B38" s="42"/>
      <c r="E38" s="142" t="s">
        <v>52</v>
      </c>
      <c r="F38" s="157">
        <f>ROUND((SUM(BH93:BH198)),2)</f>
        <v>0</v>
      </c>
      <c r="I38" s="158">
        <v>0.15</v>
      </c>
      <c r="J38" s="157">
        <f>0</f>
        <v>0</v>
      </c>
      <c r="L38" s="42"/>
    </row>
    <row r="39" spans="2:12" s="1" customFormat="1" ht="14.4" customHeight="1" hidden="1">
      <c r="B39" s="42"/>
      <c r="E39" s="142" t="s">
        <v>53</v>
      </c>
      <c r="F39" s="157">
        <f>ROUND((SUM(BI93:BI198)),2)</f>
        <v>0</v>
      </c>
      <c r="I39" s="158">
        <v>0</v>
      </c>
      <c r="J39" s="157">
        <f>0</f>
        <v>0</v>
      </c>
      <c r="L39" s="42"/>
    </row>
    <row r="40" spans="2:12" s="1" customFormat="1" ht="6.95" customHeight="1">
      <c r="B40" s="42"/>
      <c r="I40" s="144"/>
      <c r="L40" s="42"/>
    </row>
    <row r="41" spans="2:12" s="1" customFormat="1" ht="25.4" customHeight="1">
      <c r="B41" s="42"/>
      <c r="C41" s="159"/>
      <c r="D41" s="160" t="s">
        <v>54</v>
      </c>
      <c r="E41" s="161"/>
      <c r="F41" s="161"/>
      <c r="G41" s="162" t="s">
        <v>55</v>
      </c>
      <c r="H41" s="163" t="s">
        <v>56</v>
      </c>
      <c r="I41" s="164"/>
      <c r="J41" s="165">
        <f>SUM(J32:J39)</f>
        <v>0</v>
      </c>
      <c r="K41" s="166"/>
      <c r="L41" s="42"/>
    </row>
    <row r="42" spans="2:12" s="1" customFormat="1" ht="14.4" customHeight="1">
      <c r="B42" s="167"/>
      <c r="C42" s="168"/>
      <c r="D42" s="168"/>
      <c r="E42" s="168"/>
      <c r="F42" s="168"/>
      <c r="G42" s="168"/>
      <c r="H42" s="168"/>
      <c r="I42" s="169"/>
      <c r="J42" s="168"/>
      <c r="K42" s="168"/>
      <c r="L42" s="42"/>
    </row>
    <row r="46" spans="2:12" s="1" customFormat="1" ht="6.95" customHeight="1">
      <c r="B46" s="170"/>
      <c r="C46" s="171"/>
      <c r="D46" s="171"/>
      <c r="E46" s="171"/>
      <c r="F46" s="171"/>
      <c r="G46" s="171"/>
      <c r="H46" s="171"/>
      <c r="I46" s="172"/>
      <c r="J46" s="171"/>
      <c r="K46" s="171"/>
      <c r="L46" s="42"/>
    </row>
    <row r="47" spans="2:12" s="1" customFormat="1" ht="24.95" customHeight="1">
      <c r="B47" s="37"/>
      <c r="C47" s="22" t="s">
        <v>110</v>
      </c>
      <c r="D47" s="38"/>
      <c r="E47" s="38"/>
      <c r="F47" s="38"/>
      <c r="G47" s="38"/>
      <c r="H47" s="38"/>
      <c r="I47" s="144"/>
      <c r="J47" s="38"/>
      <c r="K47" s="38"/>
      <c r="L47" s="42"/>
    </row>
    <row r="48" spans="2:12" s="1" customFormat="1" ht="6.95" customHeight="1">
      <c r="B48" s="37"/>
      <c r="C48" s="38"/>
      <c r="D48" s="38"/>
      <c r="E48" s="38"/>
      <c r="F48" s="38"/>
      <c r="G48" s="38"/>
      <c r="H48" s="38"/>
      <c r="I48" s="144"/>
      <c r="J48" s="38"/>
      <c r="K48" s="38"/>
      <c r="L48" s="42"/>
    </row>
    <row r="49" spans="2:12" s="1" customFormat="1" ht="12" customHeight="1">
      <c r="B49" s="37"/>
      <c r="C49" s="31" t="s">
        <v>16</v>
      </c>
      <c r="D49" s="38"/>
      <c r="E49" s="38"/>
      <c r="F49" s="38"/>
      <c r="G49" s="38"/>
      <c r="H49" s="38"/>
      <c r="I49" s="144"/>
      <c r="J49" s="38"/>
      <c r="K49" s="38"/>
      <c r="L49" s="42"/>
    </row>
    <row r="50" spans="2:12" s="1" customFormat="1" ht="16.5" customHeight="1">
      <c r="B50" s="37"/>
      <c r="C50" s="38"/>
      <c r="D50" s="38"/>
      <c r="E50" s="173" t="str">
        <f>E7</f>
        <v>Litvínov, Dvořákova ul. Oprava účelové komunikace</v>
      </c>
      <c r="F50" s="31"/>
      <c r="G50" s="31"/>
      <c r="H50" s="31"/>
      <c r="I50" s="144"/>
      <c r="J50" s="38"/>
      <c r="K50" s="38"/>
      <c r="L50" s="42"/>
    </row>
    <row r="51" spans="2:12" ht="12" customHeight="1">
      <c r="B51" s="20"/>
      <c r="C51" s="31" t="s">
        <v>106</v>
      </c>
      <c r="D51" s="21"/>
      <c r="E51" s="21"/>
      <c r="F51" s="21"/>
      <c r="G51" s="21"/>
      <c r="H51" s="21"/>
      <c r="I51" s="136"/>
      <c r="J51" s="21"/>
      <c r="K51" s="21"/>
      <c r="L51" s="19"/>
    </row>
    <row r="52" spans="2:12" s="1" customFormat="1" ht="16.5" customHeight="1">
      <c r="B52" s="37"/>
      <c r="C52" s="38"/>
      <c r="D52" s="38"/>
      <c r="E52" s="173" t="s">
        <v>107</v>
      </c>
      <c r="F52" s="38"/>
      <c r="G52" s="38"/>
      <c r="H52" s="38"/>
      <c r="I52" s="144"/>
      <c r="J52" s="38"/>
      <c r="K52" s="38"/>
      <c r="L52" s="42"/>
    </row>
    <row r="53" spans="2:12" s="1" customFormat="1" ht="12" customHeight="1">
      <c r="B53" s="37"/>
      <c r="C53" s="31" t="s">
        <v>108</v>
      </c>
      <c r="D53" s="38"/>
      <c r="E53" s="38"/>
      <c r="F53" s="38"/>
      <c r="G53" s="38"/>
      <c r="H53" s="38"/>
      <c r="I53" s="144"/>
      <c r="J53" s="38"/>
      <c r="K53" s="38"/>
      <c r="L53" s="42"/>
    </row>
    <row r="54" spans="2:12" s="1" customFormat="1" ht="16.5" customHeight="1">
      <c r="B54" s="37"/>
      <c r="C54" s="38"/>
      <c r="D54" s="38"/>
      <c r="E54" s="67" t="str">
        <f>E11</f>
        <v>D.1.EL - Oprava veřejného osvětlení</v>
      </c>
      <c r="F54" s="38"/>
      <c r="G54" s="38"/>
      <c r="H54" s="38"/>
      <c r="I54" s="144"/>
      <c r="J54" s="38"/>
      <c r="K54" s="38"/>
      <c r="L54" s="42"/>
    </row>
    <row r="55" spans="2:12" s="1" customFormat="1" ht="6.95" customHeight="1">
      <c r="B55" s="37"/>
      <c r="C55" s="38"/>
      <c r="D55" s="38"/>
      <c r="E55" s="38"/>
      <c r="F55" s="38"/>
      <c r="G55" s="38"/>
      <c r="H55" s="38"/>
      <c r="I55" s="144"/>
      <c r="J55" s="38"/>
      <c r="K55" s="38"/>
      <c r="L55" s="42"/>
    </row>
    <row r="56" spans="2:12" s="1" customFormat="1" ht="12" customHeight="1">
      <c r="B56" s="37"/>
      <c r="C56" s="31" t="s">
        <v>21</v>
      </c>
      <c r="D56" s="38"/>
      <c r="E56" s="38"/>
      <c r="F56" s="26" t="str">
        <f>F14</f>
        <v>k.ú. Horní Litvínov</v>
      </c>
      <c r="G56" s="38"/>
      <c r="H56" s="38"/>
      <c r="I56" s="146" t="s">
        <v>23</v>
      </c>
      <c r="J56" s="70" t="str">
        <f>IF(J14="","",J14)</f>
        <v>15. 4. 2019</v>
      </c>
      <c r="K56" s="38"/>
      <c r="L56" s="42"/>
    </row>
    <row r="57" spans="2:12" s="1" customFormat="1" ht="6.95" customHeight="1">
      <c r="B57" s="37"/>
      <c r="C57" s="38"/>
      <c r="D57" s="38"/>
      <c r="E57" s="38"/>
      <c r="F57" s="38"/>
      <c r="G57" s="38"/>
      <c r="H57" s="38"/>
      <c r="I57" s="144"/>
      <c r="J57" s="38"/>
      <c r="K57" s="38"/>
      <c r="L57" s="42"/>
    </row>
    <row r="58" spans="2:12" s="1" customFormat="1" ht="27.9" customHeight="1">
      <c r="B58" s="37"/>
      <c r="C58" s="31" t="s">
        <v>25</v>
      </c>
      <c r="D58" s="38"/>
      <c r="E58" s="38"/>
      <c r="F58" s="26" t="str">
        <f>E17</f>
        <v>Město Litvínov</v>
      </c>
      <c r="G58" s="38"/>
      <c r="H58" s="38"/>
      <c r="I58" s="146" t="s">
        <v>33</v>
      </c>
      <c r="J58" s="35" t="str">
        <f>E23</f>
        <v>ARTECH spol. s r.o.</v>
      </c>
      <c r="K58" s="38"/>
      <c r="L58" s="42"/>
    </row>
    <row r="59" spans="2:12" s="1" customFormat="1" ht="15.15" customHeight="1">
      <c r="B59" s="37"/>
      <c r="C59" s="31" t="s">
        <v>31</v>
      </c>
      <c r="D59" s="38"/>
      <c r="E59" s="38"/>
      <c r="F59" s="26" t="str">
        <f>IF(E20="","",E20)</f>
        <v>Vyplň údaj</v>
      </c>
      <c r="G59" s="38"/>
      <c r="H59" s="38"/>
      <c r="I59" s="146" t="s">
        <v>38</v>
      </c>
      <c r="J59" s="35" t="str">
        <f>E26</f>
        <v>Karel Žíla</v>
      </c>
      <c r="K59" s="38"/>
      <c r="L59" s="42"/>
    </row>
    <row r="60" spans="2:12" s="1" customFormat="1" ht="10.3" customHeight="1">
      <c r="B60" s="37"/>
      <c r="C60" s="38"/>
      <c r="D60" s="38"/>
      <c r="E60" s="38"/>
      <c r="F60" s="38"/>
      <c r="G60" s="38"/>
      <c r="H60" s="38"/>
      <c r="I60" s="144"/>
      <c r="J60" s="38"/>
      <c r="K60" s="38"/>
      <c r="L60" s="42"/>
    </row>
    <row r="61" spans="2:12" s="1" customFormat="1" ht="29.25" customHeight="1">
      <c r="B61" s="37"/>
      <c r="C61" s="174" t="s">
        <v>111</v>
      </c>
      <c r="D61" s="175"/>
      <c r="E61" s="175"/>
      <c r="F61" s="175"/>
      <c r="G61" s="175"/>
      <c r="H61" s="175"/>
      <c r="I61" s="176"/>
      <c r="J61" s="177" t="s">
        <v>112</v>
      </c>
      <c r="K61" s="175"/>
      <c r="L61" s="42"/>
    </row>
    <row r="62" spans="2:12" s="1" customFormat="1" ht="10.3" customHeight="1">
      <c r="B62" s="37"/>
      <c r="C62" s="38"/>
      <c r="D62" s="38"/>
      <c r="E62" s="38"/>
      <c r="F62" s="38"/>
      <c r="G62" s="38"/>
      <c r="H62" s="38"/>
      <c r="I62" s="144"/>
      <c r="J62" s="38"/>
      <c r="K62" s="38"/>
      <c r="L62" s="42"/>
    </row>
    <row r="63" spans="2:47" s="1" customFormat="1" ht="22.8" customHeight="1">
      <c r="B63" s="37"/>
      <c r="C63" s="178" t="s">
        <v>76</v>
      </c>
      <c r="D63" s="38"/>
      <c r="E63" s="38"/>
      <c r="F63" s="38"/>
      <c r="G63" s="38"/>
      <c r="H63" s="38"/>
      <c r="I63" s="144"/>
      <c r="J63" s="100">
        <f>J93</f>
        <v>0</v>
      </c>
      <c r="K63" s="38"/>
      <c r="L63" s="42"/>
      <c r="AU63" s="16" t="s">
        <v>113</v>
      </c>
    </row>
    <row r="64" spans="2:12" s="8" customFormat="1" ht="24.95" customHeight="1">
      <c r="B64" s="179"/>
      <c r="C64" s="180"/>
      <c r="D64" s="181" t="s">
        <v>665</v>
      </c>
      <c r="E64" s="182"/>
      <c r="F64" s="182"/>
      <c r="G64" s="182"/>
      <c r="H64" s="182"/>
      <c r="I64" s="183"/>
      <c r="J64" s="184">
        <f>J94</f>
        <v>0</v>
      </c>
      <c r="K64" s="180"/>
      <c r="L64" s="185"/>
    </row>
    <row r="65" spans="2:12" s="9" customFormat="1" ht="19.9" customHeight="1">
      <c r="B65" s="186"/>
      <c r="C65" s="123"/>
      <c r="D65" s="187" t="s">
        <v>666</v>
      </c>
      <c r="E65" s="188"/>
      <c r="F65" s="188"/>
      <c r="G65" s="188"/>
      <c r="H65" s="188"/>
      <c r="I65" s="189"/>
      <c r="J65" s="190">
        <f>J95</f>
        <v>0</v>
      </c>
      <c r="K65" s="123"/>
      <c r="L65" s="191"/>
    </row>
    <row r="66" spans="2:12" s="9" customFormat="1" ht="19.9" customHeight="1">
      <c r="B66" s="186"/>
      <c r="C66" s="123"/>
      <c r="D66" s="187" t="s">
        <v>667</v>
      </c>
      <c r="E66" s="188"/>
      <c r="F66" s="188"/>
      <c r="G66" s="188"/>
      <c r="H66" s="188"/>
      <c r="I66" s="189"/>
      <c r="J66" s="190">
        <f>J117</f>
        <v>0</v>
      </c>
      <c r="K66" s="123"/>
      <c r="L66" s="191"/>
    </row>
    <row r="67" spans="2:12" s="9" customFormat="1" ht="19.9" customHeight="1">
      <c r="B67" s="186"/>
      <c r="C67" s="123"/>
      <c r="D67" s="187" t="s">
        <v>668</v>
      </c>
      <c r="E67" s="188"/>
      <c r="F67" s="188"/>
      <c r="G67" s="188"/>
      <c r="H67" s="188"/>
      <c r="I67" s="189"/>
      <c r="J67" s="190">
        <f>J139</f>
        <v>0</v>
      </c>
      <c r="K67" s="123"/>
      <c r="L67" s="191"/>
    </row>
    <row r="68" spans="2:12" s="9" customFormat="1" ht="19.9" customHeight="1">
      <c r="B68" s="186"/>
      <c r="C68" s="123"/>
      <c r="D68" s="187" t="s">
        <v>669</v>
      </c>
      <c r="E68" s="188"/>
      <c r="F68" s="188"/>
      <c r="G68" s="188"/>
      <c r="H68" s="188"/>
      <c r="I68" s="189"/>
      <c r="J68" s="190">
        <f>J159</f>
        <v>0</v>
      </c>
      <c r="K68" s="123"/>
      <c r="L68" s="191"/>
    </row>
    <row r="69" spans="2:12" s="9" customFormat="1" ht="19.9" customHeight="1">
      <c r="B69" s="186"/>
      <c r="C69" s="123"/>
      <c r="D69" s="187" t="s">
        <v>670</v>
      </c>
      <c r="E69" s="188"/>
      <c r="F69" s="188"/>
      <c r="G69" s="188"/>
      <c r="H69" s="188"/>
      <c r="I69" s="189"/>
      <c r="J69" s="190">
        <f>J163</f>
        <v>0</v>
      </c>
      <c r="K69" s="123"/>
      <c r="L69" s="191"/>
    </row>
    <row r="70" spans="2:12" s="9" customFormat="1" ht="19.9" customHeight="1">
      <c r="B70" s="186"/>
      <c r="C70" s="123"/>
      <c r="D70" s="187" t="s">
        <v>671</v>
      </c>
      <c r="E70" s="188"/>
      <c r="F70" s="188"/>
      <c r="G70" s="188"/>
      <c r="H70" s="188"/>
      <c r="I70" s="189"/>
      <c r="J70" s="190">
        <f>J182</f>
        <v>0</v>
      </c>
      <c r="K70" s="123"/>
      <c r="L70" s="191"/>
    </row>
    <row r="71" spans="2:12" s="9" customFormat="1" ht="19.9" customHeight="1">
      <c r="B71" s="186"/>
      <c r="C71" s="123"/>
      <c r="D71" s="187" t="s">
        <v>672</v>
      </c>
      <c r="E71" s="188"/>
      <c r="F71" s="188"/>
      <c r="G71" s="188"/>
      <c r="H71" s="188"/>
      <c r="I71" s="189"/>
      <c r="J71" s="190">
        <f>J187</f>
        <v>0</v>
      </c>
      <c r="K71" s="123"/>
      <c r="L71" s="191"/>
    </row>
    <row r="72" spans="2:12" s="1" customFormat="1" ht="21.8" customHeight="1">
      <c r="B72" s="37"/>
      <c r="C72" s="38"/>
      <c r="D72" s="38"/>
      <c r="E72" s="38"/>
      <c r="F72" s="38"/>
      <c r="G72" s="38"/>
      <c r="H72" s="38"/>
      <c r="I72" s="144"/>
      <c r="J72" s="38"/>
      <c r="K72" s="38"/>
      <c r="L72" s="42"/>
    </row>
    <row r="73" spans="2:12" s="1" customFormat="1" ht="6.95" customHeight="1">
      <c r="B73" s="57"/>
      <c r="C73" s="58"/>
      <c r="D73" s="58"/>
      <c r="E73" s="58"/>
      <c r="F73" s="58"/>
      <c r="G73" s="58"/>
      <c r="H73" s="58"/>
      <c r="I73" s="169"/>
      <c r="J73" s="58"/>
      <c r="K73" s="58"/>
      <c r="L73" s="42"/>
    </row>
    <row r="77" spans="2:12" s="1" customFormat="1" ht="6.95" customHeight="1">
      <c r="B77" s="59"/>
      <c r="C77" s="60"/>
      <c r="D77" s="60"/>
      <c r="E77" s="60"/>
      <c r="F77" s="60"/>
      <c r="G77" s="60"/>
      <c r="H77" s="60"/>
      <c r="I77" s="172"/>
      <c r="J77" s="60"/>
      <c r="K77" s="60"/>
      <c r="L77" s="42"/>
    </row>
    <row r="78" spans="2:12" s="1" customFormat="1" ht="24.95" customHeight="1">
      <c r="B78" s="37"/>
      <c r="C78" s="22" t="s">
        <v>116</v>
      </c>
      <c r="D78" s="38"/>
      <c r="E78" s="38"/>
      <c r="F78" s="38"/>
      <c r="G78" s="38"/>
      <c r="H78" s="38"/>
      <c r="I78" s="144"/>
      <c r="J78" s="38"/>
      <c r="K78" s="38"/>
      <c r="L78" s="42"/>
    </row>
    <row r="79" spans="2:12" s="1" customFormat="1" ht="6.95" customHeight="1">
      <c r="B79" s="37"/>
      <c r="C79" s="38"/>
      <c r="D79" s="38"/>
      <c r="E79" s="38"/>
      <c r="F79" s="38"/>
      <c r="G79" s="38"/>
      <c r="H79" s="38"/>
      <c r="I79" s="144"/>
      <c r="J79" s="38"/>
      <c r="K79" s="38"/>
      <c r="L79" s="42"/>
    </row>
    <row r="80" spans="2:12" s="1" customFormat="1" ht="12" customHeight="1">
      <c r="B80" s="37"/>
      <c r="C80" s="31" t="s">
        <v>16</v>
      </c>
      <c r="D80" s="38"/>
      <c r="E80" s="38"/>
      <c r="F80" s="38"/>
      <c r="G80" s="38"/>
      <c r="H80" s="38"/>
      <c r="I80" s="144"/>
      <c r="J80" s="38"/>
      <c r="K80" s="38"/>
      <c r="L80" s="42"/>
    </row>
    <row r="81" spans="2:12" s="1" customFormat="1" ht="16.5" customHeight="1">
      <c r="B81" s="37"/>
      <c r="C81" s="38"/>
      <c r="D81" s="38"/>
      <c r="E81" s="173" t="str">
        <f>E7</f>
        <v>Litvínov, Dvořákova ul. Oprava účelové komunikace</v>
      </c>
      <c r="F81" s="31"/>
      <c r="G81" s="31"/>
      <c r="H81" s="31"/>
      <c r="I81" s="144"/>
      <c r="J81" s="38"/>
      <c r="K81" s="38"/>
      <c r="L81" s="42"/>
    </row>
    <row r="82" spans="2:12" ht="12" customHeight="1">
      <c r="B82" s="20"/>
      <c r="C82" s="31" t="s">
        <v>106</v>
      </c>
      <c r="D82" s="21"/>
      <c r="E82" s="21"/>
      <c r="F82" s="21"/>
      <c r="G82" s="21"/>
      <c r="H82" s="21"/>
      <c r="I82" s="136"/>
      <c r="J82" s="21"/>
      <c r="K82" s="21"/>
      <c r="L82" s="19"/>
    </row>
    <row r="83" spans="2:12" s="1" customFormat="1" ht="16.5" customHeight="1">
      <c r="B83" s="37"/>
      <c r="C83" s="38"/>
      <c r="D83" s="38"/>
      <c r="E83" s="173" t="s">
        <v>107</v>
      </c>
      <c r="F83" s="38"/>
      <c r="G83" s="38"/>
      <c r="H83" s="38"/>
      <c r="I83" s="144"/>
      <c r="J83" s="38"/>
      <c r="K83" s="38"/>
      <c r="L83" s="42"/>
    </row>
    <row r="84" spans="2:12" s="1" customFormat="1" ht="12" customHeight="1">
      <c r="B84" s="37"/>
      <c r="C84" s="31" t="s">
        <v>108</v>
      </c>
      <c r="D84" s="38"/>
      <c r="E84" s="38"/>
      <c r="F84" s="38"/>
      <c r="G84" s="38"/>
      <c r="H84" s="38"/>
      <c r="I84" s="144"/>
      <c r="J84" s="38"/>
      <c r="K84" s="38"/>
      <c r="L84" s="42"/>
    </row>
    <row r="85" spans="2:12" s="1" customFormat="1" ht="16.5" customHeight="1">
      <c r="B85" s="37"/>
      <c r="C85" s="38"/>
      <c r="D85" s="38"/>
      <c r="E85" s="67" t="str">
        <f>E11</f>
        <v>D.1.EL - Oprava veřejného osvětlení</v>
      </c>
      <c r="F85" s="38"/>
      <c r="G85" s="38"/>
      <c r="H85" s="38"/>
      <c r="I85" s="144"/>
      <c r="J85" s="38"/>
      <c r="K85" s="38"/>
      <c r="L85" s="42"/>
    </row>
    <row r="86" spans="2:12" s="1" customFormat="1" ht="6.95" customHeight="1">
      <c r="B86" s="37"/>
      <c r="C86" s="38"/>
      <c r="D86" s="38"/>
      <c r="E86" s="38"/>
      <c r="F86" s="38"/>
      <c r="G86" s="38"/>
      <c r="H86" s="38"/>
      <c r="I86" s="144"/>
      <c r="J86" s="38"/>
      <c r="K86" s="38"/>
      <c r="L86" s="42"/>
    </row>
    <row r="87" spans="2:12" s="1" customFormat="1" ht="12" customHeight="1">
      <c r="B87" s="37"/>
      <c r="C87" s="31" t="s">
        <v>21</v>
      </c>
      <c r="D87" s="38"/>
      <c r="E87" s="38"/>
      <c r="F87" s="26" t="str">
        <f>F14</f>
        <v>k.ú. Horní Litvínov</v>
      </c>
      <c r="G87" s="38"/>
      <c r="H87" s="38"/>
      <c r="I87" s="146" t="s">
        <v>23</v>
      </c>
      <c r="J87" s="70" t="str">
        <f>IF(J14="","",J14)</f>
        <v>15. 4. 2019</v>
      </c>
      <c r="K87" s="38"/>
      <c r="L87" s="42"/>
    </row>
    <row r="88" spans="2:12" s="1" customFormat="1" ht="6.95" customHeight="1">
      <c r="B88" s="37"/>
      <c r="C88" s="38"/>
      <c r="D88" s="38"/>
      <c r="E88" s="38"/>
      <c r="F88" s="38"/>
      <c r="G88" s="38"/>
      <c r="H88" s="38"/>
      <c r="I88" s="144"/>
      <c r="J88" s="38"/>
      <c r="K88" s="38"/>
      <c r="L88" s="42"/>
    </row>
    <row r="89" spans="2:12" s="1" customFormat="1" ht="27.9" customHeight="1">
      <c r="B89" s="37"/>
      <c r="C89" s="31" t="s">
        <v>25</v>
      </c>
      <c r="D89" s="38"/>
      <c r="E89" s="38"/>
      <c r="F89" s="26" t="str">
        <f>E17</f>
        <v>Město Litvínov</v>
      </c>
      <c r="G89" s="38"/>
      <c r="H89" s="38"/>
      <c r="I89" s="146" t="s">
        <v>33</v>
      </c>
      <c r="J89" s="35" t="str">
        <f>E23</f>
        <v>ARTECH spol. s r.o.</v>
      </c>
      <c r="K89" s="38"/>
      <c r="L89" s="42"/>
    </row>
    <row r="90" spans="2:12" s="1" customFormat="1" ht="15.15" customHeight="1">
      <c r="B90" s="37"/>
      <c r="C90" s="31" t="s">
        <v>31</v>
      </c>
      <c r="D90" s="38"/>
      <c r="E90" s="38"/>
      <c r="F90" s="26" t="str">
        <f>IF(E20="","",E20)</f>
        <v>Vyplň údaj</v>
      </c>
      <c r="G90" s="38"/>
      <c r="H90" s="38"/>
      <c r="I90" s="146" t="s">
        <v>38</v>
      </c>
      <c r="J90" s="35" t="str">
        <f>E26</f>
        <v>Karel Žíla</v>
      </c>
      <c r="K90" s="38"/>
      <c r="L90" s="42"/>
    </row>
    <row r="91" spans="2:12" s="1" customFormat="1" ht="10.3" customHeight="1">
      <c r="B91" s="37"/>
      <c r="C91" s="38"/>
      <c r="D91" s="38"/>
      <c r="E91" s="38"/>
      <c r="F91" s="38"/>
      <c r="G91" s="38"/>
      <c r="H91" s="38"/>
      <c r="I91" s="144"/>
      <c r="J91" s="38"/>
      <c r="K91" s="38"/>
      <c r="L91" s="42"/>
    </row>
    <row r="92" spans="2:20" s="10" customFormat="1" ht="29.25" customHeight="1">
      <c r="B92" s="192"/>
      <c r="C92" s="193" t="s">
        <v>117</v>
      </c>
      <c r="D92" s="194" t="s">
        <v>63</v>
      </c>
      <c r="E92" s="194" t="s">
        <v>59</v>
      </c>
      <c r="F92" s="194" t="s">
        <v>60</v>
      </c>
      <c r="G92" s="194" t="s">
        <v>118</v>
      </c>
      <c r="H92" s="194" t="s">
        <v>119</v>
      </c>
      <c r="I92" s="195" t="s">
        <v>120</v>
      </c>
      <c r="J92" s="194" t="s">
        <v>112</v>
      </c>
      <c r="K92" s="196" t="s">
        <v>121</v>
      </c>
      <c r="L92" s="197"/>
      <c r="M92" s="90" t="s">
        <v>19</v>
      </c>
      <c r="N92" s="91" t="s">
        <v>48</v>
      </c>
      <c r="O92" s="91" t="s">
        <v>122</v>
      </c>
      <c r="P92" s="91" t="s">
        <v>123</v>
      </c>
      <c r="Q92" s="91" t="s">
        <v>124</v>
      </c>
      <c r="R92" s="91" t="s">
        <v>125</v>
      </c>
      <c r="S92" s="91" t="s">
        <v>126</v>
      </c>
      <c r="T92" s="92" t="s">
        <v>127</v>
      </c>
    </row>
    <row r="93" spans="2:63" s="1" customFormat="1" ht="22.8" customHeight="1">
      <c r="B93" s="37"/>
      <c r="C93" s="97" t="s">
        <v>128</v>
      </c>
      <c r="D93" s="38"/>
      <c r="E93" s="38"/>
      <c r="F93" s="38"/>
      <c r="G93" s="38"/>
      <c r="H93" s="38"/>
      <c r="I93" s="144"/>
      <c r="J93" s="198">
        <f>BK93</f>
        <v>0</v>
      </c>
      <c r="K93" s="38"/>
      <c r="L93" s="42"/>
      <c r="M93" s="93"/>
      <c r="N93" s="94"/>
      <c r="O93" s="94"/>
      <c r="P93" s="199">
        <f>P94</f>
        <v>0</v>
      </c>
      <c r="Q93" s="94"/>
      <c r="R93" s="199">
        <f>R94</f>
        <v>12.129200749999999</v>
      </c>
      <c r="S93" s="94"/>
      <c r="T93" s="200">
        <f>T94</f>
        <v>0</v>
      </c>
      <c r="AT93" s="16" t="s">
        <v>77</v>
      </c>
      <c r="AU93" s="16" t="s">
        <v>113</v>
      </c>
      <c r="BK93" s="201">
        <f>BK94</f>
        <v>0</v>
      </c>
    </row>
    <row r="94" spans="2:63" s="11" customFormat="1" ht="25.9" customHeight="1">
      <c r="B94" s="202"/>
      <c r="C94" s="203"/>
      <c r="D94" s="204" t="s">
        <v>77</v>
      </c>
      <c r="E94" s="205" t="s">
        <v>229</v>
      </c>
      <c r="F94" s="205" t="s">
        <v>673</v>
      </c>
      <c r="G94" s="203"/>
      <c r="H94" s="203"/>
      <c r="I94" s="206"/>
      <c r="J94" s="207">
        <f>BK94</f>
        <v>0</v>
      </c>
      <c r="K94" s="203"/>
      <c r="L94" s="208"/>
      <c r="M94" s="209"/>
      <c r="N94" s="210"/>
      <c r="O94" s="210"/>
      <c r="P94" s="211">
        <f>P95+P117+P139+P159+P163+P182+P187</f>
        <v>0</v>
      </c>
      <c r="Q94" s="210"/>
      <c r="R94" s="211">
        <f>R95+R117+R139+R159+R163+R182+R187</f>
        <v>12.129200749999999</v>
      </c>
      <c r="S94" s="210"/>
      <c r="T94" s="212">
        <f>T95+T117+T139+T159+T163+T182+T187</f>
        <v>0</v>
      </c>
      <c r="AR94" s="213" t="s">
        <v>147</v>
      </c>
      <c r="AT94" s="214" t="s">
        <v>77</v>
      </c>
      <c r="AU94" s="214" t="s">
        <v>78</v>
      </c>
      <c r="AY94" s="213" t="s">
        <v>132</v>
      </c>
      <c r="BK94" s="215">
        <f>BK95+BK117+BK139+BK159+BK163+BK182+BK187</f>
        <v>0</v>
      </c>
    </row>
    <row r="95" spans="2:63" s="11" customFormat="1" ht="22.8" customHeight="1">
      <c r="B95" s="202"/>
      <c r="C95" s="203"/>
      <c r="D95" s="204" t="s">
        <v>77</v>
      </c>
      <c r="E95" s="232" t="s">
        <v>674</v>
      </c>
      <c r="F95" s="232" t="s">
        <v>675</v>
      </c>
      <c r="G95" s="203"/>
      <c r="H95" s="203"/>
      <c r="I95" s="206"/>
      <c r="J95" s="233">
        <f>BK95</f>
        <v>0</v>
      </c>
      <c r="K95" s="203"/>
      <c r="L95" s="208"/>
      <c r="M95" s="209"/>
      <c r="N95" s="210"/>
      <c r="O95" s="210"/>
      <c r="P95" s="211">
        <f>SUM(P96:P116)</f>
        <v>0</v>
      </c>
      <c r="Q95" s="210"/>
      <c r="R95" s="211">
        <f>SUM(R96:R116)</f>
        <v>2.05797075</v>
      </c>
      <c r="S95" s="210"/>
      <c r="T95" s="212">
        <f>SUM(T96:T116)</f>
        <v>0</v>
      </c>
      <c r="AR95" s="213" t="s">
        <v>147</v>
      </c>
      <c r="AT95" s="214" t="s">
        <v>77</v>
      </c>
      <c r="AU95" s="214" t="s">
        <v>85</v>
      </c>
      <c r="AY95" s="213" t="s">
        <v>132</v>
      </c>
      <c r="BK95" s="215">
        <f>SUM(BK96:BK116)</f>
        <v>0</v>
      </c>
    </row>
    <row r="96" spans="2:65" s="1" customFormat="1" ht="24" customHeight="1">
      <c r="B96" s="37"/>
      <c r="C96" s="216" t="s">
        <v>85</v>
      </c>
      <c r="D96" s="216" t="s">
        <v>133</v>
      </c>
      <c r="E96" s="217" t="s">
        <v>676</v>
      </c>
      <c r="F96" s="218" t="s">
        <v>677</v>
      </c>
      <c r="G96" s="219" t="s">
        <v>266</v>
      </c>
      <c r="H96" s="220">
        <v>3</v>
      </c>
      <c r="I96" s="221"/>
      <c r="J96" s="222">
        <f>ROUND(I96*H96,2)</f>
        <v>0</v>
      </c>
      <c r="K96" s="218" t="s">
        <v>170</v>
      </c>
      <c r="L96" s="42"/>
      <c r="M96" s="223" t="s">
        <v>19</v>
      </c>
      <c r="N96" s="224" t="s">
        <v>49</v>
      </c>
      <c r="O96" s="82"/>
      <c r="P96" s="225">
        <f>O96*H96</f>
        <v>0</v>
      </c>
      <c r="Q96" s="225">
        <v>0</v>
      </c>
      <c r="R96" s="225">
        <f>Q96*H96</f>
        <v>0</v>
      </c>
      <c r="S96" s="225">
        <v>0</v>
      </c>
      <c r="T96" s="226">
        <f>S96*H96</f>
        <v>0</v>
      </c>
      <c r="AR96" s="227" t="s">
        <v>642</v>
      </c>
      <c r="AT96" s="227" t="s">
        <v>133</v>
      </c>
      <c r="AU96" s="227" t="s">
        <v>87</v>
      </c>
      <c r="AY96" s="16" t="s">
        <v>132</v>
      </c>
      <c r="BE96" s="228">
        <f>IF(N96="základní",J96,0)</f>
        <v>0</v>
      </c>
      <c r="BF96" s="228">
        <f>IF(N96="snížená",J96,0)</f>
        <v>0</v>
      </c>
      <c r="BG96" s="228">
        <f>IF(N96="zákl. přenesená",J96,0)</f>
        <v>0</v>
      </c>
      <c r="BH96" s="228">
        <f>IF(N96="sníž. přenesená",J96,0)</f>
        <v>0</v>
      </c>
      <c r="BI96" s="228">
        <f>IF(N96="nulová",J96,0)</f>
        <v>0</v>
      </c>
      <c r="BJ96" s="16" t="s">
        <v>85</v>
      </c>
      <c r="BK96" s="228">
        <f>ROUND(I96*H96,2)</f>
        <v>0</v>
      </c>
      <c r="BL96" s="16" t="s">
        <v>642</v>
      </c>
      <c r="BM96" s="227" t="s">
        <v>678</v>
      </c>
    </row>
    <row r="97" spans="2:51" s="12" customFormat="1" ht="12">
      <c r="B97" s="237"/>
      <c r="C97" s="238"/>
      <c r="D97" s="229" t="s">
        <v>174</v>
      </c>
      <c r="E97" s="239" t="s">
        <v>19</v>
      </c>
      <c r="F97" s="240" t="s">
        <v>147</v>
      </c>
      <c r="G97" s="238"/>
      <c r="H97" s="241">
        <v>3</v>
      </c>
      <c r="I97" s="242"/>
      <c r="J97" s="238"/>
      <c r="K97" s="238"/>
      <c r="L97" s="243"/>
      <c r="M97" s="244"/>
      <c r="N97" s="245"/>
      <c r="O97" s="245"/>
      <c r="P97" s="245"/>
      <c r="Q97" s="245"/>
      <c r="R97" s="245"/>
      <c r="S97" s="245"/>
      <c r="T97" s="246"/>
      <c r="AT97" s="247" t="s">
        <v>174</v>
      </c>
      <c r="AU97" s="247" t="s">
        <v>87</v>
      </c>
      <c r="AV97" s="12" t="s">
        <v>87</v>
      </c>
      <c r="AW97" s="12" t="s">
        <v>37</v>
      </c>
      <c r="AX97" s="12" t="s">
        <v>85</v>
      </c>
      <c r="AY97" s="247" t="s">
        <v>132</v>
      </c>
    </row>
    <row r="98" spans="2:65" s="1" customFormat="1" ht="24" customHeight="1">
      <c r="B98" s="37"/>
      <c r="C98" s="249" t="s">
        <v>87</v>
      </c>
      <c r="D98" s="249" t="s">
        <v>229</v>
      </c>
      <c r="E98" s="250" t="s">
        <v>679</v>
      </c>
      <c r="F98" s="251" t="s">
        <v>680</v>
      </c>
      <c r="G98" s="252" t="s">
        <v>266</v>
      </c>
      <c r="H98" s="253">
        <v>3</v>
      </c>
      <c r="I98" s="254"/>
      <c r="J98" s="255">
        <f>ROUND(I98*H98,2)</f>
        <v>0</v>
      </c>
      <c r="K98" s="251" t="s">
        <v>170</v>
      </c>
      <c r="L98" s="256"/>
      <c r="M98" s="257" t="s">
        <v>19</v>
      </c>
      <c r="N98" s="258" t="s">
        <v>49</v>
      </c>
      <c r="O98" s="82"/>
      <c r="P98" s="225">
        <f>O98*H98</f>
        <v>0</v>
      </c>
      <c r="Q98" s="225">
        <v>0.0075</v>
      </c>
      <c r="R98" s="225">
        <f>Q98*H98</f>
        <v>0.0225</v>
      </c>
      <c r="S98" s="225">
        <v>0</v>
      </c>
      <c r="T98" s="226">
        <f>S98*H98</f>
        <v>0</v>
      </c>
      <c r="AR98" s="227" t="s">
        <v>681</v>
      </c>
      <c r="AT98" s="227" t="s">
        <v>229</v>
      </c>
      <c r="AU98" s="227" t="s">
        <v>87</v>
      </c>
      <c r="AY98" s="16" t="s">
        <v>132</v>
      </c>
      <c r="BE98" s="228">
        <f>IF(N98="základní",J98,0)</f>
        <v>0</v>
      </c>
      <c r="BF98" s="228">
        <f>IF(N98="snížená",J98,0)</f>
        <v>0</v>
      </c>
      <c r="BG98" s="228">
        <f>IF(N98="zákl. přenesená",J98,0)</f>
        <v>0</v>
      </c>
      <c r="BH98" s="228">
        <f>IF(N98="sníž. přenesená",J98,0)</f>
        <v>0</v>
      </c>
      <c r="BI98" s="228">
        <f>IF(N98="nulová",J98,0)</f>
        <v>0</v>
      </c>
      <c r="BJ98" s="16" t="s">
        <v>85</v>
      </c>
      <c r="BK98" s="228">
        <f>ROUND(I98*H98,2)</f>
        <v>0</v>
      </c>
      <c r="BL98" s="16" t="s">
        <v>681</v>
      </c>
      <c r="BM98" s="227" t="s">
        <v>682</v>
      </c>
    </row>
    <row r="99" spans="2:51" s="12" customFormat="1" ht="12">
      <c r="B99" s="237"/>
      <c r="C99" s="238"/>
      <c r="D99" s="229" t="s">
        <v>174</v>
      </c>
      <c r="E99" s="239" t="s">
        <v>19</v>
      </c>
      <c r="F99" s="240" t="s">
        <v>147</v>
      </c>
      <c r="G99" s="238"/>
      <c r="H99" s="241">
        <v>3</v>
      </c>
      <c r="I99" s="242"/>
      <c r="J99" s="238"/>
      <c r="K99" s="238"/>
      <c r="L99" s="243"/>
      <c r="M99" s="244"/>
      <c r="N99" s="245"/>
      <c r="O99" s="245"/>
      <c r="P99" s="245"/>
      <c r="Q99" s="245"/>
      <c r="R99" s="245"/>
      <c r="S99" s="245"/>
      <c r="T99" s="246"/>
      <c r="AT99" s="247" t="s">
        <v>174</v>
      </c>
      <c r="AU99" s="247" t="s">
        <v>87</v>
      </c>
      <c r="AV99" s="12" t="s">
        <v>87</v>
      </c>
      <c r="AW99" s="12" t="s">
        <v>37</v>
      </c>
      <c r="AX99" s="12" t="s">
        <v>85</v>
      </c>
      <c r="AY99" s="247" t="s">
        <v>132</v>
      </c>
    </row>
    <row r="100" spans="2:65" s="1" customFormat="1" ht="24" customHeight="1">
      <c r="B100" s="37"/>
      <c r="C100" s="216" t="s">
        <v>147</v>
      </c>
      <c r="D100" s="216" t="s">
        <v>133</v>
      </c>
      <c r="E100" s="217" t="s">
        <v>683</v>
      </c>
      <c r="F100" s="218" t="s">
        <v>684</v>
      </c>
      <c r="G100" s="219" t="s">
        <v>266</v>
      </c>
      <c r="H100" s="220">
        <v>3</v>
      </c>
      <c r="I100" s="221"/>
      <c r="J100" s="222">
        <f>ROUND(I100*H100,2)</f>
        <v>0</v>
      </c>
      <c r="K100" s="218" t="s">
        <v>19</v>
      </c>
      <c r="L100" s="42"/>
      <c r="M100" s="223" t="s">
        <v>19</v>
      </c>
      <c r="N100" s="224" t="s">
        <v>49</v>
      </c>
      <c r="O100" s="82"/>
      <c r="P100" s="225">
        <f>O100*H100</f>
        <v>0</v>
      </c>
      <c r="Q100" s="225">
        <v>0</v>
      </c>
      <c r="R100" s="225">
        <f>Q100*H100</f>
        <v>0</v>
      </c>
      <c r="S100" s="225">
        <v>0</v>
      </c>
      <c r="T100" s="226">
        <f>S100*H100</f>
        <v>0</v>
      </c>
      <c r="AR100" s="227" t="s">
        <v>642</v>
      </c>
      <c r="AT100" s="227" t="s">
        <v>133</v>
      </c>
      <c r="AU100" s="227" t="s">
        <v>87</v>
      </c>
      <c r="AY100" s="16" t="s">
        <v>132</v>
      </c>
      <c r="BE100" s="228">
        <f>IF(N100="základní",J100,0)</f>
        <v>0</v>
      </c>
      <c r="BF100" s="228">
        <f>IF(N100="snížená",J100,0)</f>
        <v>0</v>
      </c>
      <c r="BG100" s="228">
        <f>IF(N100="zákl. přenesená",J100,0)</f>
        <v>0</v>
      </c>
      <c r="BH100" s="228">
        <f>IF(N100="sníž. přenesená",J100,0)</f>
        <v>0</v>
      </c>
      <c r="BI100" s="228">
        <f>IF(N100="nulová",J100,0)</f>
        <v>0</v>
      </c>
      <c r="BJ100" s="16" t="s">
        <v>85</v>
      </c>
      <c r="BK100" s="228">
        <f>ROUND(I100*H100,2)</f>
        <v>0</v>
      </c>
      <c r="BL100" s="16" t="s">
        <v>642</v>
      </c>
      <c r="BM100" s="227" t="s">
        <v>685</v>
      </c>
    </row>
    <row r="101" spans="2:51" s="12" customFormat="1" ht="12">
      <c r="B101" s="237"/>
      <c r="C101" s="238"/>
      <c r="D101" s="229" t="s">
        <v>174</v>
      </c>
      <c r="E101" s="239" t="s">
        <v>19</v>
      </c>
      <c r="F101" s="240" t="s">
        <v>147</v>
      </c>
      <c r="G101" s="238"/>
      <c r="H101" s="241">
        <v>3</v>
      </c>
      <c r="I101" s="242"/>
      <c r="J101" s="238"/>
      <c r="K101" s="238"/>
      <c r="L101" s="243"/>
      <c r="M101" s="244"/>
      <c r="N101" s="245"/>
      <c r="O101" s="245"/>
      <c r="P101" s="245"/>
      <c r="Q101" s="245"/>
      <c r="R101" s="245"/>
      <c r="S101" s="245"/>
      <c r="T101" s="246"/>
      <c r="AT101" s="247" t="s">
        <v>174</v>
      </c>
      <c r="AU101" s="247" t="s">
        <v>87</v>
      </c>
      <c r="AV101" s="12" t="s">
        <v>87</v>
      </c>
      <c r="AW101" s="12" t="s">
        <v>37</v>
      </c>
      <c r="AX101" s="12" t="s">
        <v>85</v>
      </c>
      <c r="AY101" s="247" t="s">
        <v>132</v>
      </c>
    </row>
    <row r="102" spans="2:65" s="1" customFormat="1" ht="16.5" customHeight="1">
      <c r="B102" s="37"/>
      <c r="C102" s="249" t="s">
        <v>153</v>
      </c>
      <c r="D102" s="249" t="s">
        <v>229</v>
      </c>
      <c r="E102" s="250" t="s">
        <v>686</v>
      </c>
      <c r="F102" s="251" t="s">
        <v>687</v>
      </c>
      <c r="G102" s="252" t="s">
        <v>266</v>
      </c>
      <c r="H102" s="253">
        <v>3</v>
      </c>
      <c r="I102" s="254"/>
      <c r="J102" s="255">
        <f>ROUND(I102*H102,2)</f>
        <v>0</v>
      </c>
      <c r="K102" s="251" t="s">
        <v>170</v>
      </c>
      <c r="L102" s="256"/>
      <c r="M102" s="257" t="s">
        <v>19</v>
      </c>
      <c r="N102" s="258" t="s">
        <v>49</v>
      </c>
      <c r="O102" s="82"/>
      <c r="P102" s="225">
        <f>O102*H102</f>
        <v>0</v>
      </c>
      <c r="Q102" s="225">
        <v>0.062</v>
      </c>
      <c r="R102" s="225">
        <f>Q102*H102</f>
        <v>0.186</v>
      </c>
      <c r="S102" s="225">
        <v>0</v>
      </c>
      <c r="T102" s="226">
        <f>S102*H102</f>
        <v>0</v>
      </c>
      <c r="AR102" s="227" t="s">
        <v>681</v>
      </c>
      <c r="AT102" s="227" t="s">
        <v>229</v>
      </c>
      <c r="AU102" s="227" t="s">
        <v>87</v>
      </c>
      <c r="AY102" s="16" t="s">
        <v>132</v>
      </c>
      <c r="BE102" s="228">
        <f>IF(N102="základní",J102,0)</f>
        <v>0</v>
      </c>
      <c r="BF102" s="228">
        <f>IF(N102="snížená",J102,0)</f>
        <v>0</v>
      </c>
      <c r="BG102" s="228">
        <f>IF(N102="zákl. přenesená",J102,0)</f>
        <v>0</v>
      </c>
      <c r="BH102" s="228">
        <f>IF(N102="sníž. přenesená",J102,0)</f>
        <v>0</v>
      </c>
      <c r="BI102" s="228">
        <f>IF(N102="nulová",J102,0)</f>
        <v>0</v>
      </c>
      <c r="BJ102" s="16" t="s">
        <v>85</v>
      </c>
      <c r="BK102" s="228">
        <f>ROUND(I102*H102,2)</f>
        <v>0</v>
      </c>
      <c r="BL102" s="16" t="s">
        <v>681</v>
      </c>
      <c r="BM102" s="227" t="s">
        <v>688</v>
      </c>
    </row>
    <row r="103" spans="2:51" s="12" customFormat="1" ht="12">
      <c r="B103" s="237"/>
      <c r="C103" s="238"/>
      <c r="D103" s="229" t="s">
        <v>174</v>
      </c>
      <c r="E103" s="239" t="s">
        <v>19</v>
      </c>
      <c r="F103" s="240" t="s">
        <v>147</v>
      </c>
      <c r="G103" s="238"/>
      <c r="H103" s="241">
        <v>3</v>
      </c>
      <c r="I103" s="242"/>
      <c r="J103" s="238"/>
      <c r="K103" s="238"/>
      <c r="L103" s="243"/>
      <c r="M103" s="244"/>
      <c r="N103" s="245"/>
      <c r="O103" s="245"/>
      <c r="P103" s="245"/>
      <c r="Q103" s="245"/>
      <c r="R103" s="245"/>
      <c r="S103" s="245"/>
      <c r="T103" s="246"/>
      <c r="AT103" s="247" t="s">
        <v>174</v>
      </c>
      <c r="AU103" s="247" t="s">
        <v>87</v>
      </c>
      <c r="AV103" s="12" t="s">
        <v>87</v>
      </c>
      <c r="AW103" s="12" t="s">
        <v>37</v>
      </c>
      <c r="AX103" s="12" t="s">
        <v>85</v>
      </c>
      <c r="AY103" s="247" t="s">
        <v>132</v>
      </c>
    </row>
    <row r="104" spans="2:65" s="1" customFormat="1" ht="16.5" customHeight="1">
      <c r="B104" s="37"/>
      <c r="C104" s="249" t="s">
        <v>131</v>
      </c>
      <c r="D104" s="249" t="s">
        <v>229</v>
      </c>
      <c r="E104" s="250" t="s">
        <v>689</v>
      </c>
      <c r="F104" s="251" t="s">
        <v>690</v>
      </c>
      <c r="G104" s="252" t="s">
        <v>266</v>
      </c>
      <c r="H104" s="253">
        <v>3</v>
      </c>
      <c r="I104" s="254"/>
      <c r="J104" s="255">
        <f>ROUND(I104*H104,2)</f>
        <v>0</v>
      </c>
      <c r="K104" s="251" t="s">
        <v>19</v>
      </c>
      <c r="L104" s="256"/>
      <c r="M104" s="257" t="s">
        <v>19</v>
      </c>
      <c r="N104" s="258" t="s">
        <v>49</v>
      </c>
      <c r="O104" s="82"/>
      <c r="P104" s="225">
        <f>O104*H104</f>
        <v>0</v>
      </c>
      <c r="Q104" s="225">
        <v>0.062</v>
      </c>
      <c r="R104" s="225">
        <f>Q104*H104</f>
        <v>0.186</v>
      </c>
      <c r="S104" s="225">
        <v>0</v>
      </c>
      <c r="T104" s="226">
        <f>S104*H104</f>
        <v>0</v>
      </c>
      <c r="AR104" s="227" t="s">
        <v>681</v>
      </c>
      <c r="AT104" s="227" t="s">
        <v>229</v>
      </c>
      <c r="AU104" s="227" t="s">
        <v>87</v>
      </c>
      <c r="AY104" s="16" t="s">
        <v>132</v>
      </c>
      <c r="BE104" s="228">
        <f>IF(N104="základní",J104,0)</f>
        <v>0</v>
      </c>
      <c r="BF104" s="228">
        <f>IF(N104="snížená",J104,0)</f>
        <v>0</v>
      </c>
      <c r="BG104" s="228">
        <f>IF(N104="zákl. přenesená",J104,0)</f>
        <v>0</v>
      </c>
      <c r="BH104" s="228">
        <f>IF(N104="sníž. přenesená",J104,0)</f>
        <v>0</v>
      </c>
      <c r="BI104" s="228">
        <f>IF(N104="nulová",J104,0)</f>
        <v>0</v>
      </c>
      <c r="BJ104" s="16" t="s">
        <v>85</v>
      </c>
      <c r="BK104" s="228">
        <f>ROUND(I104*H104,2)</f>
        <v>0</v>
      </c>
      <c r="BL104" s="16" t="s">
        <v>681</v>
      </c>
      <c r="BM104" s="227" t="s">
        <v>691</v>
      </c>
    </row>
    <row r="105" spans="2:51" s="12" customFormat="1" ht="12">
      <c r="B105" s="237"/>
      <c r="C105" s="238"/>
      <c r="D105" s="229" t="s">
        <v>174</v>
      </c>
      <c r="E105" s="239" t="s">
        <v>19</v>
      </c>
      <c r="F105" s="240" t="s">
        <v>147</v>
      </c>
      <c r="G105" s="238"/>
      <c r="H105" s="241">
        <v>3</v>
      </c>
      <c r="I105" s="242"/>
      <c r="J105" s="238"/>
      <c r="K105" s="238"/>
      <c r="L105" s="243"/>
      <c r="M105" s="244"/>
      <c r="N105" s="245"/>
      <c r="O105" s="245"/>
      <c r="P105" s="245"/>
      <c r="Q105" s="245"/>
      <c r="R105" s="245"/>
      <c r="S105" s="245"/>
      <c r="T105" s="246"/>
      <c r="AT105" s="247" t="s">
        <v>174</v>
      </c>
      <c r="AU105" s="247" t="s">
        <v>87</v>
      </c>
      <c r="AV105" s="12" t="s">
        <v>87</v>
      </c>
      <c r="AW105" s="12" t="s">
        <v>37</v>
      </c>
      <c r="AX105" s="12" t="s">
        <v>85</v>
      </c>
      <c r="AY105" s="247" t="s">
        <v>132</v>
      </c>
    </row>
    <row r="106" spans="2:65" s="1" customFormat="1" ht="24" customHeight="1">
      <c r="B106" s="37"/>
      <c r="C106" s="216" t="s">
        <v>206</v>
      </c>
      <c r="D106" s="216" t="s">
        <v>133</v>
      </c>
      <c r="E106" s="217" t="s">
        <v>692</v>
      </c>
      <c r="F106" s="218" t="s">
        <v>693</v>
      </c>
      <c r="G106" s="219" t="s">
        <v>266</v>
      </c>
      <c r="H106" s="220">
        <v>3</v>
      </c>
      <c r="I106" s="221"/>
      <c r="J106" s="222">
        <f>ROUND(I106*H106,2)</f>
        <v>0</v>
      </c>
      <c r="K106" s="218" t="s">
        <v>170</v>
      </c>
      <c r="L106" s="42"/>
      <c r="M106" s="223" t="s">
        <v>19</v>
      </c>
      <c r="N106" s="224" t="s">
        <v>49</v>
      </c>
      <c r="O106" s="82"/>
      <c r="P106" s="225">
        <f>O106*H106</f>
        <v>0</v>
      </c>
      <c r="Q106" s="225">
        <v>0</v>
      </c>
      <c r="R106" s="225">
        <f>Q106*H106</f>
        <v>0</v>
      </c>
      <c r="S106" s="225">
        <v>0</v>
      </c>
      <c r="T106" s="226">
        <f>S106*H106</f>
        <v>0</v>
      </c>
      <c r="AR106" s="227" t="s">
        <v>642</v>
      </c>
      <c r="AT106" s="227" t="s">
        <v>133</v>
      </c>
      <c r="AU106" s="227" t="s">
        <v>87</v>
      </c>
      <c r="AY106" s="16" t="s">
        <v>132</v>
      </c>
      <c r="BE106" s="228">
        <f>IF(N106="základní",J106,0)</f>
        <v>0</v>
      </c>
      <c r="BF106" s="228">
        <f>IF(N106="snížená",J106,0)</f>
        <v>0</v>
      </c>
      <c r="BG106" s="228">
        <f>IF(N106="zákl. přenesená",J106,0)</f>
        <v>0</v>
      </c>
      <c r="BH106" s="228">
        <f>IF(N106="sníž. přenesená",J106,0)</f>
        <v>0</v>
      </c>
      <c r="BI106" s="228">
        <f>IF(N106="nulová",J106,0)</f>
        <v>0</v>
      </c>
      <c r="BJ106" s="16" t="s">
        <v>85</v>
      </c>
      <c r="BK106" s="228">
        <f>ROUND(I106*H106,2)</f>
        <v>0</v>
      </c>
      <c r="BL106" s="16" t="s">
        <v>642</v>
      </c>
      <c r="BM106" s="227" t="s">
        <v>694</v>
      </c>
    </row>
    <row r="107" spans="2:51" s="12" customFormat="1" ht="12">
      <c r="B107" s="237"/>
      <c r="C107" s="238"/>
      <c r="D107" s="229" t="s">
        <v>174</v>
      </c>
      <c r="E107" s="239" t="s">
        <v>19</v>
      </c>
      <c r="F107" s="240" t="s">
        <v>147</v>
      </c>
      <c r="G107" s="238"/>
      <c r="H107" s="241">
        <v>3</v>
      </c>
      <c r="I107" s="242"/>
      <c r="J107" s="238"/>
      <c r="K107" s="238"/>
      <c r="L107" s="243"/>
      <c r="M107" s="244"/>
      <c r="N107" s="245"/>
      <c r="O107" s="245"/>
      <c r="P107" s="245"/>
      <c r="Q107" s="245"/>
      <c r="R107" s="245"/>
      <c r="S107" s="245"/>
      <c r="T107" s="246"/>
      <c r="AT107" s="247" t="s">
        <v>174</v>
      </c>
      <c r="AU107" s="247" t="s">
        <v>87</v>
      </c>
      <c r="AV107" s="12" t="s">
        <v>87</v>
      </c>
      <c r="AW107" s="12" t="s">
        <v>37</v>
      </c>
      <c r="AX107" s="12" t="s">
        <v>85</v>
      </c>
      <c r="AY107" s="247" t="s">
        <v>132</v>
      </c>
    </row>
    <row r="108" spans="2:65" s="1" customFormat="1" ht="16.5" customHeight="1">
      <c r="B108" s="37"/>
      <c r="C108" s="249" t="s">
        <v>215</v>
      </c>
      <c r="D108" s="249" t="s">
        <v>229</v>
      </c>
      <c r="E108" s="250" t="s">
        <v>695</v>
      </c>
      <c r="F108" s="251" t="s">
        <v>696</v>
      </c>
      <c r="G108" s="252" t="s">
        <v>266</v>
      </c>
      <c r="H108" s="253">
        <v>3</v>
      </c>
      <c r="I108" s="254"/>
      <c r="J108" s="255">
        <f>ROUND(I108*H108,2)</f>
        <v>0</v>
      </c>
      <c r="K108" s="251" t="s">
        <v>19</v>
      </c>
      <c r="L108" s="256"/>
      <c r="M108" s="257" t="s">
        <v>19</v>
      </c>
      <c r="N108" s="258" t="s">
        <v>49</v>
      </c>
      <c r="O108" s="82"/>
      <c r="P108" s="225">
        <f>O108*H108</f>
        <v>0</v>
      </c>
      <c r="Q108" s="225">
        <v>0.0025</v>
      </c>
      <c r="R108" s="225">
        <f>Q108*H108</f>
        <v>0.0075</v>
      </c>
      <c r="S108" s="225">
        <v>0</v>
      </c>
      <c r="T108" s="226">
        <f>S108*H108</f>
        <v>0</v>
      </c>
      <c r="AR108" s="227" t="s">
        <v>681</v>
      </c>
      <c r="AT108" s="227" t="s">
        <v>229</v>
      </c>
      <c r="AU108" s="227" t="s">
        <v>87</v>
      </c>
      <c r="AY108" s="16" t="s">
        <v>132</v>
      </c>
      <c r="BE108" s="228">
        <f>IF(N108="základní",J108,0)</f>
        <v>0</v>
      </c>
      <c r="BF108" s="228">
        <f>IF(N108="snížená",J108,0)</f>
        <v>0</v>
      </c>
      <c r="BG108" s="228">
        <f>IF(N108="zákl. přenesená",J108,0)</f>
        <v>0</v>
      </c>
      <c r="BH108" s="228">
        <f>IF(N108="sníž. přenesená",J108,0)</f>
        <v>0</v>
      </c>
      <c r="BI108" s="228">
        <f>IF(N108="nulová",J108,0)</f>
        <v>0</v>
      </c>
      <c r="BJ108" s="16" t="s">
        <v>85</v>
      </c>
      <c r="BK108" s="228">
        <f>ROUND(I108*H108,2)</f>
        <v>0</v>
      </c>
      <c r="BL108" s="16" t="s">
        <v>681</v>
      </c>
      <c r="BM108" s="227" t="s">
        <v>697</v>
      </c>
    </row>
    <row r="109" spans="2:51" s="12" customFormat="1" ht="12">
      <c r="B109" s="237"/>
      <c r="C109" s="238"/>
      <c r="D109" s="229" t="s">
        <v>174</v>
      </c>
      <c r="E109" s="239" t="s">
        <v>19</v>
      </c>
      <c r="F109" s="240" t="s">
        <v>147</v>
      </c>
      <c r="G109" s="238"/>
      <c r="H109" s="241">
        <v>3</v>
      </c>
      <c r="I109" s="242"/>
      <c r="J109" s="238"/>
      <c r="K109" s="238"/>
      <c r="L109" s="243"/>
      <c r="M109" s="244"/>
      <c r="N109" s="245"/>
      <c r="O109" s="245"/>
      <c r="P109" s="245"/>
      <c r="Q109" s="245"/>
      <c r="R109" s="245"/>
      <c r="S109" s="245"/>
      <c r="T109" s="246"/>
      <c r="AT109" s="247" t="s">
        <v>174</v>
      </c>
      <c r="AU109" s="247" t="s">
        <v>87</v>
      </c>
      <c r="AV109" s="12" t="s">
        <v>87</v>
      </c>
      <c r="AW109" s="12" t="s">
        <v>37</v>
      </c>
      <c r="AX109" s="12" t="s">
        <v>85</v>
      </c>
      <c r="AY109" s="247" t="s">
        <v>132</v>
      </c>
    </row>
    <row r="110" spans="2:65" s="1" customFormat="1" ht="16.5" customHeight="1">
      <c r="B110" s="37"/>
      <c r="C110" s="216" t="s">
        <v>189</v>
      </c>
      <c r="D110" s="216" t="s">
        <v>133</v>
      </c>
      <c r="E110" s="217" t="s">
        <v>698</v>
      </c>
      <c r="F110" s="218" t="s">
        <v>699</v>
      </c>
      <c r="G110" s="219" t="s">
        <v>266</v>
      </c>
      <c r="H110" s="220">
        <v>3</v>
      </c>
      <c r="I110" s="221"/>
      <c r="J110" s="222">
        <f>ROUND(I110*H110,2)</f>
        <v>0</v>
      </c>
      <c r="K110" s="218" t="s">
        <v>19</v>
      </c>
      <c r="L110" s="42"/>
      <c r="M110" s="223" t="s">
        <v>19</v>
      </c>
      <c r="N110" s="224" t="s">
        <v>49</v>
      </c>
      <c r="O110" s="82"/>
      <c r="P110" s="225">
        <f>O110*H110</f>
        <v>0</v>
      </c>
      <c r="Q110" s="225">
        <v>0</v>
      </c>
      <c r="R110" s="225">
        <f>Q110*H110</f>
        <v>0</v>
      </c>
      <c r="S110" s="225">
        <v>0</v>
      </c>
      <c r="T110" s="226">
        <f>S110*H110</f>
        <v>0</v>
      </c>
      <c r="AR110" s="227" t="s">
        <v>642</v>
      </c>
      <c r="AT110" s="227" t="s">
        <v>133</v>
      </c>
      <c r="AU110" s="227" t="s">
        <v>87</v>
      </c>
      <c r="AY110" s="16" t="s">
        <v>132</v>
      </c>
      <c r="BE110" s="228">
        <f>IF(N110="základní",J110,0)</f>
        <v>0</v>
      </c>
      <c r="BF110" s="228">
        <f>IF(N110="snížená",J110,0)</f>
        <v>0</v>
      </c>
      <c r="BG110" s="228">
        <f>IF(N110="zákl. přenesená",J110,0)</f>
        <v>0</v>
      </c>
      <c r="BH110" s="228">
        <f>IF(N110="sníž. přenesená",J110,0)</f>
        <v>0</v>
      </c>
      <c r="BI110" s="228">
        <f>IF(N110="nulová",J110,0)</f>
        <v>0</v>
      </c>
      <c r="BJ110" s="16" t="s">
        <v>85</v>
      </c>
      <c r="BK110" s="228">
        <f>ROUND(I110*H110,2)</f>
        <v>0</v>
      </c>
      <c r="BL110" s="16" t="s">
        <v>642</v>
      </c>
      <c r="BM110" s="227" t="s">
        <v>700</v>
      </c>
    </row>
    <row r="111" spans="2:65" s="1" customFormat="1" ht="16.5" customHeight="1">
      <c r="B111" s="37"/>
      <c r="C111" s="249" t="s">
        <v>196</v>
      </c>
      <c r="D111" s="249" t="s">
        <v>229</v>
      </c>
      <c r="E111" s="250" t="s">
        <v>701</v>
      </c>
      <c r="F111" s="251" t="s">
        <v>702</v>
      </c>
      <c r="G111" s="252" t="s">
        <v>703</v>
      </c>
      <c r="H111" s="253">
        <v>3</v>
      </c>
      <c r="I111" s="254"/>
      <c r="J111" s="255">
        <f>ROUND(I111*H111,2)</f>
        <v>0</v>
      </c>
      <c r="K111" s="251" t="s">
        <v>19</v>
      </c>
      <c r="L111" s="256"/>
      <c r="M111" s="257" t="s">
        <v>19</v>
      </c>
      <c r="N111" s="258" t="s">
        <v>49</v>
      </c>
      <c r="O111" s="82"/>
      <c r="P111" s="225">
        <f>O111*H111</f>
        <v>0</v>
      </c>
      <c r="Q111" s="225">
        <v>0</v>
      </c>
      <c r="R111" s="225">
        <f>Q111*H111</f>
        <v>0</v>
      </c>
      <c r="S111" s="225">
        <v>0</v>
      </c>
      <c r="T111" s="226">
        <f>S111*H111</f>
        <v>0</v>
      </c>
      <c r="AR111" s="227" t="s">
        <v>681</v>
      </c>
      <c r="AT111" s="227" t="s">
        <v>229</v>
      </c>
      <c r="AU111" s="227" t="s">
        <v>87</v>
      </c>
      <c r="AY111" s="16" t="s">
        <v>132</v>
      </c>
      <c r="BE111" s="228">
        <f>IF(N111="základní",J111,0)</f>
        <v>0</v>
      </c>
      <c r="BF111" s="228">
        <f>IF(N111="snížená",J111,0)</f>
        <v>0</v>
      </c>
      <c r="BG111" s="228">
        <f>IF(N111="zákl. přenesená",J111,0)</f>
        <v>0</v>
      </c>
      <c r="BH111" s="228">
        <f>IF(N111="sníž. přenesená",J111,0)</f>
        <v>0</v>
      </c>
      <c r="BI111" s="228">
        <f>IF(N111="nulová",J111,0)</f>
        <v>0</v>
      </c>
      <c r="BJ111" s="16" t="s">
        <v>85</v>
      </c>
      <c r="BK111" s="228">
        <f>ROUND(I111*H111,2)</f>
        <v>0</v>
      </c>
      <c r="BL111" s="16" t="s">
        <v>681</v>
      </c>
      <c r="BM111" s="227" t="s">
        <v>704</v>
      </c>
    </row>
    <row r="112" spans="2:51" s="12" customFormat="1" ht="12">
      <c r="B112" s="237"/>
      <c r="C112" s="238"/>
      <c r="D112" s="229" t="s">
        <v>174</v>
      </c>
      <c r="E112" s="239" t="s">
        <v>19</v>
      </c>
      <c r="F112" s="240" t="s">
        <v>147</v>
      </c>
      <c r="G112" s="238"/>
      <c r="H112" s="241">
        <v>3</v>
      </c>
      <c r="I112" s="242"/>
      <c r="J112" s="238"/>
      <c r="K112" s="238"/>
      <c r="L112" s="243"/>
      <c r="M112" s="244"/>
      <c r="N112" s="245"/>
      <c r="O112" s="245"/>
      <c r="P112" s="245"/>
      <c r="Q112" s="245"/>
      <c r="R112" s="245"/>
      <c r="S112" s="245"/>
      <c r="T112" s="246"/>
      <c r="AT112" s="247" t="s">
        <v>174</v>
      </c>
      <c r="AU112" s="247" t="s">
        <v>87</v>
      </c>
      <c r="AV112" s="12" t="s">
        <v>87</v>
      </c>
      <c r="AW112" s="12" t="s">
        <v>37</v>
      </c>
      <c r="AX112" s="12" t="s">
        <v>85</v>
      </c>
      <c r="AY112" s="247" t="s">
        <v>132</v>
      </c>
    </row>
    <row r="113" spans="2:65" s="1" customFormat="1" ht="16.5" customHeight="1">
      <c r="B113" s="37"/>
      <c r="C113" s="249" t="s">
        <v>211</v>
      </c>
      <c r="D113" s="249" t="s">
        <v>229</v>
      </c>
      <c r="E113" s="250" t="s">
        <v>705</v>
      </c>
      <c r="F113" s="251" t="s">
        <v>706</v>
      </c>
      <c r="G113" s="252" t="s">
        <v>703</v>
      </c>
      <c r="H113" s="253">
        <v>3</v>
      </c>
      <c r="I113" s="254"/>
      <c r="J113" s="255">
        <f>ROUND(I113*H113,2)</f>
        <v>0</v>
      </c>
      <c r="K113" s="251" t="s">
        <v>19</v>
      </c>
      <c r="L113" s="256"/>
      <c r="M113" s="257" t="s">
        <v>19</v>
      </c>
      <c r="N113" s="258" t="s">
        <v>49</v>
      </c>
      <c r="O113" s="82"/>
      <c r="P113" s="225">
        <f>O113*H113</f>
        <v>0</v>
      </c>
      <c r="Q113" s="225">
        <v>0</v>
      </c>
      <c r="R113" s="225">
        <f>Q113*H113</f>
        <v>0</v>
      </c>
      <c r="S113" s="225">
        <v>0</v>
      </c>
      <c r="T113" s="226">
        <f>S113*H113</f>
        <v>0</v>
      </c>
      <c r="AR113" s="227" t="s">
        <v>681</v>
      </c>
      <c r="AT113" s="227" t="s">
        <v>229</v>
      </c>
      <c r="AU113" s="227" t="s">
        <v>87</v>
      </c>
      <c r="AY113" s="16" t="s">
        <v>132</v>
      </c>
      <c r="BE113" s="228">
        <f>IF(N113="základní",J113,0)</f>
        <v>0</v>
      </c>
      <c r="BF113" s="228">
        <f>IF(N113="snížená",J113,0)</f>
        <v>0</v>
      </c>
      <c r="BG113" s="228">
        <f>IF(N113="zákl. přenesená",J113,0)</f>
        <v>0</v>
      </c>
      <c r="BH113" s="228">
        <f>IF(N113="sníž. přenesená",J113,0)</f>
        <v>0</v>
      </c>
      <c r="BI113" s="228">
        <f>IF(N113="nulová",J113,0)</f>
        <v>0</v>
      </c>
      <c r="BJ113" s="16" t="s">
        <v>85</v>
      </c>
      <c r="BK113" s="228">
        <f>ROUND(I113*H113,2)</f>
        <v>0</v>
      </c>
      <c r="BL113" s="16" t="s">
        <v>681</v>
      </c>
      <c r="BM113" s="227" t="s">
        <v>707</v>
      </c>
    </row>
    <row r="114" spans="2:51" s="12" customFormat="1" ht="12">
      <c r="B114" s="237"/>
      <c r="C114" s="238"/>
      <c r="D114" s="229" t="s">
        <v>174</v>
      </c>
      <c r="E114" s="239" t="s">
        <v>19</v>
      </c>
      <c r="F114" s="240" t="s">
        <v>147</v>
      </c>
      <c r="G114" s="238"/>
      <c r="H114" s="241">
        <v>3</v>
      </c>
      <c r="I114" s="242"/>
      <c r="J114" s="238"/>
      <c r="K114" s="238"/>
      <c r="L114" s="243"/>
      <c r="M114" s="244"/>
      <c r="N114" s="245"/>
      <c r="O114" s="245"/>
      <c r="P114" s="245"/>
      <c r="Q114" s="245"/>
      <c r="R114" s="245"/>
      <c r="S114" s="245"/>
      <c r="T114" s="246"/>
      <c r="AT114" s="247" t="s">
        <v>174</v>
      </c>
      <c r="AU114" s="247" t="s">
        <v>87</v>
      </c>
      <c r="AV114" s="12" t="s">
        <v>87</v>
      </c>
      <c r="AW114" s="12" t="s">
        <v>37</v>
      </c>
      <c r="AX114" s="12" t="s">
        <v>85</v>
      </c>
      <c r="AY114" s="247" t="s">
        <v>132</v>
      </c>
    </row>
    <row r="115" spans="2:65" s="1" customFormat="1" ht="36" customHeight="1">
      <c r="B115" s="37"/>
      <c r="C115" s="216" t="s">
        <v>221</v>
      </c>
      <c r="D115" s="216" t="s">
        <v>133</v>
      </c>
      <c r="E115" s="217" t="s">
        <v>708</v>
      </c>
      <c r="F115" s="218" t="s">
        <v>709</v>
      </c>
      <c r="G115" s="219" t="s">
        <v>192</v>
      </c>
      <c r="H115" s="220">
        <v>0.675</v>
      </c>
      <c r="I115" s="221"/>
      <c r="J115" s="222">
        <f>ROUND(I115*H115,2)</f>
        <v>0</v>
      </c>
      <c r="K115" s="218" t="s">
        <v>170</v>
      </c>
      <c r="L115" s="42"/>
      <c r="M115" s="223" t="s">
        <v>19</v>
      </c>
      <c r="N115" s="224" t="s">
        <v>49</v>
      </c>
      <c r="O115" s="82"/>
      <c r="P115" s="225">
        <f>O115*H115</f>
        <v>0</v>
      </c>
      <c r="Q115" s="225">
        <v>2.45329</v>
      </c>
      <c r="R115" s="225">
        <f>Q115*H115</f>
        <v>1.65597075</v>
      </c>
      <c r="S115" s="225">
        <v>0</v>
      </c>
      <c r="T115" s="226">
        <f>S115*H115</f>
        <v>0</v>
      </c>
      <c r="AR115" s="227" t="s">
        <v>642</v>
      </c>
      <c r="AT115" s="227" t="s">
        <v>133</v>
      </c>
      <c r="AU115" s="227" t="s">
        <v>87</v>
      </c>
      <c r="AY115" s="16" t="s">
        <v>132</v>
      </c>
      <c r="BE115" s="228">
        <f>IF(N115="základní",J115,0)</f>
        <v>0</v>
      </c>
      <c r="BF115" s="228">
        <f>IF(N115="snížená",J115,0)</f>
        <v>0</v>
      </c>
      <c r="BG115" s="228">
        <f>IF(N115="zákl. přenesená",J115,0)</f>
        <v>0</v>
      </c>
      <c r="BH115" s="228">
        <f>IF(N115="sníž. přenesená",J115,0)</f>
        <v>0</v>
      </c>
      <c r="BI115" s="228">
        <f>IF(N115="nulová",J115,0)</f>
        <v>0</v>
      </c>
      <c r="BJ115" s="16" t="s">
        <v>85</v>
      </c>
      <c r="BK115" s="228">
        <f>ROUND(I115*H115,2)</f>
        <v>0</v>
      </c>
      <c r="BL115" s="16" t="s">
        <v>642</v>
      </c>
      <c r="BM115" s="227" t="s">
        <v>710</v>
      </c>
    </row>
    <row r="116" spans="2:51" s="12" customFormat="1" ht="12">
      <c r="B116" s="237"/>
      <c r="C116" s="238"/>
      <c r="D116" s="229" t="s">
        <v>174</v>
      </c>
      <c r="E116" s="239" t="s">
        <v>19</v>
      </c>
      <c r="F116" s="240" t="s">
        <v>711</v>
      </c>
      <c r="G116" s="238"/>
      <c r="H116" s="241">
        <v>0.675</v>
      </c>
      <c r="I116" s="242"/>
      <c r="J116" s="238"/>
      <c r="K116" s="238"/>
      <c r="L116" s="243"/>
      <c r="M116" s="244"/>
      <c r="N116" s="245"/>
      <c r="O116" s="245"/>
      <c r="P116" s="245"/>
      <c r="Q116" s="245"/>
      <c r="R116" s="245"/>
      <c r="S116" s="245"/>
      <c r="T116" s="246"/>
      <c r="AT116" s="247" t="s">
        <v>174</v>
      </c>
      <c r="AU116" s="247" t="s">
        <v>87</v>
      </c>
      <c r="AV116" s="12" t="s">
        <v>87</v>
      </c>
      <c r="AW116" s="12" t="s">
        <v>37</v>
      </c>
      <c r="AX116" s="12" t="s">
        <v>85</v>
      </c>
      <c r="AY116" s="247" t="s">
        <v>132</v>
      </c>
    </row>
    <row r="117" spans="2:63" s="11" customFormat="1" ht="22.8" customHeight="1">
      <c r="B117" s="202"/>
      <c r="C117" s="203"/>
      <c r="D117" s="204" t="s">
        <v>77</v>
      </c>
      <c r="E117" s="232" t="s">
        <v>712</v>
      </c>
      <c r="F117" s="232" t="s">
        <v>713</v>
      </c>
      <c r="G117" s="203"/>
      <c r="H117" s="203"/>
      <c r="I117" s="206"/>
      <c r="J117" s="233">
        <f>BK117</f>
        <v>0</v>
      </c>
      <c r="K117" s="203"/>
      <c r="L117" s="208"/>
      <c r="M117" s="209"/>
      <c r="N117" s="210"/>
      <c r="O117" s="210"/>
      <c r="P117" s="211">
        <f>SUM(P118:P138)</f>
        <v>0</v>
      </c>
      <c r="Q117" s="210"/>
      <c r="R117" s="211">
        <f>SUM(R118:R138)</f>
        <v>0.07237</v>
      </c>
      <c r="S117" s="210"/>
      <c r="T117" s="212">
        <f>SUM(T118:T138)</f>
        <v>0</v>
      </c>
      <c r="AR117" s="213" t="s">
        <v>147</v>
      </c>
      <c r="AT117" s="214" t="s">
        <v>77</v>
      </c>
      <c r="AU117" s="214" t="s">
        <v>85</v>
      </c>
      <c r="AY117" s="213" t="s">
        <v>132</v>
      </c>
      <c r="BK117" s="215">
        <f>SUM(BK118:BK138)</f>
        <v>0</v>
      </c>
    </row>
    <row r="118" spans="2:65" s="1" customFormat="1" ht="36" customHeight="1">
      <c r="B118" s="37"/>
      <c r="C118" s="216" t="s">
        <v>289</v>
      </c>
      <c r="D118" s="216" t="s">
        <v>133</v>
      </c>
      <c r="E118" s="217" t="s">
        <v>714</v>
      </c>
      <c r="F118" s="218" t="s">
        <v>715</v>
      </c>
      <c r="G118" s="219" t="s">
        <v>266</v>
      </c>
      <c r="H118" s="220">
        <v>5</v>
      </c>
      <c r="I118" s="221"/>
      <c r="J118" s="222">
        <f>ROUND(I118*H118,2)</f>
        <v>0</v>
      </c>
      <c r="K118" s="218" t="s">
        <v>19</v>
      </c>
      <c r="L118" s="42"/>
      <c r="M118" s="223" t="s">
        <v>19</v>
      </c>
      <c r="N118" s="224" t="s">
        <v>49</v>
      </c>
      <c r="O118" s="82"/>
      <c r="P118" s="225">
        <f>O118*H118</f>
        <v>0</v>
      </c>
      <c r="Q118" s="225">
        <v>0</v>
      </c>
      <c r="R118" s="225">
        <f>Q118*H118</f>
        <v>0</v>
      </c>
      <c r="S118" s="225">
        <v>0</v>
      </c>
      <c r="T118" s="226">
        <f>S118*H118</f>
        <v>0</v>
      </c>
      <c r="AR118" s="227" t="s">
        <v>642</v>
      </c>
      <c r="AT118" s="227" t="s">
        <v>133</v>
      </c>
      <c r="AU118" s="227" t="s">
        <v>87</v>
      </c>
      <c r="AY118" s="16" t="s">
        <v>132</v>
      </c>
      <c r="BE118" s="228">
        <f>IF(N118="základní",J118,0)</f>
        <v>0</v>
      </c>
      <c r="BF118" s="228">
        <f>IF(N118="snížená",J118,0)</f>
        <v>0</v>
      </c>
      <c r="BG118" s="228">
        <f>IF(N118="zákl. přenesená",J118,0)</f>
        <v>0</v>
      </c>
      <c r="BH118" s="228">
        <f>IF(N118="sníž. přenesená",J118,0)</f>
        <v>0</v>
      </c>
      <c r="BI118" s="228">
        <f>IF(N118="nulová",J118,0)</f>
        <v>0</v>
      </c>
      <c r="BJ118" s="16" t="s">
        <v>85</v>
      </c>
      <c r="BK118" s="228">
        <f>ROUND(I118*H118,2)</f>
        <v>0</v>
      </c>
      <c r="BL118" s="16" t="s">
        <v>642</v>
      </c>
      <c r="BM118" s="227" t="s">
        <v>716</v>
      </c>
    </row>
    <row r="119" spans="2:65" s="1" customFormat="1" ht="16.5" customHeight="1">
      <c r="B119" s="37"/>
      <c r="C119" s="249" t="s">
        <v>296</v>
      </c>
      <c r="D119" s="249" t="s">
        <v>229</v>
      </c>
      <c r="E119" s="250" t="s">
        <v>717</v>
      </c>
      <c r="F119" s="251" t="s">
        <v>718</v>
      </c>
      <c r="G119" s="252" t="s">
        <v>703</v>
      </c>
      <c r="H119" s="253">
        <v>5</v>
      </c>
      <c r="I119" s="254"/>
      <c r="J119" s="255">
        <f>ROUND(I119*H119,2)</f>
        <v>0</v>
      </c>
      <c r="K119" s="251" t="s">
        <v>19</v>
      </c>
      <c r="L119" s="256"/>
      <c r="M119" s="257" t="s">
        <v>19</v>
      </c>
      <c r="N119" s="258" t="s">
        <v>49</v>
      </c>
      <c r="O119" s="82"/>
      <c r="P119" s="225">
        <f>O119*H119</f>
        <v>0</v>
      </c>
      <c r="Q119" s="225">
        <v>0</v>
      </c>
      <c r="R119" s="225">
        <f>Q119*H119</f>
        <v>0</v>
      </c>
      <c r="S119" s="225">
        <v>0</v>
      </c>
      <c r="T119" s="226">
        <f>S119*H119</f>
        <v>0</v>
      </c>
      <c r="AR119" s="227" t="s">
        <v>681</v>
      </c>
      <c r="AT119" s="227" t="s">
        <v>229</v>
      </c>
      <c r="AU119" s="227" t="s">
        <v>87</v>
      </c>
      <c r="AY119" s="16" t="s">
        <v>132</v>
      </c>
      <c r="BE119" s="228">
        <f>IF(N119="základní",J119,0)</f>
        <v>0</v>
      </c>
      <c r="BF119" s="228">
        <f>IF(N119="snížená",J119,0)</f>
        <v>0</v>
      </c>
      <c r="BG119" s="228">
        <f>IF(N119="zákl. přenesená",J119,0)</f>
        <v>0</v>
      </c>
      <c r="BH119" s="228">
        <f>IF(N119="sníž. přenesená",J119,0)</f>
        <v>0</v>
      </c>
      <c r="BI119" s="228">
        <f>IF(N119="nulová",J119,0)</f>
        <v>0</v>
      </c>
      <c r="BJ119" s="16" t="s">
        <v>85</v>
      </c>
      <c r="BK119" s="228">
        <f>ROUND(I119*H119,2)</f>
        <v>0</v>
      </c>
      <c r="BL119" s="16" t="s">
        <v>681</v>
      </c>
      <c r="BM119" s="227" t="s">
        <v>719</v>
      </c>
    </row>
    <row r="120" spans="2:65" s="1" customFormat="1" ht="24" customHeight="1">
      <c r="B120" s="37"/>
      <c r="C120" s="216" t="s">
        <v>228</v>
      </c>
      <c r="D120" s="216" t="s">
        <v>133</v>
      </c>
      <c r="E120" s="217" t="s">
        <v>720</v>
      </c>
      <c r="F120" s="218" t="s">
        <v>721</v>
      </c>
      <c r="G120" s="219" t="s">
        <v>273</v>
      </c>
      <c r="H120" s="220">
        <v>12</v>
      </c>
      <c r="I120" s="221"/>
      <c r="J120" s="222">
        <f>ROUND(I120*H120,2)</f>
        <v>0</v>
      </c>
      <c r="K120" s="218" t="s">
        <v>170</v>
      </c>
      <c r="L120" s="42"/>
      <c r="M120" s="223" t="s">
        <v>19</v>
      </c>
      <c r="N120" s="224" t="s">
        <v>49</v>
      </c>
      <c r="O120" s="82"/>
      <c r="P120" s="225">
        <f>O120*H120</f>
        <v>0</v>
      </c>
      <c r="Q120" s="225">
        <v>0</v>
      </c>
      <c r="R120" s="225">
        <f>Q120*H120</f>
        <v>0</v>
      </c>
      <c r="S120" s="225">
        <v>0</v>
      </c>
      <c r="T120" s="226">
        <f>S120*H120</f>
        <v>0</v>
      </c>
      <c r="AR120" s="227" t="s">
        <v>642</v>
      </c>
      <c r="AT120" s="227" t="s">
        <v>133</v>
      </c>
      <c r="AU120" s="227" t="s">
        <v>87</v>
      </c>
      <c r="AY120" s="16" t="s">
        <v>132</v>
      </c>
      <c r="BE120" s="228">
        <f>IF(N120="základní",J120,0)</f>
        <v>0</v>
      </c>
      <c r="BF120" s="228">
        <f>IF(N120="snížená",J120,0)</f>
        <v>0</v>
      </c>
      <c r="BG120" s="228">
        <f>IF(N120="zákl. přenesená",J120,0)</f>
        <v>0</v>
      </c>
      <c r="BH120" s="228">
        <f>IF(N120="sníž. přenesená",J120,0)</f>
        <v>0</v>
      </c>
      <c r="BI120" s="228">
        <f>IF(N120="nulová",J120,0)</f>
        <v>0</v>
      </c>
      <c r="BJ120" s="16" t="s">
        <v>85</v>
      </c>
      <c r="BK120" s="228">
        <f>ROUND(I120*H120,2)</f>
        <v>0</v>
      </c>
      <c r="BL120" s="16" t="s">
        <v>642</v>
      </c>
      <c r="BM120" s="227" t="s">
        <v>722</v>
      </c>
    </row>
    <row r="121" spans="2:65" s="1" customFormat="1" ht="24" customHeight="1">
      <c r="B121" s="37"/>
      <c r="C121" s="249" t="s">
        <v>234</v>
      </c>
      <c r="D121" s="249" t="s">
        <v>229</v>
      </c>
      <c r="E121" s="250" t="s">
        <v>723</v>
      </c>
      <c r="F121" s="251" t="s">
        <v>724</v>
      </c>
      <c r="G121" s="252" t="s">
        <v>273</v>
      </c>
      <c r="H121" s="253">
        <v>12</v>
      </c>
      <c r="I121" s="254"/>
      <c r="J121" s="255">
        <f>ROUND(I121*H121,2)</f>
        <v>0</v>
      </c>
      <c r="K121" s="251" t="s">
        <v>170</v>
      </c>
      <c r="L121" s="256"/>
      <c r="M121" s="257" t="s">
        <v>19</v>
      </c>
      <c r="N121" s="258" t="s">
        <v>49</v>
      </c>
      <c r="O121" s="82"/>
      <c r="P121" s="225">
        <f>O121*H121</f>
        <v>0</v>
      </c>
      <c r="Q121" s="225">
        <v>0.00026</v>
      </c>
      <c r="R121" s="225">
        <f>Q121*H121</f>
        <v>0.0031199999999999995</v>
      </c>
      <c r="S121" s="225">
        <v>0</v>
      </c>
      <c r="T121" s="226">
        <f>S121*H121</f>
        <v>0</v>
      </c>
      <c r="AR121" s="227" t="s">
        <v>681</v>
      </c>
      <c r="AT121" s="227" t="s">
        <v>229</v>
      </c>
      <c r="AU121" s="227" t="s">
        <v>87</v>
      </c>
      <c r="AY121" s="16" t="s">
        <v>132</v>
      </c>
      <c r="BE121" s="228">
        <f>IF(N121="základní",J121,0)</f>
        <v>0</v>
      </c>
      <c r="BF121" s="228">
        <f>IF(N121="snížená",J121,0)</f>
        <v>0</v>
      </c>
      <c r="BG121" s="228">
        <f>IF(N121="zákl. přenesená",J121,0)</f>
        <v>0</v>
      </c>
      <c r="BH121" s="228">
        <f>IF(N121="sníž. přenesená",J121,0)</f>
        <v>0</v>
      </c>
      <c r="BI121" s="228">
        <f>IF(N121="nulová",J121,0)</f>
        <v>0</v>
      </c>
      <c r="BJ121" s="16" t="s">
        <v>85</v>
      </c>
      <c r="BK121" s="228">
        <f>ROUND(I121*H121,2)</f>
        <v>0</v>
      </c>
      <c r="BL121" s="16" t="s">
        <v>681</v>
      </c>
      <c r="BM121" s="227" t="s">
        <v>725</v>
      </c>
    </row>
    <row r="122" spans="2:47" s="1" customFormat="1" ht="12">
      <c r="B122" s="37"/>
      <c r="C122" s="38"/>
      <c r="D122" s="229" t="s">
        <v>139</v>
      </c>
      <c r="E122" s="38"/>
      <c r="F122" s="230" t="s">
        <v>726</v>
      </c>
      <c r="G122" s="38"/>
      <c r="H122" s="38"/>
      <c r="I122" s="144"/>
      <c r="J122" s="38"/>
      <c r="K122" s="38"/>
      <c r="L122" s="42"/>
      <c r="M122" s="231"/>
      <c r="N122" s="82"/>
      <c r="O122" s="82"/>
      <c r="P122" s="82"/>
      <c r="Q122" s="82"/>
      <c r="R122" s="82"/>
      <c r="S122" s="82"/>
      <c r="T122" s="83"/>
      <c r="AT122" s="16" t="s">
        <v>139</v>
      </c>
      <c r="AU122" s="16" t="s">
        <v>87</v>
      </c>
    </row>
    <row r="123" spans="2:65" s="1" customFormat="1" ht="36" customHeight="1">
      <c r="B123" s="37"/>
      <c r="C123" s="216" t="s">
        <v>239</v>
      </c>
      <c r="D123" s="216" t="s">
        <v>133</v>
      </c>
      <c r="E123" s="217" t="s">
        <v>727</v>
      </c>
      <c r="F123" s="218" t="s">
        <v>728</v>
      </c>
      <c r="G123" s="219" t="s">
        <v>273</v>
      </c>
      <c r="H123" s="220">
        <v>25</v>
      </c>
      <c r="I123" s="221"/>
      <c r="J123" s="222">
        <f>ROUND(I123*H123,2)</f>
        <v>0</v>
      </c>
      <c r="K123" s="218" t="s">
        <v>170</v>
      </c>
      <c r="L123" s="42"/>
      <c r="M123" s="223" t="s">
        <v>19</v>
      </c>
      <c r="N123" s="224" t="s">
        <v>49</v>
      </c>
      <c r="O123" s="82"/>
      <c r="P123" s="225">
        <f>O123*H123</f>
        <v>0</v>
      </c>
      <c r="Q123" s="225">
        <v>0</v>
      </c>
      <c r="R123" s="225">
        <f>Q123*H123</f>
        <v>0</v>
      </c>
      <c r="S123" s="225">
        <v>0</v>
      </c>
      <c r="T123" s="226">
        <f>S123*H123</f>
        <v>0</v>
      </c>
      <c r="AR123" s="227" t="s">
        <v>642</v>
      </c>
      <c r="AT123" s="227" t="s">
        <v>133</v>
      </c>
      <c r="AU123" s="227" t="s">
        <v>87</v>
      </c>
      <c r="AY123" s="16" t="s">
        <v>132</v>
      </c>
      <c r="BE123" s="228">
        <f>IF(N123="základní",J123,0)</f>
        <v>0</v>
      </c>
      <c r="BF123" s="228">
        <f>IF(N123="snížená",J123,0)</f>
        <v>0</v>
      </c>
      <c r="BG123" s="228">
        <f>IF(N123="zákl. přenesená",J123,0)</f>
        <v>0</v>
      </c>
      <c r="BH123" s="228">
        <f>IF(N123="sníž. přenesená",J123,0)</f>
        <v>0</v>
      </c>
      <c r="BI123" s="228">
        <f>IF(N123="nulová",J123,0)</f>
        <v>0</v>
      </c>
      <c r="BJ123" s="16" t="s">
        <v>85</v>
      </c>
      <c r="BK123" s="228">
        <f>ROUND(I123*H123,2)</f>
        <v>0</v>
      </c>
      <c r="BL123" s="16" t="s">
        <v>642</v>
      </c>
      <c r="BM123" s="227" t="s">
        <v>729</v>
      </c>
    </row>
    <row r="124" spans="2:51" s="12" customFormat="1" ht="12">
      <c r="B124" s="237"/>
      <c r="C124" s="238"/>
      <c r="D124" s="229" t="s">
        <v>174</v>
      </c>
      <c r="E124" s="239" t="s">
        <v>19</v>
      </c>
      <c r="F124" s="240" t="s">
        <v>412</v>
      </c>
      <c r="G124" s="238"/>
      <c r="H124" s="241">
        <v>25</v>
      </c>
      <c r="I124" s="242"/>
      <c r="J124" s="238"/>
      <c r="K124" s="238"/>
      <c r="L124" s="243"/>
      <c r="M124" s="244"/>
      <c r="N124" s="245"/>
      <c r="O124" s="245"/>
      <c r="P124" s="245"/>
      <c r="Q124" s="245"/>
      <c r="R124" s="245"/>
      <c r="S124" s="245"/>
      <c r="T124" s="246"/>
      <c r="AT124" s="247" t="s">
        <v>174</v>
      </c>
      <c r="AU124" s="247" t="s">
        <v>87</v>
      </c>
      <c r="AV124" s="12" t="s">
        <v>87</v>
      </c>
      <c r="AW124" s="12" t="s">
        <v>37</v>
      </c>
      <c r="AX124" s="12" t="s">
        <v>85</v>
      </c>
      <c r="AY124" s="247" t="s">
        <v>132</v>
      </c>
    </row>
    <row r="125" spans="2:65" s="1" customFormat="1" ht="16.5" customHeight="1">
      <c r="B125" s="37"/>
      <c r="C125" s="249" t="s">
        <v>8</v>
      </c>
      <c r="D125" s="249" t="s">
        <v>229</v>
      </c>
      <c r="E125" s="250" t="s">
        <v>730</v>
      </c>
      <c r="F125" s="251" t="s">
        <v>731</v>
      </c>
      <c r="G125" s="252" t="s">
        <v>273</v>
      </c>
      <c r="H125" s="253">
        <v>25</v>
      </c>
      <c r="I125" s="254"/>
      <c r="J125" s="255">
        <f>ROUND(I125*H125,2)</f>
        <v>0</v>
      </c>
      <c r="K125" s="251" t="s">
        <v>170</v>
      </c>
      <c r="L125" s="256"/>
      <c r="M125" s="257" t="s">
        <v>19</v>
      </c>
      <c r="N125" s="258" t="s">
        <v>49</v>
      </c>
      <c r="O125" s="82"/>
      <c r="P125" s="225">
        <f>O125*H125</f>
        <v>0</v>
      </c>
      <c r="Q125" s="225">
        <v>0.00017</v>
      </c>
      <c r="R125" s="225">
        <f>Q125*H125</f>
        <v>0.00425</v>
      </c>
      <c r="S125" s="225">
        <v>0</v>
      </c>
      <c r="T125" s="226">
        <f>S125*H125</f>
        <v>0</v>
      </c>
      <c r="AR125" s="227" t="s">
        <v>681</v>
      </c>
      <c r="AT125" s="227" t="s">
        <v>229</v>
      </c>
      <c r="AU125" s="227" t="s">
        <v>87</v>
      </c>
      <c r="AY125" s="16" t="s">
        <v>132</v>
      </c>
      <c r="BE125" s="228">
        <f>IF(N125="základní",J125,0)</f>
        <v>0</v>
      </c>
      <c r="BF125" s="228">
        <f>IF(N125="snížená",J125,0)</f>
        <v>0</v>
      </c>
      <c r="BG125" s="228">
        <f>IF(N125="zákl. přenesená",J125,0)</f>
        <v>0</v>
      </c>
      <c r="BH125" s="228">
        <f>IF(N125="sníž. přenesená",J125,0)</f>
        <v>0</v>
      </c>
      <c r="BI125" s="228">
        <f>IF(N125="nulová",J125,0)</f>
        <v>0</v>
      </c>
      <c r="BJ125" s="16" t="s">
        <v>85</v>
      </c>
      <c r="BK125" s="228">
        <f>ROUND(I125*H125,2)</f>
        <v>0</v>
      </c>
      <c r="BL125" s="16" t="s">
        <v>681</v>
      </c>
      <c r="BM125" s="227" t="s">
        <v>732</v>
      </c>
    </row>
    <row r="126" spans="2:47" s="1" customFormat="1" ht="12">
      <c r="B126" s="37"/>
      <c r="C126" s="38"/>
      <c r="D126" s="229" t="s">
        <v>139</v>
      </c>
      <c r="E126" s="38"/>
      <c r="F126" s="230" t="s">
        <v>733</v>
      </c>
      <c r="G126" s="38"/>
      <c r="H126" s="38"/>
      <c r="I126" s="144"/>
      <c r="J126" s="38"/>
      <c r="K126" s="38"/>
      <c r="L126" s="42"/>
      <c r="M126" s="231"/>
      <c r="N126" s="82"/>
      <c r="O126" s="82"/>
      <c r="P126" s="82"/>
      <c r="Q126" s="82"/>
      <c r="R126" s="82"/>
      <c r="S126" s="82"/>
      <c r="T126" s="83"/>
      <c r="AT126" s="16" t="s">
        <v>139</v>
      </c>
      <c r="AU126" s="16" t="s">
        <v>87</v>
      </c>
    </row>
    <row r="127" spans="2:51" s="12" customFormat="1" ht="12">
      <c r="B127" s="237"/>
      <c r="C127" s="238"/>
      <c r="D127" s="229" t="s">
        <v>174</v>
      </c>
      <c r="E127" s="239" t="s">
        <v>19</v>
      </c>
      <c r="F127" s="240" t="s">
        <v>412</v>
      </c>
      <c r="G127" s="238"/>
      <c r="H127" s="241">
        <v>25</v>
      </c>
      <c r="I127" s="242"/>
      <c r="J127" s="238"/>
      <c r="K127" s="238"/>
      <c r="L127" s="243"/>
      <c r="M127" s="244"/>
      <c r="N127" s="245"/>
      <c r="O127" s="245"/>
      <c r="P127" s="245"/>
      <c r="Q127" s="245"/>
      <c r="R127" s="245"/>
      <c r="S127" s="245"/>
      <c r="T127" s="246"/>
      <c r="AT127" s="247" t="s">
        <v>174</v>
      </c>
      <c r="AU127" s="247" t="s">
        <v>87</v>
      </c>
      <c r="AV127" s="12" t="s">
        <v>87</v>
      </c>
      <c r="AW127" s="12" t="s">
        <v>37</v>
      </c>
      <c r="AX127" s="12" t="s">
        <v>85</v>
      </c>
      <c r="AY127" s="247" t="s">
        <v>132</v>
      </c>
    </row>
    <row r="128" spans="2:65" s="1" customFormat="1" ht="36" customHeight="1">
      <c r="B128" s="37"/>
      <c r="C128" s="216" t="s">
        <v>250</v>
      </c>
      <c r="D128" s="216" t="s">
        <v>133</v>
      </c>
      <c r="E128" s="217" t="s">
        <v>734</v>
      </c>
      <c r="F128" s="218" t="s">
        <v>735</v>
      </c>
      <c r="G128" s="219" t="s">
        <v>273</v>
      </c>
      <c r="H128" s="220">
        <v>72</v>
      </c>
      <c r="I128" s="221"/>
      <c r="J128" s="222">
        <f>ROUND(I128*H128,2)</f>
        <v>0</v>
      </c>
      <c r="K128" s="218" t="s">
        <v>170</v>
      </c>
      <c r="L128" s="42"/>
      <c r="M128" s="223" t="s">
        <v>19</v>
      </c>
      <c r="N128" s="224" t="s">
        <v>49</v>
      </c>
      <c r="O128" s="82"/>
      <c r="P128" s="225">
        <f>O128*H128</f>
        <v>0</v>
      </c>
      <c r="Q128" s="225">
        <v>0</v>
      </c>
      <c r="R128" s="225">
        <f>Q128*H128</f>
        <v>0</v>
      </c>
      <c r="S128" s="225">
        <v>0</v>
      </c>
      <c r="T128" s="226">
        <f>S128*H128</f>
        <v>0</v>
      </c>
      <c r="AR128" s="227" t="s">
        <v>250</v>
      </c>
      <c r="AT128" s="227" t="s">
        <v>133</v>
      </c>
      <c r="AU128" s="227" t="s">
        <v>87</v>
      </c>
      <c r="AY128" s="16" t="s">
        <v>132</v>
      </c>
      <c r="BE128" s="228">
        <f>IF(N128="základní",J128,0)</f>
        <v>0</v>
      </c>
      <c r="BF128" s="228">
        <f>IF(N128="snížená",J128,0)</f>
        <v>0</v>
      </c>
      <c r="BG128" s="228">
        <f>IF(N128="zákl. přenesená",J128,0)</f>
        <v>0</v>
      </c>
      <c r="BH128" s="228">
        <f>IF(N128="sníž. přenesená",J128,0)</f>
        <v>0</v>
      </c>
      <c r="BI128" s="228">
        <f>IF(N128="nulová",J128,0)</f>
        <v>0</v>
      </c>
      <c r="BJ128" s="16" t="s">
        <v>85</v>
      </c>
      <c r="BK128" s="228">
        <f>ROUND(I128*H128,2)</f>
        <v>0</v>
      </c>
      <c r="BL128" s="16" t="s">
        <v>250</v>
      </c>
      <c r="BM128" s="227" t="s">
        <v>736</v>
      </c>
    </row>
    <row r="129" spans="2:51" s="12" customFormat="1" ht="12">
      <c r="B129" s="237"/>
      <c r="C129" s="238"/>
      <c r="D129" s="229" t="s">
        <v>174</v>
      </c>
      <c r="E129" s="239" t="s">
        <v>19</v>
      </c>
      <c r="F129" s="240" t="s">
        <v>737</v>
      </c>
      <c r="G129" s="238"/>
      <c r="H129" s="241">
        <v>72</v>
      </c>
      <c r="I129" s="242"/>
      <c r="J129" s="238"/>
      <c r="K129" s="238"/>
      <c r="L129" s="243"/>
      <c r="M129" s="244"/>
      <c r="N129" s="245"/>
      <c r="O129" s="245"/>
      <c r="P129" s="245"/>
      <c r="Q129" s="245"/>
      <c r="R129" s="245"/>
      <c r="S129" s="245"/>
      <c r="T129" s="246"/>
      <c r="AT129" s="247" t="s">
        <v>174</v>
      </c>
      <c r="AU129" s="247" t="s">
        <v>87</v>
      </c>
      <c r="AV129" s="12" t="s">
        <v>87</v>
      </c>
      <c r="AW129" s="12" t="s">
        <v>37</v>
      </c>
      <c r="AX129" s="12" t="s">
        <v>85</v>
      </c>
      <c r="AY129" s="247" t="s">
        <v>132</v>
      </c>
    </row>
    <row r="130" spans="2:65" s="1" customFormat="1" ht="16.5" customHeight="1">
      <c r="B130" s="37"/>
      <c r="C130" s="249" t="s">
        <v>257</v>
      </c>
      <c r="D130" s="249" t="s">
        <v>229</v>
      </c>
      <c r="E130" s="250" t="s">
        <v>738</v>
      </c>
      <c r="F130" s="251" t="s">
        <v>739</v>
      </c>
      <c r="G130" s="252" t="s">
        <v>273</v>
      </c>
      <c r="H130" s="253">
        <v>72</v>
      </c>
      <c r="I130" s="254"/>
      <c r="J130" s="255">
        <f>ROUND(I130*H130,2)</f>
        <v>0</v>
      </c>
      <c r="K130" s="251" t="s">
        <v>170</v>
      </c>
      <c r="L130" s="256"/>
      <c r="M130" s="257" t="s">
        <v>19</v>
      </c>
      <c r="N130" s="258" t="s">
        <v>49</v>
      </c>
      <c r="O130" s="82"/>
      <c r="P130" s="225">
        <f>O130*H130</f>
        <v>0</v>
      </c>
      <c r="Q130" s="225">
        <v>0.0009</v>
      </c>
      <c r="R130" s="225">
        <f>Q130*H130</f>
        <v>0.0648</v>
      </c>
      <c r="S130" s="225">
        <v>0</v>
      </c>
      <c r="T130" s="226">
        <f>S130*H130</f>
        <v>0</v>
      </c>
      <c r="AR130" s="227" t="s">
        <v>549</v>
      </c>
      <c r="AT130" s="227" t="s">
        <v>229</v>
      </c>
      <c r="AU130" s="227" t="s">
        <v>87</v>
      </c>
      <c r="AY130" s="16" t="s">
        <v>132</v>
      </c>
      <c r="BE130" s="228">
        <f>IF(N130="základní",J130,0)</f>
        <v>0</v>
      </c>
      <c r="BF130" s="228">
        <f>IF(N130="snížená",J130,0)</f>
        <v>0</v>
      </c>
      <c r="BG130" s="228">
        <f>IF(N130="zákl. přenesená",J130,0)</f>
        <v>0</v>
      </c>
      <c r="BH130" s="228">
        <f>IF(N130="sníž. přenesená",J130,0)</f>
        <v>0</v>
      </c>
      <c r="BI130" s="228">
        <f>IF(N130="nulová",J130,0)</f>
        <v>0</v>
      </c>
      <c r="BJ130" s="16" t="s">
        <v>85</v>
      </c>
      <c r="BK130" s="228">
        <f>ROUND(I130*H130,2)</f>
        <v>0</v>
      </c>
      <c r="BL130" s="16" t="s">
        <v>250</v>
      </c>
      <c r="BM130" s="227" t="s">
        <v>740</v>
      </c>
    </row>
    <row r="131" spans="2:51" s="12" customFormat="1" ht="12">
      <c r="B131" s="237"/>
      <c r="C131" s="238"/>
      <c r="D131" s="229" t="s">
        <v>174</v>
      </c>
      <c r="E131" s="239" t="s">
        <v>19</v>
      </c>
      <c r="F131" s="240" t="s">
        <v>741</v>
      </c>
      <c r="G131" s="238"/>
      <c r="H131" s="241">
        <v>72</v>
      </c>
      <c r="I131" s="242"/>
      <c r="J131" s="238"/>
      <c r="K131" s="238"/>
      <c r="L131" s="243"/>
      <c r="M131" s="244"/>
      <c r="N131" s="245"/>
      <c r="O131" s="245"/>
      <c r="P131" s="245"/>
      <c r="Q131" s="245"/>
      <c r="R131" s="245"/>
      <c r="S131" s="245"/>
      <c r="T131" s="246"/>
      <c r="AT131" s="247" t="s">
        <v>174</v>
      </c>
      <c r="AU131" s="247" t="s">
        <v>87</v>
      </c>
      <c r="AV131" s="12" t="s">
        <v>87</v>
      </c>
      <c r="AW131" s="12" t="s">
        <v>37</v>
      </c>
      <c r="AX131" s="12" t="s">
        <v>85</v>
      </c>
      <c r="AY131" s="247" t="s">
        <v>132</v>
      </c>
    </row>
    <row r="132" spans="2:65" s="1" customFormat="1" ht="24" customHeight="1">
      <c r="B132" s="37"/>
      <c r="C132" s="216" t="s">
        <v>263</v>
      </c>
      <c r="D132" s="216" t="s">
        <v>133</v>
      </c>
      <c r="E132" s="217" t="s">
        <v>742</v>
      </c>
      <c r="F132" s="218" t="s">
        <v>743</v>
      </c>
      <c r="G132" s="219" t="s">
        <v>266</v>
      </c>
      <c r="H132" s="220">
        <v>6</v>
      </c>
      <c r="I132" s="221"/>
      <c r="J132" s="222">
        <f>ROUND(I132*H132,2)</f>
        <v>0</v>
      </c>
      <c r="K132" s="218" t="s">
        <v>170</v>
      </c>
      <c r="L132" s="42"/>
      <c r="M132" s="223" t="s">
        <v>19</v>
      </c>
      <c r="N132" s="224" t="s">
        <v>49</v>
      </c>
      <c r="O132" s="82"/>
      <c r="P132" s="225">
        <f>O132*H132</f>
        <v>0</v>
      </c>
      <c r="Q132" s="225">
        <v>0</v>
      </c>
      <c r="R132" s="225">
        <f>Q132*H132</f>
        <v>0</v>
      </c>
      <c r="S132" s="225">
        <v>0</v>
      </c>
      <c r="T132" s="226">
        <f>S132*H132</f>
        <v>0</v>
      </c>
      <c r="AR132" s="227" t="s">
        <v>642</v>
      </c>
      <c r="AT132" s="227" t="s">
        <v>133</v>
      </c>
      <c r="AU132" s="227" t="s">
        <v>87</v>
      </c>
      <c r="AY132" s="16" t="s">
        <v>132</v>
      </c>
      <c r="BE132" s="228">
        <f>IF(N132="základní",J132,0)</f>
        <v>0</v>
      </c>
      <c r="BF132" s="228">
        <f>IF(N132="snížená",J132,0)</f>
        <v>0</v>
      </c>
      <c r="BG132" s="228">
        <f>IF(N132="zákl. přenesená",J132,0)</f>
        <v>0</v>
      </c>
      <c r="BH132" s="228">
        <f>IF(N132="sníž. přenesená",J132,0)</f>
        <v>0</v>
      </c>
      <c r="BI132" s="228">
        <f>IF(N132="nulová",J132,0)</f>
        <v>0</v>
      </c>
      <c r="BJ132" s="16" t="s">
        <v>85</v>
      </c>
      <c r="BK132" s="228">
        <f>ROUND(I132*H132,2)</f>
        <v>0</v>
      </c>
      <c r="BL132" s="16" t="s">
        <v>642</v>
      </c>
      <c r="BM132" s="227" t="s">
        <v>744</v>
      </c>
    </row>
    <row r="133" spans="2:47" s="1" customFormat="1" ht="12">
      <c r="B133" s="37"/>
      <c r="C133" s="38"/>
      <c r="D133" s="229" t="s">
        <v>172</v>
      </c>
      <c r="E133" s="38"/>
      <c r="F133" s="230" t="s">
        <v>745</v>
      </c>
      <c r="G133" s="38"/>
      <c r="H133" s="38"/>
      <c r="I133" s="144"/>
      <c r="J133" s="38"/>
      <c r="K133" s="38"/>
      <c r="L133" s="42"/>
      <c r="M133" s="231"/>
      <c r="N133" s="82"/>
      <c r="O133" s="82"/>
      <c r="P133" s="82"/>
      <c r="Q133" s="82"/>
      <c r="R133" s="82"/>
      <c r="S133" s="82"/>
      <c r="T133" s="83"/>
      <c r="AT133" s="16" t="s">
        <v>172</v>
      </c>
      <c r="AU133" s="16" t="s">
        <v>87</v>
      </c>
    </row>
    <row r="134" spans="2:51" s="12" customFormat="1" ht="12">
      <c r="B134" s="237"/>
      <c r="C134" s="238"/>
      <c r="D134" s="229" t="s">
        <v>174</v>
      </c>
      <c r="E134" s="239" t="s">
        <v>19</v>
      </c>
      <c r="F134" s="240" t="s">
        <v>206</v>
      </c>
      <c r="G134" s="238"/>
      <c r="H134" s="241">
        <v>6</v>
      </c>
      <c r="I134" s="242"/>
      <c r="J134" s="238"/>
      <c r="K134" s="238"/>
      <c r="L134" s="243"/>
      <c r="M134" s="244"/>
      <c r="N134" s="245"/>
      <c r="O134" s="245"/>
      <c r="P134" s="245"/>
      <c r="Q134" s="245"/>
      <c r="R134" s="245"/>
      <c r="S134" s="245"/>
      <c r="T134" s="246"/>
      <c r="AT134" s="247" t="s">
        <v>174</v>
      </c>
      <c r="AU134" s="247" t="s">
        <v>87</v>
      </c>
      <c r="AV134" s="12" t="s">
        <v>87</v>
      </c>
      <c r="AW134" s="12" t="s">
        <v>37</v>
      </c>
      <c r="AX134" s="12" t="s">
        <v>85</v>
      </c>
      <c r="AY134" s="247" t="s">
        <v>132</v>
      </c>
    </row>
    <row r="135" spans="2:65" s="1" customFormat="1" ht="36" customHeight="1">
      <c r="B135" s="37"/>
      <c r="C135" s="216" t="s">
        <v>270</v>
      </c>
      <c r="D135" s="216" t="s">
        <v>133</v>
      </c>
      <c r="E135" s="217" t="s">
        <v>746</v>
      </c>
      <c r="F135" s="218" t="s">
        <v>747</v>
      </c>
      <c r="G135" s="219" t="s">
        <v>266</v>
      </c>
      <c r="H135" s="220">
        <v>38</v>
      </c>
      <c r="I135" s="221"/>
      <c r="J135" s="222">
        <f>ROUND(I135*H135,2)</f>
        <v>0</v>
      </c>
      <c r="K135" s="218" t="s">
        <v>170</v>
      </c>
      <c r="L135" s="42"/>
      <c r="M135" s="223" t="s">
        <v>19</v>
      </c>
      <c r="N135" s="224" t="s">
        <v>49</v>
      </c>
      <c r="O135" s="82"/>
      <c r="P135" s="225">
        <f>O135*H135</f>
        <v>0</v>
      </c>
      <c r="Q135" s="225">
        <v>0</v>
      </c>
      <c r="R135" s="225">
        <f>Q135*H135</f>
        <v>0</v>
      </c>
      <c r="S135" s="225">
        <v>0</v>
      </c>
      <c r="T135" s="226">
        <f>S135*H135</f>
        <v>0</v>
      </c>
      <c r="AR135" s="227" t="s">
        <v>642</v>
      </c>
      <c r="AT135" s="227" t="s">
        <v>133</v>
      </c>
      <c r="AU135" s="227" t="s">
        <v>87</v>
      </c>
      <c r="AY135" s="16" t="s">
        <v>132</v>
      </c>
      <c r="BE135" s="228">
        <f>IF(N135="základní",J135,0)</f>
        <v>0</v>
      </c>
      <c r="BF135" s="228">
        <f>IF(N135="snížená",J135,0)</f>
        <v>0</v>
      </c>
      <c r="BG135" s="228">
        <f>IF(N135="zákl. přenesená",J135,0)</f>
        <v>0</v>
      </c>
      <c r="BH135" s="228">
        <f>IF(N135="sníž. přenesená",J135,0)</f>
        <v>0</v>
      </c>
      <c r="BI135" s="228">
        <f>IF(N135="nulová",J135,0)</f>
        <v>0</v>
      </c>
      <c r="BJ135" s="16" t="s">
        <v>85</v>
      </c>
      <c r="BK135" s="228">
        <f>ROUND(I135*H135,2)</f>
        <v>0</v>
      </c>
      <c r="BL135" s="16" t="s">
        <v>642</v>
      </c>
      <c r="BM135" s="227" t="s">
        <v>748</v>
      </c>
    </row>
    <row r="136" spans="2:51" s="12" customFormat="1" ht="12">
      <c r="B136" s="237"/>
      <c r="C136" s="238"/>
      <c r="D136" s="229" t="s">
        <v>174</v>
      </c>
      <c r="E136" s="239" t="s">
        <v>19</v>
      </c>
      <c r="F136" s="240" t="s">
        <v>579</v>
      </c>
      <c r="G136" s="238"/>
      <c r="H136" s="241">
        <v>38</v>
      </c>
      <c r="I136" s="242"/>
      <c r="J136" s="238"/>
      <c r="K136" s="238"/>
      <c r="L136" s="243"/>
      <c r="M136" s="244"/>
      <c r="N136" s="245"/>
      <c r="O136" s="245"/>
      <c r="P136" s="245"/>
      <c r="Q136" s="245"/>
      <c r="R136" s="245"/>
      <c r="S136" s="245"/>
      <c r="T136" s="246"/>
      <c r="AT136" s="247" t="s">
        <v>174</v>
      </c>
      <c r="AU136" s="247" t="s">
        <v>87</v>
      </c>
      <c r="AV136" s="12" t="s">
        <v>87</v>
      </c>
      <c r="AW136" s="12" t="s">
        <v>37</v>
      </c>
      <c r="AX136" s="12" t="s">
        <v>85</v>
      </c>
      <c r="AY136" s="247" t="s">
        <v>132</v>
      </c>
    </row>
    <row r="137" spans="2:65" s="1" customFormat="1" ht="16.5" customHeight="1">
      <c r="B137" s="37"/>
      <c r="C137" s="249" t="s">
        <v>277</v>
      </c>
      <c r="D137" s="249" t="s">
        <v>229</v>
      </c>
      <c r="E137" s="250" t="s">
        <v>749</v>
      </c>
      <c r="F137" s="251" t="s">
        <v>750</v>
      </c>
      <c r="G137" s="252" t="s">
        <v>266</v>
      </c>
      <c r="H137" s="253">
        <v>18</v>
      </c>
      <c r="I137" s="254"/>
      <c r="J137" s="255">
        <f>ROUND(I137*H137,2)</f>
        <v>0</v>
      </c>
      <c r="K137" s="251" t="s">
        <v>170</v>
      </c>
      <c r="L137" s="256"/>
      <c r="M137" s="257" t="s">
        <v>19</v>
      </c>
      <c r="N137" s="258" t="s">
        <v>49</v>
      </c>
      <c r="O137" s="82"/>
      <c r="P137" s="225">
        <f>O137*H137</f>
        <v>0</v>
      </c>
      <c r="Q137" s="225">
        <v>0</v>
      </c>
      <c r="R137" s="225">
        <f>Q137*H137</f>
        <v>0</v>
      </c>
      <c r="S137" s="225">
        <v>0</v>
      </c>
      <c r="T137" s="226">
        <f>S137*H137</f>
        <v>0</v>
      </c>
      <c r="AR137" s="227" t="s">
        <v>681</v>
      </c>
      <c r="AT137" s="227" t="s">
        <v>229</v>
      </c>
      <c r="AU137" s="227" t="s">
        <v>87</v>
      </c>
      <c r="AY137" s="16" t="s">
        <v>132</v>
      </c>
      <c r="BE137" s="228">
        <f>IF(N137="základní",J137,0)</f>
        <v>0</v>
      </c>
      <c r="BF137" s="228">
        <f>IF(N137="snížená",J137,0)</f>
        <v>0</v>
      </c>
      <c r="BG137" s="228">
        <f>IF(N137="zákl. přenesená",J137,0)</f>
        <v>0</v>
      </c>
      <c r="BH137" s="228">
        <f>IF(N137="sníž. přenesená",J137,0)</f>
        <v>0</v>
      </c>
      <c r="BI137" s="228">
        <f>IF(N137="nulová",J137,0)</f>
        <v>0</v>
      </c>
      <c r="BJ137" s="16" t="s">
        <v>85</v>
      </c>
      <c r="BK137" s="228">
        <f>ROUND(I137*H137,2)</f>
        <v>0</v>
      </c>
      <c r="BL137" s="16" t="s">
        <v>681</v>
      </c>
      <c r="BM137" s="227" t="s">
        <v>751</v>
      </c>
    </row>
    <row r="138" spans="2:65" s="1" customFormat="1" ht="16.5" customHeight="1">
      <c r="B138" s="37"/>
      <c r="C138" s="249" t="s">
        <v>7</v>
      </c>
      <c r="D138" s="249" t="s">
        <v>229</v>
      </c>
      <c r="E138" s="250" t="s">
        <v>752</v>
      </c>
      <c r="F138" s="251" t="s">
        <v>753</v>
      </c>
      <c r="G138" s="252" t="s">
        <v>266</v>
      </c>
      <c r="H138" s="253">
        <v>20</v>
      </c>
      <c r="I138" s="254"/>
      <c r="J138" s="255">
        <f>ROUND(I138*H138,2)</f>
        <v>0</v>
      </c>
      <c r="K138" s="251" t="s">
        <v>170</v>
      </c>
      <c r="L138" s="256"/>
      <c r="M138" s="257" t="s">
        <v>19</v>
      </c>
      <c r="N138" s="258" t="s">
        <v>49</v>
      </c>
      <c r="O138" s="82"/>
      <c r="P138" s="225">
        <f>O138*H138</f>
        <v>0</v>
      </c>
      <c r="Q138" s="225">
        <v>1E-05</v>
      </c>
      <c r="R138" s="225">
        <f>Q138*H138</f>
        <v>0.0002</v>
      </c>
      <c r="S138" s="225">
        <v>0</v>
      </c>
      <c r="T138" s="226">
        <f>S138*H138</f>
        <v>0</v>
      </c>
      <c r="AR138" s="227" t="s">
        <v>681</v>
      </c>
      <c r="AT138" s="227" t="s">
        <v>229</v>
      </c>
      <c r="AU138" s="227" t="s">
        <v>87</v>
      </c>
      <c r="AY138" s="16" t="s">
        <v>132</v>
      </c>
      <c r="BE138" s="228">
        <f>IF(N138="základní",J138,0)</f>
        <v>0</v>
      </c>
      <c r="BF138" s="228">
        <f>IF(N138="snížená",J138,0)</f>
        <v>0</v>
      </c>
      <c r="BG138" s="228">
        <f>IF(N138="zákl. přenesená",J138,0)</f>
        <v>0</v>
      </c>
      <c r="BH138" s="228">
        <f>IF(N138="sníž. přenesená",J138,0)</f>
        <v>0</v>
      </c>
      <c r="BI138" s="228">
        <f>IF(N138="nulová",J138,0)</f>
        <v>0</v>
      </c>
      <c r="BJ138" s="16" t="s">
        <v>85</v>
      </c>
      <c r="BK138" s="228">
        <f>ROUND(I138*H138,2)</f>
        <v>0</v>
      </c>
      <c r="BL138" s="16" t="s">
        <v>681</v>
      </c>
      <c r="BM138" s="227" t="s">
        <v>754</v>
      </c>
    </row>
    <row r="139" spans="2:63" s="11" customFormat="1" ht="22.8" customHeight="1">
      <c r="B139" s="202"/>
      <c r="C139" s="203"/>
      <c r="D139" s="204" t="s">
        <v>77</v>
      </c>
      <c r="E139" s="232" t="s">
        <v>755</v>
      </c>
      <c r="F139" s="232" t="s">
        <v>756</v>
      </c>
      <c r="G139" s="203"/>
      <c r="H139" s="203"/>
      <c r="I139" s="206"/>
      <c r="J139" s="233">
        <f>BK139</f>
        <v>0</v>
      </c>
      <c r="K139" s="203"/>
      <c r="L139" s="208"/>
      <c r="M139" s="209"/>
      <c r="N139" s="210"/>
      <c r="O139" s="210"/>
      <c r="P139" s="211">
        <f>SUM(P140:P158)</f>
        <v>0</v>
      </c>
      <c r="Q139" s="210"/>
      <c r="R139" s="211">
        <f>SUM(R140:R158)</f>
        <v>0.001</v>
      </c>
      <c r="S139" s="210"/>
      <c r="T139" s="212">
        <f>SUM(T140:T158)</f>
        <v>0</v>
      </c>
      <c r="AR139" s="213" t="s">
        <v>147</v>
      </c>
      <c r="AT139" s="214" t="s">
        <v>77</v>
      </c>
      <c r="AU139" s="214" t="s">
        <v>85</v>
      </c>
      <c r="AY139" s="213" t="s">
        <v>132</v>
      </c>
      <c r="BK139" s="215">
        <f>SUM(BK140:BK158)</f>
        <v>0</v>
      </c>
    </row>
    <row r="140" spans="2:65" s="1" customFormat="1" ht="48" customHeight="1">
      <c r="B140" s="37"/>
      <c r="C140" s="216" t="s">
        <v>303</v>
      </c>
      <c r="D140" s="216" t="s">
        <v>133</v>
      </c>
      <c r="E140" s="217" t="s">
        <v>757</v>
      </c>
      <c r="F140" s="218" t="s">
        <v>758</v>
      </c>
      <c r="G140" s="219" t="s">
        <v>273</v>
      </c>
      <c r="H140" s="220">
        <v>70</v>
      </c>
      <c r="I140" s="221"/>
      <c r="J140" s="222">
        <f>ROUND(I140*H140,2)</f>
        <v>0</v>
      </c>
      <c r="K140" s="218" t="s">
        <v>19</v>
      </c>
      <c r="L140" s="42"/>
      <c r="M140" s="223" t="s">
        <v>19</v>
      </c>
      <c r="N140" s="224" t="s">
        <v>49</v>
      </c>
      <c r="O140" s="82"/>
      <c r="P140" s="225">
        <f>O140*H140</f>
        <v>0</v>
      </c>
      <c r="Q140" s="225">
        <v>0</v>
      </c>
      <c r="R140" s="225">
        <f>Q140*H140</f>
        <v>0</v>
      </c>
      <c r="S140" s="225">
        <v>0</v>
      </c>
      <c r="T140" s="226">
        <f>S140*H140</f>
        <v>0</v>
      </c>
      <c r="AR140" s="227" t="s">
        <v>642</v>
      </c>
      <c r="AT140" s="227" t="s">
        <v>133</v>
      </c>
      <c r="AU140" s="227" t="s">
        <v>87</v>
      </c>
      <c r="AY140" s="16" t="s">
        <v>132</v>
      </c>
      <c r="BE140" s="228">
        <f>IF(N140="základní",J140,0)</f>
        <v>0</v>
      </c>
      <c r="BF140" s="228">
        <f>IF(N140="snížená",J140,0)</f>
        <v>0</v>
      </c>
      <c r="BG140" s="228">
        <f>IF(N140="zákl. přenesená",J140,0)</f>
        <v>0</v>
      </c>
      <c r="BH140" s="228">
        <f>IF(N140="sníž. přenesená",J140,0)</f>
        <v>0</v>
      </c>
      <c r="BI140" s="228">
        <f>IF(N140="nulová",J140,0)</f>
        <v>0</v>
      </c>
      <c r="BJ140" s="16" t="s">
        <v>85</v>
      </c>
      <c r="BK140" s="228">
        <f>ROUND(I140*H140,2)</f>
        <v>0</v>
      </c>
      <c r="BL140" s="16" t="s">
        <v>642</v>
      </c>
      <c r="BM140" s="227" t="s">
        <v>759</v>
      </c>
    </row>
    <row r="141" spans="2:65" s="1" customFormat="1" ht="16.5" customHeight="1">
      <c r="B141" s="37"/>
      <c r="C141" s="249" t="s">
        <v>412</v>
      </c>
      <c r="D141" s="249" t="s">
        <v>229</v>
      </c>
      <c r="E141" s="250" t="s">
        <v>760</v>
      </c>
      <c r="F141" s="251" t="s">
        <v>761</v>
      </c>
      <c r="G141" s="252" t="s">
        <v>762</v>
      </c>
      <c r="H141" s="253">
        <v>66.667</v>
      </c>
      <c r="I141" s="254"/>
      <c r="J141" s="255">
        <f>ROUND(I141*H141,2)</f>
        <v>0</v>
      </c>
      <c r="K141" s="251" t="s">
        <v>19</v>
      </c>
      <c r="L141" s="256"/>
      <c r="M141" s="257" t="s">
        <v>19</v>
      </c>
      <c r="N141" s="258" t="s">
        <v>49</v>
      </c>
      <c r="O141" s="82"/>
      <c r="P141" s="225">
        <f>O141*H141</f>
        <v>0</v>
      </c>
      <c r="Q141" s="225">
        <v>0</v>
      </c>
      <c r="R141" s="225">
        <f>Q141*H141</f>
        <v>0</v>
      </c>
      <c r="S141" s="225">
        <v>0</v>
      </c>
      <c r="T141" s="226">
        <f>S141*H141</f>
        <v>0</v>
      </c>
      <c r="AR141" s="227" t="s">
        <v>681</v>
      </c>
      <c r="AT141" s="227" t="s">
        <v>229</v>
      </c>
      <c r="AU141" s="227" t="s">
        <v>87</v>
      </c>
      <c r="AY141" s="16" t="s">
        <v>132</v>
      </c>
      <c r="BE141" s="228">
        <f>IF(N141="základní",J141,0)</f>
        <v>0</v>
      </c>
      <c r="BF141" s="228">
        <f>IF(N141="snížená",J141,0)</f>
        <v>0</v>
      </c>
      <c r="BG141" s="228">
        <f>IF(N141="zákl. přenesená",J141,0)</f>
        <v>0</v>
      </c>
      <c r="BH141" s="228">
        <f>IF(N141="sníž. přenesená",J141,0)</f>
        <v>0</v>
      </c>
      <c r="BI141" s="228">
        <f>IF(N141="nulová",J141,0)</f>
        <v>0</v>
      </c>
      <c r="BJ141" s="16" t="s">
        <v>85</v>
      </c>
      <c r="BK141" s="228">
        <f>ROUND(I141*H141,2)</f>
        <v>0</v>
      </c>
      <c r="BL141" s="16" t="s">
        <v>681</v>
      </c>
      <c r="BM141" s="227" t="s">
        <v>763</v>
      </c>
    </row>
    <row r="142" spans="2:51" s="12" customFormat="1" ht="12">
      <c r="B142" s="237"/>
      <c r="C142" s="238"/>
      <c r="D142" s="229" t="s">
        <v>174</v>
      </c>
      <c r="E142" s="239" t="s">
        <v>19</v>
      </c>
      <c r="F142" s="240" t="s">
        <v>764</v>
      </c>
      <c r="G142" s="238"/>
      <c r="H142" s="241">
        <v>66.667</v>
      </c>
      <c r="I142" s="242"/>
      <c r="J142" s="238"/>
      <c r="K142" s="238"/>
      <c r="L142" s="243"/>
      <c r="M142" s="244"/>
      <c r="N142" s="245"/>
      <c r="O142" s="245"/>
      <c r="P142" s="245"/>
      <c r="Q142" s="245"/>
      <c r="R142" s="245"/>
      <c r="S142" s="245"/>
      <c r="T142" s="246"/>
      <c r="AT142" s="247" t="s">
        <v>174</v>
      </c>
      <c r="AU142" s="247" t="s">
        <v>87</v>
      </c>
      <c r="AV142" s="12" t="s">
        <v>87</v>
      </c>
      <c r="AW142" s="12" t="s">
        <v>37</v>
      </c>
      <c r="AX142" s="12" t="s">
        <v>85</v>
      </c>
      <c r="AY142" s="247" t="s">
        <v>132</v>
      </c>
    </row>
    <row r="143" spans="2:65" s="1" customFormat="1" ht="48" customHeight="1">
      <c r="B143" s="37"/>
      <c r="C143" s="216" t="s">
        <v>520</v>
      </c>
      <c r="D143" s="216" t="s">
        <v>133</v>
      </c>
      <c r="E143" s="217" t="s">
        <v>765</v>
      </c>
      <c r="F143" s="218" t="s">
        <v>766</v>
      </c>
      <c r="G143" s="219" t="s">
        <v>273</v>
      </c>
      <c r="H143" s="220">
        <v>12</v>
      </c>
      <c r="I143" s="221"/>
      <c r="J143" s="222">
        <f>ROUND(I143*H143,2)</f>
        <v>0</v>
      </c>
      <c r="K143" s="218" t="s">
        <v>19</v>
      </c>
      <c r="L143" s="42"/>
      <c r="M143" s="223" t="s">
        <v>19</v>
      </c>
      <c r="N143" s="224" t="s">
        <v>49</v>
      </c>
      <c r="O143" s="82"/>
      <c r="P143" s="225">
        <f>O143*H143</f>
        <v>0</v>
      </c>
      <c r="Q143" s="225">
        <v>0</v>
      </c>
      <c r="R143" s="225">
        <f>Q143*H143</f>
        <v>0</v>
      </c>
      <c r="S143" s="225">
        <v>0</v>
      </c>
      <c r="T143" s="226">
        <f>S143*H143</f>
        <v>0</v>
      </c>
      <c r="AR143" s="227" t="s">
        <v>642</v>
      </c>
      <c r="AT143" s="227" t="s">
        <v>133</v>
      </c>
      <c r="AU143" s="227" t="s">
        <v>87</v>
      </c>
      <c r="AY143" s="16" t="s">
        <v>132</v>
      </c>
      <c r="BE143" s="228">
        <f>IF(N143="základní",J143,0)</f>
        <v>0</v>
      </c>
      <c r="BF143" s="228">
        <f>IF(N143="snížená",J143,0)</f>
        <v>0</v>
      </c>
      <c r="BG143" s="228">
        <f>IF(N143="zákl. přenesená",J143,0)</f>
        <v>0</v>
      </c>
      <c r="BH143" s="228">
        <f>IF(N143="sníž. přenesená",J143,0)</f>
        <v>0</v>
      </c>
      <c r="BI143" s="228">
        <f>IF(N143="nulová",J143,0)</f>
        <v>0</v>
      </c>
      <c r="BJ143" s="16" t="s">
        <v>85</v>
      </c>
      <c r="BK143" s="228">
        <f>ROUND(I143*H143,2)</f>
        <v>0</v>
      </c>
      <c r="BL143" s="16" t="s">
        <v>642</v>
      </c>
      <c r="BM143" s="227" t="s">
        <v>767</v>
      </c>
    </row>
    <row r="144" spans="2:51" s="12" customFormat="1" ht="12">
      <c r="B144" s="237"/>
      <c r="C144" s="238"/>
      <c r="D144" s="229" t="s">
        <v>174</v>
      </c>
      <c r="E144" s="239" t="s">
        <v>19</v>
      </c>
      <c r="F144" s="240" t="s">
        <v>768</v>
      </c>
      <c r="G144" s="238"/>
      <c r="H144" s="241">
        <v>12</v>
      </c>
      <c r="I144" s="242"/>
      <c r="J144" s="238"/>
      <c r="K144" s="238"/>
      <c r="L144" s="243"/>
      <c r="M144" s="244"/>
      <c r="N144" s="245"/>
      <c r="O144" s="245"/>
      <c r="P144" s="245"/>
      <c r="Q144" s="245"/>
      <c r="R144" s="245"/>
      <c r="S144" s="245"/>
      <c r="T144" s="246"/>
      <c r="AT144" s="247" t="s">
        <v>174</v>
      </c>
      <c r="AU144" s="247" t="s">
        <v>87</v>
      </c>
      <c r="AV144" s="12" t="s">
        <v>87</v>
      </c>
      <c r="AW144" s="12" t="s">
        <v>37</v>
      </c>
      <c r="AX144" s="12" t="s">
        <v>85</v>
      </c>
      <c r="AY144" s="247" t="s">
        <v>132</v>
      </c>
    </row>
    <row r="145" spans="2:65" s="1" customFormat="1" ht="16.5" customHeight="1">
      <c r="B145" s="37"/>
      <c r="C145" s="249" t="s">
        <v>524</v>
      </c>
      <c r="D145" s="249" t="s">
        <v>229</v>
      </c>
      <c r="E145" s="250" t="s">
        <v>769</v>
      </c>
      <c r="F145" s="251" t="s">
        <v>770</v>
      </c>
      <c r="G145" s="252" t="s">
        <v>273</v>
      </c>
      <c r="H145" s="253">
        <v>12</v>
      </c>
      <c r="I145" s="254"/>
      <c r="J145" s="255">
        <f>ROUND(I145*H145,2)</f>
        <v>0</v>
      </c>
      <c r="K145" s="251" t="s">
        <v>19</v>
      </c>
      <c r="L145" s="256"/>
      <c r="M145" s="257" t="s">
        <v>19</v>
      </c>
      <c r="N145" s="258" t="s">
        <v>49</v>
      </c>
      <c r="O145" s="82"/>
      <c r="P145" s="225">
        <f>O145*H145</f>
        <v>0</v>
      </c>
      <c r="Q145" s="225">
        <v>0</v>
      </c>
      <c r="R145" s="225">
        <f>Q145*H145</f>
        <v>0</v>
      </c>
      <c r="S145" s="225">
        <v>0</v>
      </c>
      <c r="T145" s="226">
        <f>S145*H145</f>
        <v>0</v>
      </c>
      <c r="AR145" s="227" t="s">
        <v>681</v>
      </c>
      <c r="AT145" s="227" t="s">
        <v>229</v>
      </c>
      <c r="AU145" s="227" t="s">
        <v>87</v>
      </c>
      <c r="AY145" s="16" t="s">
        <v>132</v>
      </c>
      <c r="BE145" s="228">
        <f>IF(N145="základní",J145,0)</f>
        <v>0</v>
      </c>
      <c r="BF145" s="228">
        <f>IF(N145="snížená",J145,0)</f>
        <v>0</v>
      </c>
      <c r="BG145" s="228">
        <f>IF(N145="zákl. přenesená",J145,0)</f>
        <v>0</v>
      </c>
      <c r="BH145" s="228">
        <f>IF(N145="sníž. přenesená",J145,0)</f>
        <v>0</v>
      </c>
      <c r="BI145" s="228">
        <f>IF(N145="nulová",J145,0)</f>
        <v>0</v>
      </c>
      <c r="BJ145" s="16" t="s">
        <v>85</v>
      </c>
      <c r="BK145" s="228">
        <f>ROUND(I145*H145,2)</f>
        <v>0</v>
      </c>
      <c r="BL145" s="16" t="s">
        <v>681</v>
      </c>
      <c r="BM145" s="227" t="s">
        <v>771</v>
      </c>
    </row>
    <row r="146" spans="2:51" s="12" customFormat="1" ht="12">
      <c r="B146" s="237"/>
      <c r="C146" s="238"/>
      <c r="D146" s="229" t="s">
        <v>174</v>
      </c>
      <c r="E146" s="239" t="s">
        <v>19</v>
      </c>
      <c r="F146" s="240" t="s">
        <v>228</v>
      </c>
      <c r="G146" s="238"/>
      <c r="H146" s="241">
        <v>12</v>
      </c>
      <c r="I146" s="242"/>
      <c r="J146" s="238"/>
      <c r="K146" s="238"/>
      <c r="L146" s="243"/>
      <c r="M146" s="244"/>
      <c r="N146" s="245"/>
      <c r="O146" s="245"/>
      <c r="P146" s="245"/>
      <c r="Q146" s="245"/>
      <c r="R146" s="245"/>
      <c r="S146" s="245"/>
      <c r="T146" s="246"/>
      <c r="AT146" s="247" t="s">
        <v>174</v>
      </c>
      <c r="AU146" s="247" t="s">
        <v>87</v>
      </c>
      <c r="AV146" s="12" t="s">
        <v>87</v>
      </c>
      <c r="AW146" s="12" t="s">
        <v>37</v>
      </c>
      <c r="AX146" s="12" t="s">
        <v>85</v>
      </c>
      <c r="AY146" s="247" t="s">
        <v>132</v>
      </c>
    </row>
    <row r="147" spans="2:65" s="1" customFormat="1" ht="16.5" customHeight="1">
      <c r="B147" s="37"/>
      <c r="C147" s="249" t="s">
        <v>528</v>
      </c>
      <c r="D147" s="249" t="s">
        <v>229</v>
      </c>
      <c r="E147" s="250" t="s">
        <v>772</v>
      </c>
      <c r="F147" s="251" t="s">
        <v>773</v>
      </c>
      <c r="G147" s="252" t="s">
        <v>273</v>
      </c>
      <c r="H147" s="253">
        <v>3</v>
      </c>
      <c r="I147" s="254"/>
      <c r="J147" s="255">
        <f>ROUND(I147*H147,2)</f>
        <v>0</v>
      </c>
      <c r="K147" s="251" t="s">
        <v>19</v>
      </c>
      <c r="L147" s="256"/>
      <c r="M147" s="257" t="s">
        <v>19</v>
      </c>
      <c r="N147" s="258" t="s">
        <v>49</v>
      </c>
      <c r="O147" s="82"/>
      <c r="P147" s="225">
        <f>O147*H147</f>
        <v>0</v>
      </c>
      <c r="Q147" s="225">
        <v>0</v>
      </c>
      <c r="R147" s="225">
        <f>Q147*H147</f>
        <v>0</v>
      </c>
      <c r="S147" s="225">
        <v>0</v>
      </c>
      <c r="T147" s="226">
        <f>S147*H147</f>
        <v>0</v>
      </c>
      <c r="AR147" s="227" t="s">
        <v>681</v>
      </c>
      <c r="AT147" s="227" t="s">
        <v>229</v>
      </c>
      <c r="AU147" s="227" t="s">
        <v>87</v>
      </c>
      <c r="AY147" s="16" t="s">
        <v>132</v>
      </c>
      <c r="BE147" s="228">
        <f>IF(N147="základní",J147,0)</f>
        <v>0</v>
      </c>
      <c r="BF147" s="228">
        <f>IF(N147="snížená",J147,0)</f>
        <v>0</v>
      </c>
      <c r="BG147" s="228">
        <f>IF(N147="zákl. přenesená",J147,0)</f>
        <v>0</v>
      </c>
      <c r="BH147" s="228">
        <f>IF(N147="sníž. přenesená",J147,0)</f>
        <v>0</v>
      </c>
      <c r="BI147" s="228">
        <f>IF(N147="nulová",J147,0)</f>
        <v>0</v>
      </c>
      <c r="BJ147" s="16" t="s">
        <v>85</v>
      </c>
      <c r="BK147" s="228">
        <f>ROUND(I147*H147,2)</f>
        <v>0</v>
      </c>
      <c r="BL147" s="16" t="s">
        <v>681</v>
      </c>
      <c r="BM147" s="227" t="s">
        <v>774</v>
      </c>
    </row>
    <row r="148" spans="2:51" s="12" customFormat="1" ht="12">
      <c r="B148" s="237"/>
      <c r="C148" s="238"/>
      <c r="D148" s="229" t="s">
        <v>174</v>
      </c>
      <c r="E148" s="239" t="s">
        <v>19</v>
      </c>
      <c r="F148" s="240" t="s">
        <v>147</v>
      </c>
      <c r="G148" s="238"/>
      <c r="H148" s="241">
        <v>3</v>
      </c>
      <c r="I148" s="242"/>
      <c r="J148" s="238"/>
      <c r="K148" s="238"/>
      <c r="L148" s="243"/>
      <c r="M148" s="244"/>
      <c r="N148" s="245"/>
      <c r="O148" s="245"/>
      <c r="P148" s="245"/>
      <c r="Q148" s="245"/>
      <c r="R148" s="245"/>
      <c r="S148" s="245"/>
      <c r="T148" s="246"/>
      <c r="AT148" s="247" t="s">
        <v>174</v>
      </c>
      <c r="AU148" s="247" t="s">
        <v>87</v>
      </c>
      <c r="AV148" s="12" t="s">
        <v>87</v>
      </c>
      <c r="AW148" s="12" t="s">
        <v>37</v>
      </c>
      <c r="AX148" s="12" t="s">
        <v>85</v>
      </c>
      <c r="AY148" s="247" t="s">
        <v>132</v>
      </c>
    </row>
    <row r="149" spans="2:65" s="1" customFormat="1" ht="16.5" customHeight="1">
      <c r="B149" s="37"/>
      <c r="C149" s="249" t="s">
        <v>534</v>
      </c>
      <c r="D149" s="249" t="s">
        <v>229</v>
      </c>
      <c r="E149" s="250" t="s">
        <v>775</v>
      </c>
      <c r="F149" s="251" t="s">
        <v>776</v>
      </c>
      <c r="G149" s="252" t="s">
        <v>292</v>
      </c>
      <c r="H149" s="253">
        <v>0.001</v>
      </c>
      <c r="I149" s="254"/>
      <c r="J149" s="255">
        <f>ROUND(I149*H149,2)</f>
        <v>0</v>
      </c>
      <c r="K149" s="251" t="s">
        <v>170</v>
      </c>
      <c r="L149" s="256"/>
      <c r="M149" s="257" t="s">
        <v>19</v>
      </c>
      <c r="N149" s="258" t="s">
        <v>49</v>
      </c>
      <c r="O149" s="82"/>
      <c r="P149" s="225">
        <f>O149*H149</f>
        <v>0</v>
      </c>
      <c r="Q149" s="225">
        <v>1</v>
      </c>
      <c r="R149" s="225">
        <f>Q149*H149</f>
        <v>0.001</v>
      </c>
      <c r="S149" s="225">
        <v>0</v>
      </c>
      <c r="T149" s="226">
        <f>S149*H149</f>
        <v>0</v>
      </c>
      <c r="AR149" s="227" t="s">
        <v>681</v>
      </c>
      <c r="AT149" s="227" t="s">
        <v>229</v>
      </c>
      <c r="AU149" s="227" t="s">
        <v>87</v>
      </c>
      <c r="AY149" s="16" t="s">
        <v>132</v>
      </c>
      <c r="BE149" s="228">
        <f>IF(N149="základní",J149,0)</f>
        <v>0</v>
      </c>
      <c r="BF149" s="228">
        <f>IF(N149="snížená",J149,0)</f>
        <v>0</v>
      </c>
      <c r="BG149" s="228">
        <f>IF(N149="zákl. přenesená",J149,0)</f>
        <v>0</v>
      </c>
      <c r="BH149" s="228">
        <f>IF(N149="sníž. přenesená",J149,0)</f>
        <v>0</v>
      </c>
      <c r="BI149" s="228">
        <f>IF(N149="nulová",J149,0)</f>
        <v>0</v>
      </c>
      <c r="BJ149" s="16" t="s">
        <v>85</v>
      </c>
      <c r="BK149" s="228">
        <f>ROUND(I149*H149,2)</f>
        <v>0</v>
      </c>
      <c r="BL149" s="16" t="s">
        <v>681</v>
      </c>
      <c r="BM149" s="227" t="s">
        <v>777</v>
      </c>
    </row>
    <row r="150" spans="2:51" s="12" customFormat="1" ht="12">
      <c r="B150" s="237"/>
      <c r="C150" s="238"/>
      <c r="D150" s="229" t="s">
        <v>174</v>
      </c>
      <c r="E150" s="239" t="s">
        <v>19</v>
      </c>
      <c r="F150" s="240" t="s">
        <v>12</v>
      </c>
      <c r="G150" s="238"/>
      <c r="H150" s="241">
        <v>0.001</v>
      </c>
      <c r="I150" s="242"/>
      <c r="J150" s="238"/>
      <c r="K150" s="238"/>
      <c r="L150" s="243"/>
      <c r="M150" s="244"/>
      <c r="N150" s="245"/>
      <c r="O150" s="245"/>
      <c r="P150" s="245"/>
      <c r="Q150" s="245"/>
      <c r="R150" s="245"/>
      <c r="S150" s="245"/>
      <c r="T150" s="246"/>
      <c r="AT150" s="247" t="s">
        <v>174</v>
      </c>
      <c r="AU150" s="247" t="s">
        <v>87</v>
      </c>
      <c r="AV150" s="12" t="s">
        <v>87</v>
      </c>
      <c r="AW150" s="12" t="s">
        <v>37</v>
      </c>
      <c r="AX150" s="12" t="s">
        <v>85</v>
      </c>
      <c r="AY150" s="247" t="s">
        <v>132</v>
      </c>
    </row>
    <row r="151" spans="2:65" s="1" customFormat="1" ht="16.5" customHeight="1">
      <c r="B151" s="37"/>
      <c r="C151" s="216" t="s">
        <v>539</v>
      </c>
      <c r="D151" s="216" t="s">
        <v>133</v>
      </c>
      <c r="E151" s="217" t="s">
        <v>778</v>
      </c>
      <c r="F151" s="218" t="s">
        <v>779</v>
      </c>
      <c r="G151" s="219" t="s">
        <v>266</v>
      </c>
      <c r="H151" s="220">
        <v>3</v>
      </c>
      <c r="I151" s="221"/>
      <c r="J151" s="222">
        <f>ROUND(I151*H151,2)</f>
        <v>0</v>
      </c>
      <c r="K151" s="218" t="s">
        <v>19</v>
      </c>
      <c r="L151" s="42"/>
      <c r="M151" s="223" t="s">
        <v>19</v>
      </c>
      <c r="N151" s="224" t="s">
        <v>49</v>
      </c>
      <c r="O151" s="82"/>
      <c r="P151" s="225">
        <f>O151*H151</f>
        <v>0</v>
      </c>
      <c r="Q151" s="225">
        <v>0</v>
      </c>
      <c r="R151" s="225">
        <f>Q151*H151</f>
        <v>0</v>
      </c>
      <c r="S151" s="225">
        <v>0</v>
      </c>
      <c r="T151" s="226">
        <f>S151*H151</f>
        <v>0</v>
      </c>
      <c r="AR151" s="227" t="s">
        <v>642</v>
      </c>
      <c r="AT151" s="227" t="s">
        <v>133</v>
      </c>
      <c r="AU151" s="227" t="s">
        <v>87</v>
      </c>
      <c r="AY151" s="16" t="s">
        <v>132</v>
      </c>
      <c r="BE151" s="228">
        <f>IF(N151="základní",J151,0)</f>
        <v>0</v>
      </c>
      <c r="BF151" s="228">
        <f>IF(N151="snížená",J151,0)</f>
        <v>0</v>
      </c>
      <c r="BG151" s="228">
        <f>IF(N151="zákl. přenesená",J151,0)</f>
        <v>0</v>
      </c>
      <c r="BH151" s="228">
        <f>IF(N151="sníž. přenesená",J151,0)</f>
        <v>0</v>
      </c>
      <c r="BI151" s="228">
        <f>IF(N151="nulová",J151,0)</f>
        <v>0</v>
      </c>
      <c r="BJ151" s="16" t="s">
        <v>85</v>
      </c>
      <c r="BK151" s="228">
        <f>ROUND(I151*H151,2)</f>
        <v>0</v>
      </c>
      <c r="BL151" s="16" t="s">
        <v>642</v>
      </c>
      <c r="BM151" s="227" t="s">
        <v>780</v>
      </c>
    </row>
    <row r="152" spans="2:51" s="12" customFormat="1" ht="12">
      <c r="B152" s="237"/>
      <c r="C152" s="238"/>
      <c r="D152" s="229" t="s">
        <v>174</v>
      </c>
      <c r="E152" s="239" t="s">
        <v>19</v>
      </c>
      <c r="F152" s="240" t="s">
        <v>147</v>
      </c>
      <c r="G152" s="238"/>
      <c r="H152" s="241">
        <v>3</v>
      </c>
      <c r="I152" s="242"/>
      <c r="J152" s="238"/>
      <c r="K152" s="238"/>
      <c r="L152" s="243"/>
      <c r="M152" s="244"/>
      <c r="N152" s="245"/>
      <c r="O152" s="245"/>
      <c r="P152" s="245"/>
      <c r="Q152" s="245"/>
      <c r="R152" s="245"/>
      <c r="S152" s="245"/>
      <c r="T152" s="246"/>
      <c r="AT152" s="247" t="s">
        <v>174</v>
      </c>
      <c r="AU152" s="247" t="s">
        <v>87</v>
      </c>
      <c r="AV152" s="12" t="s">
        <v>87</v>
      </c>
      <c r="AW152" s="12" t="s">
        <v>37</v>
      </c>
      <c r="AX152" s="12" t="s">
        <v>85</v>
      </c>
      <c r="AY152" s="247" t="s">
        <v>132</v>
      </c>
    </row>
    <row r="153" spans="2:65" s="1" customFormat="1" ht="16.5" customHeight="1">
      <c r="B153" s="37"/>
      <c r="C153" s="249" t="s">
        <v>544</v>
      </c>
      <c r="D153" s="249" t="s">
        <v>229</v>
      </c>
      <c r="E153" s="250" t="s">
        <v>781</v>
      </c>
      <c r="F153" s="251" t="s">
        <v>782</v>
      </c>
      <c r="G153" s="252" t="s">
        <v>703</v>
      </c>
      <c r="H153" s="253">
        <v>3</v>
      </c>
      <c r="I153" s="254"/>
      <c r="J153" s="255">
        <f>ROUND(I153*H153,2)</f>
        <v>0</v>
      </c>
      <c r="K153" s="251" t="s">
        <v>19</v>
      </c>
      <c r="L153" s="256"/>
      <c r="M153" s="257" t="s">
        <v>19</v>
      </c>
      <c r="N153" s="258" t="s">
        <v>49</v>
      </c>
      <c r="O153" s="82"/>
      <c r="P153" s="225">
        <f>O153*H153</f>
        <v>0</v>
      </c>
      <c r="Q153" s="225">
        <v>0</v>
      </c>
      <c r="R153" s="225">
        <f>Q153*H153</f>
        <v>0</v>
      </c>
      <c r="S153" s="225">
        <v>0</v>
      </c>
      <c r="T153" s="226">
        <f>S153*H153</f>
        <v>0</v>
      </c>
      <c r="AR153" s="227" t="s">
        <v>681</v>
      </c>
      <c r="AT153" s="227" t="s">
        <v>229</v>
      </c>
      <c r="AU153" s="227" t="s">
        <v>87</v>
      </c>
      <c r="AY153" s="16" t="s">
        <v>132</v>
      </c>
      <c r="BE153" s="228">
        <f>IF(N153="základní",J153,0)</f>
        <v>0</v>
      </c>
      <c r="BF153" s="228">
        <f>IF(N153="snížená",J153,0)</f>
        <v>0</v>
      </c>
      <c r="BG153" s="228">
        <f>IF(N153="zákl. přenesená",J153,0)</f>
        <v>0</v>
      </c>
      <c r="BH153" s="228">
        <f>IF(N153="sníž. přenesená",J153,0)</f>
        <v>0</v>
      </c>
      <c r="BI153" s="228">
        <f>IF(N153="nulová",J153,0)</f>
        <v>0</v>
      </c>
      <c r="BJ153" s="16" t="s">
        <v>85</v>
      </c>
      <c r="BK153" s="228">
        <f>ROUND(I153*H153,2)</f>
        <v>0</v>
      </c>
      <c r="BL153" s="16" t="s">
        <v>681</v>
      </c>
      <c r="BM153" s="227" t="s">
        <v>783</v>
      </c>
    </row>
    <row r="154" spans="2:51" s="12" customFormat="1" ht="12">
      <c r="B154" s="237"/>
      <c r="C154" s="238"/>
      <c r="D154" s="229" t="s">
        <v>174</v>
      </c>
      <c r="E154" s="239" t="s">
        <v>19</v>
      </c>
      <c r="F154" s="240" t="s">
        <v>147</v>
      </c>
      <c r="G154" s="238"/>
      <c r="H154" s="241">
        <v>3</v>
      </c>
      <c r="I154" s="242"/>
      <c r="J154" s="238"/>
      <c r="K154" s="238"/>
      <c r="L154" s="243"/>
      <c r="M154" s="244"/>
      <c r="N154" s="245"/>
      <c r="O154" s="245"/>
      <c r="P154" s="245"/>
      <c r="Q154" s="245"/>
      <c r="R154" s="245"/>
      <c r="S154" s="245"/>
      <c r="T154" s="246"/>
      <c r="AT154" s="247" t="s">
        <v>174</v>
      </c>
      <c r="AU154" s="247" t="s">
        <v>87</v>
      </c>
      <c r="AV154" s="12" t="s">
        <v>87</v>
      </c>
      <c r="AW154" s="12" t="s">
        <v>37</v>
      </c>
      <c r="AX154" s="12" t="s">
        <v>85</v>
      </c>
      <c r="AY154" s="247" t="s">
        <v>132</v>
      </c>
    </row>
    <row r="155" spans="2:65" s="1" customFormat="1" ht="24" customHeight="1">
      <c r="B155" s="37"/>
      <c r="C155" s="216" t="s">
        <v>549</v>
      </c>
      <c r="D155" s="216" t="s">
        <v>133</v>
      </c>
      <c r="E155" s="217" t="s">
        <v>784</v>
      </c>
      <c r="F155" s="218" t="s">
        <v>785</v>
      </c>
      <c r="G155" s="219" t="s">
        <v>266</v>
      </c>
      <c r="H155" s="220">
        <v>3</v>
      </c>
      <c r="I155" s="221"/>
      <c r="J155" s="222">
        <f>ROUND(I155*H155,2)</f>
        <v>0</v>
      </c>
      <c r="K155" s="218" t="s">
        <v>19</v>
      </c>
      <c r="L155" s="42"/>
      <c r="M155" s="223" t="s">
        <v>19</v>
      </c>
      <c r="N155" s="224" t="s">
        <v>49</v>
      </c>
      <c r="O155" s="82"/>
      <c r="P155" s="225">
        <f>O155*H155</f>
        <v>0</v>
      </c>
      <c r="Q155" s="225">
        <v>0</v>
      </c>
      <c r="R155" s="225">
        <f>Q155*H155</f>
        <v>0</v>
      </c>
      <c r="S155" s="225">
        <v>0</v>
      </c>
      <c r="T155" s="226">
        <f>S155*H155</f>
        <v>0</v>
      </c>
      <c r="AR155" s="227" t="s">
        <v>642</v>
      </c>
      <c r="AT155" s="227" t="s">
        <v>133</v>
      </c>
      <c r="AU155" s="227" t="s">
        <v>87</v>
      </c>
      <c r="AY155" s="16" t="s">
        <v>132</v>
      </c>
      <c r="BE155" s="228">
        <f>IF(N155="základní",J155,0)</f>
        <v>0</v>
      </c>
      <c r="BF155" s="228">
        <f>IF(N155="snížená",J155,0)</f>
        <v>0</v>
      </c>
      <c r="BG155" s="228">
        <f>IF(N155="zákl. přenesená",J155,0)</f>
        <v>0</v>
      </c>
      <c r="BH155" s="228">
        <f>IF(N155="sníž. přenesená",J155,0)</f>
        <v>0</v>
      </c>
      <c r="BI155" s="228">
        <f>IF(N155="nulová",J155,0)</f>
        <v>0</v>
      </c>
      <c r="BJ155" s="16" t="s">
        <v>85</v>
      </c>
      <c r="BK155" s="228">
        <f>ROUND(I155*H155,2)</f>
        <v>0</v>
      </c>
      <c r="BL155" s="16" t="s">
        <v>642</v>
      </c>
      <c r="BM155" s="227" t="s">
        <v>786</v>
      </c>
    </row>
    <row r="156" spans="2:51" s="12" customFormat="1" ht="12">
      <c r="B156" s="237"/>
      <c r="C156" s="238"/>
      <c r="D156" s="229" t="s">
        <v>174</v>
      </c>
      <c r="E156" s="239" t="s">
        <v>19</v>
      </c>
      <c r="F156" s="240" t="s">
        <v>147</v>
      </c>
      <c r="G156" s="238"/>
      <c r="H156" s="241">
        <v>3</v>
      </c>
      <c r="I156" s="242"/>
      <c r="J156" s="238"/>
      <c r="K156" s="238"/>
      <c r="L156" s="243"/>
      <c r="M156" s="244"/>
      <c r="N156" s="245"/>
      <c r="O156" s="245"/>
      <c r="P156" s="245"/>
      <c r="Q156" s="245"/>
      <c r="R156" s="245"/>
      <c r="S156" s="245"/>
      <c r="T156" s="246"/>
      <c r="AT156" s="247" t="s">
        <v>174</v>
      </c>
      <c r="AU156" s="247" t="s">
        <v>87</v>
      </c>
      <c r="AV156" s="12" t="s">
        <v>87</v>
      </c>
      <c r="AW156" s="12" t="s">
        <v>37</v>
      </c>
      <c r="AX156" s="12" t="s">
        <v>85</v>
      </c>
      <c r="AY156" s="247" t="s">
        <v>132</v>
      </c>
    </row>
    <row r="157" spans="2:65" s="1" customFormat="1" ht="24" customHeight="1">
      <c r="B157" s="37"/>
      <c r="C157" s="249" t="s">
        <v>554</v>
      </c>
      <c r="D157" s="249" t="s">
        <v>229</v>
      </c>
      <c r="E157" s="250" t="s">
        <v>787</v>
      </c>
      <c r="F157" s="251" t="s">
        <v>788</v>
      </c>
      <c r="G157" s="252" t="s">
        <v>789</v>
      </c>
      <c r="H157" s="253">
        <v>3</v>
      </c>
      <c r="I157" s="254"/>
      <c r="J157" s="255">
        <f>ROUND(I157*H157,2)</f>
        <v>0</v>
      </c>
      <c r="K157" s="251" t="s">
        <v>19</v>
      </c>
      <c r="L157" s="256"/>
      <c r="M157" s="257" t="s">
        <v>19</v>
      </c>
      <c r="N157" s="258" t="s">
        <v>49</v>
      </c>
      <c r="O157" s="82"/>
      <c r="P157" s="225">
        <f>O157*H157</f>
        <v>0</v>
      </c>
      <c r="Q157" s="225">
        <v>0</v>
      </c>
      <c r="R157" s="225">
        <f>Q157*H157</f>
        <v>0</v>
      </c>
      <c r="S157" s="225">
        <v>0</v>
      </c>
      <c r="T157" s="226">
        <f>S157*H157</f>
        <v>0</v>
      </c>
      <c r="AR157" s="227" t="s">
        <v>681</v>
      </c>
      <c r="AT157" s="227" t="s">
        <v>229</v>
      </c>
      <c r="AU157" s="227" t="s">
        <v>87</v>
      </c>
      <c r="AY157" s="16" t="s">
        <v>132</v>
      </c>
      <c r="BE157" s="228">
        <f>IF(N157="základní",J157,0)</f>
        <v>0</v>
      </c>
      <c r="BF157" s="228">
        <f>IF(N157="snížená",J157,0)</f>
        <v>0</v>
      </c>
      <c r="BG157" s="228">
        <f>IF(N157="zákl. přenesená",J157,0)</f>
        <v>0</v>
      </c>
      <c r="BH157" s="228">
        <f>IF(N157="sníž. přenesená",J157,0)</f>
        <v>0</v>
      </c>
      <c r="BI157" s="228">
        <f>IF(N157="nulová",J157,0)</f>
        <v>0</v>
      </c>
      <c r="BJ157" s="16" t="s">
        <v>85</v>
      </c>
      <c r="BK157" s="228">
        <f>ROUND(I157*H157,2)</f>
        <v>0</v>
      </c>
      <c r="BL157" s="16" t="s">
        <v>681</v>
      </c>
      <c r="BM157" s="227" t="s">
        <v>790</v>
      </c>
    </row>
    <row r="158" spans="2:51" s="12" customFormat="1" ht="12">
      <c r="B158" s="237"/>
      <c r="C158" s="238"/>
      <c r="D158" s="229" t="s">
        <v>174</v>
      </c>
      <c r="E158" s="239" t="s">
        <v>19</v>
      </c>
      <c r="F158" s="240" t="s">
        <v>147</v>
      </c>
      <c r="G158" s="238"/>
      <c r="H158" s="241">
        <v>3</v>
      </c>
      <c r="I158" s="242"/>
      <c r="J158" s="238"/>
      <c r="K158" s="238"/>
      <c r="L158" s="243"/>
      <c r="M158" s="244"/>
      <c r="N158" s="245"/>
      <c r="O158" s="245"/>
      <c r="P158" s="245"/>
      <c r="Q158" s="245"/>
      <c r="R158" s="245"/>
      <c r="S158" s="245"/>
      <c r="T158" s="246"/>
      <c r="AT158" s="247" t="s">
        <v>174</v>
      </c>
      <c r="AU158" s="247" t="s">
        <v>87</v>
      </c>
      <c r="AV158" s="12" t="s">
        <v>87</v>
      </c>
      <c r="AW158" s="12" t="s">
        <v>37</v>
      </c>
      <c r="AX158" s="12" t="s">
        <v>85</v>
      </c>
      <c r="AY158" s="247" t="s">
        <v>132</v>
      </c>
    </row>
    <row r="159" spans="2:63" s="11" customFormat="1" ht="22.8" customHeight="1">
      <c r="B159" s="202"/>
      <c r="C159" s="203"/>
      <c r="D159" s="204" t="s">
        <v>77</v>
      </c>
      <c r="E159" s="232" t="s">
        <v>791</v>
      </c>
      <c r="F159" s="232" t="s">
        <v>792</v>
      </c>
      <c r="G159" s="203"/>
      <c r="H159" s="203"/>
      <c r="I159" s="206"/>
      <c r="J159" s="233">
        <f>BK159</f>
        <v>0</v>
      </c>
      <c r="K159" s="203"/>
      <c r="L159" s="208"/>
      <c r="M159" s="209"/>
      <c r="N159" s="210"/>
      <c r="O159" s="210"/>
      <c r="P159" s="211">
        <f>SUM(P160:P162)</f>
        <v>0</v>
      </c>
      <c r="Q159" s="210"/>
      <c r="R159" s="211">
        <f>SUM(R160:R162)</f>
        <v>0</v>
      </c>
      <c r="S159" s="210"/>
      <c r="T159" s="212">
        <f>SUM(T160:T162)</f>
        <v>0</v>
      </c>
      <c r="AR159" s="213" t="s">
        <v>147</v>
      </c>
      <c r="AT159" s="214" t="s">
        <v>77</v>
      </c>
      <c r="AU159" s="214" t="s">
        <v>85</v>
      </c>
      <c r="AY159" s="213" t="s">
        <v>132</v>
      </c>
      <c r="BK159" s="215">
        <f>SUM(BK160:BK162)</f>
        <v>0</v>
      </c>
    </row>
    <row r="160" spans="2:65" s="1" customFormat="1" ht="16.5" customHeight="1">
      <c r="B160" s="37"/>
      <c r="C160" s="216" t="s">
        <v>558</v>
      </c>
      <c r="D160" s="216" t="s">
        <v>133</v>
      </c>
      <c r="E160" s="217" t="s">
        <v>793</v>
      </c>
      <c r="F160" s="218" t="s">
        <v>794</v>
      </c>
      <c r="G160" s="219" t="s">
        <v>795</v>
      </c>
      <c r="H160" s="274"/>
      <c r="I160" s="221"/>
      <c r="J160" s="222">
        <f>ROUND(I160*H160,2)</f>
        <v>0</v>
      </c>
      <c r="K160" s="218" t="s">
        <v>19</v>
      </c>
      <c r="L160" s="42"/>
      <c r="M160" s="223" t="s">
        <v>19</v>
      </c>
      <c r="N160" s="224" t="s">
        <v>49</v>
      </c>
      <c r="O160" s="82"/>
      <c r="P160" s="225">
        <f>O160*H160</f>
        <v>0</v>
      </c>
      <c r="Q160" s="225">
        <v>0</v>
      </c>
      <c r="R160" s="225">
        <f>Q160*H160</f>
        <v>0</v>
      </c>
      <c r="S160" s="225">
        <v>0</v>
      </c>
      <c r="T160" s="226">
        <f>S160*H160</f>
        <v>0</v>
      </c>
      <c r="AR160" s="227" t="s">
        <v>642</v>
      </c>
      <c r="AT160" s="227" t="s">
        <v>133</v>
      </c>
      <c r="AU160" s="227" t="s">
        <v>87</v>
      </c>
      <c r="AY160" s="16" t="s">
        <v>132</v>
      </c>
      <c r="BE160" s="228">
        <f>IF(N160="základní",J160,0)</f>
        <v>0</v>
      </c>
      <c r="BF160" s="228">
        <f>IF(N160="snížená",J160,0)</f>
        <v>0</v>
      </c>
      <c r="BG160" s="228">
        <f>IF(N160="zákl. přenesená",J160,0)</f>
        <v>0</v>
      </c>
      <c r="BH160" s="228">
        <f>IF(N160="sníž. přenesená",J160,0)</f>
        <v>0</v>
      </c>
      <c r="BI160" s="228">
        <f>IF(N160="nulová",J160,0)</f>
        <v>0</v>
      </c>
      <c r="BJ160" s="16" t="s">
        <v>85</v>
      </c>
      <c r="BK160" s="228">
        <f>ROUND(I160*H160,2)</f>
        <v>0</v>
      </c>
      <c r="BL160" s="16" t="s">
        <v>642</v>
      </c>
      <c r="BM160" s="227" t="s">
        <v>796</v>
      </c>
    </row>
    <row r="161" spans="2:65" s="1" customFormat="1" ht="16.5" customHeight="1">
      <c r="B161" s="37"/>
      <c r="C161" s="216" t="s">
        <v>562</v>
      </c>
      <c r="D161" s="216" t="s">
        <v>133</v>
      </c>
      <c r="E161" s="217" t="s">
        <v>797</v>
      </c>
      <c r="F161" s="218" t="s">
        <v>798</v>
      </c>
      <c r="G161" s="219" t="s">
        <v>795</v>
      </c>
      <c r="H161" s="274"/>
      <c r="I161" s="221"/>
      <c r="J161" s="222">
        <f>ROUND(I161*H161,2)</f>
        <v>0</v>
      </c>
      <c r="K161" s="218" t="s">
        <v>19</v>
      </c>
      <c r="L161" s="42"/>
      <c r="M161" s="223" t="s">
        <v>19</v>
      </c>
      <c r="N161" s="224" t="s">
        <v>49</v>
      </c>
      <c r="O161" s="82"/>
      <c r="P161" s="225">
        <f>O161*H161</f>
        <v>0</v>
      </c>
      <c r="Q161" s="225">
        <v>0</v>
      </c>
      <c r="R161" s="225">
        <f>Q161*H161</f>
        <v>0</v>
      </c>
      <c r="S161" s="225">
        <v>0</v>
      </c>
      <c r="T161" s="226">
        <f>S161*H161</f>
        <v>0</v>
      </c>
      <c r="AR161" s="227" t="s">
        <v>681</v>
      </c>
      <c r="AT161" s="227" t="s">
        <v>133</v>
      </c>
      <c r="AU161" s="227" t="s">
        <v>87</v>
      </c>
      <c r="AY161" s="16" t="s">
        <v>132</v>
      </c>
      <c r="BE161" s="228">
        <f>IF(N161="základní",J161,0)</f>
        <v>0</v>
      </c>
      <c r="BF161" s="228">
        <f>IF(N161="snížená",J161,0)</f>
        <v>0</v>
      </c>
      <c r="BG161" s="228">
        <f>IF(N161="zákl. přenesená",J161,0)</f>
        <v>0</v>
      </c>
      <c r="BH161" s="228">
        <f>IF(N161="sníž. přenesená",J161,0)</f>
        <v>0</v>
      </c>
      <c r="BI161" s="228">
        <f>IF(N161="nulová",J161,0)</f>
        <v>0</v>
      </c>
      <c r="BJ161" s="16" t="s">
        <v>85</v>
      </c>
      <c r="BK161" s="228">
        <f>ROUND(I161*H161,2)</f>
        <v>0</v>
      </c>
      <c r="BL161" s="16" t="s">
        <v>681</v>
      </c>
      <c r="BM161" s="227" t="s">
        <v>799</v>
      </c>
    </row>
    <row r="162" spans="2:65" s="1" customFormat="1" ht="16.5" customHeight="1">
      <c r="B162" s="37"/>
      <c r="C162" s="216" t="s">
        <v>567</v>
      </c>
      <c r="D162" s="216" t="s">
        <v>133</v>
      </c>
      <c r="E162" s="217" t="s">
        <v>800</v>
      </c>
      <c r="F162" s="218" t="s">
        <v>801</v>
      </c>
      <c r="G162" s="219" t="s">
        <v>795</v>
      </c>
      <c r="H162" s="274"/>
      <c r="I162" s="221"/>
      <c r="J162" s="222">
        <f>ROUND(I162*H162,2)</f>
        <v>0</v>
      </c>
      <c r="K162" s="218" t="s">
        <v>19</v>
      </c>
      <c r="L162" s="42"/>
      <c r="M162" s="223" t="s">
        <v>19</v>
      </c>
      <c r="N162" s="224" t="s">
        <v>49</v>
      </c>
      <c r="O162" s="82"/>
      <c r="P162" s="225">
        <f>O162*H162</f>
        <v>0</v>
      </c>
      <c r="Q162" s="225">
        <v>0</v>
      </c>
      <c r="R162" s="225">
        <f>Q162*H162</f>
        <v>0</v>
      </c>
      <c r="S162" s="225">
        <v>0</v>
      </c>
      <c r="T162" s="226">
        <f>S162*H162</f>
        <v>0</v>
      </c>
      <c r="AR162" s="227" t="s">
        <v>642</v>
      </c>
      <c r="AT162" s="227" t="s">
        <v>133</v>
      </c>
      <c r="AU162" s="227" t="s">
        <v>87</v>
      </c>
      <c r="AY162" s="16" t="s">
        <v>132</v>
      </c>
      <c r="BE162" s="228">
        <f>IF(N162="základní",J162,0)</f>
        <v>0</v>
      </c>
      <c r="BF162" s="228">
        <f>IF(N162="snížená",J162,0)</f>
        <v>0</v>
      </c>
      <c r="BG162" s="228">
        <f>IF(N162="zákl. přenesená",J162,0)</f>
        <v>0</v>
      </c>
      <c r="BH162" s="228">
        <f>IF(N162="sníž. přenesená",J162,0)</f>
        <v>0</v>
      </c>
      <c r="BI162" s="228">
        <f>IF(N162="nulová",J162,0)</f>
        <v>0</v>
      </c>
      <c r="BJ162" s="16" t="s">
        <v>85</v>
      </c>
      <c r="BK162" s="228">
        <f>ROUND(I162*H162,2)</f>
        <v>0</v>
      </c>
      <c r="BL162" s="16" t="s">
        <v>642</v>
      </c>
      <c r="BM162" s="227" t="s">
        <v>802</v>
      </c>
    </row>
    <row r="163" spans="2:63" s="11" customFormat="1" ht="22.8" customHeight="1">
      <c r="B163" s="202"/>
      <c r="C163" s="203"/>
      <c r="D163" s="204" t="s">
        <v>77</v>
      </c>
      <c r="E163" s="232" t="s">
        <v>803</v>
      </c>
      <c r="F163" s="232" t="s">
        <v>94</v>
      </c>
      <c r="G163" s="203"/>
      <c r="H163" s="203"/>
      <c r="I163" s="206"/>
      <c r="J163" s="233">
        <f>BK163</f>
        <v>0</v>
      </c>
      <c r="K163" s="203"/>
      <c r="L163" s="208"/>
      <c r="M163" s="209"/>
      <c r="N163" s="210"/>
      <c r="O163" s="210"/>
      <c r="P163" s="211">
        <f>SUM(P164:P181)</f>
        <v>0</v>
      </c>
      <c r="Q163" s="210"/>
      <c r="R163" s="211">
        <f>SUM(R164:R181)</f>
        <v>9.99786</v>
      </c>
      <c r="S163" s="210"/>
      <c r="T163" s="212">
        <f>SUM(T164:T181)</f>
        <v>0</v>
      </c>
      <c r="AR163" s="213" t="s">
        <v>147</v>
      </c>
      <c r="AT163" s="214" t="s">
        <v>77</v>
      </c>
      <c r="AU163" s="214" t="s">
        <v>85</v>
      </c>
      <c r="AY163" s="213" t="s">
        <v>132</v>
      </c>
      <c r="BK163" s="215">
        <f>SUM(BK164:BK181)</f>
        <v>0</v>
      </c>
    </row>
    <row r="164" spans="2:65" s="1" customFormat="1" ht="72" customHeight="1">
      <c r="B164" s="37"/>
      <c r="C164" s="216" t="s">
        <v>573</v>
      </c>
      <c r="D164" s="216" t="s">
        <v>133</v>
      </c>
      <c r="E164" s="217" t="s">
        <v>804</v>
      </c>
      <c r="F164" s="218" t="s">
        <v>805</v>
      </c>
      <c r="G164" s="219" t="s">
        <v>266</v>
      </c>
      <c r="H164" s="220">
        <v>3</v>
      </c>
      <c r="I164" s="221"/>
      <c r="J164" s="222">
        <f>ROUND(I164*H164,2)</f>
        <v>0</v>
      </c>
      <c r="K164" s="218" t="s">
        <v>170</v>
      </c>
      <c r="L164" s="42"/>
      <c r="M164" s="223" t="s">
        <v>19</v>
      </c>
      <c r="N164" s="224" t="s">
        <v>49</v>
      </c>
      <c r="O164" s="82"/>
      <c r="P164" s="225">
        <f>O164*H164</f>
        <v>0</v>
      </c>
      <c r="Q164" s="225">
        <v>0</v>
      </c>
      <c r="R164" s="225">
        <f>Q164*H164</f>
        <v>0</v>
      </c>
      <c r="S164" s="225">
        <v>0</v>
      </c>
      <c r="T164" s="226">
        <f>S164*H164</f>
        <v>0</v>
      </c>
      <c r="AR164" s="227" t="s">
        <v>642</v>
      </c>
      <c r="AT164" s="227" t="s">
        <v>133</v>
      </c>
      <c r="AU164" s="227" t="s">
        <v>87</v>
      </c>
      <c r="AY164" s="16" t="s">
        <v>132</v>
      </c>
      <c r="BE164" s="228">
        <f>IF(N164="základní",J164,0)</f>
        <v>0</v>
      </c>
      <c r="BF164" s="228">
        <f>IF(N164="snížená",J164,0)</f>
        <v>0</v>
      </c>
      <c r="BG164" s="228">
        <f>IF(N164="zákl. přenesená",J164,0)</f>
        <v>0</v>
      </c>
      <c r="BH164" s="228">
        <f>IF(N164="sníž. přenesená",J164,0)</f>
        <v>0</v>
      </c>
      <c r="BI164" s="228">
        <f>IF(N164="nulová",J164,0)</f>
        <v>0</v>
      </c>
      <c r="BJ164" s="16" t="s">
        <v>85</v>
      </c>
      <c r="BK164" s="228">
        <f>ROUND(I164*H164,2)</f>
        <v>0</v>
      </c>
      <c r="BL164" s="16" t="s">
        <v>642</v>
      </c>
      <c r="BM164" s="227" t="s">
        <v>806</v>
      </c>
    </row>
    <row r="165" spans="2:47" s="1" customFormat="1" ht="12">
      <c r="B165" s="37"/>
      <c r="C165" s="38"/>
      <c r="D165" s="229" t="s">
        <v>172</v>
      </c>
      <c r="E165" s="38"/>
      <c r="F165" s="230" t="s">
        <v>807</v>
      </c>
      <c r="G165" s="38"/>
      <c r="H165" s="38"/>
      <c r="I165" s="144"/>
      <c r="J165" s="38"/>
      <c r="K165" s="38"/>
      <c r="L165" s="42"/>
      <c r="M165" s="231"/>
      <c r="N165" s="82"/>
      <c r="O165" s="82"/>
      <c r="P165" s="82"/>
      <c r="Q165" s="82"/>
      <c r="R165" s="82"/>
      <c r="S165" s="82"/>
      <c r="T165" s="83"/>
      <c r="AT165" s="16" t="s">
        <v>172</v>
      </c>
      <c r="AU165" s="16" t="s">
        <v>87</v>
      </c>
    </row>
    <row r="166" spans="2:51" s="12" customFormat="1" ht="12">
      <c r="B166" s="237"/>
      <c r="C166" s="238"/>
      <c r="D166" s="229" t="s">
        <v>174</v>
      </c>
      <c r="E166" s="239" t="s">
        <v>19</v>
      </c>
      <c r="F166" s="240" t="s">
        <v>147</v>
      </c>
      <c r="G166" s="238"/>
      <c r="H166" s="241">
        <v>3</v>
      </c>
      <c r="I166" s="242"/>
      <c r="J166" s="238"/>
      <c r="K166" s="238"/>
      <c r="L166" s="243"/>
      <c r="M166" s="244"/>
      <c r="N166" s="245"/>
      <c r="O166" s="245"/>
      <c r="P166" s="245"/>
      <c r="Q166" s="245"/>
      <c r="R166" s="245"/>
      <c r="S166" s="245"/>
      <c r="T166" s="246"/>
      <c r="AT166" s="247" t="s">
        <v>174</v>
      </c>
      <c r="AU166" s="247" t="s">
        <v>87</v>
      </c>
      <c r="AV166" s="12" t="s">
        <v>87</v>
      </c>
      <c r="AW166" s="12" t="s">
        <v>37</v>
      </c>
      <c r="AX166" s="12" t="s">
        <v>85</v>
      </c>
      <c r="AY166" s="247" t="s">
        <v>132</v>
      </c>
    </row>
    <row r="167" spans="2:65" s="1" customFormat="1" ht="60" customHeight="1">
      <c r="B167" s="37"/>
      <c r="C167" s="216" t="s">
        <v>579</v>
      </c>
      <c r="D167" s="216" t="s">
        <v>133</v>
      </c>
      <c r="E167" s="217" t="s">
        <v>808</v>
      </c>
      <c r="F167" s="218" t="s">
        <v>809</v>
      </c>
      <c r="G167" s="219" t="s">
        <v>273</v>
      </c>
      <c r="H167" s="220">
        <v>64</v>
      </c>
      <c r="I167" s="221"/>
      <c r="J167" s="222">
        <f>ROUND(I167*H167,2)</f>
        <v>0</v>
      </c>
      <c r="K167" s="218" t="s">
        <v>170</v>
      </c>
      <c r="L167" s="42"/>
      <c r="M167" s="223" t="s">
        <v>19</v>
      </c>
      <c r="N167" s="224" t="s">
        <v>49</v>
      </c>
      <c r="O167" s="82"/>
      <c r="P167" s="225">
        <f>O167*H167</f>
        <v>0</v>
      </c>
      <c r="Q167" s="225">
        <v>0</v>
      </c>
      <c r="R167" s="225">
        <f>Q167*H167</f>
        <v>0</v>
      </c>
      <c r="S167" s="225">
        <v>0</v>
      </c>
      <c r="T167" s="226">
        <f>S167*H167</f>
        <v>0</v>
      </c>
      <c r="AR167" s="227" t="s">
        <v>642</v>
      </c>
      <c r="AT167" s="227" t="s">
        <v>133</v>
      </c>
      <c r="AU167" s="227" t="s">
        <v>87</v>
      </c>
      <c r="AY167" s="16" t="s">
        <v>132</v>
      </c>
      <c r="BE167" s="228">
        <f>IF(N167="základní",J167,0)</f>
        <v>0</v>
      </c>
      <c r="BF167" s="228">
        <f>IF(N167="snížená",J167,0)</f>
        <v>0</v>
      </c>
      <c r="BG167" s="228">
        <f>IF(N167="zákl. přenesená",J167,0)</f>
        <v>0</v>
      </c>
      <c r="BH167" s="228">
        <f>IF(N167="sníž. přenesená",J167,0)</f>
        <v>0</v>
      </c>
      <c r="BI167" s="228">
        <f>IF(N167="nulová",J167,0)</f>
        <v>0</v>
      </c>
      <c r="BJ167" s="16" t="s">
        <v>85</v>
      </c>
      <c r="BK167" s="228">
        <f>ROUND(I167*H167,2)</f>
        <v>0</v>
      </c>
      <c r="BL167" s="16" t="s">
        <v>642</v>
      </c>
      <c r="BM167" s="227" t="s">
        <v>810</v>
      </c>
    </row>
    <row r="168" spans="2:47" s="1" customFormat="1" ht="12">
      <c r="B168" s="37"/>
      <c r="C168" s="38"/>
      <c r="D168" s="229" t="s">
        <v>172</v>
      </c>
      <c r="E168" s="38"/>
      <c r="F168" s="230" t="s">
        <v>811</v>
      </c>
      <c r="G168" s="38"/>
      <c r="H168" s="38"/>
      <c r="I168" s="144"/>
      <c r="J168" s="38"/>
      <c r="K168" s="38"/>
      <c r="L168" s="42"/>
      <c r="M168" s="231"/>
      <c r="N168" s="82"/>
      <c r="O168" s="82"/>
      <c r="P168" s="82"/>
      <c r="Q168" s="82"/>
      <c r="R168" s="82"/>
      <c r="S168" s="82"/>
      <c r="T168" s="83"/>
      <c r="AT168" s="16" t="s">
        <v>172</v>
      </c>
      <c r="AU168" s="16" t="s">
        <v>87</v>
      </c>
    </row>
    <row r="169" spans="2:51" s="12" customFormat="1" ht="12">
      <c r="B169" s="237"/>
      <c r="C169" s="238"/>
      <c r="D169" s="229" t="s">
        <v>174</v>
      </c>
      <c r="E169" s="239" t="s">
        <v>19</v>
      </c>
      <c r="F169" s="240" t="s">
        <v>642</v>
      </c>
      <c r="G169" s="238"/>
      <c r="H169" s="241">
        <v>64</v>
      </c>
      <c r="I169" s="242"/>
      <c r="J169" s="238"/>
      <c r="K169" s="238"/>
      <c r="L169" s="243"/>
      <c r="M169" s="244"/>
      <c r="N169" s="245"/>
      <c r="O169" s="245"/>
      <c r="P169" s="245"/>
      <c r="Q169" s="245"/>
      <c r="R169" s="245"/>
      <c r="S169" s="245"/>
      <c r="T169" s="246"/>
      <c r="AT169" s="247" t="s">
        <v>174</v>
      </c>
      <c r="AU169" s="247" t="s">
        <v>87</v>
      </c>
      <c r="AV169" s="12" t="s">
        <v>87</v>
      </c>
      <c r="AW169" s="12" t="s">
        <v>37</v>
      </c>
      <c r="AX169" s="12" t="s">
        <v>85</v>
      </c>
      <c r="AY169" s="247" t="s">
        <v>132</v>
      </c>
    </row>
    <row r="170" spans="2:65" s="1" customFormat="1" ht="48" customHeight="1">
      <c r="B170" s="37"/>
      <c r="C170" s="216" t="s">
        <v>584</v>
      </c>
      <c r="D170" s="216" t="s">
        <v>133</v>
      </c>
      <c r="E170" s="217" t="s">
        <v>812</v>
      </c>
      <c r="F170" s="218" t="s">
        <v>813</v>
      </c>
      <c r="G170" s="219" t="s">
        <v>273</v>
      </c>
      <c r="H170" s="220">
        <v>64</v>
      </c>
      <c r="I170" s="221"/>
      <c r="J170" s="222">
        <f>ROUND(I170*H170,2)</f>
        <v>0</v>
      </c>
      <c r="K170" s="218" t="s">
        <v>170</v>
      </c>
      <c r="L170" s="42"/>
      <c r="M170" s="223" t="s">
        <v>19</v>
      </c>
      <c r="N170" s="224" t="s">
        <v>49</v>
      </c>
      <c r="O170" s="82"/>
      <c r="P170" s="225">
        <f>O170*H170</f>
        <v>0</v>
      </c>
      <c r="Q170" s="225">
        <v>0.15614</v>
      </c>
      <c r="R170" s="225">
        <f>Q170*H170</f>
        <v>9.99296</v>
      </c>
      <c r="S170" s="225">
        <v>0</v>
      </c>
      <c r="T170" s="226">
        <f>S170*H170</f>
        <v>0</v>
      </c>
      <c r="AR170" s="227" t="s">
        <v>642</v>
      </c>
      <c r="AT170" s="227" t="s">
        <v>133</v>
      </c>
      <c r="AU170" s="227" t="s">
        <v>87</v>
      </c>
      <c r="AY170" s="16" t="s">
        <v>132</v>
      </c>
      <c r="BE170" s="228">
        <f>IF(N170="základní",J170,0)</f>
        <v>0</v>
      </c>
      <c r="BF170" s="228">
        <f>IF(N170="snížená",J170,0)</f>
        <v>0</v>
      </c>
      <c r="BG170" s="228">
        <f>IF(N170="zákl. přenesená",J170,0)</f>
        <v>0</v>
      </c>
      <c r="BH170" s="228">
        <f>IF(N170="sníž. přenesená",J170,0)</f>
        <v>0</v>
      </c>
      <c r="BI170" s="228">
        <f>IF(N170="nulová",J170,0)</f>
        <v>0</v>
      </c>
      <c r="BJ170" s="16" t="s">
        <v>85</v>
      </c>
      <c r="BK170" s="228">
        <f>ROUND(I170*H170,2)</f>
        <v>0</v>
      </c>
      <c r="BL170" s="16" t="s">
        <v>642</v>
      </c>
      <c r="BM170" s="227" t="s">
        <v>814</v>
      </c>
    </row>
    <row r="171" spans="2:47" s="1" customFormat="1" ht="12">
      <c r="B171" s="37"/>
      <c r="C171" s="38"/>
      <c r="D171" s="229" t="s">
        <v>172</v>
      </c>
      <c r="E171" s="38"/>
      <c r="F171" s="230" t="s">
        <v>815</v>
      </c>
      <c r="G171" s="38"/>
      <c r="H171" s="38"/>
      <c r="I171" s="144"/>
      <c r="J171" s="38"/>
      <c r="K171" s="38"/>
      <c r="L171" s="42"/>
      <c r="M171" s="231"/>
      <c r="N171" s="82"/>
      <c r="O171" s="82"/>
      <c r="P171" s="82"/>
      <c r="Q171" s="82"/>
      <c r="R171" s="82"/>
      <c r="S171" s="82"/>
      <c r="T171" s="83"/>
      <c r="AT171" s="16" t="s">
        <v>172</v>
      </c>
      <c r="AU171" s="16" t="s">
        <v>87</v>
      </c>
    </row>
    <row r="172" spans="2:51" s="12" customFormat="1" ht="12">
      <c r="B172" s="237"/>
      <c r="C172" s="238"/>
      <c r="D172" s="229" t="s">
        <v>174</v>
      </c>
      <c r="E172" s="239" t="s">
        <v>19</v>
      </c>
      <c r="F172" s="240" t="s">
        <v>816</v>
      </c>
      <c r="G172" s="238"/>
      <c r="H172" s="241">
        <v>64</v>
      </c>
      <c r="I172" s="242"/>
      <c r="J172" s="238"/>
      <c r="K172" s="238"/>
      <c r="L172" s="243"/>
      <c r="M172" s="244"/>
      <c r="N172" s="245"/>
      <c r="O172" s="245"/>
      <c r="P172" s="245"/>
      <c r="Q172" s="245"/>
      <c r="R172" s="245"/>
      <c r="S172" s="245"/>
      <c r="T172" s="246"/>
      <c r="AT172" s="247" t="s">
        <v>174</v>
      </c>
      <c r="AU172" s="247" t="s">
        <v>87</v>
      </c>
      <c r="AV172" s="12" t="s">
        <v>87</v>
      </c>
      <c r="AW172" s="12" t="s">
        <v>37</v>
      </c>
      <c r="AX172" s="12" t="s">
        <v>85</v>
      </c>
      <c r="AY172" s="247" t="s">
        <v>132</v>
      </c>
    </row>
    <row r="173" spans="2:65" s="1" customFormat="1" ht="16.5" customHeight="1">
      <c r="B173" s="37"/>
      <c r="C173" s="249" t="s">
        <v>590</v>
      </c>
      <c r="D173" s="249" t="s">
        <v>229</v>
      </c>
      <c r="E173" s="250" t="s">
        <v>817</v>
      </c>
      <c r="F173" s="251" t="s">
        <v>818</v>
      </c>
      <c r="G173" s="252" t="s">
        <v>192</v>
      </c>
      <c r="H173" s="253">
        <v>5.5</v>
      </c>
      <c r="I173" s="254"/>
      <c r="J173" s="255">
        <f>ROUND(I173*H173,2)</f>
        <v>0</v>
      </c>
      <c r="K173" s="251" t="s">
        <v>19</v>
      </c>
      <c r="L173" s="256"/>
      <c r="M173" s="257" t="s">
        <v>19</v>
      </c>
      <c r="N173" s="258" t="s">
        <v>49</v>
      </c>
      <c r="O173" s="82"/>
      <c r="P173" s="225">
        <f>O173*H173</f>
        <v>0</v>
      </c>
      <c r="Q173" s="225">
        <v>0</v>
      </c>
      <c r="R173" s="225">
        <f>Q173*H173</f>
        <v>0</v>
      </c>
      <c r="S173" s="225">
        <v>0</v>
      </c>
      <c r="T173" s="226">
        <f>S173*H173</f>
        <v>0</v>
      </c>
      <c r="AR173" s="227" t="s">
        <v>681</v>
      </c>
      <c r="AT173" s="227" t="s">
        <v>229</v>
      </c>
      <c r="AU173" s="227" t="s">
        <v>87</v>
      </c>
      <c r="AY173" s="16" t="s">
        <v>132</v>
      </c>
      <c r="BE173" s="228">
        <f>IF(N173="základní",J173,0)</f>
        <v>0</v>
      </c>
      <c r="BF173" s="228">
        <f>IF(N173="snížená",J173,0)</f>
        <v>0</v>
      </c>
      <c r="BG173" s="228">
        <f>IF(N173="zákl. přenesená",J173,0)</f>
        <v>0</v>
      </c>
      <c r="BH173" s="228">
        <f>IF(N173="sníž. přenesená",J173,0)</f>
        <v>0</v>
      </c>
      <c r="BI173" s="228">
        <f>IF(N173="nulová",J173,0)</f>
        <v>0</v>
      </c>
      <c r="BJ173" s="16" t="s">
        <v>85</v>
      </c>
      <c r="BK173" s="228">
        <f>ROUND(I173*H173,2)</f>
        <v>0</v>
      </c>
      <c r="BL173" s="16" t="s">
        <v>681</v>
      </c>
      <c r="BM173" s="227" t="s">
        <v>819</v>
      </c>
    </row>
    <row r="174" spans="2:51" s="12" customFormat="1" ht="12">
      <c r="B174" s="237"/>
      <c r="C174" s="238"/>
      <c r="D174" s="229" t="s">
        <v>174</v>
      </c>
      <c r="E174" s="239" t="s">
        <v>19</v>
      </c>
      <c r="F174" s="240" t="s">
        <v>820</v>
      </c>
      <c r="G174" s="238"/>
      <c r="H174" s="241">
        <v>5.5</v>
      </c>
      <c r="I174" s="242"/>
      <c r="J174" s="238"/>
      <c r="K174" s="238"/>
      <c r="L174" s="243"/>
      <c r="M174" s="244"/>
      <c r="N174" s="245"/>
      <c r="O174" s="245"/>
      <c r="P174" s="245"/>
      <c r="Q174" s="245"/>
      <c r="R174" s="245"/>
      <c r="S174" s="245"/>
      <c r="T174" s="246"/>
      <c r="AT174" s="247" t="s">
        <v>174</v>
      </c>
      <c r="AU174" s="247" t="s">
        <v>87</v>
      </c>
      <c r="AV174" s="12" t="s">
        <v>87</v>
      </c>
      <c r="AW174" s="12" t="s">
        <v>37</v>
      </c>
      <c r="AX174" s="12" t="s">
        <v>85</v>
      </c>
      <c r="AY174" s="247" t="s">
        <v>132</v>
      </c>
    </row>
    <row r="175" spans="2:65" s="1" customFormat="1" ht="36" customHeight="1">
      <c r="B175" s="37"/>
      <c r="C175" s="216" t="s">
        <v>596</v>
      </c>
      <c r="D175" s="216" t="s">
        <v>133</v>
      </c>
      <c r="E175" s="217" t="s">
        <v>821</v>
      </c>
      <c r="F175" s="218" t="s">
        <v>822</v>
      </c>
      <c r="G175" s="219" t="s">
        <v>273</v>
      </c>
      <c r="H175" s="220">
        <v>70</v>
      </c>
      <c r="I175" s="221"/>
      <c r="J175" s="222">
        <f>ROUND(I175*H175,2)</f>
        <v>0</v>
      </c>
      <c r="K175" s="218" t="s">
        <v>19</v>
      </c>
      <c r="L175" s="42"/>
      <c r="M175" s="223" t="s">
        <v>19</v>
      </c>
      <c r="N175" s="224" t="s">
        <v>49</v>
      </c>
      <c r="O175" s="82"/>
      <c r="P175" s="225">
        <f>O175*H175</f>
        <v>0</v>
      </c>
      <c r="Q175" s="225">
        <v>7E-05</v>
      </c>
      <c r="R175" s="225">
        <f>Q175*H175</f>
        <v>0.0049</v>
      </c>
      <c r="S175" s="225">
        <v>0</v>
      </c>
      <c r="T175" s="226">
        <f>S175*H175</f>
        <v>0</v>
      </c>
      <c r="AR175" s="227" t="s">
        <v>642</v>
      </c>
      <c r="AT175" s="227" t="s">
        <v>133</v>
      </c>
      <c r="AU175" s="227" t="s">
        <v>87</v>
      </c>
      <c r="AY175" s="16" t="s">
        <v>132</v>
      </c>
      <c r="BE175" s="228">
        <f>IF(N175="základní",J175,0)</f>
        <v>0</v>
      </c>
      <c r="BF175" s="228">
        <f>IF(N175="snížená",J175,0)</f>
        <v>0</v>
      </c>
      <c r="BG175" s="228">
        <f>IF(N175="zákl. přenesená",J175,0)</f>
        <v>0</v>
      </c>
      <c r="BH175" s="228">
        <f>IF(N175="sníž. přenesená",J175,0)</f>
        <v>0</v>
      </c>
      <c r="BI175" s="228">
        <f>IF(N175="nulová",J175,0)</f>
        <v>0</v>
      </c>
      <c r="BJ175" s="16" t="s">
        <v>85</v>
      </c>
      <c r="BK175" s="228">
        <f>ROUND(I175*H175,2)</f>
        <v>0</v>
      </c>
      <c r="BL175" s="16" t="s">
        <v>642</v>
      </c>
      <c r="BM175" s="227" t="s">
        <v>823</v>
      </c>
    </row>
    <row r="176" spans="2:51" s="12" customFormat="1" ht="12">
      <c r="B176" s="237"/>
      <c r="C176" s="238"/>
      <c r="D176" s="229" t="s">
        <v>174</v>
      </c>
      <c r="E176" s="239" t="s">
        <v>19</v>
      </c>
      <c r="F176" s="240" t="s">
        <v>824</v>
      </c>
      <c r="G176" s="238"/>
      <c r="H176" s="241">
        <v>70</v>
      </c>
      <c r="I176" s="242"/>
      <c r="J176" s="238"/>
      <c r="K176" s="238"/>
      <c r="L176" s="243"/>
      <c r="M176" s="244"/>
      <c r="N176" s="245"/>
      <c r="O176" s="245"/>
      <c r="P176" s="245"/>
      <c r="Q176" s="245"/>
      <c r="R176" s="245"/>
      <c r="S176" s="245"/>
      <c r="T176" s="246"/>
      <c r="AT176" s="247" t="s">
        <v>174</v>
      </c>
      <c r="AU176" s="247" t="s">
        <v>87</v>
      </c>
      <c r="AV176" s="12" t="s">
        <v>87</v>
      </c>
      <c r="AW176" s="12" t="s">
        <v>37</v>
      </c>
      <c r="AX176" s="12" t="s">
        <v>85</v>
      </c>
      <c r="AY176" s="247" t="s">
        <v>132</v>
      </c>
    </row>
    <row r="177" spans="2:65" s="1" customFormat="1" ht="36" customHeight="1">
      <c r="B177" s="37"/>
      <c r="C177" s="216" t="s">
        <v>602</v>
      </c>
      <c r="D177" s="216" t="s">
        <v>133</v>
      </c>
      <c r="E177" s="217" t="s">
        <v>825</v>
      </c>
      <c r="F177" s="218" t="s">
        <v>826</v>
      </c>
      <c r="G177" s="219" t="s">
        <v>273</v>
      </c>
      <c r="H177" s="220">
        <v>64</v>
      </c>
      <c r="I177" s="221"/>
      <c r="J177" s="222">
        <f>ROUND(I177*H177,2)</f>
        <v>0</v>
      </c>
      <c r="K177" s="218" t="s">
        <v>170</v>
      </c>
      <c r="L177" s="42"/>
      <c r="M177" s="223" t="s">
        <v>19</v>
      </c>
      <c r="N177" s="224" t="s">
        <v>49</v>
      </c>
      <c r="O177" s="82"/>
      <c r="P177" s="225">
        <f>O177*H177</f>
        <v>0</v>
      </c>
      <c r="Q177" s="225">
        <v>0</v>
      </c>
      <c r="R177" s="225">
        <f>Q177*H177</f>
        <v>0</v>
      </c>
      <c r="S177" s="225">
        <v>0</v>
      </c>
      <c r="T177" s="226">
        <f>S177*H177</f>
        <v>0</v>
      </c>
      <c r="AR177" s="227" t="s">
        <v>642</v>
      </c>
      <c r="AT177" s="227" t="s">
        <v>133</v>
      </c>
      <c r="AU177" s="227" t="s">
        <v>87</v>
      </c>
      <c r="AY177" s="16" t="s">
        <v>132</v>
      </c>
      <c r="BE177" s="228">
        <f>IF(N177="základní",J177,0)</f>
        <v>0</v>
      </c>
      <c r="BF177" s="228">
        <f>IF(N177="snížená",J177,0)</f>
        <v>0</v>
      </c>
      <c r="BG177" s="228">
        <f>IF(N177="zákl. přenesená",J177,0)</f>
        <v>0</v>
      </c>
      <c r="BH177" s="228">
        <f>IF(N177="sníž. přenesená",J177,0)</f>
        <v>0</v>
      </c>
      <c r="BI177" s="228">
        <f>IF(N177="nulová",J177,0)</f>
        <v>0</v>
      </c>
      <c r="BJ177" s="16" t="s">
        <v>85</v>
      </c>
      <c r="BK177" s="228">
        <f>ROUND(I177*H177,2)</f>
        <v>0</v>
      </c>
      <c r="BL177" s="16" t="s">
        <v>642</v>
      </c>
      <c r="BM177" s="227" t="s">
        <v>827</v>
      </c>
    </row>
    <row r="178" spans="2:51" s="12" customFormat="1" ht="12">
      <c r="B178" s="237"/>
      <c r="C178" s="238"/>
      <c r="D178" s="229" t="s">
        <v>174</v>
      </c>
      <c r="E178" s="239" t="s">
        <v>19</v>
      </c>
      <c r="F178" s="240" t="s">
        <v>816</v>
      </c>
      <c r="G178" s="238"/>
      <c r="H178" s="241">
        <v>64</v>
      </c>
      <c r="I178" s="242"/>
      <c r="J178" s="238"/>
      <c r="K178" s="238"/>
      <c r="L178" s="243"/>
      <c r="M178" s="244"/>
      <c r="N178" s="245"/>
      <c r="O178" s="245"/>
      <c r="P178" s="245"/>
      <c r="Q178" s="245"/>
      <c r="R178" s="245"/>
      <c r="S178" s="245"/>
      <c r="T178" s="246"/>
      <c r="AT178" s="247" t="s">
        <v>174</v>
      </c>
      <c r="AU178" s="247" t="s">
        <v>87</v>
      </c>
      <c r="AV178" s="12" t="s">
        <v>87</v>
      </c>
      <c r="AW178" s="12" t="s">
        <v>37</v>
      </c>
      <c r="AX178" s="12" t="s">
        <v>85</v>
      </c>
      <c r="AY178" s="247" t="s">
        <v>132</v>
      </c>
    </row>
    <row r="179" spans="2:65" s="1" customFormat="1" ht="36" customHeight="1">
      <c r="B179" s="37"/>
      <c r="C179" s="216" t="s">
        <v>607</v>
      </c>
      <c r="D179" s="216" t="s">
        <v>133</v>
      </c>
      <c r="E179" s="217" t="s">
        <v>828</v>
      </c>
      <c r="F179" s="218" t="s">
        <v>829</v>
      </c>
      <c r="G179" s="219" t="s">
        <v>169</v>
      </c>
      <c r="H179" s="220">
        <v>128</v>
      </c>
      <c r="I179" s="221"/>
      <c r="J179" s="222">
        <f>ROUND(I179*H179,2)</f>
        <v>0</v>
      </c>
      <c r="K179" s="218" t="s">
        <v>170</v>
      </c>
      <c r="L179" s="42"/>
      <c r="M179" s="223" t="s">
        <v>19</v>
      </c>
      <c r="N179" s="224" t="s">
        <v>49</v>
      </c>
      <c r="O179" s="82"/>
      <c r="P179" s="225">
        <f>O179*H179</f>
        <v>0</v>
      </c>
      <c r="Q179" s="225">
        <v>0</v>
      </c>
      <c r="R179" s="225">
        <f>Q179*H179</f>
        <v>0</v>
      </c>
      <c r="S179" s="225">
        <v>0</v>
      </c>
      <c r="T179" s="226">
        <f>S179*H179</f>
        <v>0</v>
      </c>
      <c r="AR179" s="227" t="s">
        <v>642</v>
      </c>
      <c r="AT179" s="227" t="s">
        <v>133</v>
      </c>
      <c r="AU179" s="227" t="s">
        <v>87</v>
      </c>
      <c r="AY179" s="16" t="s">
        <v>132</v>
      </c>
      <c r="BE179" s="228">
        <f>IF(N179="základní",J179,0)</f>
        <v>0</v>
      </c>
      <c r="BF179" s="228">
        <f>IF(N179="snížená",J179,0)</f>
        <v>0</v>
      </c>
      <c r="BG179" s="228">
        <f>IF(N179="zákl. přenesená",J179,0)</f>
        <v>0</v>
      </c>
      <c r="BH179" s="228">
        <f>IF(N179="sníž. přenesená",J179,0)</f>
        <v>0</v>
      </c>
      <c r="BI179" s="228">
        <f>IF(N179="nulová",J179,0)</f>
        <v>0</v>
      </c>
      <c r="BJ179" s="16" t="s">
        <v>85</v>
      </c>
      <c r="BK179" s="228">
        <f>ROUND(I179*H179,2)</f>
        <v>0</v>
      </c>
      <c r="BL179" s="16" t="s">
        <v>642</v>
      </c>
      <c r="BM179" s="227" t="s">
        <v>830</v>
      </c>
    </row>
    <row r="180" spans="2:47" s="1" customFormat="1" ht="12">
      <c r="B180" s="37"/>
      <c r="C180" s="38"/>
      <c r="D180" s="229" t="s">
        <v>172</v>
      </c>
      <c r="E180" s="38"/>
      <c r="F180" s="230" t="s">
        <v>831</v>
      </c>
      <c r="G180" s="38"/>
      <c r="H180" s="38"/>
      <c r="I180" s="144"/>
      <c r="J180" s="38"/>
      <c r="K180" s="38"/>
      <c r="L180" s="42"/>
      <c r="M180" s="231"/>
      <c r="N180" s="82"/>
      <c r="O180" s="82"/>
      <c r="P180" s="82"/>
      <c r="Q180" s="82"/>
      <c r="R180" s="82"/>
      <c r="S180" s="82"/>
      <c r="T180" s="83"/>
      <c r="AT180" s="16" t="s">
        <v>172</v>
      </c>
      <c r="AU180" s="16" t="s">
        <v>87</v>
      </c>
    </row>
    <row r="181" spans="2:51" s="12" customFormat="1" ht="12">
      <c r="B181" s="237"/>
      <c r="C181" s="238"/>
      <c r="D181" s="229" t="s">
        <v>174</v>
      </c>
      <c r="E181" s="239" t="s">
        <v>19</v>
      </c>
      <c r="F181" s="240" t="s">
        <v>832</v>
      </c>
      <c r="G181" s="238"/>
      <c r="H181" s="241">
        <v>128</v>
      </c>
      <c r="I181" s="242"/>
      <c r="J181" s="238"/>
      <c r="K181" s="238"/>
      <c r="L181" s="243"/>
      <c r="M181" s="244"/>
      <c r="N181" s="245"/>
      <c r="O181" s="245"/>
      <c r="P181" s="245"/>
      <c r="Q181" s="245"/>
      <c r="R181" s="245"/>
      <c r="S181" s="245"/>
      <c r="T181" s="246"/>
      <c r="AT181" s="247" t="s">
        <v>174</v>
      </c>
      <c r="AU181" s="247" t="s">
        <v>87</v>
      </c>
      <c r="AV181" s="12" t="s">
        <v>87</v>
      </c>
      <c r="AW181" s="12" t="s">
        <v>37</v>
      </c>
      <c r="AX181" s="12" t="s">
        <v>85</v>
      </c>
      <c r="AY181" s="247" t="s">
        <v>132</v>
      </c>
    </row>
    <row r="182" spans="2:63" s="11" customFormat="1" ht="22.8" customHeight="1">
      <c r="B182" s="202"/>
      <c r="C182" s="203"/>
      <c r="D182" s="204" t="s">
        <v>77</v>
      </c>
      <c r="E182" s="232" t="s">
        <v>833</v>
      </c>
      <c r="F182" s="232" t="s">
        <v>834</v>
      </c>
      <c r="G182" s="203"/>
      <c r="H182" s="203"/>
      <c r="I182" s="206"/>
      <c r="J182" s="233">
        <f>BK182</f>
        <v>0</v>
      </c>
      <c r="K182" s="203"/>
      <c r="L182" s="208"/>
      <c r="M182" s="209"/>
      <c r="N182" s="210"/>
      <c r="O182" s="210"/>
      <c r="P182" s="211">
        <f>SUM(P183:P186)</f>
        <v>0</v>
      </c>
      <c r="Q182" s="210"/>
      <c r="R182" s="211">
        <f>SUM(R183:R186)</f>
        <v>0</v>
      </c>
      <c r="S182" s="210"/>
      <c r="T182" s="212">
        <f>SUM(T183:T186)</f>
        <v>0</v>
      </c>
      <c r="AR182" s="213" t="s">
        <v>147</v>
      </c>
      <c r="AT182" s="214" t="s">
        <v>77</v>
      </c>
      <c r="AU182" s="214" t="s">
        <v>85</v>
      </c>
      <c r="AY182" s="213" t="s">
        <v>132</v>
      </c>
      <c r="BK182" s="215">
        <f>SUM(BK183:BK186)</f>
        <v>0</v>
      </c>
    </row>
    <row r="183" spans="2:65" s="1" customFormat="1" ht="16.5" customHeight="1">
      <c r="B183" s="37"/>
      <c r="C183" s="216" t="s">
        <v>612</v>
      </c>
      <c r="D183" s="216" t="s">
        <v>133</v>
      </c>
      <c r="E183" s="217" t="s">
        <v>835</v>
      </c>
      <c r="F183" s="218" t="s">
        <v>836</v>
      </c>
      <c r="G183" s="219" t="s">
        <v>837</v>
      </c>
      <c r="H183" s="220">
        <v>8</v>
      </c>
      <c r="I183" s="221"/>
      <c r="J183" s="222">
        <f>ROUND(I183*H183,2)</f>
        <v>0</v>
      </c>
      <c r="K183" s="218" t="s">
        <v>19</v>
      </c>
      <c r="L183" s="42"/>
      <c r="M183" s="223" t="s">
        <v>19</v>
      </c>
      <c r="N183" s="224" t="s">
        <v>49</v>
      </c>
      <c r="O183" s="82"/>
      <c r="P183" s="225">
        <f>O183*H183</f>
        <v>0</v>
      </c>
      <c r="Q183" s="225">
        <v>0</v>
      </c>
      <c r="R183" s="225">
        <f>Q183*H183</f>
        <v>0</v>
      </c>
      <c r="S183" s="225">
        <v>0</v>
      </c>
      <c r="T183" s="226">
        <f>S183*H183</f>
        <v>0</v>
      </c>
      <c r="AR183" s="227" t="s">
        <v>642</v>
      </c>
      <c r="AT183" s="227" t="s">
        <v>133</v>
      </c>
      <c r="AU183" s="227" t="s">
        <v>87</v>
      </c>
      <c r="AY183" s="16" t="s">
        <v>132</v>
      </c>
      <c r="BE183" s="228">
        <f>IF(N183="základní",J183,0)</f>
        <v>0</v>
      </c>
      <c r="BF183" s="228">
        <f>IF(N183="snížená",J183,0)</f>
        <v>0</v>
      </c>
      <c r="BG183" s="228">
        <f>IF(N183="zákl. přenesená",J183,0)</f>
        <v>0</v>
      </c>
      <c r="BH183" s="228">
        <f>IF(N183="sníž. přenesená",J183,0)</f>
        <v>0</v>
      </c>
      <c r="BI183" s="228">
        <f>IF(N183="nulová",J183,0)</f>
        <v>0</v>
      </c>
      <c r="BJ183" s="16" t="s">
        <v>85</v>
      </c>
      <c r="BK183" s="228">
        <f>ROUND(I183*H183,2)</f>
        <v>0</v>
      </c>
      <c r="BL183" s="16" t="s">
        <v>642</v>
      </c>
      <c r="BM183" s="227" t="s">
        <v>838</v>
      </c>
    </row>
    <row r="184" spans="2:51" s="12" customFormat="1" ht="12">
      <c r="B184" s="237"/>
      <c r="C184" s="238"/>
      <c r="D184" s="229" t="s">
        <v>174</v>
      </c>
      <c r="E184" s="239" t="s">
        <v>19</v>
      </c>
      <c r="F184" s="240" t="s">
        <v>839</v>
      </c>
      <c r="G184" s="238"/>
      <c r="H184" s="241">
        <v>8</v>
      </c>
      <c r="I184" s="242"/>
      <c r="J184" s="238"/>
      <c r="K184" s="238"/>
      <c r="L184" s="243"/>
      <c r="M184" s="244"/>
      <c r="N184" s="245"/>
      <c r="O184" s="245"/>
      <c r="P184" s="245"/>
      <c r="Q184" s="245"/>
      <c r="R184" s="245"/>
      <c r="S184" s="245"/>
      <c r="T184" s="246"/>
      <c r="AT184" s="247" t="s">
        <v>174</v>
      </c>
      <c r="AU184" s="247" t="s">
        <v>87</v>
      </c>
      <c r="AV184" s="12" t="s">
        <v>87</v>
      </c>
      <c r="AW184" s="12" t="s">
        <v>37</v>
      </c>
      <c r="AX184" s="12" t="s">
        <v>85</v>
      </c>
      <c r="AY184" s="247" t="s">
        <v>132</v>
      </c>
    </row>
    <row r="185" spans="2:65" s="1" customFormat="1" ht="24" customHeight="1">
      <c r="B185" s="37"/>
      <c r="C185" s="216" t="s">
        <v>618</v>
      </c>
      <c r="D185" s="216" t="s">
        <v>133</v>
      </c>
      <c r="E185" s="217" t="s">
        <v>840</v>
      </c>
      <c r="F185" s="218" t="s">
        <v>841</v>
      </c>
      <c r="G185" s="219" t="s">
        <v>837</v>
      </c>
      <c r="H185" s="220">
        <v>8</v>
      </c>
      <c r="I185" s="221"/>
      <c r="J185" s="222">
        <f>ROUND(I185*H185,2)</f>
        <v>0</v>
      </c>
      <c r="K185" s="218" t="s">
        <v>19</v>
      </c>
      <c r="L185" s="42"/>
      <c r="M185" s="223" t="s">
        <v>19</v>
      </c>
      <c r="N185" s="224" t="s">
        <v>49</v>
      </c>
      <c r="O185" s="82"/>
      <c r="P185" s="225">
        <f>O185*H185</f>
        <v>0</v>
      </c>
      <c r="Q185" s="225">
        <v>0</v>
      </c>
      <c r="R185" s="225">
        <f>Q185*H185</f>
        <v>0</v>
      </c>
      <c r="S185" s="225">
        <v>0</v>
      </c>
      <c r="T185" s="226">
        <f>S185*H185</f>
        <v>0</v>
      </c>
      <c r="AR185" s="227" t="s">
        <v>642</v>
      </c>
      <c r="AT185" s="227" t="s">
        <v>133</v>
      </c>
      <c r="AU185" s="227" t="s">
        <v>87</v>
      </c>
      <c r="AY185" s="16" t="s">
        <v>132</v>
      </c>
      <c r="BE185" s="228">
        <f>IF(N185="základní",J185,0)</f>
        <v>0</v>
      </c>
      <c r="BF185" s="228">
        <f>IF(N185="snížená",J185,0)</f>
        <v>0</v>
      </c>
      <c r="BG185" s="228">
        <f>IF(N185="zákl. přenesená",J185,0)</f>
        <v>0</v>
      </c>
      <c r="BH185" s="228">
        <f>IF(N185="sníž. přenesená",J185,0)</f>
        <v>0</v>
      </c>
      <c r="BI185" s="228">
        <f>IF(N185="nulová",J185,0)</f>
        <v>0</v>
      </c>
      <c r="BJ185" s="16" t="s">
        <v>85</v>
      </c>
      <c r="BK185" s="228">
        <f>ROUND(I185*H185,2)</f>
        <v>0</v>
      </c>
      <c r="BL185" s="16" t="s">
        <v>642</v>
      </c>
      <c r="BM185" s="227" t="s">
        <v>842</v>
      </c>
    </row>
    <row r="186" spans="2:51" s="12" customFormat="1" ht="12">
      <c r="B186" s="237"/>
      <c r="C186" s="238"/>
      <c r="D186" s="229" t="s">
        <v>174</v>
      </c>
      <c r="E186" s="239" t="s">
        <v>19</v>
      </c>
      <c r="F186" s="240" t="s">
        <v>839</v>
      </c>
      <c r="G186" s="238"/>
      <c r="H186" s="241">
        <v>8</v>
      </c>
      <c r="I186" s="242"/>
      <c r="J186" s="238"/>
      <c r="K186" s="238"/>
      <c r="L186" s="243"/>
      <c r="M186" s="244"/>
      <c r="N186" s="245"/>
      <c r="O186" s="245"/>
      <c r="P186" s="245"/>
      <c r="Q186" s="245"/>
      <c r="R186" s="245"/>
      <c r="S186" s="245"/>
      <c r="T186" s="246"/>
      <c r="AT186" s="247" t="s">
        <v>174</v>
      </c>
      <c r="AU186" s="247" t="s">
        <v>87</v>
      </c>
      <c r="AV186" s="12" t="s">
        <v>87</v>
      </c>
      <c r="AW186" s="12" t="s">
        <v>37</v>
      </c>
      <c r="AX186" s="12" t="s">
        <v>85</v>
      </c>
      <c r="AY186" s="247" t="s">
        <v>132</v>
      </c>
    </row>
    <row r="187" spans="2:63" s="11" customFormat="1" ht="22.8" customHeight="1">
      <c r="B187" s="202"/>
      <c r="C187" s="203"/>
      <c r="D187" s="204" t="s">
        <v>77</v>
      </c>
      <c r="E187" s="232" t="s">
        <v>843</v>
      </c>
      <c r="F187" s="232" t="s">
        <v>844</v>
      </c>
      <c r="G187" s="203"/>
      <c r="H187" s="203"/>
      <c r="I187" s="206"/>
      <c r="J187" s="233">
        <f>BK187</f>
        <v>0</v>
      </c>
      <c r="K187" s="203"/>
      <c r="L187" s="208"/>
      <c r="M187" s="209"/>
      <c r="N187" s="210"/>
      <c r="O187" s="210"/>
      <c r="P187" s="211">
        <f>SUM(P188:P198)</f>
        <v>0</v>
      </c>
      <c r="Q187" s="210"/>
      <c r="R187" s="211">
        <f>SUM(R188:R198)</f>
        <v>0</v>
      </c>
      <c r="S187" s="210"/>
      <c r="T187" s="212">
        <f>SUM(T188:T198)</f>
        <v>0</v>
      </c>
      <c r="AR187" s="213" t="s">
        <v>147</v>
      </c>
      <c r="AT187" s="214" t="s">
        <v>77</v>
      </c>
      <c r="AU187" s="214" t="s">
        <v>85</v>
      </c>
      <c r="AY187" s="213" t="s">
        <v>132</v>
      </c>
      <c r="BK187" s="215">
        <f>SUM(BK188:BK198)</f>
        <v>0</v>
      </c>
    </row>
    <row r="188" spans="2:65" s="1" customFormat="1" ht="16.5" customHeight="1">
      <c r="B188" s="37"/>
      <c r="C188" s="216" t="s">
        <v>633</v>
      </c>
      <c r="D188" s="216" t="s">
        <v>133</v>
      </c>
      <c r="E188" s="217" t="s">
        <v>845</v>
      </c>
      <c r="F188" s="218" t="s">
        <v>846</v>
      </c>
      <c r="G188" s="219" t="s">
        <v>655</v>
      </c>
      <c r="H188" s="220">
        <v>1</v>
      </c>
      <c r="I188" s="221"/>
      <c r="J188" s="222">
        <f>ROUND(I188*H188,2)</f>
        <v>0</v>
      </c>
      <c r="K188" s="218" t="s">
        <v>170</v>
      </c>
      <c r="L188" s="42"/>
      <c r="M188" s="223" t="s">
        <v>19</v>
      </c>
      <c r="N188" s="224" t="s">
        <v>49</v>
      </c>
      <c r="O188" s="82"/>
      <c r="P188" s="225">
        <f>O188*H188</f>
        <v>0</v>
      </c>
      <c r="Q188" s="225">
        <v>0</v>
      </c>
      <c r="R188" s="225">
        <f>Q188*H188</f>
        <v>0</v>
      </c>
      <c r="S188" s="225">
        <v>0</v>
      </c>
      <c r="T188" s="226">
        <f>S188*H188</f>
        <v>0</v>
      </c>
      <c r="AR188" s="227" t="s">
        <v>137</v>
      </c>
      <c r="AT188" s="227" t="s">
        <v>133</v>
      </c>
      <c r="AU188" s="227" t="s">
        <v>87</v>
      </c>
      <c r="AY188" s="16" t="s">
        <v>132</v>
      </c>
      <c r="BE188" s="228">
        <f>IF(N188="základní",J188,0)</f>
        <v>0</v>
      </c>
      <c r="BF188" s="228">
        <f>IF(N188="snížená",J188,0)</f>
        <v>0</v>
      </c>
      <c r="BG188" s="228">
        <f>IF(N188="zákl. přenesená",J188,0)</f>
        <v>0</v>
      </c>
      <c r="BH188" s="228">
        <f>IF(N188="sníž. přenesená",J188,0)</f>
        <v>0</v>
      </c>
      <c r="BI188" s="228">
        <f>IF(N188="nulová",J188,0)</f>
        <v>0</v>
      </c>
      <c r="BJ188" s="16" t="s">
        <v>85</v>
      </c>
      <c r="BK188" s="228">
        <f>ROUND(I188*H188,2)</f>
        <v>0</v>
      </c>
      <c r="BL188" s="16" t="s">
        <v>137</v>
      </c>
      <c r="BM188" s="227" t="s">
        <v>847</v>
      </c>
    </row>
    <row r="189" spans="2:65" s="1" customFormat="1" ht="16.5" customHeight="1">
      <c r="B189" s="37"/>
      <c r="C189" s="216" t="s">
        <v>636</v>
      </c>
      <c r="D189" s="216" t="s">
        <v>133</v>
      </c>
      <c r="E189" s="217" t="s">
        <v>658</v>
      </c>
      <c r="F189" s="218" t="s">
        <v>659</v>
      </c>
      <c r="G189" s="219" t="s">
        <v>655</v>
      </c>
      <c r="H189" s="220">
        <v>1</v>
      </c>
      <c r="I189" s="221"/>
      <c r="J189" s="222">
        <f>ROUND(I189*H189,2)</f>
        <v>0</v>
      </c>
      <c r="K189" s="218" t="s">
        <v>170</v>
      </c>
      <c r="L189" s="42"/>
      <c r="M189" s="223" t="s">
        <v>19</v>
      </c>
      <c r="N189" s="224" t="s">
        <v>49</v>
      </c>
      <c r="O189" s="82"/>
      <c r="P189" s="225">
        <f>O189*H189</f>
        <v>0</v>
      </c>
      <c r="Q189" s="225">
        <v>0</v>
      </c>
      <c r="R189" s="225">
        <f>Q189*H189</f>
        <v>0</v>
      </c>
      <c r="S189" s="225">
        <v>0</v>
      </c>
      <c r="T189" s="226">
        <f>S189*H189</f>
        <v>0</v>
      </c>
      <c r="AR189" s="227" t="s">
        <v>137</v>
      </c>
      <c r="AT189" s="227" t="s">
        <v>133</v>
      </c>
      <c r="AU189" s="227" t="s">
        <v>87</v>
      </c>
      <c r="AY189" s="16" t="s">
        <v>132</v>
      </c>
      <c r="BE189" s="228">
        <f>IF(N189="základní",J189,0)</f>
        <v>0</v>
      </c>
      <c r="BF189" s="228">
        <f>IF(N189="snížená",J189,0)</f>
        <v>0</v>
      </c>
      <c r="BG189" s="228">
        <f>IF(N189="zákl. přenesená",J189,0)</f>
        <v>0</v>
      </c>
      <c r="BH189" s="228">
        <f>IF(N189="sníž. přenesená",J189,0)</f>
        <v>0</v>
      </c>
      <c r="BI189" s="228">
        <f>IF(N189="nulová",J189,0)</f>
        <v>0</v>
      </c>
      <c r="BJ189" s="16" t="s">
        <v>85</v>
      </c>
      <c r="BK189" s="228">
        <f>ROUND(I189*H189,2)</f>
        <v>0</v>
      </c>
      <c r="BL189" s="16" t="s">
        <v>137</v>
      </c>
      <c r="BM189" s="227" t="s">
        <v>848</v>
      </c>
    </row>
    <row r="190" spans="2:65" s="1" customFormat="1" ht="16.5" customHeight="1">
      <c r="B190" s="37"/>
      <c r="C190" s="216" t="s">
        <v>624</v>
      </c>
      <c r="D190" s="216" t="s">
        <v>133</v>
      </c>
      <c r="E190" s="217" t="s">
        <v>849</v>
      </c>
      <c r="F190" s="218" t="s">
        <v>850</v>
      </c>
      <c r="G190" s="219" t="s">
        <v>655</v>
      </c>
      <c r="H190" s="220">
        <v>1</v>
      </c>
      <c r="I190" s="221"/>
      <c r="J190" s="222">
        <f>ROUND(I190*H190,2)</f>
        <v>0</v>
      </c>
      <c r="K190" s="218" t="s">
        <v>170</v>
      </c>
      <c r="L190" s="42"/>
      <c r="M190" s="223" t="s">
        <v>19</v>
      </c>
      <c r="N190" s="224" t="s">
        <v>49</v>
      </c>
      <c r="O190" s="82"/>
      <c r="P190" s="225">
        <f>O190*H190</f>
        <v>0</v>
      </c>
      <c r="Q190" s="225">
        <v>0</v>
      </c>
      <c r="R190" s="225">
        <f>Q190*H190</f>
        <v>0</v>
      </c>
      <c r="S190" s="225">
        <v>0</v>
      </c>
      <c r="T190" s="226">
        <f>S190*H190</f>
        <v>0</v>
      </c>
      <c r="AR190" s="227" t="s">
        <v>137</v>
      </c>
      <c r="AT190" s="227" t="s">
        <v>133</v>
      </c>
      <c r="AU190" s="227" t="s">
        <v>87</v>
      </c>
      <c r="AY190" s="16" t="s">
        <v>132</v>
      </c>
      <c r="BE190" s="228">
        <f>IF(N190="základní",J190,0)</f>
        <v>0</v>
      </c>
      <c r="BF190" s="228">
        <f>IF(N190="snížená",J190,0)</f>
        <v>0</v>
      </c>
      <c r="BG190" s="228">
        <f>IF(N190="zákl. přenesená",J190,0)</f>
        <v>0</v>
      </c>
      <c r="BH190" s="228">
        <f>IF(N190="sníž. přenesená",J190,0)</f>
        <v>0</v>
      </c>
      <c r="BI190" s="228">
        <f>IF(N190="nulová",J190,0)</f>
        <v>0</v>
      </c>
      <c r="BJ190" s="16" t="s">
        <v>85</v>
      </c>
      <c r="BK190" s="228">
        <f>ROUND(I190*H190,2)</f>
        <v>0</v>
      </c>
      <c r="BL190" s="16" t="s">
        <v>137</v>
      </c>
      <c r="BM190" s="227" t="s">
        <v>851</v>
      </c>
    </row>
    <row r="191" spans="2:65" s="1" customFormat="1" ht="16.5" customHeight="1">
      <c r="B191" s="37"/>
      <c r="C191" s="216" t="s">
        <v>629</v>
      </c>
      <c r="D191" s="216" t="s">
        <v>133</v>
      </c>
      <c r="E191" s="217" t="s">
        <v>852</v>
      </c>
      <c r="F191" s="218" t="s">
        <v>853</v>
      </c>
      <c r="G191" s="219" t="s">
        <v>854</v>
      </c>
      <c r="H191" s="220">
        <v>3</v>
      </c>
      <c r="I191" s="221"/>
      <c r="J191" s="222">
        <f>ROUND(I191*H191,2)</f>
        <v>0</v>
      </c>
      <c r="K191" s="218" t="s">
        <v>19</v>
      </c>
      <c r="L191" s="42"/>
      <c r="M191" s="223" t="s">
        <v>19</v>
      </c>
      <c r="N191" s="224" t="s">
        <v>49</v>
      </c>
      <c r="O191" s="82"/>
      <c r="P191" s="225">
        <f>O191*H191</f>
        <v>0</v>
      </c>
      <c r="Q191" s="225">
        <v>0</v>
      </c>
      <c r="R191" s="225">
        <f>Q191*H191</f>
        <v>0</v>
      </c>
      <c r="S191" s="225">
        <v>0</v>
      </c>
      <c r="T191" s="226">
        <f>S191*H191</f>
        <v>0</v>
      </c>
      <c r="AR191" s="227" t="s">
        <v>642</v>
      </c>
      <c r="AT191" s="227" t="s">
        <v>133</v>
      </c>
      <c r="AU191" s="227" t="s">
        <v>87</v>
      </c>
      <c r="AY191" s="16" t="s">
        <v>132</v>
      </c>
      <c r="BE191" s="228">
        <f>IF(N191="základní",J191,0)</f>
        <v>0</v>
      </c>
      <c r="BF191" s="228">
        <f>IF(N191="snížená",J191,0)</f>
        <v>0</v>
      </c>
      <c r="BG191" s="228">
        <f>IF(N191="zákl. přenesená",J191,0)</f>
        <v>0</v>
      </c>
      <c r="BH191" s="228">
        <f>IF(N191="sníž. přenesená",J191,0)</f>
        <v>0</v>
      </c>
      <c r="BI191" s="228">
        <f>IF(N191="nulová",J191,0)</f>
        <v>0</v>
      </c>
      <c r="BJ191" s="16" t="s">
        <v>85</v>
      </c>
      <c r="BK191" s="228">
        <f>ROUND(I191*H191,2)</f>
        <v>0</v>
      </c>
      <c r="BL191" s="16" t="s">
        <v>642</v>
      </c>
      <c r="BM191" s="227" t="s">
        <v>855</v>
      </c>
    </row>
    <row r="192" spans="2:51" s="12" customFormat="1" ht="12">
      <c r="B192" s="237"/>
      <c r="C192" s="238"/>
      <c r="D192" s="229" t="s">
        <v>174</v>
      </c>
      <c r="E192" s="239" t="s">
        <v>19</v>
      </c>
      <c r="F192" s="240" t="s">
        <v>147</v>
      </c>
      <c r="G192" s="238"/>
      <c r="H192" s="241">
        <v>3</v>
      </c>
      <c r="I192" s="242"/>
      <c r="J192" s="238"/>
      <c r="K192" s="238"/>
      <c r="L192" s="243"/>
      <c r="M192" s="244"/>
      <c r="N192" s="245"/>
      <c r="O192" s="245"/>
      <c r="P192" s="245"/>
      <c r="Q192" s="245"/>
      <c r="R192" s="245"/>
      <c r="S192" s="245"/>
      <c r="T192" s="246"/>
      <c r="AT192" s="247" t="s">
        <v>174</v>
      </c>
      <c r="AU192" s="247" t="s">
        <v>87</v>
      </c>
      <c r="AV192" s="12" t="s">
        <v>87</v>
      </c>
      <c r="AW192" s="12" t="s">
        <v>37</v>
      </c>
      <c r="AX192" s="12" t="s">
        <v>85</v>
      </c>
      <c r="AY192" s="247" t="s">
        <v>132</v>
      </c>
    </row>
    <row r="193" spans="2:65" s="1" customFormat="1" ht="16.5" customHeight="1">
      <c r="B193" s="37"/>
      <c r="C193" s="216" t="s">
        <v>639</v>
      </c>
      <c r="D193" s="216" t="s">
        <v>133</v>
      </c>
      <c r="E193" s="217" t="s">
        <v>856</v>
      </c>
      <c r="F193" s="218" t="s">
        <v>857</v>
      </c>
      <c r="G193" s="219" t="s">
        <v>858</v>
      </c>
      <c r="H193" s="220">
        <v>1</v>
      </c>
      <c r="I193" s="221"/>
      <c r="J193" s="222">
        <f>ROUND(I193*H193,2)</f>
        <v>0</v>
      </c>
      <c r="K193" s="218" t="s">
        <v>19</v>
      </c>
      <c r="L193" s="42"/>
      <c r="M193" s="223" t="s">
        <v>19</v>
      </c>
      <c r="N193" s="224" t="s">
        <v>49</v>
      </c>
      <c r="O193" s="82"/>
      <c r="P193" s="225">
        <f>O193*H193</f>
        <v>0</v>
      </c>
      <c r="Q193" s="225">
        <v>0</v>
      </c>
      <c r="R193" s="225">
        <f>Q193*H193</f>
        <v>0</v>
      </c>
      <c r="S193" s="225">
        <v>0</v>
      </c>
      <c r="T193" s="226">
        <f>S193*H193</f>
        <v>0</v>
      </c>
      <c r="AR193" s="227" t="s">
        <v>642</v>
      </c>
      <c r="AT193" s="227" t="s">
        <v>133</v>
      </c>
      <c r="AU193" s="227" t="s">
        <v>87</v>
      </c>
      <c r="AY193" s="16" t="s">
        <v>132</v>
      </c>
      <c r="BE193" s="228">
        <f>IF(N193="základní",J193,0)</f>
        <v>0</v>
      </c>
      <c r="BF193" s="228">
        <f>IF(N193="snížená",J193,0)</f>
        <v>0</v>
      </c>
      <c r="BG193" s="228">
        <f>IF(N193="zákl. přenesená",J193,0)</f>
        <v>0</v>
      </c>
      <c r="BH193" s="228">
        <f>IF(N193="sníž. přenesená",J193,0)</f>
        <v>0</v>
      </c>
      <c r="BI193" s="228">
        <f>IF(N193="nulová",J193,0)</f>
        <v>0</v>
      </c>
      <c r="BJ193" s="16" t="s">
        <v>85</v>
      </c>
      <c r="BK193" s="228">
        <f>ROUND(I193*H193,2)</f>
        <v>0</v>
      </c>
      <c r="BL193" s="16" t="s">
        <v>642</v>
      </c>
      <c r="BM193" s="227" t="s">
        <v>859</v>
      </c>
    </row>
    <row r="194" spans="2:65" s="1" customFormat="1" ht="16.5" customHeight="1">
      <c r="B194" s="37"/>
      <c r="C194" s="216" t="s">
        <v>644</v>
      </c>
      <c r="D194" s="216" t="s">
        <v>133</v>
      </c>
      <c r="E194" s="217" t="s">
        <v>860</v>
      </c>
      <c r="F194" s="218" t="s">
        <v>861</v>
      </c>
      <c r="G194" s="219" t="s">
        <v>862</v>
      </c>
      <c r="H194" s="220">
        <v>2</v>
      </c>
      <c r="I194" s="221"/>
      <c r="J194" s="222">
        <f>ROUND(I194*H194,2)</f>
        <v>0</v>
      </c>
      <c r="K194" s="218" t="s">
        <v>19</v>
      </c>
      <c r="L194" s="42"/>
      <c r="M194" s="223" t="s">
        <v>19</v>
      </c>
      <c r="N194" s="224" t="s">
        <v>49</v>
      </c>
      <c r="O194" s="82"/>
      <c r="P194" s="225">
        <f>O194*H194</f>
        <v>0</v>
      </c>
      <c r="Q194" s="225">
        <v>0</v>
      </c>
      <c r="R194" s="225">
        <f>Q194*H194</f>
        <v>0</v>
      </c>
      <c r="S194" s="225">
        <v>0</v>
      </c>
      <c r="T194" s="226">
        <f>S194*H194</f>
        <v>0</v>
      </c>
      <c r="AR194" s="227" t="s">
        <v>642</v>
      </c>
      <c r="AT194" s="227" t="s">
        <v>133</v>
      </c>
      <c r="AU194" s="227" t="s">
        <v>87</v>
      </c>
      <c r="AY194" s="16" t="s">
        <v>132</v>
      </c>
      <c r="BE194" s="228">
        <f>IF(N194="základní",J194,0)</f>
        <v>0</v>
      </c>
      <c r="BF194" s="228">
        <f>IF(N194="snížená",J194,0)</f>
        <v>0</v>
      </c>
      <c r="BG194" s="228">
        <f>IF(N194="zákl. přenesená",J194,0)</f>
        <v>0</v>
      </c>
      <c r="BH194" s="228">
        <f>IF(N194="sníž. přenesená",J194,0)</f>
        <v>0</v>
      </c>
      <c r="BI194" s="228">
        <f>IF(N194="nulová",J194,0)</f>
        <v>0</v>
      </c>
      <c r="BJ194" s="16" t="s">
        <v>85</v>
      </c>
      <c r="BK194" s="228">
        <f>ROUND(I194*H194,2)</f>
        <v>0</v>
      </c>
      <c r="BL194" s="16" t="s">
        <v>642</v>
      </c>
      <c r="BM194" s="227" t="s">
        <v>863</v>
      </c>
    </row>
    <row r="195" spans="2:65" s="1" customFormat="1" ht="16.5" customHeight="1">
      <c r="B195" s="37"/>
      <c r="C195" s="216" t="s">
        <v>652</v>
      </c>
      <c r="D195" s="216" t="s">
        <v>133</v>
      </c>
      <c r="E195" s="217" t="s">
        <v>864</v>
      </c>
      <c r="F195" s="218" t="s">
        <v>865</v>
      </c>
      <c r="G195" s="219" t="s">
        <v>862</v>
      </c>
      <c r="H195" s="220">
        <v>3</v>
      </c>
      <c r="I195" s="221"/>
      <c r="J195" s="222">
        <f>ROUND(I195*H195,2)</f>
        <v>0</v>
      </c>
      <c r="K195" s="218" t="s">
        <v>19</v>
      </c>
      <c r="L195" s="42"/>
      <c r="M195" s="223" t="s">
        <v>19</v>
      </c>
      <c r="N195" s="224" t="s">
        <v>49</v>
      </c>
      <c r="O195" s="82"/>
      <c r="P195" s="225">
        <f>O195*H195</f>
        <v>0</v>
      </c>
      <c r="Q195" s="225">
        <v>0</v>
      </c>
      <c r="R195" s="225">
        <f>Q195*H195</f>
        <v>0</v>
      </c>
      <c r="S195" s="225">
        <v>0</v>
      </c>
      <c r="T195" s="226">
        <f>S195*H195</f>
        <v>0</v>
      </c>
      <c r="AR195" s="227" t="s">
        <v>642</v>
      </c>
      <c r="AT195" s="227" t="s">
        <v>133</v>
      </c>
      <c r="AU195" s="227" t="s">
        <v>87</v>
      </c>
      <c r="AY195" s="16" t="s">
        <v>132</v>
      </c>
      <c r="BE195" s="228">
        <f>IF(N195="základní",J195,0)</f>
        <v>0</v>
      </c>
      <c r="BF195" s="228">
        <f>IF(N195="snížená",J195,0)</f>
        <v>0</v>
      </c>
      <c r="BG195" s="228">
        <f>IF(N195="zákl. přenesená",J195,0)</f>
        <v>0</v>
      </c>
      <c r="BH195" s="228">
        <f>IF(N195="sníž. přenesená",J195,0)</f>
        <v>0</v>
      </c>
      <c r="BI195" s="228">
        <f>IF(N195="nulová",J195,0)</f>
        <v>0</v>
      </c>
      <c r="BJ195" s="16" t="s">
        <v>85</v>
      </c>
      <c r="BK195" s="228">
        <f>ROUND(I195*H195,2)</f>
        <v>0</v>
      </c>
      <c r="BL195" s="16" t="s">
        <v>642</v>
      </c>
      <c r="BM195" s="227" t="s">
        <v>866</v>
      </c>
    </row>
    <row r="196" spans="2:65" s="1" customFormat="1" ht="16.5" customHeight="1">
      <c r="B196" s="37"/>
      <c r="C196" s="216" t="s">
        <v>657</v>
      </c>
      <c r="D196" s="216" t="s">
        <v>133</v>
      </c>
      <c r="E196" s="217" t="s">
        <v>867</v>
      </c>
      <c r="F196" s="218" t="s">
        <v>868</v>
      </c>
      <c r="G196" s="219" t="s">
        <v>869</v>
      </c>
      <c r="H196" s="220">
        <v>1</v>
      </c>
      <c r="I196" s="221"/>
      <c r="J196" s="222">
        <f>ROUND(I196*H196,2)</f>
        <v>0</v>
      </c>
      <c r="K196" s="218" t="s">
        <v>19</v>
      </c>
      <c r="L196" s="42"/>
      <c r="M196" s="223" t="s">
        <v>19</v>
      </c>
      <c r="N196" s="224" t="s">
        <v>49</v>
      </c>
      <c r="O196" s="82"/>
      <c r="P196" s="225">
        <f>O196*H196</f>
        <v>0</v>
      </c>
      <c r="Q196" s="225">
        <v>0</v>
      </c>
      <c r="R196" s="225">
        <f>Q196*H196</f>
        <v>0</v>
      </c>
      <c r="S196" s="225">
        <v>0</v>
      </c>
      <c r="T196" s="226">
        <f>S196*H196</f>
        <v>0</v>
      </c>
      <c r="AR196" s="227" t="s">
        <v>642</v>
      </c>
      <c r="AT196" s="227" t="s">
        <v>133</v>
      </c>
      <c r="AU196" s="227" t="s">
        <v>87</v>
      </c>
      <c r="AY196" s="16" t="s">
        <v>132</v>
      </c>
      <c r="BE196" s="228">
        <f>IF(N196="základní",J196,0)</f>
        <v>0</v>
      </c>
      <c r="BF196" s="228">
        <f>IF(N196="snížená",J196,0)</f>
        <v>0</v>
      </c>
      <c r="BG196" s="228">
        <f>IF(N196="zákl. přenesená",J196,0)</f>
        <v>0</v>
      </c>
      <c r="BH196" s="228">
        <f>IF(N196="sníž. přenesená",J196,0)</f>
        <v>0</v>
      </c>
      <c r="BI196" s="228">
        <f>IF(N196="nulová",J196,0)</f>
        <v>0</v>
      </c>
      <c r="BJ196" s="16" t="s">
        <v>85</v>
      </c>
      <c r="BK196" s="228">
        <f>ROUND(I196*H196,2)</f>
        <v>0</v>
      </c>
      <c r="BL196" s="16" t="s">
        <v>642</v>
      </c>
      <c r="BM196" s="227" t="s">
        <v>870</v>
      </c>
    </row>
    <row r="197" spans="2:65" s="1" customFormat="1" ht="16.5" customHeight="1">
      <c r="B197" s="37"/>
      <c r="C197" s="216" t="s">
        <v>661</v>
      </c>
      <c r="D197" s="216" t="s">
        <v>133</v>
      </c>
      <c r="E197" s="217" t="s">
        <v>871</v>
      </c>
      <c r="F197" s="218" t="s">
        <v>872</v>
      </c>
      <c r="G197" s="219" t="s">
        <v>873</v>
      </c>
      <c r="H197" s="220">
        <v>1</v>
      </c>
      <c r="I197" s="221"/>
      <c r="J197" s="222">
        <f>ROUND(I197*H197,2)</f>
        <v>0</v>
      </c>
      <c r="K197" s="218" t="s">
        <v>19</v>
      </c>
      <c r="L197" s="42"/>
      <c r="M197" s="223" t="s">
        <v>19</v>
      </c>
      <c r="N197" s="224" t="s">
        <v>49</v>
      </c>
      <c r="O197" s="82"/>
      <c r="P197" s="225">
        <f>O197*H197</f>
        <v>0</v>
      </c>
      <c r="Q197" s="225">
        <v>0</v>
      </c>
      <c r="R197" s="225">
        <f>Q197*H197</f>
        <v>0</v>
      </c>
      <c r="S197" s="225">
        <v>0</v>
      </c>
      <c r="T197" s="226">
        <f>S197*H197</f>
        <v>0</v>
      </c>
      <c r="AR197" s="227" t="s">
        <v>642</v>
      </c>
      <c r="AT197" s="227" t="s">
        <v>133</v>
      </c>
      <c r="AU197" s="227" t="s">
        <v>87</v>
      </c>
      <c r="AY197" s="16" t="s">
        <v>132</v>
      </c>
      <c r="BE197" s="228">
        <f>IF(N197="základní",J197,0)</f>
        <v>0</v>
      </c>
      <c r="BF197" s="228">
        <f>IF(N197="snížená",J197,0)</f>
        <v>0</v>
      </c>
      <c r="BG197" s="228">
        <f>IF(N197="zákl. přenesená",J197,0)</f>
        <v>0</v>
      </c>
      <c r="BH197" s="228">
        <f>IF(N197="sníž. přenesená",J197,0)</f>
        <v>0</v>
      </c>
      <c r="BI197" s="228">
        <f>IF(N197="nulová",J197,0)</f>
        <v>0</v>
      </c>
      <c r="BJ197" s="16" t="s">
        <v>85</v>
      </c>
      <c r="BK197" s="228">
        <f>ROUND(I197*H197,2)</f>
        <v>0</v>
      </c>
      <c r="BL197" s="16" t="s">
        <v>642</v>
      </c>
      <c r="BM197" s="227" t="s">
        <v>874</v>
      </c>
    </row>
    <row r="198" spans="2:65" s="1" customFormat="1" ht="16.5" customHeight="1">
      <c r="B198" s="37"/>
      <c r="C198" s="216" t="s">
        <v>875</v>
      </c>
      <c r="D198" s="216" t="s">
        <v>133</v>
      </c>
      <c r="E198" s="217" t="s">
        <v>876</v>
      </c>
      <c r="F198" s="218" t="s">
        <v>877</v>
      </c>
      <c r="G198" s="219" t="s">
        <v>878</v>
      </c>
      <c r="H198" s="220">
        <v>1</v>
      </c>
      <c r="I198" s="221"/>
      <c r="J198" s="222">
        <f>ROUND(I198*H198,2)</f>
        <v>0</v>
      </c>
      <c r="K198" s="218" t="s">
        <v>19</v>
      </c>
      <c r="L198" s="42"/>
      <c r="M198" s="270" t="s">
        <v>19</v>
      </c>
      <c r="N198" s="271" t="s">
        <v>49</v>
      </c>
      <c r="O198" s="235"/>
      <c r="P198" s="272">
        <f>O198*H198</f>
        <v>0</v>
      </c>
      <c r="Q198" s="272">
        <v>0</v>
      </c>
      <c r="R198" s="272">
        <f>Q198*H198</f>
        <v>0</v>
      </c>
      <c r="S198" s="272">
        <v>0</v>
      </c>
      <c r="T198" s="273">
        <f>S198*H198</f>
        <v>0</v>
      </c>
      <c r="AR198" s="227" t="s">
        <v>642</v>
      </c>
      <c r="AT198" s="227" t="s">
        <v>133</v>
      </c>
      <c r="AU198" s="227" t="s">
        <v>87</v>
      </c>
      <c r="AY198" s="16" t="s">
        <v>132</v>
      </c>
      <c r="BE198" s="228">
        <f>IF(N198="základní",J198,0)</f>
        <v>0</v>
      </c>
      <c r="BF198" s="228">
        <f>IF(N198="snížená",J198,0)</f>
        <v>0</v>
      </c>
      <c r="BG198" s="228">
        <f>IF(N198="zákl. přenesená",J198,0)</f>
        <v>0</v>
      </c>
      <c r="BH198" s="228">
        <f>IF(N198="sníž. přenesená",J198,0)</f>
        <v>0</v>
      </c>
      <c r="BI198" s="228">
        <f>IF(N198="nulová",J198,0)</f>
        <v>0</v>
      </c>
      <c r="BJ198" s="16" t="s">
        <v>85</v>
      </c>
      <c r="BK198" s="228">
        <f>ROUND(I198*H198,2)</f>
        <v>0</v>
      </c>
      <c r="BL198" s="16" t="s">
        <v>642</v>
      </c>
      <c r="BM198" s="227" t="s">
        <v>879</v>
      </c>
    </row>
    <row r="199" spans="2:12" s="1" customFormat="1" ht="6.95" customHeight="1">
      <c r="B199" s="57"/>
      <c r="C199" s="58"/>
      <c r="D199" s="58"/>
      <c r="E199" s="58"/>
      <c r="F199" s="58"/>
      <c r="G199" s="58"/>
      <c r="H199" s="58"/>
      <c r="I199" s="169"/>
      <c r="J199" s="58"/>
      <c r="K199" s="58"/>
      <c r="L199" s="42"/>
    </row>
  </sheetData>
  <sheetProtection password="CC35" sheet="1" objects="1" scenarios="1" formatColumns="0" formatRows="0" autoFilter="0"/>
  <autoFilter ref="C92:K198"/>
  <mergeCells count="12">
    <mergeCell ref="E7:H7"/>
    <mergeCell ref="E9:H9"/>
    <mergeCell ref="E11:H11"/>
    <mergeCell ref="E20:H20"/>
    <mergeCell ref="E29:H29"/>
    <mergeCell ref="E50:H50"/>
    <mergeCell ref="E52:H52"/>
    <mergeCell ref="E54:H54"/>
    <mergeCell ref="E81:H81"/>
    <mergeCell ref="E83:H83"/>
    <mergeCell ref="E85:H85"/>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B2:K218"/>
  <sheetViews>
    <sheetView showGridLines="0" zoomScale="110" zoomScaleNormal="110" workbookViewId="0" topLeftCell="A1"/>
  </sheetViews>
  <sheetFormatPr defaultColWidth="9.140625" defaultRowHeight="12"/>
  <cols>
    <col min="1" max="1" width="8.28125" style="275" customWidth="1"/>
    <col min="2" max="2" width="1.7109375" style="275" customWidth="1"/>
    <col min="3" max="4" width="5.00390625" style="275" customWidth="1"/>
    <col min="5" max="5" width="11.7109375" style="275" customWidth="1"/>
    <col min="6" max="6" width="9.140625" style="275" customWidth="1"/>
    <col min="7" max="7" width="5.00390625" style="275" customWidth="1"/>
    <col min="8" max="8" width="77.8515625" style="275" customWidth="1"/>
    <col min="9" max="10" width="20.00390625" style="275" customWidth="1"/>
    <col min="11" max="11" width="1.7109375" style="275" customWidth="1"/>
  </cols>
  <sheetData>
    <row r="1" ht="37.5" customHeight="1"/>
    <row r="2" spans="2:11" ht="7.5" customHeight="1">
      <c r="B2" s="276"/>
      <c r="C2" s="277"/>
      <c r="D2" s="277"/>
      <c r="E2" s="277"/>
      <c r="F2" s="277"/>
      <c r="G2" s="277"/>
      <c r="H2" s="277"/>
      <c r="I2" s="277"/>
      <c r="J2" s="277"/>
      <c r="K2" s="278"/>
    </row>
    <row r="3" spans="2:11" s="14" customFormat="1" ht="45" customHeight="1">
      <c r="B3" s="279"/>
      <c r="C3" s="280" t="s">
        <v>880</v>
      </c>
      <c r="D3" s="280"/>
      <c r="E3" s="280"/>
      <c r="F3" s="280"/>
      <c r="G3" s="280"/>
      <c r="H3" s="280"/>
      <c r="I3" s="280"/>
      <c r="J3" s="280"/>
      <c r="K3" s="281"/>
    </row>
    <row r="4" spans="2:11" ht="25.5" customHeight="1">
      <c r="B4" s="282"/>
      <c r="C4" s="283" t="s">
        <v>881</v>
      </c>
      <c r="D4" s="283"/>
      <c r="E4" s="283"/>
      <c r="F4" s="283"/>
      <c r="G4" s="283"/>
      <c r="H4" s="283"/>
      <c r="I4" s="283"/>
      <c r="J4" s="283"/>
      <c r="K4" s="284"/>
    </row>
    <row r="5" spans="2:11" ht="5.25" customHeight="1">
      <c r="B5" s="282"/>
      <c r="C5" s="285"/>
      <c r="D5" s="285"/>
      <c r="E5" s="285"/>
      <c r="F5" s="285"/>
      <c r="G5" s="285"/>
      <c r="H5" s="285"/>
      <c r="I5" s="285"/>
      <c r="J5" s="285"/>
      <c r="K5" s="284"/>
    </row>
    <row r="6" spans="2:11" ht="15" customHeight="1">
      <c r="B6" s="282"/>
      <c r="C6" s="286" t="s">
        <v>882</v>
      </c>
      <c r="D6" s="286"/>
      <c r="E6" s="286"/>
      <c r="F6" s="286"/>
      <c r="G6" s="286"/>
      <c r="H6" s="286"/>
      <c r="I6" s="286"/>
      <c r="J6" s="286"/>
      <c r="K6" s="284"/>
    </row>
    <row r="7" spans="2:11" ht="15" customHeight="1">
      <c r="B7" s="287"/>
      <c r="C7" s="286" t="s">
        <v>883</v>
      </c>
      <c r="D7" s="286"/>
      <c r="E7" s="286"/>
      <c r="F7" s="286"/>
      <c r="G7" s="286"/>
      <c r="H7" s="286"/>
      <c r="I7" s="286"/>
      <c r="J7" s="286"/>
      <c r="K7" s="284"/>
    </row>
    <row r="8" spans="2:11" ht="12.75" customHeight="1">
      <c r="B8" s="287"/>
      <c r="C8" s="286"/>
      <c r="D8" s="286"/>
      <c r="E8" s="286"/>
      <c r="F8" s="286"/>
      <c r="G8" s="286"/>
      <c r="H8" s="286"/>
      <c r="I8" s="286"/>
      <c r="J8" s="286"/>
      <c r="K8" s="284"/>
    </row>
    <row r="9" spans="2:11" ht="15" customHeight="1">
      <c r="B9" s="287"/>
      <c r="C9" s="286" t="s">
        <v>884</v>
      </c>
      <c r="D9" s="286"/>
      <c r="E9" s="286"/>
      <c r="F9" s="286"/>
      <c r="G9" s="286"/>
      <c r="H9" s="286"/>
      <c r="I9" s="286"/>
      <c r="J9" s="286"/>
      <c r="K9" s="284"/>
    </row>
    <row r="10" spans="2:11" ht="15" customHeight="1">
      <c r="B10" s="287"/>
      <c r="C10" s="286"/>
      <c r="D10" s="286" t="s">
        <v>885</v>
      </c>
      <c r="E10" s="286"/>
      <c r="F10" s="286"/>
      <c r="G10" s="286"/>
      <c r="H10" s="286"/>
      <c r="I10" s="286"/>
      <c r="J10" s="286"/>
      <c r="K10" s="284"/>
    </row>
    <row r="11" spans="2:11" ht="15" customHeight="1">
      <c r="B11" s="287"/>
      <c r="C11" s="288"/>
      <c r="D11" s="286" t="s">
        <v>886</v>
      </c>
      <c r="E11" s="286"/>
      <c r="F11" s="286"/>
      <c r="G11" s="286"/>
      <c r="H11" s="286"/>
      <c r="I11" s="286"/>
      <c r="J11" s="286"/>
      <c r="K11" s="284"/>
    </row>
    <row r="12" spans="2:11" ht="15" customHeight="1">
      <c r="B12" s="287"/>
      <c r="C12" s="288"/>
      <c r="D12" s="286"/>
      <c r="E12" s="286"/>
      <c r="F12" s="286"/>
      <c r="G12" s="286"/>
      <c r="H12" s="286"/>
      <c r="I12" s="286"/>
      <c r="J12" s="286"/>
      <c r="K12" s="284"/>
    </row>
    <row r="13" spans="2:11" ht="15" customHeight="1">
      <c r="B13" s="287"/>
      <c r="C13" s="288"/>
      <c r="D13" s="289" t="s">
        <v>887</v>
      </c>
      <c r="E13" s="286"/>
      <c r="F13" s="286"/>
      <c r="G13" s="286"/>
      <c r="H13" s="286"/>
      <c r="I13" s="286"/>
      <c r="J13" s="286"/>
      <c r="K13" s="284"/>
    </row>
    <row r="14" spans="2:11" ht="12.75" customHeight="1">
      <c r="B14" s="287"/>
      <c r="C14" s="288"/>
      <c r="D14" s="288"/>
      <c r="E14" s="288"/>
      <c r="F14" s="288"/>
      <c r="G14" s="288"/>
      <c r="H14" s="288"/>
      <c r="I14" s="288"/>
      <c r="J14" s="288"/>
      <c r="K14" s="284"/>
    </row>
    <row r="15" spans="2:11" ht="15" customHeight="1">
      <c r="B15" s="287"/>
      <c r="C15" s="288"/>
      <c r="D15" s="286" t="s">
        <v>888</v>
      </c>
      <c r="E15" s="286"/>
      <c r="F15" s="286"/>
      <c r="G15" s="286"/>
      <c r="H15" s="286"/>
      <c r="I15" s="286"/>
      <c r="J15" s="286"/>
      <c r="K15" s="284"/>
    </row>
    <row r="16" spans="2:11" ht="15" customHeight="1">
      <c r="B16" s="287"/>
      <c r="C16" s="288"/>
      <c r="D16" s="286" t="s">
        <v>889</v>
      </c>
      <c r="E16" s="286"/>
      <c r="F16" s="286"/>
      <c r="G16" s="286"/>
      <c r="H16" s="286"/>
      <c r="I16" s="286"/>
      <c r="J16" s="286"/>
      <c r="K16" s="284"/>
    </row>
    <row r="17" spans="2:11" ht="15" customHeight="1">
      <c r="B17" s="287"/>
      <c r="C17" s="288"/>
      <c r="D17" s="286" t="s">
        <v>890</v>
      </c>
      <c r="E17" s="286"/>
      <c r="F17" s="286"/>
      <c r="G17" s="286"/>
      <c r="H17" s="286"/>
      <c r="I17" s="286"/>
      <c r="J17" s="286"/>
      <c r="K17" s="284"/>
    </row>
    <row r="18" spans="2:11" ht="15" customHeight="1">
      <c r="B18" s="287"/>
      <c r="C18" s="288"/>
      <c r="D18" s="288"/>
      <c r="E18" s="290" t="s">
        <v>84</v>
      </c>
      <c r="F18" s="286" t="s">
        <v>891</v>
      </c>
      <c r="G18" s="286"/>
      <c r="H18" s="286"/>
      <c r="I18" s="286"/>
      <c r="J18" s="286"/>
      <c r="K18" s="284"/>
    </row>
    <row r="19" spans="2:11" ht="15" customHeight="1">
      <c r="B19" s="287"/>
      <c r="C19" s="288"/>
      <c r="D19" s="288"/>
      <c r="E19" s="290" t="s">
        <v>892</v>
      </c>
      <c r="F19" s="286" t="s">
        <v>893</v>
      </c>
      <c r="G19" s="286"/>
      <c r="H19" s="286"/>
      <c r="I19" s="286"/>
      <c r="J19" s="286"/>
      <c r="K19" s="284"/>
    </row>
    <row r="20" spans="2:11" ht="15" customHeight="1">
      <c r="B20" s="287"/>
      <c r="C20" s="288"/>
      <c r="D20" s="288"/>
      <c r="E20" s="290" t="s">
        <v>894</v>
      </c>
      <c r="F20" s="286" t="s">
        <v>895</v>
      </c>
      <c r="G20" s="286"/>
      <c r="H20" s="286"/>
      <c r="I20" s="286"/>
      <c r="J20" s="286"/>
      <c r="K20" s="284"/>
    </row>
    <row r="21" spans="2:11" ht="15" customHeight="1">
      <c r="B21" s="287"/>
      <c r="C21" s="288"/>
      <c r="D21" s="288"/>
      <c r="E21" s="290" t="s">
        <v>896</v>
      </c>
      <c r="F21" s="286" t="s">
        <v>897</v>
      </c>
      <c r="G21" s="286"/>
      <c r="H21" s="286"/>
      <c r="I21" s="286"/>
      <c r="J21" s="286"/>
      <c r="K21" s="284"/>
    </row>
    <row r="22" spans="2:11" ht="15" customHeight="1">
      <c r="B22" s="287"/>
      <c r="C22" s="288"/>
      <c r="D22" s="288"/>
      <c r="E22" s="290" t="s">
        <v>898</v>
      </c>
      <c r="F22" s="286" t="s">
        <v>899</v>
      </c>
      <c r="G22" s="286"/>
      <c r="H22" s="286"/>
      <c r="I22" s="286"/>
      <c r="J22" s="286"/>
      <c r="K22" s="284"/>
    </row>
    <row r="23" spans="2:11" ht="15" customHeight="1">
      <c r="B23" s="287"/>
      <c r="C23" s="288"/>
      <c r="D23" s="288"/>
      <c r="E23" s="290" t="s">
        <v>91</v>
      </c>
      <c r="F23" s="286" t="s">
        <v>900</v>
      </c>
      <c r="G23" s="286"/>
      <c r="H23" s="286"/>
      <c r="I23" s="286"/>
      <c r="J23" s="286"/>
      <c r="K23" s="284"/>
    </row>
    <row r="24" spans="2:11" ht="12.75" customHeight="1">
      <c r="B24" s="287"/>
      <c r="C24" s="288"/>
      <c r="D24" s="288"/>
      <c r="E24" s="288"/>
      <c r="F24" s="288"/>
      <c r="G24" s="288"/>
      <c r="H24" s="288"/>
      <c r="I24" s="288"/>
      <c r="J24" s="288"/>
      <c r="K24" s="284"/>
    </row>
    <row r="25" spans="2:11" ht="15" customHeight="1">
      <c r="B25" s="287"/>
      <c r="C25" s="286" t="s">
        <v>901</v>
      </c>
      <c r="D25" s="286"/>
      <c r="E25" s="286"/>
      <c r="F25" s="286"/>
      <c r="G25" s="286"/>
      <c r="H25" s="286"/>
      <c r="I25" s="286"/>
      <c r="J25" s="286"/>
      <c r="K25" s="284"/>
    </row>
    <row r="26" spans="2:11" ht="15" customHeight="1">
      <c r="B26" s="287"/>
      <c r="C26" s="286" t="s">
        <v>902</v>
      </c>
      <c r="D26" s="286"/>
      <c r="E26" s="286"/>
      <c r="F26" s="286"/>
      <c r="G26" s="286"/>
      <c r="H26" s="286"/>
      <c r="I26" s="286"/>
      <c r="J26" s="286"/>
      <c r="K26" s="284"/>
    </row>
    <row r="27" spans="2:11" ht="15" customHeight="1">
      <c r="B27" s="287"/>
      <c r="C27" s="286"/>
      <c r="D27" s="286" t="s">
        <v>903</v>
      </c>
      <c r="E27" s="286"/>
      <c r="F27" s="286"/>
      <c r="G27" s="286"/>
      <c r="H27" s="286"/>
      <c r="I27" s="286"/>
      <c r="J27" s="286"/>
      <c r="K27" s="284"/>
    </row>
    <row r="28" spans="2:11" ht="15" customHeight="1">
      <c r="B28" s="287"/>
      <c r="C28" s="288"/>
      <c r="D28" s="286" t="s">
        <v>904</v>
      </c>
      <c r="E28" s="286"/>
      <c r="F28" s="286"/>
      <c r="G28" s="286"/>
      <c r="H28" s="286"/>
      <c r="I28" s="286"/>
      <c r="J28" s="286"/>
      <c r="K28" s="284"/>
    </row>
    <row r="29" spans="2:11" ht="12.75" customHeight="1">
      <c r="B29" s="287"/>
      <c r="C29" s="288"/>
      <c r="D29" s="288"/>
      <c r="E29" s="288"/>
      <c r="F29" s="288"/>
      <c r="G29" s="288"/>
      <c r="H29" s="288"/>
      <c r="I29" s="288"/>
      <c r="J29" s="288"/>
      <c r="K29" s="284"/>
    </row>
    <row r="30" spans="2:11" ht="15" customHeight="1">
      <c r="B30" s="287"/>
      <c r="C30" s="288"/>
      <c r="D30" s="286" t="s">
        <v>905</v>
      </c>
      <c r="E30" s="286"/>
      <c r="F30" s="286"/>
      <c r="G30" s="286"/>
      <c r="H30" s="286"/>
      <c r="I30" s="286"/>
      <c r="J30" s="286"/>
      <c r="K30" s="284"/>
    </row>
    <row r="31" spans="2:11" ht="15" customHeight="1">
      <c r="B31" s="287"/>
      <c r="C31" s="288"/>
      <c r="D31" s="286" t="s">
        <v>906</v>
      </c>
      <c r="E31" s="286"/>
      <c r="F31" s="286"/>
      <c r="G31" s="286"/>
      <c r="H31" s="286"/>
      <c r="I31" s="286"/>
      <c r="J31" s="286"/>
      <c r="K31" s="284"/>
    </row>
    <row r="32" spans="2:11" ht="12.75" customHeight="1">
      <c r="B32" s="287"/>
      <c r="C32" s="288"/>
      <c r="D32" s="288"/>
      <c r="E32" s="288"/>
      <c r="F32" s="288"/>
      <c r="G32" s="288"/>
      <c r="H32" s="288"/>
      <c r="I32" s="288"/>
      <c r="J32" s="288"/>
      <c r="K32" s="284"/>
    </row>
    <row r="33" spans="2:11" ht="15" customHeight="1">
      <c r="B33" s="287"/>
      <c r="C33" s="288"/>
      <c r="D33" s="286" t="s">
        <v>907</v>
      </c>
      <c r="E33" s="286"/>
      <c r="F33" s="286"/>
      <c r="G33" s="286"/>
      <c r="H33" s="286"/>
      <c r="I33" s="286"/>
      <c r="J33" s="286"/>
      <c r="K33" s="284"/>
    </row>
    <row r="34" spans="2:11" ht="15" customHeight="1">
      <c r="B34" s="287"/>
      <c r="C34" s="288"/>
      <c r="D34" s="286" t="s">
        <v>908</v>
      </c>
      <c r="E34" s="286"/>
      <c r="F34" s="286"/>
      <c r="G34" s="286"/>
      <c r="H34" s="286"/>
      <c r="I34" s="286"/>
      <c r="J34" s="286"/>
      <c r="K34" s="284"/>
    </row>
    <row r="35" spans="2:11" ht="15" customHeight="1">
      <c r="B35" s="287"/>
      <c r="C35" s="288"/>
      <c r="D35" s="286" t="s">
        <v>909</v>
      </c>
      <c r="E35" s="286"/>
      <c r="F35" s="286"/>
      <c r="G35" s="286"/>
      <c r="H35" s="286"/>
      <c r="I35" s="286"/>
      <c r="J35" s="286"/>
      <c r="K35" s="284"/>
    </row>
    <row r="36" spans="2:11" ht="15" customHeight="1">
      <c r="B36" s="287"/>
      <c r="C36" s="288"/>
      <c r="D36" s="286"/>
      <c r="E36" s="289" t="s">
        <v>117</v>
      </c>
      <c r="F36" s="286"/>
      <c r="G36" s="286" t="s">
        <v>910</v>
      </c>
      <c r="H36" s="286"/>
      <c r="I36" s="286"/>
      <c r="J36" s="286"/>
      <c r="K36" s="284"/>
    </row>
    <row r="37" spans="2:11" ht="30.75" customHeight="1">
      <c r="B37" s="287"/>
      <c r="C37" s="288"/>
      <c r="D37" s="286"/>
      <c r="E37" s="289" t="s">
        <v>911</v>
      </c>
      <c r="F37" s="286"/>
      <c r="G37" s="286" t="s">
        <v>912</v>
      </c>
      <c r="H37" s="286"/>
      <c r="I37" s="286"/>
      <c r="J37" s="286"/>
      <c r="K37" s="284"/>
    </row>
    <row r="38" spans="2:11" ht="15" customHeight="1">
      <c r="B38" s="287"/>
      <c r="C38" s="288"/>
      <c r="D38" s="286"/>
      <c r="E38" s="289" t="s">
        <v>59</v>
      </c>
      <c r="F38" s="286"/>
      <c r="G38" s="286" t="s">
        <v>913</v>
      </c>
      <c r="H38" s="286"/>
      <c r="I38" s="286"/>
      <c r="J38" s="286"/>
      <c r="K38" s="284"/>
    </row>
    <row r="39" spans="2:11" ht="15" customHeight="1">
      <c r="B39" s="287"/>
      <c r="C39" s="288"/>
      <c r="D39" s="286"/>
      <c r="E39" s="289" t="s">
        <v>60</v>
      </c>
      <c r="F39" s="286"/>
      <c r="G39" s="286" t="s">
        <v>914</v>
      </c>
      <c r="H39" s="286"/>
      <c r="I39" s="286"/>
      <c r="J39" s="286"/>
      <c r="K39" s="284"/>
    </row>
    <row r="40" spans="2:11" ht="15" customHeight="1">
      <c r="B40" s="287"/>
      <c r="C40" s="288"/>
      <c r="D40" s="286"/>
      <c r="E40" s="289" t="s">
        <v>118</v>
      </c>
      <c r="F40" s="286"/>
      <c r="G40" s="286" t="s">
        <v>915</v>
      </c>
      <c r="H40" s="286"/>
      <c r="I40" s="286"/>
      <c r="J40" s="286"/>
      <c r="K40" s="284"/>
    </row>
    <row r="41" spans="2:11" ht="15" customHeight="1">
      <c r="B41" s="287"/>
      <c r="C41" s="288"/>
      <c r="D41" s="286"/>
      <c r="E41" s="289" t="s">
        <v>119</v>
      </c>
      <c r="F41" s="286"/>
      <c r="G41" s="286" t="s">
        <v>916</v>
      </c>
      <c r="H41" s="286"/>
      <c r="I41" s="286"/>
      <c r="J41" s="286"/>
      <c r="K41" s="284"/>
    </row>
    <row r="42" spans="2:11" ht="15" customHeight="1">
      <c r="B42" s="287"/>
      <c r="C42" s="288"/>
      <c r="D42" s="286"/>
      <c r="E42" s="289" t="s">
        <v>917</v>
      </c>
      <c r="F42" s="286"/>
      <c r="G42" s="286" t="s">
        <v>918</v>
      </c>
      <c r="H42" s="286"/>
      <c r="I42" s="286"/>
      <c r="J42" s="286"/>
      <c r="K42" s="284"/>
    </row>
    <row r="43" spans="2:11" ht="15" customHeight="1">
      <c r="B43" s="287"/>
      <c r="C43" s="288"/>
      <c r="D43" s="286"/>
      <c r="E43" s="289"/>
      <c r="F43" s="286"/>
      <c r="G43" s="286" t="s">
        <v>919</v>
      </c>
      <c r="H43" s="286"/>
      <c r="I43" s="286"/>
      <c r="J43" s="286"/>
      <c r="K43" s="284"/>
    </row>
    <row r="44" spans="2:11" ht="15" customHeight="1">
      <c r="B44" s="287"/>
      <c r="C44" s="288"/>
      <c r="D44" s="286"/>
      <c r="E44" s="289" t="s">
        <v>920</v>
      </c>
      <c r="F44" s="286"/>
      <c r="G44" s="286" t="s">
        <v>921</v>
      </c>
      <c r="H44" s="286"/>
      <c r="I44" s="286"/>
      <c r="J44" s="286"/>
      <c r="K44" s="284"/>
    </row>
    <row r="45" spans="2:11" ht="15" customHeight="1">
      <c r="B45" s="287"/>
      <c r="C45" s="288"/>
      <c r="D45" s="286"/>
      <c r="E45" s="289" t="s">
        <v>121</v>
      </c>
      <c r="F45" s="286"/>
      <c r="G45" s="286" t="s">
        <v>922</v>
      </c>
      <c r="H45" s="286"/>
      <c r="I45" s="286"/>
      <c r="J45" s="286"/>
      <c r="K45" s="284"/>
    </row>
    <row r="46" spans="2:11" ht="12.75" customHeight="1">
      <c r="B46" s="287"/>
      <c r="C46" s="288"/>
      <c r="D46" s="286"/>
      <c r="E46" s="286"/>
      <c r="F46" s="286"/>
      <c r="G46" s="286"/>
      <c r="H46" s="286"/>
      <c r="I46" s="286"/>
      <c r="J46" s="286"/>
      <c r="K46" s="284"/>
    </row>
    <row r="47" spans="2:11" ht="15" customHeight="1">
      <c r="B47" s="287"/>
      <c r="C47" s="288"/>
      <c r="D47" s="286" t="s">
        <v>923</v>
      </c>
      <c r="E47" s="286"/>
      <c r="F47" s="286"/>
      <c r="G47" s="286"/>
      <c r="H47" s="286"/>
      <c r="I47" s="286"/>
      <c r="J47" s="286"/>
      <c r="K47" s="284"/>
    </row>
    <row r="48" spans="2:11" ht="15" customHeight="1">
      <c r="B48" s="287"/>
      <c r="C48" s="288"/>
      <c r="D48" s="288"/>
      <c r="E48" s="286" t="s">
        <v>924</v>
      </c>
      <c r="F48" s="286"/>
      <c r="G48" s="286"/>
      <c r="H48" s="286"/>
      <c r="I48" s="286"/>
      <c r="J48" s="286"/>
      <c r="K48" s="284"/>
    </row>
    <row r="49" spans="2:11" ht="15" customHeight="1">
      <c r="B49" s="287"/>
      <c r="C49" s="288"/>
      <c r="D49" s="288"/>
      <c r="E49" s="286" t="s">
        <v>925</v>
      </c>
      <c r="F49" s="286"/>
      <c r="G49" s="286"/>
      <c r="H49" s="286"/>
      <c r="I49" s="286"/>
      <c r="J49" s="286"/>
      <c r="K49" s="284"/>
    </row>
    <row r="50" spans="2:11" ht="15" customHeight="1">
      <c r="B50" s="287"/>
      <c r="C50" s="288"/>
      <c r="D50" s="288"/>
      <c r="E50" s="286" t="s">
        <v>926</v>
      </c>
      <c r="F50" s="286"/>
      <c r="G50" s="286"/>
      <c r="H50" s="286"/>
      <c r="I50" s="286"/>
      <c r="J50" s="286"/>
      <c r="K50" s="284"/>
    </row>
    <row r="51" spans="2:11" ht="15" customHeight="1">
      <c r="B51" s="287"/>
      <c r="C51" s="288"/>
      <c r="D51" s="286" t="s">
        <v>927</v>
      </c>
      <c r="E51" s="286"/>
      <c r="F51" s="286"/>
      <c r="G51" s="286"/>
      <c r="H51" s="286"/>
      <c r="I51" s="286"/>
      <c r="J51" s="286"/>
      <c r="K51" s="284"/>
    </row>
    <row r="52" spans="2:11" ht="25.5" customHeight="1">
      <c r="B52" s="282"/>
      <c r="C52" s="283" t="s">
        <v>928</v>
      </c>
      <c r="D52" s="283"/>
      <c r="E52" s="283"/>
      <c r="F52" s="283"/>
      <c r="G52" s="283"/>
      <c r="H52" s="283"/>
      <c r="I52" s="283"/>
      <c r="J52" s="283"/>
      <c r="K52" s="284"/>
    </row>
    <row r="53" spans="2:11" ht="5.25" customHeight="1">
      <c r="B53" s="282"/>
      <c r="C53" s="285"/>
      <c r="D53" s="285"/>
      <c r="E53" s="285"/>
      <c r="F53" s="285"/>
      <c r="G53" s="285"/>
      <c r="H53" s="285"/>
      <c r="I53" s="285"/>
      <c r="J53" s="285"/>
      <c r="K53" s="284"/>
    </row>
    <row r="54" spans="2:11" ht="15" customHeight="1">
      <c r="B54" s="282"/>
      <c r="C54" s="286" t="s">
        <v>929</v>
      </c>
      <c r="D54" s="286"/>
      <c r="E54" s="286"/>
      <c r="F54" s="286"/>
      <c r="G54" s="286"/>
      <c r="H54" s="286"/>
      <c r="I54" s="286"/>
      <c r="J54" s="286"/>
      <c r="K54" s="284"/>
    </row>
    <row r="55" spans="2:11" ht="15" customHeight="1">
      <c r="B55" s="282"/>
      <c r="C55" s="286" t="s">
        <v>930</v>
      </c>
      <c r="D55" s="286"/>
      <c r="E55" s="286"/>
      <c r="F55" s="286"/>
      <c r="G55" s="286"/>
      <c r="H55" s="286"/>
      <c r="I55" s="286"/>
      <c r="J55" s="286"/>
      <c r="K55" s="284"/>
    </row>
    <row r="56" spans="2:11" ht="12.75" customHeight="1">
      <c r="B56" s="282"/>
      <c r="C56" s="286"/>
      <c r="D56" s="286"/>
      <c r="E56" s="286"/>
      <c r="F56" s="286"/>
      <c r="G56" s="286"/>
      <c r="H56" s="286"/>
      <c r="I56" s="286"/>
      <c r="J56" s="286"/>
      <c r="K56" s="284"/>
    </row>
    <row r="57" spans="2:11" ht="15" customHeight="1">
      <c r="B57" s="282"/>
      <c r="C57" s="286" t="s">
        <v>931</v>
      </c>
      <c r="D57" s="286"/>
      <c r="E57" s="286"/>
      <c r="F57" s="286"/>
      <c r="G57" s="286"/>
      <c r="H57" s="286"/>
      <c r="I57" s="286"/>
      <c r="J57" s="286"/>
      <c r="K57" s="284"/>
    </row>
    <row r="58" spans="2:11" ht="15" customHeight="1">
      <c r="B58" s="282"/>
      <c r="C58" s="288"/>
      <c r="D58" s="286" t="s">
        <v>932</v>
      </c>
      <c r="E58" s="286"/>
      <c r="F58" s="286"/>
      <c r="G58" s="286"/>
      <c r="H58" s="286"/>
      <c r="I58" s="286"/>
      <c r="J58" s="286"/>
      <c r="K58" s="284"/>
    </row>
    <row r="59" spans="2:11" ht="15" customHeight="1">
      <c r="B59" s="282"/>
      <c r="C59" s="288"/>
      <c r="D59" s="286" t="s">
        <v>933</v>
      </c>
      <c r="E59" s="286"/>
      <c r="F59" s="286"/>
      <c r="G59" s="286"/>
      <c r="H59" s="286"/>
      <c r="I59" s="286"/>
      <c r="J59" s="286"/>
      <c r="K59" s="284"/>
    </row>
    <row r="60" spans="2:11" ht="15" customHeight="1">
      <c r="B60" s="282"/>
      <c r="C60" s="288"/>
      <c r="D60" s="286" t="s">
        <v>934</v>
      </c>
      <c r="E60" s="286"/>
      <c r="F60" s="286"/>
      <c r="G60" s="286"/>
      <c r="H60" s="286"/>
      <c r="I60" s="286"/>
      <c r="J60" s="286"/>
      <c r="K60" s="284"/>
    </row>
    <row r="61" spans="2:11" ht="15" customHeight="1">
      <c r="B61" s="282"/>
      <c r="C61" s="288"/>
      <c r="D61" s="286" t="s">
        <v>935</v>
      </c>
      <c r="E61" s="286"/>
      <c r="F61" s="286"/>
      <c r="G61" s="286"/>
      <c r="H61" s="286"/>
      <c r="I61" s="286"/>
      <c r="J61" s="286"/>
      <c r="K61" s="284"/>
    </row>
    <row r="62" spans="2:11" ht="15" customHeight="1">
      <c r="B62" s="282"/>
      <c r="C62" s="288"/>
      <c r="D62" s="291" t="s">
        <v>936</v>
      </c>
      <c r="E62" s="291"/>
      <c r="F62" s="291"/>
      <c r="G62" s="291"/>
      <c r="H62" s="291"/>
      <c r="I62" s="291"/>
      <c r="J62" s="291"/>
      <c r="K62" s="284"/>
    </row>
    <row r="63" spans="2:11" ht="15" customHeight="1">
      <c r="B63" s="282"/>
      <c r="C63" s="288"/>
      <c r="D63" s="286" t="s">
        <v>937</v>
      </c>
      <c r="E63" s="286"/>
      <c r="F63" s="286"/>
      <c r="G63" s="286"/>
      <c r="H63" s="286"/>
      <c r="I63" s="286"/>
      <c r="J63" s="286"/>
      <c r="K63" s="284"/>
    </row>
    <row r="64" spans="2:11" ht="12.75" customHeight="1">
      <c r="B64" s="282"/>
      <c r="C64" s="288"/>
      <c r="D64" s="288"/>
      <c r="E64" s="292"/>
      <c r="F64" s="288"/>
      <c r="G64" s="288"/>
      <c r="H64" s="288"/>
      <c r="I64" s="288"/>
      <c r="J64" s="288"/>
      <c r="K64" s="284"/>
    </row>
    <row r="65" spans="2:11" ht="15" customHeight="1">
      <c r="B65" s="282"/>
      <c r="C65" s="288"/>
      <c r="D65" s="286" t="s">
        <v>938</v>
      </c>
      <c r="E65" s="286"/>
      <c r="F65" s="286"/>
      <c r="G65" s="286"/>
      <c r="H65" s="286"/>
      <c r="I65" s="286"/>
      <c r="J65" s="286"/>
      <c r="K65" s="284"/>
    </row>
    <row r="66" spans="2:11" ht="15" customHeight="1">
      <c r="B66" s="282"/>
      <c r="C66" s="288"/>
      <c r="D66" s="291" t="s">
        <v>939</v>
      </c>
      <c r="E66" s="291"/>
      <c r="F66" s="291"/>
      <c r="G66" s="291"/>
      <c r="H66" s="291"/>
      <c r="I66" s="291"/>
      <c r="J66" s="291"/>
      <c r="K66" s="284"/>
    </row>
    <row r="67" spans="2:11" ht="15" customHeight="1">
      <c r="B67" s="282"/>
      <c r="C67" s="288"/>
      <c r="D67" s="286" t="s">
        <v>940</v>
      </c>
      <c r="E67" s="286"/>
      <c r="F67" s="286"/>
      <c r="G67" s="286"/>
      <c r="H67" s="286"/>
      <c r="I67" s="286"/>
      <c r="J67" s="286"/>
      <c r="K67" s="284"/>
    </row>
    <row r="68" spans="2:11" ht="15" customHeight="1">
      <c r="B68" s="282"/>
      <c r="C68" s="288"/>
      <c r="D68" s="286" t="s">
        <v>941</v>
      </c>
      <c r="E68" s="286"/>
      <c r="F68" s="286"/>
      <c r="G68" s="286"/>
      <c r="H68" s="286"/>
      <c r="I68" s="286"/>
      <c r="J68" s="286"/>
      <c r="K68" s="284"/>
    </row>
    <row r="69" spans="2:11" ht="15" customHeight="1">
      <c r="B69" s="282"/>
      <c r="C69" s="288"/>
      <c r="D69" s="286" t="s">
        <v>942</v>
      </c>
      <c r="E69" s="286"/>
      <c r="F69" s="286"/>
      <c r="G69" s="286"/>
      <c r="H69" s="286"/>
      <c r="I69" s="286"/>
      <c r="J69" s="286"/>
      <c r="K69" s="284"/>
    </row>
    <row r="70" spans="2:11" ht="15" customHeight="1">
      <c r="B70" s="282"/>
      <c r="C70" s="288"/>
      <c r="D70" s="286" t="s">
        <v>943</v>
      </c>
      <c r="E70" s="286"/>
      <c r="F70" s="286"/>
      <c r="G70" s="286"/>
      <c r="H70" s="286"/>
      <c r="I70" s="286"/>
      <c r="J70" s="286"/>
      <c r="K70" s="284"/>
    </row>
    <row r="71" spans="2:11" ht="12.75" customHeight="1">
      <c r="B71" s="293"/>
      <c r="C71" s="294"/>
      <c r="D71" s="294"/>
      <c r="E71" s="294"/>
      <c r="F71" s="294"/>
      <c r="G71" s="294"/>
      <c r="H71" s="294"/>
      <c r="I71" s="294"/>
      <c r="J71" s="294"/>
      <c r="K71" s="295"/>
    </row>
    <row r="72" spans="2:11" ht="18.75" customHeight="1">
      <c r="B72" s="296"/>
      <c r="C72" s="296"/>
      <c r="D72" s="296"/>
      <c r="E72" s="296"/>
      <c r="F72" s="296"/>
      <c r="G72" s="296"/>
      <c r="H72" s="296"/>
      <c r="I72" s="296"/>
      <c r="J72" s="296"/>
      <c r="K72" s="297"/>
    </row>
    <row r="73" spans="2:11" ht="18.75" customHeight="1">
      <c r="B73" s="297"/>
      <c r="C73" s="297"/>
      <c r="D73" s="297"/>
      <c r="E73" s="297"/>
      <c r="F73" s="297"/>
      <c r="G73" s="297"/>
      <c r="H73" s="297"/>
      <c r="I73" s="297"/>
      <c r="J73" s="297"/>
      <c r="K73" s="297"/>
    </row>
    <row r="74" spans="2:11" ht="7.5" customHeight="1">
      <c r="B74" s="298"/>
      <c r="C74" s="299"/>
      <c r="D74" s="299"/>
      <c r="E74" s="299"/>
      <c r="F74" s="299"/>
      <c r="G74" s="299"/>
      <c r="H74" s="299"/>
      <c r="I74" s="299"/>
      <c r="J74" s="299"/>
      <c r="K74" s="300"/>
    </row>
    <row r="75" spans="2:11" ht="45" customHeight="1">
      <c r="B75" s="301"/>
      <c r="C75" s="302" t="s">
        <v>944</v>
      </c>
      <c r="D75" s="302"/>
      <c r="E75" s="302"/>
      <c r="F75" s="302"/>
      <c r="G75" s="302"/>
      <c r="H75" s="302"/>
      <c r="I75" s="302"/>
      <c r="J75" s="302"/>
      <c r="K75" s="303"/>
    </row>
    <row r="76" spans="2:11" ht="17.25" customHeight="1">
      <c r="B76" s="301"/>
      <c r="C76" s="304" t="s">
        <v>945</v>
      </c>
      <c r="D76" s="304"/>
      <c r="E76" s="304"/>
      <c r="F76" s="304" t="s">
        <v>946</v>
      </c>
      <c r="G76" s="305"/>
      <c r="H76" s="304" t="s">
        <v>60</v>
      </c>
      <c r="I76" s="304" t="s">
        <v>63</v>
      </c>
      <c r="J76" s="304" t="s">
        <v>947</v>
      </c>
      <c r="K76" s="303"/>
    </row>
    <row r="77" spans="2:11" ht="17.25" customHeight="1">
      <c r="B77" s="301"/>
      <c r="C77" s="306" t="s">
        <v>948</v>
      </c>
      <c r="D77" s="306"/>
      <c r="E77" s="306"/>
      <c r="F77" s="307" t="s">
        <v>949</v>
      </c>
      <c r="G77" s="308"/>
      <c r="H77" s="306"/>
      <c r="I77" s="306"/>
      <c r="J77" s="306" t="s">
        <v>950</v>
      </c>
      <c r="K77" s="303"/>
    </row>
    <row r="78" spans="2:11" ht="5.25" customHeight="1">
      <c r="B78" s="301"/>
      <c r="C78" s="309"/>
      <c r="D78" s="309"/>
      <c r="E78" s="309"/>
      <c r="F78" s="309"/>
      <c r="G78" s="310"/>
      <c r="H78" s="309"/>
      <c r="I78" s="309"/>
      <c r="J78" s="309"/>
      <c r="K78" s="303"/>
    </row>
    <row r="79" spans="2:11" ht="15" customHeight="1">
      <c r="B79" s="301"/>
      <c r="C79" s="289" t="s">
        <v>59</v>
      </c>
      <c r="D79" s="309"/>
      <c r="E79" s="309"/>
      <c r="F79" s="311" t="s">
        <v>951</v>
      </c>
      <c r="G79" s="310"/>
      <c r="H79" s="289" t="s">
        <v>952</v>
      </c>
      <c r="I79" s="289" t="s">
        <v>953</v>
      </c>
      <c r="J79" s="289">
        <v>20</v>
      </c>
      <c r="K79" s="303"/>
    </row>
    <row r="80" spans="2:11" ht="15" customHeight="1">
      <c r="B80" s="301"/>
      <c r="C80" s="289" t="s">
        <v>954</v>
      </c>
      <c r="D80" s="289"/>
      <c r="E80" s="289"/>
      <c r="F80" s="311" t="s">
        <v>951</v>
      </c>
      <c r="G80" s="310"/>
      <c r="H80" s="289" t="s">
        <v>955</v>
      </c>
      <c r="I80" s="289" t="s">
        <v>953</v>
      </c>
      <c r="J80" s="289">
        <v>120</v>
      </c>
      <c r="K80" s="303"/>
    </row>
    <row r="81" spans="2:11" ht="15" customHeight="1">
      <c r="B81" s="312"/>
      <c r="C81" s="289" t="s">
        <v>956</v>
      </c>
      <c r="D81" s="289"/>
      <c r="E81" s="289"/>
      <c r="F81" s="311" t="s">
        <v>957</v>
      </c>
      <c r="G81" s="310"/>
      <c r="H81" s="289" t="s">
        <v>958</v>
      </c>
      <c r="I81" s="289" t="s">
        <v>953</v>
      </c>
      <c r="J81" s="289">
        <v>50</v>
      </c>
      <c r="K81" s="303"/>
    </row>
    <row r="82" spans="2:11" ht="15" customHeight="1">
      <c r="B82" s="312"/>
      <c r="C82" s="289" t="s">
        <v>959</v>
      </c>
      <c r="D82" s="289"/>
      <c r="E82" s="289"/>
      <c r="F82" s="311" t="s">
        <v>951</v>
      </c>
      <c r="G82" s="310"/>
      <c r="H82" s="289" t="s">
        <v>960</v>
      </c>
      <c r="I82" s="289" t="s">
        <v>961</v>
      </c>
      <c r="J82" s="289"/>
      <c r="K82" s="303"/>
    </row>
    <row r="83" spans="2:11" ht="15" customHeight="1">
      <c r="B83" s="312"/>
      <c r="C83" s="313" t="s">
        <v>962</v>
      </c>
      <c r="D83" s="313"/>
      <c r="E83" s="313"/>
      <c r="F83" s="314" t="s">
        <v>957</v>
      </c>
      <c r="G83" s="313"/>
      <c r="H83" s="313" t="s">
        <v>963</v>
      </c>
      <c r="I83" s="313" t="s">
        <v>953</v>
      </c>
      <c r="J83" s="313">
        <v>15</v>
      </c>
      <c r="K83" s="303"/>
    </row>
    <row r="84" spans="2:11" ht="15" customHeight="1">
      <c r="B84" s="312"/>
      <c r="C84" s="313" t="s">
        <v>964</v>
      </c>
      <c r="D84" s="313"/>
      <c r="E84" s="313"/>
      <c r="F84" s="314" t="s">
        <v>957</v>
      </c>
      <c r="G84" s="313"/>
      <c r="H84" s="313" t="s">
        <v>965</v>
      </c>
      <c r="I84" s="313" t="s">
        <v>953</v>
      </c>
      <c r="J84" s="313">
        <v>15</v>
      </c>
      <c r="K84" s="303"/>
    </row>
    <row r="85" spans="2:11" ht="15" customHeight="1">
      <c r="B85" s="312"/>
      <c r="C85" s="313" t="s">
        <v>966</v>
      </c>
      <c r="D85" s="313"/>
      <c r="E85" s="313"/>
      <c r="F85" s="314" t="s">
        <v>957</v>
      </c>
      <c r="G85" s="313"/>
      <c r="H85" s="313" t="s">
        <v>967</v>
      </c>
      <c r="I85" s="313" t="s">
        <v>953</v>
      </c>
      <c r="J85" s="313">
        <v>20</v>
      </c>
      <c r="K85" s="303"/>
    </row>
    <row r="86" spans="2:11" ht="15" customHeight="1">
      <c r="B86" s="312"/>
      <c r="C86" s="313" t="s">
        <v>968</v>
      </c>
      <c r="D86" s="313"/>
      <c r="E86" s="313"/>
      <c r="F86" s="314" t="s">
        <v>957</v>
      </c>
      <c r="G86" s="313"/>
      <c r="H86" s="313" t="s">
        <v>969</v>
      </c>
      <c r="I86" s="313" t="s">
        <v>953</v>
      </c>
      <c r="J86" s="313">
        <v>20</v>
      </c>
      <c r="K86" s="303"/>
    </row>
    <row r="87" spans="2:11" ht="15" customHeight="1">
      <c r="B87" s="312"/>
      <c r="C87" s="289" t="s">
        <v>970</v>
      </c>
      <c r="D87" s="289"/>
      <c r="E87" s="289"/>
      <c r="F87" s="311" t="s">
        <v>957</v>
      </c>
      <c r="G87" s="310"/>
      <c r="H87" s="289" t="s">
        <v>971</v>
      </c>
      <c r="I87" s="289" t="s">
        <v>953</v>
      </c>
      <c r="J87" s="289">
        <v>50</v>
      </c>
      <c r="K87" s="303"/>
    </row>
    <row r="88" spans="2:11" ht="15" customHeight="1">
      <c r="B88" s="312"/>
      <c r="C88" s="289" t="s">
        <v>972</v>
      </c>
      <c r="D88" s="289"/>
      <c r="E88" s="289"/>
      <c r="F88" s="311" t="s">
        <v>957</v>
      </c>
      <c r="G88" s="310"/>
      <c r="H88" s="289" t="s">
        <v>973</v>
      </c>
      <c r="I88" s="289" t="s">
        <v>953</v>
      </c>
      <c r="J88" s="289">
        <v>20</v>
      </c>
      <c r="K88" s="303"/>
    </row>
    <row r="89" spans="2:11" ht="15" customHeight="1">
      <c r="B89" s="312"/>
      <c r="C89" s="289" t="s">
        <v>974</v>
      </c>
      <c r="D89" s="289"/>
      <c r="E89" s="289"/>
      <c r="F89" s="311" t="s">
        <v>957</v>
      </c>
      <c r="G89" s="310"/>
      <c r="H89" s="289" t="s">
        <v>975</v>
      </c>
      <c r="I89" s="289" t="s">
        <v>953</v>
      </c>
      <c r="J89" s="289">
        <v>20</v>
      </c>
      <c r="K89" s="303"/>
    </row>
    <row r="90" spans="2:11" ht="15" customHeight="1">
      <c r="B90" s="312"/>
      <c r="C90" s="289" t="s">
        <v>976</v>
      </c>
      <c r="D90" s="289"/>
      <c r="E90" s="289"/>
      <c r="F90" s="311" t="s">
        <v>957</v>
      </c>
      <c r="G90" s="310"/>
      <c r="H90" s="289" t="s">
        <v>977</v>
      </c>
      <c r="I90" s="289" t="s">
        <v>953</v>
      </c>
      <c r="J90" s="289">
        <v>50</v>
      </c>
      <c r="K90" s="303"/>
    </row>
    <row r="91" spans="2:11" ht="15" customHeight="1">
      <c r="B91" s="312"/>
      <c r="C91" s="289" t="s">
        <v>978</v>
      </c>
      <c r="D91" s="289"/>
      <c r="E91" s="289"/>
      <c r="F91" s="311" t="s">
        <v>957</v>
      </c>
      <c r="G91" s="310"/>
      <c r="H91" s="289" t="s">
        <v>978</v>
      </c>
      <c r="I91" s="289" t="s">
        <v>953</v>
      </c>
      <c r="J91" s="289">
        <v>50</v>
      </c>
      <c r="K91" s="303"/>
    </row>
    <row r="92" spans="2:11" ht="15" customHeight="1">
      <c r="B92" s="312"/>
      <c r="C92" s="289" t="s">
        <v>979</v>
      </c>
      <c r="D92" s="289"/>
      <c r="E92" s="289"/>
      <c r="F92" s="311" t="s">
        <v>957</v>
      </c>
      <c r="G92" s="310"/>
      <c r="H92" s="289" t="s">
        <v>980</v>
      </c>
      <c r="I92" s="289" t="s">
        <v>953</v>
      </c>
      <c r="J92" s="289">
        <v>255</v>
      </c>
      <c r="K92" s="303"/>
    </row>
    <row r="93" spans="2:11" ht="15" customHeight="1">
      <c r="B93" s="312"/>
      <c r="C93" s="289" t="s">
        <v>981</v>
      </c>
      <c r="D93" s="289"/>
      <c r="E93" s="289"/>
      <c r="F93" s="311" t="s">
        <v>951</v>
      </c>
      <c r="G93" s="310"/>
      <c r="H93" s="289" t="s">
        <v>982</v>
      </c>
      <c r="I93" s="289" t="s">
        <v>983</v>
      </c>
      <c r="J93" s="289"/>
      <c r="K93" s="303"/>
    </row>
    <row r="94" spans="2:11" ht="15" customHeight="1">
      <c r="B94" s="312"/>
      <c r="C94" s="289" t="s">
        <v>984</v>
      </c>
      <c r="D94" s="289"/>
      <c r="E94" s="289"/>
      <c r="F94" s="311" t="s">
        <v>951</v>
      </c>
      <c r="G94" s="310"/>
      <c r="H94" s="289" t="s">
        <v>985</v>
      </c>
      <c r="I94" s="289" t="s">
        <v>986</v>
      </c>
      <c r="J94" s="289"/>
      <c r="K94" s="303"/>
    </row>
    <row r="95" spans="2:11" ht="15" customHeight="1">
      <c r="B95" s="312"/>
      <c r="C95" s="289" t="s">
        <v>987</v>
      </c>
      <c r="D95" s="289"/>
      <c r="E95" s="289"/>
      <c r="F95" s="311" t="s">
        <v>951</v>
      </c>
      <c r="G95" s="310"/>
      <c r="H95" s="289" t="s">
        <v>987</v>
      </c>
      <c r="I95" s="289" t="s">
        <v>986</v>
      </c>
      <c r="J95" s="289"/>
      <c r="K95" s="303"/>
    </row>
    <row r="96" spans="2:11" ht="15" customHeight="1">
      <c r="B96" s="312"/>
      <c r="C96" s="289" t="s">
        <v>44</v>
      </c>
      <c r="D96" s="289"/>
      <c r="E96" s="289"/>
      <c r="F96" s="311" t="s">
        <v>951</v>
      </c>
      <c r="G96" s="310"/>
      <c r="H96" s="289" t="s">
        <v>988</v>
      </c>
      <c r="I96" s="289" t="s">
        <v>986</v>
      </c>
      <c r="J96" s="289"/>
      <c r="K96" s="303"/>
    </row>
    <row r="97" spans="2:11" ht="15" customHeight="1">
      <c r="B97" s="312"/>
      <c r="C97" s="289" t="s">
        <v>54</v>
      </c>
      <c r="D97" s="289"/>
      <c r="E97" s="289"/>
      <c r="F97" s="311" t="s">
        <v>951</v>
      </c>
      <c r="G97" s="310"/>
      <c r="H97" s="289" t="s">
        <v>989</v>
      </c>
      <c r="I97" s="289" t="s">
        <v>986</v>
      </c>
      <c r="J97" s="289"/>
      <c r="K97" s="303"/>
    </row>
    <row r="98" spans="2:11" ht="15" customHeight="1">
      <c r="B98" s="315"/>
      <c r="C98" s="316"/>
      <c r="D98" s="316"/>
      <c r="E98" s="316"/>
      <c r="F98" s="316"/>
      <c r="G98" s="316"/>
      <c r="H98" s="316"/>
      <c r="I98" s="316"/>
      <c r="J98" s="316"/>
      <c r="K98" s="317"/>
    </row>
    <row r="99" spans="2:11" ht="18.75" customHeight="1">
      <c r="B99" s="318"/>
      <c r="C99" s="319"/>
      <c r="D99" s="319"/>
      <c r="E99" s="319"/>
      <c r="F99" s="319"/>
      <c r="G99" s="319"/>
      <c r="H99" s="319"/>
      <c r="I99" s="319"/>
      <c r="J99" s="319"/>
      <c r="K99" s="318"/>
    </row>
    <row r="100" spans="2:11" ht="18.75" customHeight="1">
      <c r="B100" s="297"/>
      <c r="C100" s="297"/>
      <c r="D100" s="297"/>
      <c r="E100" s="297"/>
      <c r="F100" s="297"/>
      <c r="G100" s="297"/>
      <c r="H100" s="297"/>
      <c r="I100" s="297"/>
      <c r="J100" s="297"/>
      <c r="K100" s="297"/>
    </row>
    <row r="101" spans="2:11" ht="7.5" customHeight="1">
      <c r="B101" s="298"/>
      <c r="C101" s="299"/>
      <c r="D101" s="299"/>
      <c r="E101" s="299"/>
      <c r="F101" s="299"/>
      <c r="G101" s="299"/>
      <c r="H101" s="299"/>
      <c r="I101" s="299"/>
      <c r="J101" s="299"/>
      <c r="K101" s="300"/>
    </row>
    <row r="102" spans="2:11" ht="45" customHeight="1">
      <c r="B102" s="301"/>
      <c r="C102" s="302" t="s">
        <v>990</v>
      </c>
      <c r="D102" s="302"/>
      <c r="E102" s="302"/>
      <c r="F102" s="302"/>
      <c r="G102" s="302"/>
      <c r="H102" s="302"/>
      <c r="I102" s="302"/>
      <c r="J102" s="302"/>
      <c r="K102" s="303"/>
    </row>
    <row r="103" spans="2:11" ht="17.25" customHeight="1">
      <c r="B103" s="301"/>
      <c r="C103" s="304" t="s">
        <v>945</v>
      </c>
      <c r="D103" s="304"/>
      <c r="E103" s="304"/>
      <c r="F103" s="304" t="s">
        <v>946</v>
      </c>
      <c r="G103" s="305"/>
      <c r="H103" s="304" t="s">
        <v>60</v>
      </c>
      <c r="I103" s="304" t="s">
        <v>63</v>
      </c>
      <c r="J103" s="304" t="s">
        <v>947</v>
      </c>
      <c r="K103" s="303"/>
    </row>
    <row r="104" spans="2:11" ht="17.25" customHeight="1">
      <c r="B104" s="301"/>
      <c r="C104" s="306" t="s">
        <v>948</v>
      </c>
      <c r="D104" s="306"/>
      <c r="E104" s="306"/>
      <c r="F104" s="307" t="s">
        <v>949</v>
      </c>
      <c r="G104" s="308"/>
      <c r="H104" s="306"/>
      <c r="I104" s="306"/>
      <c r="J104" s="306" t="s">
        <v>950</v>
      </c>
      <c r="K104" s="303"/>
    </row>
    <row r="105" spans="2:11" ht="5.25" customHeight="1">
      <c r="B105" s="301"/>
      <c r="C105" s="304"/>
      <c r="D105" s="304"/>
      <c r="E105" s="304"/>
      <c r="F105" s="304"/>
      <c r="G105" s="320"/>
      <c r="H105" s="304"/>
      <c r="I105" s="304"/>
      <c r="J105" s="304"/>
      <c r="K105" s="303"/>
    </row>
    <row r="106" spans="2:11" ht="15" customHeight="1">
      <c r="B106" s="301"/>
      <c r="C106" s="289" t="s">
        <v>59</v>
      </c>
      <c r="D106" s="309"/>
      <c r="E106" s="309"/>
      <c r="F106" s="311" t="s">
        <v>951</v>
      </c>
      <c r="G106" s="320"/>
      <c r="H106" s="289" t="s">
        <v>991</v>
      </c>
      <c r="I106" s="289" t="s">
        <v>953</v>
      </c>
      <c r="J106" s="289">
        <v>20</v>
      </c>
      <c r="K106" s="303"/>
    </row>
    <row r="107" spans="2:11" ht="15" customHeight="1">
      <c r="B107" s="301"/>
      <c r="C107" s="289" t="s">
        <v>954</v>
      </c>
      <c r="D107" s="289"/>
      <c r="E107" s="289"/>
      <c r="F107" s="311" t="s">
        <v>951</v>
      </c>
      <c r="G107" s="289"/>
      <c r="H107" s="289" t="s">
        <v>991</v>
      </c>
      <c r="I107" s="289" t="s">
        <v>953</v>
      </c>
      <c r="J107" s="289">
        <v>120</v>
      </c>
      <c r="K107" s="303"/>
    </row>
    <row r="108" spans="2:11" ht="15" customHeight="1">
      <c r="B108" s="312"/>
      <c r="C108" s="289" t="s">
        <v>956</v>
      </c>
      <c r="D108" s="289"/>
      <c r="E108" s="289"/>
      <c r="F108" s="311" t="s">
        <v>957</v>
      </c>
      <c r="G108" s="289"/>
      <c r="H108" s="289" t="s">
        <v>991</v>
      </c>
      <c r="I108" s="289" t="s">
        <v>953</v>
      </c>
      <c r="J108" s="289">
        <v>50</v>
      </c>
      <c r="K108" s="303"/>
    </row>
    <row r="109" spans="2:11" ht="15" customHeight="1">
      <c r="B109" s="312"/>
      <c r="C109" s="289" t="s">
        <v>959</v>
      </c>
      <c r="D109" s="289"/>
      <c r="E109" s="289"/>
      <c r="F109" s="311" t="s">
        <v>951</v>
      </c>
      <c r="G109" s="289"/>
      <c r="H109" s="289" t="s">
        <v>991</v>
      </c>
      <c r="I109" s="289" t="s">
        <v>961</v>
      </c>
      <c r="J109" s="289"/>
      <c r="K109" s="303"/>
    </row>
    <row r="110" spans="2:11" ht="15" customHeight="1">
      <c r="B110" s="312"/>
      <c r="C110" s="289" t="s">
        <v>970</v>
      </c>
      <c r="D110" s="289"/>
      <c r="E110" s="289"/>
      <c r="F110" s="311" t="s">
        <v>957</v>
      </c>
      <c r="G110" s="289"/>
      <c r="H110" s="289" t="s">
        <v>991</v>
      </c>
      <c r="I110" s="289" t="s">
        <v>953</v>
      </c>
      <c r="J110" s="289">
        <v>50</v>
      </c>
      <c r="K110" s="303"/>
    </row>
    <row r="111" spans="2:11" ht="15" customHeight="1">
      <c r="B111" s="312"/>
      <c r="C111" s="289" t="s">
        <v>978</v>
      </c>
      <c r="D111" s="289"/>
      <c r="E111" s="289"/>
      <c r="F111" s="311" t="s">
        <v>957</v>
      </c>
      <c r="G111" s="289"/>
      <c r="H111" s="289" t="s">
        <v>991</v>
      </c>
      <c r="I111" s="289" t="s">
        <v>953</v>
      </c>
      <c r="J111" s="289">
        <v>50</v>
      </c>
      <c r="K111" s="303"/>
    </row>
    <row r="112" spans="2:11" ht="15" customHeight="1">
      <c r="B112" s="312"/>
      <c r="C112" s="289" t="s">
        <v>976</v>
      </c>
      <c r="D112" s="289"/>
      <c r="E112" s="289"/>
      <c r="F112" s="311" t="s">
        <v>957</v>
      </c>
      <c r="G112" s="289"/>
      <c r="H112" s="289" t="s">
        <v>991</v>
      </c>
      <c r="I112" s="289" t="s">
        <v>953</v>
      </c>
      <c r="J112" s="289">
        <v>50</v>
      </c>
      <c r="K112" s="303"/>
    </row>
    <row r="113" spans="2:11" ht="15" customHeight="1">
      <c r="B113" s="312"/>
      <c r="C113" s="289" t="s">
        <v>59</v>
      </c>
      <c r="D113" s="289"/>
      <c r="E113" s="289"/>
      <c r="F113" s="311" t="s">
        <v>951</v>
      </c>
      <c r="G113" s="289"/>
      <c r="H113" s="289" t="s">
        <v>992</v>
      </c>
      <c r="I113" s="289" t="s">
        <v>953</v>
      </c>
      <c r="J113" s="289">
        <v>20</v>
      </c>
      <c r="K113" s="303"/>
    </row>
    <row r="114" spans="2:11" ht="15" customHeight="1">
      <c r="B114" s="312"/>
      <c r="C114" s="289" t="s">
        <v>993</v>
      </c>
      <c r="D114" s="289"/>
      <c r="E114" s="289"/>
      <c r="F114" s="311" t="s">
        <v>951</v>
      </c>
      <c r="G114" s="289"/>
      <c r="H114" s="289" t="s">
        <v>994</v>
      </c>
      <c r="I114" s="289" t="s">
        <v>953</v>
      </c>
      <c r="J114" s="289">
        <v>120</v>
      </c>
      <c r="K114" s="303"/>
    </row>
    <row r="115" spans="2:11" ht="15" customHeight="1">
      <c r="B115" s="312"/>
      <c r="C115" s="289" t="s">
        <v>44</v>
      </c>
      <c r="D115" s="289"/>
      <c r="E115" s="289"/>
      <c r="F115" s="311" t="s">
        <v>951</v>
      </c>
      <c r="G115" s="289"/>
      <c r="H115" s="289" t="s">
        <v>995</v>
      </c>
      <c r="I115" s="289" t="s">
        <v>986</v>
      </c>
      <c r="J115" s="289"/>
      <c r="K115" s="303"/>
    </row>
    <row r="116" spans="2:11" ht="15" customHeight="1">
      <c r="B116" s="312"/>
      <c r="C116" s="289" t="s">
        <v>54</v>
      </c>
      <c r="D116" s="289"/>
      <c r="E116" s="289"/>
      <c r="F116" s="311" t="s">
        <v>951</v>
      </c>
      <c r="G116" s="289"/>
      <c r="H116" s="289" t="s">
        <v>996</v>
      </c>
      <c r="I116" s="289" t="s">
        <v>986</v>
      </c>
      <c r="J116" s="289"/>
      <c r="K116" s="303"/>
    </row>
    <row r="117" spans="2:11" ht="15" customHeight="1">
      <c r="B117" s="312"/>
      <c r="C117" s="289" t="s">
        <v>63</v>
      </c>
      <c r="D117" s="289"/>
      <c r="E117" s="289"/>
      <c r="F117" s="311" t="s">
        <v>951</v>
      </c>
      <c r="G117" s="289"/>
      <c r="H117" s="289" t="s">
        <v>997</v>
      </c>
      <c r="I117" s="289" t="s">
        <v>998</v>
      </c>
      <c r="J117" s="289"/>
      <c r="K117" s="303"/>
    </row>
    <row r="118" spans="2:11" ht="15" customHeight="1">
      <c r="B118" s="315"/>
      <c r="C118" s="321"/>
      <c r="D118" s="321"/>
      <c r="E118" s="321"/>
      <c r="F118" s="321"/>
      <c r="G118" s="321"/>
      <c r="H118" s="321"/>
      <c r="I118" s="321"/>
      <c r="J118" s="321"/>
      <c r="K118" s="317"/>
    </row>
    <row r="119" spans="2:11" ht="18.75" customHeight="1">
      <c r="B119" s="322"/>
      <c r="C119" s="286"/>
      <c r="D119" s="286"/>
      <c r="E119" s="286"/>
      <c r="F119" s="323"/>
      <c r="G119" s="286"/>
      <c r="H119" s="286"/>
      <c r="I119" s="286"/>
      <c r="J119" s="286"/>
      <c r="K119" s="322"/>
    </row>
    <row r="120" spans="2:11" ht="18.75" customHeight="1">
      <c r="B120" s="297"/>
      <c r="C120" s="297"/>
      <c r="D120" s="297"/>
      <c r="E120" s="297"/>
      <c r="F120" s="297"/>
      <c r="G120" s="297"/>
      <c r="H120" s="297"/>
      <c r="I120" s="297"/>
      <c r="J120" s="297"/>
      <c r="K120" s="297"/>
    </row>
    <row r="121" spans="2:11" ht="7.5" customHeight="1">
      <c r="B121" s="324"/>
      <c r="C121" s="325"/>
      <c r="D121" s="325"/>
      <c r="E121" s="325"/>
      <c r="F121" s="325"/>
      <c r="G121" s="325"/>
      <c r="H121" s="325"/>
      <c r="I121" s="325"/>
      <c r="J121" s="325"/>
      <c r="K121" s="326"/>
    </row>
    <row r="122" spans="2:11" ht="45" customHeight="1">
      <c r="B122" s="327"/>
      <c r="C122" s="280" t="s">
        <v>999</v>
      </c>
      <c r="D122" s="280"/>
      <c r="E122" s="280"/>
      <c r="F122" s="280"/>
      <c r="G122" s="280"/>
      <c r="H122" s="280"/>
      <c r="I122" s="280"/>
      <c r="J122" s="280"/>
      <c r="K122" s="328"/>
    </row>
    <row r="123" spans="2:11" ht="17.25" customHeight="1">
      <c r="B123" s="329"/>
      <c r="C123" s="304" t="s">
        <v>945</v>
      </c>
      <c r="D123" s="304"/>
      <c r="E123" s="304"/>
      <c r="F123" s="304" t="s">
        <v>946</v>
      </c>
      <c r="G123" s="305"/>
      <c r="H123" s="304" t="s">
        <v>60</v>
      </c>
      <c r="I123" s="304" t="s">
        <v>63</v>
      </c>
      <c r="J123" s="304" t="s">
        <v>947</v>
      </c>
      <c r="K123" s="330"/>
    </row>
    <row r="124" spans="2:11" ht="17.25" customHeight="1">
      <c r="B124" s="329"/>
      <c r="C124" s="306" t="s">
        <v>948</v>
      </c>
      <c r="D124" s="306"/>
      <c r="E124" s="306"/>
      <c r="F124" s="307" t="s">
        <v>949</v>
      </c>
      <c r="G124" s="308"/>
      <c r="H124" s="306"/>
      <c r="I124" s="306"/>
      <c r="J124" s="306" t="s">
        <v>950</v>
      </c>
      <c r="K124" s="330"/>
    </row>
    <row r="125" spans="2:11" ht="5.25" customHeight="1">
      <c r="B125" s="331"/>
      <c r="C125" s="309"/>
      <c r="D125" s="309"/>
      <c r="E125" s="309"/>
      <c r="F125" s="309"/>
      <c r="G125" s="289"/>
      <c r="H125" s="309"/>
      <c r="I125" s="309"/>
      <c r="J125" s="309"/>
      <c r="K125" s="332"/>
    </row>
    <row r="126" spans="2:11" ht="15" customHeight="1">
      <c r="B126" s="331"/>
      <c r="C126" s="289" t="s">
        <v>954</v>
      </c>
      <c r="D126" s="309"/>
      <c r="E126" s="309"/>
      <c r="F126" s="311" t="s">
        <v>951</v>
      </c>
      <c r="G126" s="289"/>
      <c r="H126" s="289" t="s">
        <v>991</v>
      </c>
      <c r="I126" s="289" t="s">
        <v>953</v>
      </c>
      <c r="J126" s="289">
        <v>120</v>
      </c>
      <c r="K126" s="333"/>
    </row>
    <row r="127" spans="2:11" ht="15" customHeight="1">
      <c r="B127" s="331"/>
      <c r="C127" s="289" t="s">
        <v>1000</v>
      </c>
      <c r="D127" s="289"/>
      <c r="E127" s="289"/>
      <c r="F127" s="311" t="s">
        <v>951</v>
      </c>
      <c r="G127" s="289"/>
      <c r="H127" s="289" t="s">
        <v>1001</v>
      </c>
      <c r="I127" s="289" t="s">
        <v>953</v>
      </c>
      <c r="J127" s="289" t="s">
        <v>1002</v>
      </c>
      <c r="K127" s="333"/>
    </row>
    <row r="128" spans="2:11" ht="15" customHeight="1">
      <c r="B128" s="331"/>
      <c r="C128" s="289" t="s">
        <v>91</v>
      </c>
      <c r="D128" s="289"/>
      <c r="E128" s="289"/>
      <c r="F128" s="311" t="s">
        <v>951</v>
      </c>
      <c r="G128" s="289"/>
      <c r="H128" s="289" t="s">
        <v>1003</v>
      </c>
      <c r="I128" s="289" t="s">
        <v>953</v>
      </c>
      <c r="J128" s="289" t="s">
        <v>1002</v>
      </c>
      <c r="K128" s="333"/>
    </row>
    <row r="129" spans="2:11" ht="15" customHeight="1">
      <c r="B129" s="331"/>
      <c r="C129" s="289" t="s">
        <v>962</v>
      </c>
      <c r="D129" s="289"/>
      <c r="E129" s="289"/>
      <c r="F129" s="311" t="s">
        <v>957</v>
      </c>
      <c r="G129" s="289"/>
      <c r="H129" s="289" t="s">
        <v>963</v>
      </c>
      <c r="I129" s="289" t="s">
        <v>953</v>
      </c>
      <c r="J129" s="289">
        <v>15</v>
      </c>
      <c r="K129" s="333"/>
    </row>
    <row r="130" spans="2:11" ht="15" customHeight="1">
      <c r="B130" s="331"/>
      <c r="C130" s="313" t="s">
        <v>964</v>
      </c>
      <c r="D130" s="313"/>
      <c r="E130" s="313"/>
      <c r="F130" s="314" t="s">
        <v>957</v>
      </c>
      <c r="G130" s="313"/>
      <c r="H130" s="313" t="s">
        <v>965</v>
      </c>
      <c r="I130" s="313" t="s">
        <v>953</v>
      </c>
      <c r="J130" s="313">
        <v>15</v>
      </c>
      <c r="K130" s="333"/>
    </row>
    <row r="131" spans="2:11" ht="15" customHeight="1">
      <c r="B131" s="331"/>
      <c r="C131" s="313" t="s">
        <v>966</v>
      </c>
      <c r="D131" s="313"/>
      <c r="E131" s="313"/>
      <c r="F131" s="314" t="s">
        <v>957</v>
      </c>
      <c r="G131" s="313"/>
      <c r="H131" s="313" t="s">
        <v>967</v>
      </c>
      <c r="I131" s="313" t="s">
        <v>953</v>
      </c>
      <c r="J131" s="313">
        <v>20</v>
      </c>
      <c r="K131" s="333"/>
    </row>
    <row r="132" spans="2:11" ht="15" customHeight="1">
      <c r="B132" s="331"/>
      <c r="C132" s="313" t="s">
        <v>968</v>
      </c>
      <c r="D132" s="313"/>
      <c r="E132" s="313"/>
      <c r="F132" s="314" t="s">
        <v>957</v>
      </c>
      <c r="G132" s="313"/>
      <c r="H132" s="313" t="s">
        <v>969</v>
      </c>
      <c r="I132" s="313" t="s">
        <v>953</v>
      </c>
      <c r="J132" s="313">
        <v>20</v>
      </c>
      <c r="K132" s="333"/>
    </row>
    <row r="133" spans="2:11" ht="15" customHeight="1">
      <c r="B133" s="331"/>
      <c r="C133" s="289" t="s">
        <v>956</v>
      </c>
      <c r="D133" s="289"/>
      <c r="E133" s="289"/>
      <c r="F133" s="311" t="s">
        <v>957</v>
      </c>
      <c r="G133" s="289"/>
      <c r="H133" s="289" t="s">
        <v>991</v>
      </c>
      <c r="I133" s="289" t="s">
        <v>953</v>
      </c>
      <c r="J133" s="289">
        <v>50</v>
      </c>
      <c r="K133" s="333"/>
    </row>
    <row r="134" spans="2:11" ht="15" customHeight="1">
      <c r="B134" s="331"/>
      <c r="C134" s="289" t="s">
        <v>970</v>
      </c>
      <c r="D134" s="289"/>
      <c r="E134" s="289"/>
      <c r="F134" s="311" t="s">
        <v>957</v>
      </c>
      <c r="G134" s="289"/>
      <c r="H134" s="289" t="s">
        <v>991</v>
      </c>
      <c r="I134" s="289" t="s">
        <v>953</v>
      </c>
      <c r="J134" s="289">
        <v>50</v>
      </c>
      <c r="K134" s="333"/>
    </row>
    <row r="135" spans="2:11" ht="15" customHeight="1">
      <c r="B135" s="331"/>
      <c r="C135" s="289" t="s">
        <v>976</v>
      </c>
      <c r="D135" s="289"/>
      <c r="E135" s="289"/>
      <c r="F135" s="311" t="s">
        <v>957</v>
      </c>
      <c r="G135" s="289"/>
      <c r="H135" s="289" t="s">
        <v>991</v>
      </c>
      <c r="I135" s="289" t="s">
        <v>953</v>
      </c>
      <c r="J135" s="289">
        <v>50</v>
      </c>
      <c r="K135" s="333"/>
    </row>
    <row r="136" spans="2:11" ht="15" customHeight="1">
      <c r="B136" s="331"/>
      <c r="C136" s="289" t="s">
        <v>978</v>
      </c>
      <c r="D136" s="289"/>
      <c r="E136" s="289"/>
      <c r="F136" s="311" t="s">
        <v>957</v>
      </c>
      <c r="G136" s="289"/>
      <c r="H136" s="289" t="s">
        <v>991</v>
      </c>
      <c r="I136" s="289" t="s">
        <v>953</v>
      </c>
      <c r="J136" s="289">
        <v>50</v>
      </c>
      <c r="K136" s="333"/>
    </row>
    <row r="137" spans="2:11" ht="15" customHeight="1">
      <c r="B137" s="331"/>
      <c r="C137" s="289" t="s">
        <v>979</v>
      </c>
      <c r="D137" s="289"/>
      <c r="E137" s="289"/>
      <c r="F137" s="311" t="s">
        <v>957</v>
      </c>
      <c r="G137" s="289"/>
      <c r="H137" s="289" t="s">
        <v>1004</v>
      </c>
      <c r="I137" s="289" t="s">
        <v>953</v>
      </c>
      <c r="J137" s="289">
        <v>255</v>
      </c>
      <c r="K137" s="333"/>
    </row>
    <row r="138" spans="2:11" ht="15" customHeight="1">
      <c r="B138" s="331"/>
      <c r="C138" s="289" t="s">
        <v>981</v>
      </c>
      <c r="D138" s="289"/>
      <c r="E138" s="289"/>
      <c r="F138" s="311" t="s">
        <v>951</v>
      </c>
      <c r="G138" s="289"/>
      <c r="H138" s="289" t="s">
        <v>1005</v>
      </c>
      <c r="I138" s="289" t="s">
        <v>983</v>
      </c>
      <c r="J138" s="289"/>
      <c r="K138" s="333"/>
    </row>
    <row r="139" spans="2:11" ht="15" customHeight="1">
      <c r="B139" s="331"/>
      <c r="C139" s="289" t="s">
        <v>984</v>
      </c>
      <c r="D139" s="289"/>
      <c r="E139" s="289"/>
      <c r="F139" s="311" t="s">
        <v>951</v>
      </c>
      <c r="G139" s="289"/>
      <c r="H139" s="289" t="s">
        <v>1006</v>
      </c>
      <c r="I139" s="289" t="s">
        <v>986</v>
      </c>
      <c r="J139" s="289"/>
      <c r="K139" s="333"/>
    </row>
    <row r="140" spans="2:11" ht="15" customHeight="1">
      <c r="B140" s="331"/>
      <c r="C140" s="289" t="s">
        <v>987</v>
      </c>
      <c r="D140" s="289"/>
      <c r="E140" s="289"/>
      <c r="F140" s="311" t="s">
        <v>951</v>
      </c>
      <c r="G140" s="289"/>
      <c r="H140" s="289" t="s">
        <v>987</v>
      </c>
      <c r="I140" s="289" t="s">
        <v>986</v>
      </c>
      <c r="J140" s="289"/>
      <c r="K140" s="333"/>
    </row>
    <row r="141" spans="2:11" ht="15" customHeight="1">
      <c r="B141" s="331"/>
      <c r="C141" s="289" t="s">
        <v>44</v>
      </c>
      <c r="D141" s="289"/>
      <c r="E141" s="289"/>
      <c r="F141" s="311" t="s">
        <v>951</v>
      </c>
      <c r="G141" s="289"/>
      <c r="H141" s="289" t="s">
        <v>1007</v>
      </c>
      <c r="I141" s="289" t="s">
        <v>986</v>
      </c>
      <c r="J141" s="289"/>
      <c r="K141" s="333"/>
    </row>
    <row r="142" spans="2:11" ht="15" customHeight="1">
      <c r="B142" s="331"/>
      <c r="C142" s="289" t="s">
        <v>1008</v>
      </c>
      <c r="D142" s="289"/>
      <c r="E142" s="289"/>
      <c r="F142" s="311" t="s">
        <v>951</v>
      </c>
      <c r="G142" s="289"/>
      <c r="H142" s="289" t="s">
        <v>1009</v>
      </c>
      <c r="I142" s="289" t="s">
        <v>986</v>
      </c>
      <c r="J142" s="289"/>
      <c r="K142" s="333"/>
    </row>
    <row r="143" spans="2:11" ht="15" customHeight="1">
      <c r="B143" s="334"/>
      <c r="C143" s="335"/>
      <c r="D143" s="335"/>
      <c r="E143" s="335"/>
      <c r="F143" s="335"/>
      <c r="G143" s="335"/>
      <c r="H143" s="335"/>
      <c r="I143" s="335"/>
      <c r="J143" s="335"/>
      <c r="K143" s="336"/>
    </row>
    <row r="144" spans="2:11" ht="18.75" customHeight="1">
      <c r="B144" s="286"/>
      <c r="C144" s="286"/>
      <c r="D144" s="286"/>
      <c r="E144" s="286"/>
      <c r="F144" s="323"/>
      <c r="G144" s="286"/>
      <c r="H144" s="286"/>
      <c r="I144" s="286"/>
      <c r="J144" s="286"/>
      <c r="K144" s="286"/>
    </row>
    <row r="145" spans="2:11" ht="18.75" customHeight="1">
      <c r="B145" s="297"/>
      <c r="C145" s="297"/>
      <c r="D145" s="297"/>
      <c r="E145" s="297"/>
      <c r="F145" s="297"/>
      <c r="G145" s="297"/>
      <c r="H145" s="297"/>
      <c r="I145" s="297"/>
      <c r="J145" s="297"/>
      <c r="K145" s="297"/>
    </row>
    <row r="146" spans="2:11" ht="7.5" customHeight="1">
      <c r="B146" s="298"/>
      <c r="C146" s="299"/>
      <c r="D146" s="299"/>
      <c r="E146" s="299"/>
      <c r="F146" s="299"/>
      <c r="G146" s="299"/>
      <c r="H146" s="299"/>
      <c r="I146" s="299"/>
      <c r="J146" s="299"/>
      <c r="K146" s="300"/>
    </row>
    <row r="147" spans="2:11" ht="45" customHeight="1">
      <c r="B147" s="301"/>
      <c r="C147" s="302" t="s">
        <v>1010</v>
      </c>
      <c r="D147" s="302"/>
      <c r="E147" s="302"/>
      <c r="F147" s="302"/>
      <c r="G147" s="302"/>
      <c r="H147" s="302"/>
      <c r="I147" s="302"/>
      <c r="J147" s="302"/>
      <c r="K147" s="303"/>
    </row>
    <row r="148" spans="2:11" ht="17.25" customHeight="1">
      <c r="B148" s="301"/>
      <c r="C148" s="304" t="s">
        <v>945</v>
      </c>
      <c r="D148" s="304"/>
      <c r="E148" s="304"/>
      <c r="F148" s="304" t="s">
        <v>946</v>
      </c>
      <c r="G148" s="305"/>
      <c r="H148" s="304" t="s">
        <v>60</v>
      </c>
      <c r="I148" s="304" t="s">
        <v>63</v>
      </c>
      <c r="J148" s="304" t="s">
        <v>947</v>
      </c>
      <c r="K148" s="303"/>
    </row>
    <row r="149" spans="2:11" ht="17.25" customHeight="1">
      <c r="B149" s="301"/>
      <c r="C149" s="306" t="s">
        <v>948</v>
      </c>
      <c r="D149" s="306"/>
      <c r="E149" s="306"/>
      <c r="F149" s="307" t="s">
        <v>949</v>
      </c>
      <c r="G149" s="308"/>
      <c r="H149" s="306"/>
      <c r="I149" s="306"/>
      <c r="J149" s="306" t="s">
        <v>950</v>
      </c>
      <c r="K149" s="303"/>
    </row>
    <row r="150" spans="2:11" ht="5.25" customHeight="1">
      <c r="B150" s="312"/>
      <c r="C150" s="309"/>
      <c r="D150" s="309"/>
      <c r="E150" s="309"/>
      <c r="F150" s="309"/>
      <c r="G150" s="310"/>
      <c r="H150" s="309"/>
      <c r="I150" s="309"/>
      <c r="J150" s="309"/>
      <c r="K150" s="333"/>
    </row>
    <row r="151" spans="2:11" ht="15" customHeight="1">
      <c r="B151" s="312"/>
      <c r="C151" s="337" t="s">
        <v>954</v>
      </c>
      <c r="D151" s="289"/>
      <c r="E151" s="289"/>
      <c r="F151" s="338" t="s">
        <v>951</v>
      </c>
      <c r="G151" s="289"/>
      <c r="H151" s="337" t="s">
        <v>991</v>
      </c>
      <c r="I151" s="337" t="s">
        <v>953</v>
      </c>
      <c r="J151" s="337">
        <v>120</v>
      </c>
      <c r="K151" s="333"/>
    </row>
    <row r="152" spans="2:11" ht="15" customHeight="1">
      <c r="B152" s="312"/>
      <c r="C152" s="337" t="s">
        <v>1000</v>
      </c>
      <c r="D152" s="289"/>
      <c r="E152" s="289"/>
      <c r="F152" s="338" t="s">
        <v>951</v>
      </c>
      <c r="G152" s="289"/>
      <c r="H152" s="337" t="s">
        <v>1011</v>
      </c>
      <c r="I152" s="337" t="s">
        <v>953</v>
      </c>
      <c r="J152" s="337" t="s">
        <v>1002</v>
      </c>
      <c r="K152" s="333"/>
    </row>
    <row r="153" spans="2:11" ht="15" customHeight="1">
      <c r="B153" s="312"/>
      <c r="C153" s="337" t="s">
        <v>91</v>
      </c>
      <c r="D153" s="289"/>
      <c r="E153" s="289"/>
      <c r="F153" s="338" t="s">
        <v>951</v>
      </c>
      <c r="G153" s="289"/>
      <c r="H153" s="337" t="s">
        <v>1012</v>
      </c>
      <c r="I153" s="337" t="s">
        <v>953</v>
      </c>
      <c r="J153" s="337" t="s">
        <v>1002</v>
      </c>
      <c r="K153" s="333"/>
    </row>
    <row r="154" spans="2:11" ht="15" customHeight="1">
      <c r="B154" s="312"/>
      <c r="C154" s="337" t="s">
        <v>956</v>
      </c>
      <c r="D154" s="289"/>
      <c r="E154" s="289"/>
      <c r="F154" s="338" t="s">
        <v>957</v>
      </c>
      <c r="G154" s="289"/>
      <c r="H154" s="337" t="s">
        <v>991</v>
      </c>
      <c r="I154" s="337" t="s">
        <v>953</v>
      </c>
      <c r="J154" s="337">
        <v>50</v>
      </c>
      <c r="K154" s="333"/>
    </row>
    <row r="155" spans="2:11" ht="15" customHeight="1">
      <c r="B155" s="312"/>
      <c r="C155" s="337" t="s">
        <v>959</v>
      </c>
      <c r="D155" s="289"/>
      <c r="E155" s="289"/>
      <c r="F155" s="338" t="s">
        <v>951</v>
      </c>
      <c r="G155" s="289"/>
      <c r="H155" s="337" t="s">
        <v>991</v>
      </c>
      <c r="I155" s="337" t="s">
        <v>961</v>
      </c>
      <c r="J155" s="337"/>
      <c r="K155" s="333"/>
    </row>
    <row r="156" spans="2:11" ht="15" customHeight="1">
      <c r="B156" s="312"/>
      <c r="C156" s="337" t="s">
        <v>970</v>
      </c>
      <c r="D156" s="289"/>
      <c r="E156" s="289"/>
      <c r="F156" s="338" t="s">
        <v>957</v>
      </c>
      <c r="G156" s="289"/>
      <c r="H156" s="337" t="s">
        <v>991</v>
      </c>
      <c r="I156" s="337" t="s">
        <v>953</v>
      </c>
      <c r="J156" s="337">
        <v>50</v>
      </c>
      <c r="K156" s="333"/>
    </row>
    <row r="157" spans="2:11" ht="15" customHeight="1">
      <c r="B157" s="312"/>
      <c r="C157" s="337" t="s">
        <v>978</v>
      </c>
      <c r="D157" s="289"/>
      <c r="E157" s="289"/>
      <c r="F157" s="338" t="s">
        <v>957</v>
      </c>
      <c r="G157" s="289"/>
      <c r="H157" s="337" t="s">
        <v>991</v>
      </c>
      <c r="I157" s="337" t="s">
        <v>953</v>
      </c>
      <c r="J157" s="337">
        <v>50</v>
      </c>
      <c r="K157" s="333"/>
    </row>
    <row r="158" spans="2:11" ht="15" customHeight="1">
      <c r="B158" s="312"/>
      <c r="C158" s="337" t="s">
        <v>976</v>
      </c>
      <c r="D158" s="289"/>
      <c r="E158" s="289"/>
      <c r="F158" s="338" t="s">
        <v>957</v>
      </c>
      <c r="G158" s="289"/>
      <c r="H158" s="337" t="s">
        <v>991</v>
      </c>
      <c r="I158" s="337" t="s">
        <v>953</v>
      </c>
      <c r="J158" s="337">
        <v>50</v>
      </c>
      <c r="K158" s="333"/>
    </row>
    <row r="159" spans="2:11" ht="15" customHeight="1">
      <c r="B159" s="312"/>
      <c r="C159" s="337" t="s">
        <v>111</v>
      </c>
      <c r="D159" s="289"/>
      <c r="E159" s="289"/>
      <c r="F159" s="338" t="s">
        <v>951</v>
      </c>
      <c r="G159" s="289"/>
      <c r="H159" s="337" t="s">
        <v>1013</v>
      </c>
      <c r="I159" s="337" t="s">
        <v>953</v>
      </c>
      <c r="J159" s="337" t="s">
        <v>1014</v>
      </c>
      <c r="K159" s="333"/>
    </row>
    <row r="160" spans="2:11" ht="15" customHeight="1">
      <c r="B160" s="312"/>
      <c r="C160" s="337" t="s">
        <v>1015</v>
      </c>
      <c r="D160" s="289"/>
      <c r="E160" s="289"/>
      <c r="F160" s="338" t="s">
        <v>951</v>
      </c>
      <c r="G160" s="289"/>
      <c r="H160" s="337" t="s">
        <v>1016</v>
      </c>
      <c r="I160" s="337" t="s">
        <v>986</v>
      </c>
      <c r="J160" s="337"/>
      <c r="K160" s="333"/>
    </row>
    <row r="161" spans="2:11" ht="15" customHeight="1">
      <c r="B161" s="339"/>
      <c r="C161" s="321"/>
      <c r="D161" s="321"/>
      <c r="E161" s="321"/>
      <c r="F161" s="321"/>
      <c r="G161" s="321"/>
      <c r="H161" s="321"/>
      <c r="I161" s="321"/>
      <c r="J161" s="321"/>
      <c r="K161" s="340"/>
    </row>
    <row r="162" spans="2:11" ht="18.75" customHeight="1">
      <c r="B162" s="286"/>
      <c r="C162" s="289"/>
      <c r="D162" s="289"/>
      <c r="E162" s="289"/>
      <c r="F162" s="311"/>
      <c r="G162" s="289"/>
      <c r="H162" s="289"/>
      <c r="I162" s="289"/>
      <c r="J162" s="289"/>
      <c r="K162" s="286"/>
    </row>
    <row r="163" spans="2:11" ht="18.75" customHeight="1">
      <c r="B163" s="297"/>
      <c r="C163" s="297"/>
      <c r="D163" s="297"/>
      <c r="E163" s="297"/>
      <c r="F163" s="297"/>
      <c r="G163" s="297"/>
      <c r="H163" s="297"/>
      <c r="I163" s="297"/>
      <c r="J163" s="297"/>
      <c r="K163" s="297"/>
    </row>
    <row r="164" spans="2:11" ht="7.5" customHeight="1">
      <c r="B164" s="276"/>
      <c r="C164" s="277"/>
      <c r="D164" s="277"/>
      <c r="E164" s="277"/>
      <c r="F164" s="277"/>
      <c r="G164" s="277"/>
      <c r="H164" s="277"/>
      <c r="I164" s="277"/>
      <c r="J164" s="277"/>
      <c r="K164" s="278"/>
    </row>
    <row r="165" spans="2:11" ht="45" customHeight="1">
      <c r="B165" s="279"/>
      <c r="C165" s="280" t="s">
        <v>1017</v>
      </c>
      <c r="D165" s="280"/>
      <c r="E165" s="280"/>
      <c r="F165" s="280"/>
      <c r="G165" s="280"/>
      <c r="H165" s="280"/>
      <c r="I165" s="280"/>
      <c r="J165" s="280"/>
      <c r="K165" s="281"/>
    </row>
    <row r="166" spans="2:11" ht="17.25" customHeight="1">
      <c r="B166" s="279"/>
      <c r="C166" s="304" t="s">
        <v>945</v>
      </c>
      <c r="D166" s="304"/>
      <c r="E166" s="304"/>
      <c r="F166" s="304" t="s">
        <v>946</v>
      </c>
      <c r="G166" s="341"/>
      <c r="H166" s="342" t="s">
        <v>60</v>
      </c>
      <c r="I166" s="342" t="s">
        <v>63</v>
      </c>
      <c r="J166" s="304" t="s">
        <v>947</v>
      </c>
      <c r="K166" s="281"/>
    </row>
    <row r="167" spans="2:11" ht="17.25" customHeight="1">
      <c r="B167" s="282"/>
      <c r="C167" s="306" t="s">
        <v>948</v>
      </c>
      <c r="D167" s="306"/>
      <c r="E167" s="306"/>
      <c r="F167" s="307" t="s">
        <v>949</v>
      </c>
      <c r="G167" s="343"/>
      <c r="H167" s="344"/>
      <c r="I167" s="344"/>
      <c r="J167" s="306" t="s">
        <v>950</v>
      </c>
      <c r="K167" s="284"/>
    </row>
    <row r="168" spans="2:11" ht="5.25" customHeight="1">
      <c r="B168" s="312"/>
      <c r="C168" s="309"/>
      <c r="D168" s="309"/>
      <c r="E168" s="309"/>
      <c r="F168" s="309"/>
      <c r="G168" s="310"/>
      <c r="H168" s="309"/>
      <c r="I168" s="309"/>
      <c r="J168" s="309"/>
      <c r="K168" s="333"/>
    </row>
    <row r="169" spans="2:11" ht="15" customHeight="1">
      <c r="B169" s="312"/>
      <c r="C169" s="289" t="s">
        <v>954</v>
      </c>
      <c r="D169" s="289"/>
      <c r="E169" s="289"/>
      <c r="F169" s="311" t="s">
        <v>951</v>
      </c>
      <c r="G169" s="289"/>
      <c r="H169" s="289" t="s">
        <v>991</v>
      </c>
      <c r="I169" s="289" t="s">
        <v>953</v>
      </c>
      <c r="J169" s="289">
        <v>120</v>
      </c>
      <c r="K169" s="333"/>
    </row>
    <row r="170" spans="2:11" ht="15" customHeight="1">
      <c r="B170" s="312"/>
      <c r="C170" s="289" t="s">
        <v>1000</v>
      </c>
      <c r="D170" s="289"/>
      <c r="E170" s="289"/>
      <c r="F170" s="311" t="s">
        <v>951</v>
      </c>
      <c r="G170" s="289"/>
      <c r="H170" s="289" t="s">
        <v>1001</v>
      </c>
      <c r="I170" s="289" t="s">
        <v>953</v>
      </c>
      <c r="J170" s="289" t="s">
        <v>1002</v>
      </c>
      <c r="K170" s="333"/>
    </row>
    <row r="171" spans="2:11" ht="15" customHeight="1">
      <c r="B171" s="312"/>
      <c r="C171" s="289" t="s">
        <v>91</v>
      </c>
      <c r="D171" s="289"/>
      <c r="E171" s="289"/>
      <c r="F171" s="311" t="s">
        <v>951</v>
      </c>
      <c r="G171" s="289"/>
      <c r="H171" s="289" t="s">
        <v>1018</v>
      </c>
      <c r="I171" s="289" t="s">
        <v>953</v>
      </c>
      <c r="J171" s="289" t="s">
        <v>1002</v>
      </c>
      <c r="K171" s="333"/>
    </row>
    <row r="172" spans="2:11" ht="15" customHeight="1">
      <c r="B172" s="312"/>
      <c r="C172" s="289" t="s">
        <v>956</v>
      </c>
      <c r="D172" s="289"/>
      <c r="E172" s="289"/>
      <c r="F172" s="311" t="s">
        <v>957</v>
      </c>
      <c r="G172" s="289"/>
      <c r="H172" s="289" t="s">
        <v>1018</v>
      </c>
      <c r="I172" s="289" t="s">
        <v>953</v>
      </c>
      <c r="J172" s="289">
        <v>50</v>
      </c>
      <c r="K172" s="333"/>
    </row>
    <row r="173" spans="2:11" ht="15" customHeight="1">
      <c r="B173" s="312"/>
      <c r="C173" s="289" t="s">
        <v>959</v>
      </c>
      <c r="D173" s="289"/>
      <c r="E173" s="289"/>
      <c r="F173" s="311" t="s">
        <v>951</v>
      </c>
      <c r="G173" s="289"/>
      <c r="H173" s="289" t="s">
        <v>1018</v>
      </c>
      <c r="I173" s="289" t="s">
        <v>961</v>
      </c>
      <c r="J173" s="289"/>
      <c r="K173" s="333"/>
    </row>
    <row r="174" spans="2:11" ht="15" customHeight="1">
      <c r="B174" s="312"/>
      <c r="C174" s="289" t="s">
        <v>970</v>
      </c>
      <c r="D174" s="289"/>
      <c r="E174" s="289"/>
      <c r="F174" s="311" t="s">
        <v>957</v>
      </c>
      <c r="G174" s="289"/>
      <c r="H174" s="289" t="s">
        <v>1018</v>
      </c>
      <c r="I174" s="289" t="s">
        <v>953</v>
      </c>
      <c r="J174" s="289">
        <v>50</v>
      </c>
      <c r="K174" s="333"/>
    </row>
    <row r="175" spans="2:11" ht="15" customHeight="1">
      <c r="B175" s="312"/>
      <c r="C175" s="289" t="s">
        <v>978</v>
      </c>
      <c r="D175" s="289"/>
      <c r="E175" s="289"/>
      <c r="F175" s="311" t="s">
        <v>957</v>
      </c>
      <c r="G175" s="289"/>
      <c r="H175" s="289" t="s">
        <v>1018</v>
      </c>
      <c r="I175" s="289" t="s">
        <v>953</v>
      </c>
      <c r="J175" s="289">
        <v>50</v>
      </c>
      <c r="K175" s="333"/>
    </row>
    <row r="176" spans="2:11" ht="15" customHeight="1">
      <c r="B176" s="312"/>
      <c r="C176" s="289" t="s">
        <v>976</v>
      </c>
      <c r="D176" s="289"/>
      <c r="E176" s="289"/>
      <c r="F176" s="311" t="s">
        <v>957</v>
      </c>
      <c r="G176" s="289"/>
      <c r="H176" s="289" t="s">
        <v>1018</v>
      </c>
      <c r="I176" s="289" t="s">
        <v>953</v>
      </c>
      <c r="J176" s="289">
        <v>50</v>
      </c>
      <c r="K176" s="333"/>
    </row>
    <row r="177" spans="2:11" ht="15" customHeight="1">
      <c r="B177" s="312"/>
      <c r="C177" s="289" t="s">
        <v>117</v>
      </c>
      <c r="D177" s="289"/>
      <c r="E177" s="289"/>
      <c r="F177" s="311" t="s">
        <v>951</v>
      </c>
      <c r="G177" s="289"/>
      <c r="H177" s="289" t="s">
        <v>1019</v>
      </c>
      <c r="I177" s="289" t="s">
        <v>1020</v>
      </c>
      <c r="J177" s="289"/>
      <c r="K177" s="333"/>
    </row>
    <row r="178" spans="2:11" ht="15" customHeight="1">
      <c r="B178" s="312"/>
      <c r="C178" s="289" t="s">
        <v>63</v>
      </c>
      <c r="D178" s="289"/>
      <c r="E178" s="289"/>
      <c r="F178" s="311" t="s">
        <v>951</v>
      </c>
      <c r="G178" s="289"/>
      <c r="H178" s="289" t="s">
        <v>1021</v>
      </c>
      <c r="I178" s="289" t="s">
        <v>1022</v>
      </c>
      <c r="J178" s="289">
        <v>1</v>
      </c>
      <c r="K178" s="333"/>
    </row>
    <row r="179" spans="2:11" ht="15" customHeight="1">
      <c r="B179" s="312"/>
      <c r="C179" s="289" t="s">
        <v>59</v>
      </c>
      <c r="D179" s="289"/>
      <c r="E179" s="289"/>
      <c r="F179" s="311" t="s">
        <v>951</v>
      </c>
      <c r="G179" s="289"/>
      <c r="H179" s="289" t="s">
        <v>1023</v>
      </c>
      <c r="I179" s="289" t="s">
        <v>953</v>
      </c>
      <c r="J179" s="289">
        <v>20</v>
      </c>
      <c r="K179" s="333"/>
    </row>
    <row r="180" spans="2:11" ht="15" customHeight="1">
      <c r="B180" s="312"/>
      <c r="C180" s="289" t="s">
        <v>60</v>
      </c>
      <c r="D180" s="289"/>
      <c r="E180" s="289"/>
      <c r="F180" s="311" t="s">
        <v>951</v>
      </c>
      <c r="G180" s="289"/>
      <c r="H180" s="289" t="s">
        <v>1024</v>
      </c>
      <c r="I180" s="289" t="s">
        <v>953</v>
      </c>
      <c r="J180" s="289">
        <v>255</v>
      </c>
      <c r="K180" s="333"/>
    </row>
    <row r="181" spans="2:11" ht="15" customHeight="1">
      <c r="B181" s="312"/>
      <c r="C181" s="289" t="s">
        <v>118</v>
      </c>
      <c r="D181" s="289"/>
      <c r="E181" s="289"/>
      <c r="F181" s="311" t="s">
        <v>951</v>
      </c>
      <c r="G181" s="289"/>
      <c r="H181" s="289" t="s">
        <v>915</v>
      </c>
      <c r="I181" s="289" t="s">
        <v>953</v>
      </c>
      <c r="J181" s="289">
        <v>10</v>
      </c>
      <c r="K181" s="333"/>
    </row>
    <row r="182" spans="2:11" ht="15" customHeight="1">
      <c r="B182" s="312"/>
      <c r="C182" s="289" t="s">
        <v>119</v>
      </c>
      <c r="D182" s="289"/>
      <c r="E182" s="289"/>
      <c r="F182" s="311" t="s">
        <v>951</v>
      </c>
      <c r="G182" s="289"/>
      <c r="H182" s="289" t="s">
        <v>1025</v>
      </c>
      <c r="I182" s="289" t="s">
        <v>986</v>
      </c>
      <c r="J182" s="289"/>
      <c r="K182" s="333"/>
    </row>
    <row r="183" spans="2:11" ht="15" customHeight="1">
      <c r="B183" s="312"/>
      <c r="C183" s="289" t="s">
        <v>1026</v>
      </c>
      <c r="D183" s="289"/>
      <c r="E183" s="289"/>
      <c r="F183" s="311" t="s">
        <v>951</v>
      </c>
      <c r="G183" s="289"/>
      <c r="H183" s="289" t="s">
        <v>1027</v>
      </c>
      <c r="I183" s="289" t="s">
        <v>986</v>
      </c>
      <c r="J183" s="289"/>
      <c r="K183" s="333"/>
    </row>
    <row r="184" spans="2:11" ht="15" customHeight="1">
      <c r="B184" s="312"/>
      <c r="C184" s="289" t="s">
        <v>1015</v>
      </c>
      <c r="D184" s="289"/>
      <c r="E184" s="289"/>
      <c r="F184" s="311" t="s">
        <v>951</v>
      </c>
      <c r="G184" s="289"/>
      <c r="H184" s="289" t="s">
        <v>1028</v>
      </c>
      <c r="I184" s="289" t="s">
        <v>986</v>
      </c>
      <c r="J184" s="289"/>
      <c r="K184" s="333"/>
    </row>
    <row r="185" spans="2:11" ht="15" customHeight="1">
      <c r="B185" s="312"/>
      <c r="C185" s="289" t="s">
        <v>121</v>
      </c>
      <c r="D185" s="289"/>
      <c r="E185" s="289"/>
      <c r="F185" s="311" t="s">
        <v>957</v>
      </c>
      <c r="G185" s="289"/>
      <c r="H185" s="289" t="s">
        <v>1029</v>
      </c>
      <c r="I185" s="289" t="s">
        <v>953</v>
      </c>
      <c r="J185" s="289">
        <v>50</v>
      </c>
      <c r="K185" s="333"/>
    </row>
    <row r="186" spans="2:11" ht="15" customHeight="1">
      <c r="B186" s="312"/>
      <c r="C186" s="289" t="s">
        <v>1030</v>
      </c>
      <c r="D186" s="289"/>
      <c r="E186" s="289"/>
      <c r="F186" s="311" t="s">
        <v>957</v>
      </c>
      <c r="G186" s="289"/>
      <c r="H186" s="289" t="s">
        <v>1031</v>
      </c>
      <c r="I186" s="289" t="s">
        <v>1032</v>
      </c>
      <c r="J186" s="289"/>
      <c r="K186" s="333"/>
    </row>
    <row r="187" spans="2:11" ht="15" customHeight="1">
      <c r="B187" s="312"/>
      <c r="C187" s="289" t="s">
        <v>1033</v>
      </c>
      <c r="D187" s="289"/>
      <c r="E187" s="289"/>
      <c r="F187" s="311" t="s">
        <v>957</v>
      </c>
      <c r="G187" s="289"/>
      <c r="H187" s="289" t="s">
        <v>1034</v>
      </c>
      <c r="I187" s="289" t="s">
        <v>1032</v>
      </c>
      <c r="J187" s="289"/>
      <c r="K187" s="333"/>
    </row>
    <row r="188" spans="2:11" ht="15" customHeight="1">
      <c r="B188" s="312"/>
      <c r="C188" s="289" t="s">
        <v>1035</v>
      </c>
      <c r="D188" s="289"/>
      <c r="E188" s="289"/>
      <c r="F188" s="311" t="s">
        <v>957</v>
      </c>
      <c r="G188" s="289"/>
      <c r="H188" s="289" t="s">
        <v>1036</v>
      </c>
      <c r="I188" s="289" t="s">
        <v>1032</v>
      </c>
      <c r="J188" s="289"/>
      <c r="K188" s="333"/>
    </row>
    <row r="189" spans="2:11" ht="15" customHeight="1">
      <c r="B189" s="312"/>
      <c r="C189" s="345" t="s">
        <v>1037</v>
      </c>
      <c r="D189" s="289"/>
      <c r="E189" s="289"/>
      <c r="F189" s="311" t="s">
        <v>957</v>
      </c>
      <c r="G189" s="289"/>
      <c r="H189" s="289" t="s">
        <v>1038</v>
      </c>
      <c r="I189" s="289" t="s">
        <v>1039</v>
      </c>
      <c r="J189" s="346" t="s">
        <v>1040</v>
      </c>
      <c r="K189" s="333"/>
    </row>
    <row r="190" spans="2:11" ht="15" customHeight="1">
      <c r="B190" s="312"/>
      <c r="C190" s="296" t="s">
        <v>48</v>
      </c>
      <c r="D190" s="289"/>
      <c r="E190" s="289"/>
      <c r="F190" s="311" t="s">
        <v>951</v>
      </c>
      <c r="G190" s="289"/>
      <c r="H190" s="286" t="s">
        <v>1041</v>
      </c>
      <c r="I190" s="289" t="s">
        <v>1042</v>
      </c>
      <c r="J190" s="289"/>
      <c r="K190" s="333"/>
    </row>
    <row r="191" spans="2:11" ht="15" customHeight="1">
      <c r="B191" s="312"/>
      <c r="C191" s="296" t="s">
        <v>1043</v>
      </c>
      <c r="D191" s="289"/>
      <c r="E191" s="289"/>
      <c r="F191" s="311" t="s">
        <v>951</v>
      </c>
      <c r="G191" s="289"/>
      <c r="H191" s="289" t="s">
        <v>1044</v>
      </c>
      <c r="I191" s="289" t="s">
        <v>986</v>
      </c>
      <c r="J191" s="289"/>
      <c r="K191" s="333"/>
    </row>
    <row r="192" spans="2:11" ht="15" customHeight="1">
      <c r="B192" s="312"/>
      <c r="C192" s="296" t="s">
        <v>1045</v>
      </c>
      <c r="D192" s="289"/>
      <c r="E192" s="289"/>
      <c r="F192" s="311" t="s">
        <v>951</v>
      </c>
      <c r="G192" s="289"/>
      <c r="H192" s="289" t="s">
        <v>1046</v>
      </c>
      <c r="I192" s="289" t="s">
        <v>986</v>
      </c>
      <c r="J192" s="289"/>
      <c r="K192" s="333"/>
    </row>
    <row r="193" spans="2:11" ht="15" customHeight="1">
      <c r="B193" s="312"/>
      <c r="C193" s="296" t="s">
        <v>1047</v>
      </c>
      <c r="D193" s="289"/>
      <c r="E193" s="289"/>
      <c r="F193" s="311" t="s">
        <v>957</v>
      </c>
      <c r="G193" s="289"/>
      <c r="H193" s="289" t="s">
        <v>1048</v>
      </c>
      <c r="I193" s="289" t="s">
        <v>986</v>
      </c>
      <c r="J193" s="289"/>
      <c r="K193" s="333"/>
    </row>
    <row r="194" spans="2:11" ht="15" customHeight="1">
      <c r="B194" s="339"/>
      <c r="C194" s="347"/>
      <c r="D194" s="321"/>
      <c r="E194" s="321"/>
      <c r="F194" s="321"/>
      <c r="G194" s="321"/>
      <c r="H194" s="321"/>
      <c r="I194" s="321"/>
      <c r="J194" s="321"/>
      <c r="K194" s="340"/>
    </row>
    <row r="195" spans="2:11" ht="18.75" customHeight="1">
      <c r="B195" s="286"/>
      <c r="C195" s="289"/>
      <c r="D195" s="289"/>
      <c r="E195" s="289"/>
      <c r="F195" s="311"/>
      <c r="G195" s="289"/>
      <c r="H195" s="289"/>
      <c r="I195" s="289"/>
      <c r="J195" s="289"/>
      <c r="K195" s="286"/>
    </row>
    <row r="196" spans="2:11" ht="18.75" customHeight="1">
      <c r="B196" s="286"/>
      <c r="C196" s="289"/>
      <c r="D196" s="289"/>
      <c r="E196" s="289"/>
      <c r="F196" s="311"/>
      <c r="G196" s="289"/>
      <c r="H196" s="289"/>
      <c r="I196" s="289"/>
      <c r="J196" s="289"/>
      <c r="K196" s="286"/>
    </row>
    <row r="197" spans="2:11" ht="18.75" customHeight="1">
      <c r="B197" s="297"/>
      <c r="C197" s="297"/>
      <c r="D197" s="297"/>
      <c r="E197" s="297"/>
      <c r="F197" s="297"/>
      <c r="G197" s="297"/>
      <c r="H197" s="297"/>
      <c r="I197" s="297"/>
      <c r="J197" s="297"/>
      <c r="K197" s="297"/>
    </row>
    <row r="198" spans="2:11" ht="13.5">
      <c r="B198" s="276"/>
      <c r="C198" s="277"/>
      <c r="D198" s="277"/>
      <c r="E198" s="277"/>
      <c r="F198" s="277"/>
      <c r="G198" s="277"/>
      <c r="H198" s="277"/>
      <c r="I198" s="277"/>
      <c r="J198" s="277"/>
      <c r="K198" s="278"/>
    </row>
    <row r="199" spans="2:11" ht="21">
      <c r="B199" s="279"/>
      <c r="C199" s="280" t="s">
        <v>1049</v>
      </c>
      <c r="D199" s="280"/>
      <c r="E199" s="280"/>
      <c r="F199" s="280"/>
      <c r="G199" s="280"/>
      <c r="H199" s="280"/>
      <c r="I199" s="280"/>
      <c r="J199" s="280"/>
      <c r="K199" s="281"/>
    </row>
    <row r="200" spans="2:11" ht="25.5" customHeight="1">
      <c r="B200" s="279"/>
      <c r="C200" s="348" t="s">
        <v>1050</v>
      </c>
      <c r="D200" s="348"/>
      <c r="E200" s="348"/>
      <c r="F200" s="348" t="s">
        <v>1051</v>
      </c>
      <c r="G200" s="349"/>
      <c r="H200" s="348" t="s">
        <v>1052</v>
      </c>
      <c r="I200" s="348"/>
      <c r="J200" s="348"/>
      <c r="K200" s="281"/>
    </row>
    <row r="201" spans="2:11" ht="5.25" customHeight="1">
      <c r="B201" s="312"/>
      <c r="C201" s="309"/>
      <c r="D201" s="309"/>
      <c r="E201" s="309"/>
      <c r="F201" s="309"/>
      <c r="G201" s="289"/>
      <c r="H201" s="309"/>
      <c r="I201" s="309"/>
      <c r="J201" s="309"/>
      <c r="K201" s="333"/>
    </row>
    <row r="202" spans="2:11" ht="15" customHeight="1">
      <c r="B202" s="312"/>
      <c r="C202" s="289" t="s">
        <v>1042</v>
      </c>
      <c r="D202" s="289"/>
      <c r="E202" s="289"/>
      <c r="F202" s="311" t="s">
        <v>49</v>
      </c>
      <c r="G202" s="289"/>
      <c r="H202" s="289" t="s">
        <v>1053</v>
      </c>
      <c r="I202" s="289"/>
      <c r="J202" s="289"/>
      <c r="K202" s="333"/>
    </row>
    <row r="203" spans="2:11" ht="15" customHeight="1">
      <c r="B203" s="312"/>
      <c r="C203" s="318"/>
      <c r="D203" s="289"/>
      <c r="E203" s="289"/>
      <c r="F203" s="311" t="s">
        <v>50</v>
      </c>
      <c r="G203" s="289"/>
      <c r="H203" s="289" t="s">
        <v>1054</v>
      </c>
      <c r="I203" s="289"/>
      <c r="J203" s="289"/>
      <c r="K203" s="333"/>
    </row>
    <row r="204" spans="2:11" ht="15" customHeight="1">
      <c r="B204" s="312"/>
      <c r="C204" s="318"/>
      <c r="D204" s="289"/>
      <c r="E204" s="289"/>
      <c r="F204" s="311" t="s">
        <v>53</v>
      </c>
      <c r="G204" s="289"/>
      <c r="H204" s="289" t="s">
        <v>1055</v>
      </c>
      <c r="I204" s="289"/>
      <c r="J204" s="289"/>
      <c r="K204" s="333"/>
    </row>
    <row r="205" spans="2:11" ht="15" customHeight="1">
      <c r="B205" s="312"/>
      <c r="C205" s="289"/>
      <c r="D205" s="289"/>
      <c r="E205" s="289"/>
      <c r="F205" s="311" t="s">
        <v>51</v>
      </c>
      <c r="G205" s="289"/>
      <c r="H205" s="289" t="s">
        <v>1056</v>
      </c>
      <c r="I205" s="289"/>
      <c r="J205" s="289"/>
      <c r="K205" s="333"/>
    </row>
    <row r="206" spans="2:11" ht="15" customHeight="1">
      <c r="B206" s="312"/>
      <c r="C206" s="289"/>
      <c r="D206" s="289"/>
      <c r="E206" s="289"/>
      <c r="F206" s="311" t="s">
        <v>52</v>
      </c>
      <c r="G206" s="289"/>
      <c r="H206" s="289" t="s">
        <v>1057</v>
      </c>
      <c r="I206" s="289"/>
      <c r="J206" s="289"/>
      <c r="K206" s="333"/>
    </row>
    <row r="207" spans="2:11" ht="15" customHeight="1">
      <c r="B207" s="312"/>
      <c r="C207" s="289"/>
      <c r="D207" s="289"/>
      <c r="E207" s="289"/>
      <c r="F207" s="311"/>
      <c r="G207" s="289"/>
      <c r="H207" s="289"/>
      <c r="I207" s="289"/>
      <c r="J207" s="289"/>
      <c r="K207" s="333"/>
    </row>
    <row r="208" spans="2:11" ht="15" customHeight="1">
      <c r="B208" s="312"/>
      <c r="C208" s="289" t="s">
        <v>998</v>
      </c>
      <c r="D208" s="289"/>
      <c r="E208" s="289"/>
      <c r="F208" s="311" t="s">
        <v>84</v>
      </c>
      <c r="G208" s="289"/>
      <c r="H208" s="289" t="s">
        <v>1058</v>
      </c>
      <c r="I208" s="289"/>
      <c r="J208" s="289"/>
      <c r="K208" s="333"/>
    </row>
    <row r="209" spans="2:11" ht="15" customHeight="1">
      <c r="B209" s="312"/>
      <c r="C209" s="318"/>
      <c r="D209" s="289"/>
      <c r="E209" s="289"/>
      <c r="F209" s="311" t="s">
        <v>894</v>
      </c>
      <c r="G209" s="289"/>
      <c r="H209" s="289" t="s">
        <v>895</v>
      </c>
      <c r="I209" s="289"/>
      <c r="J209" s="289"/>
      <c r="K209" s="333"/>
    </row>
    <row r="210" spans="2:11" ht="15" customHeight="1">
      <c r="B210" s="312"/>
      <c r="C210" s="289"/>
      <c r="D210" s="289"/>
      <c r="E210" s="289"/>
      <c r="F210" s="311" t="s">
        <v>892</v>
      </c>
      <c r="G210" s="289"/>
      <c r="H210" s="289" t="s">
        <v>1059</v>
      </c>
      <c r="I210" s="289"/>
      <c r="J210" s="289"/>
      <c r="K210" s="333"/>
    </row>
    <row r="211" spans="2:11" ht="15" customHeight="1">
      <c r="B211" s="350"/>
      <c r="C211" s="318"/>
      <c r="D211" s="318"/>
      <c r="E211" s="318"/>
      <c r="F211" s="311" t="s">
        <v>896</v>
      </c>
      <c r="G211" s="296"/>
      <c r="H211" s="337" t="s">
        <v>897</v>
      </c>
      <c r="I211" s="337"/>
      <c r="J211" s="337"/>
      <c r="K211" s="351"/>
    </row>
    <row r="212" spans="2:11" ht="15" customHeight="1">
      <c r="B212" s="350"/>
      <c r="C212" s="318"/>
      <c r="D212" s="318"/>
      <c r="E212" s="318"/>
      <c r="F212" s="311" t="s">
        <v>898</v>
      </c>
      <c r="G212" s="296"/>
      <c r="H212" s="337" t="s">
        <v>146</v>
      </c>
      <c r="I212" s="337"/>
      <c r="J212" s="337"/>
      <c r="K212" s="351"/>
    </row>
    <row r="213" spans="2:11" ht="15" customHeight="1">
      <c r="B213" s="350"/>
      <c r="C213" s="318"/>
      <c r="D213" s="318"/>
      <c r="E213" s="318"/>
      <c r="F213" s="352"/>
      <c r="G213" s="296"/>
      <c r="H213" s="353"/>
      <c r="I213" s="353"/>
      <c r="J213" s="353"/>
      <c r="K213" s="351"/>
    </row>
    <row r="214" spans="2:11" ht="15" customHeight="1">
      <c r="B214" s="350"/>
      <c r="C214" s="289" t="s">
        <v>1022</v>
      </c>
      <c r="D214" s="318"/>
      <c r="E214" s="318"/>
      <c r="F214" s="311">
        <v>1</v>
      </c>
      <c r="G214" s="296"/>
      <c r="H214" s="337" t="s">
        <v>1060</v>
      </c>
      <c r="I214" s="337"/>
      <c r="J214" s="337"/>
      <c r="K214" s="351"/>
    </row>
    <row r="215" spans="2:11" ht="15" customHeight="1">
      <c r="B215" s="350"/>
      <c r="C215" s="318"/>
      <c r="D215" s="318"/>
      <c r="E215" s="318"/>
      <c r="F215" s="311">
        <v>2</v>
      </c>
      <c r="G215" s="296"/>
      <c r="H215" s="337" t="s">
        <v>1061</v>
      </c>
      <c r="I215" s="337"/>
      <c r="J215" s="337"/>
      <c r="K215" s="351"/>
    </row>
    <row r="216" spans="2:11" ht="15" customHeight="1">
      <c r="B216" s="350"/>
      <c r="C216" s="318"/>
      <c r="D216" s="318"/>
      <c r="E216" s="318"/>
      <c r="F216" s="311">
        <v>3</v>
      </c>
      <c r="G216" s="296"/>
      <c r="H216" s="337" t="s">
        <v>1062</v>
      </c>
      <c r="I216" s="337"/>
      <c r="J216" s="337"/>
      <c r="K216" s="351"/>
    </row>
    <row r="217" spans="2:11" ht="15" customHeight="1">
      <c r="B217" s="350"/>
      <c r="C217" s="318"/>
      <c r="D217" s="318"/>
      <c r="E217" s="318"/>
      <c r="F217" s="311">
        <v>4</v>
      </c>
      <c r="G217" s="296"/>
      <c r="H217" s="337" t="s">
        <v>1063</v>
      </c>
      <c r="I217" s="337"/>
      <c r="J217" s="337"/>
      <c r="K217" s="351"/>
    </row>
    <row r="218" spans="2:11" ht="12.75" customHeight="1">
      <c r="B218" s="354"/>
      <c r="C218" s="355"/>
      <c r="D218" s="355"/>
      <c r="E218" s="355"/>
      <c r="F218" s="355"/>
      <c r="G218" s="355"/>
      <c r="H218" s="355"/>
      <c r="I218" s="355"/>
      <c r="J218" s="355"/>
      <c r="K218" s="356"/>
    </row>
  </sheetData>
  <sheetProtection formatCells="0" formatColumns="0" formatRows="0" insertColumns="0" insertRows="0" insertHyperlinks="0" deleteColumns="0" deleteRows="0" sort="0" autoFilter="0" pivotTables="0"/>
  <mergeCells count="77">
    <mergeCell ref="H217:J217"/>
    <mergeCell ref="H210:J210"/>
    <mergeCell ref="H205:J205"/>
    <mergeCell ref="H203:J203"/>
    <mergeCell ref="H214:J214"/>
    <mergeCell ref="H216:J216"/>
    <mergeCell ref="H215:J215"/>
    <mergeCell ref="H212:J212"/>
    <mergeCell ref="H211:J211"/>
    <mergeCell ref="H209:J209"/>
    <mergeCell ref="H200:J200"/>
    <mergeCell ref="C199:J199"/>
    <mergeCell ref="H208:J208"/>
    <mergeCell ref="H206:J206"/>
    <mergeCell ref="H204:J204"/>
    <mergeCell ref="H202:J202"/>
    <mergeCell ref="C165:J165"/>
    <mergeCell ref="C122:J122"/>
    <mergeCell ref="C147:J147"/>
    <mergeCell ref="C102:J102"/>
    <mergeCell ref="C75:J75"/>
    <mergeCell ref="D70:J70"/>
    <mergeCell ref="D68:J68"/>
    <mergeCell ref="D67:J67"/>
    <mergeCell ref="D69:J69"/>
    <mergeCell ref="D66:J66"/>
    <mergeCell ref="D61:J61"/>
    <mergeCell ref="D62:J62"/>
    <mergeCell ref="D65:J65"/>
    <mergeCell ref="D63:J63"/>
    <mergeCell ref="D60:J60"/>
    <mergeCell ref="D59:J59"/>
    <mergeCell ref="D58:J58"/>
    <mergeCell ref="D47:J47"/>
    <mergeCell ref="C52:J52"/>
    <mergeCell ref="C54:J54"/>
    <mergeCell ref="C55:J55"/>
    <mergeCell ref="C57:J57"/>
    <mergeCell ref="D51:J51"/>
    <mergeCell ref="E50:J50"/>
    <mergeCell ref="E49:J49"/>
    <mergeCell ref="E48:J48"/>
    <mergeCell ref="G45:J45"/>
    <mergeCell ref="G44:J44"/>
    <mergeCell ref="D35:J35"/>
    <mergeCell ref="G40:J40"/>
    <mergeCell ref="G41:J41"/>
    <mergeCell ref="G42:J42"/>
    <mergeCell ref="G43:J43"/>
    <mergeCell ref="G36:J36"/>
    <mergeCell ref="G37:J37"/>
    <mergeCell ref="G38:J38"/>
    <mergeCell ref="G39:J39"/>
    <mergeCell ref="D33:J33"/>
    <mergeCell ref="D34:J34"/>
    <mergeCell ref="D31:J31"/>
    <mergeCell ref="D30:J30"/>
    <mergeCell ref="D28:J28"/>
    <mergeCell ref="C25:J25"/>
    <mergeCell ref="D27:J27"/>
    <mergeCell ref="C26:J26"/>
    <mergeCell ref="F20:J20"/>
    <mergeCell ref="F23:J23"/>
    <mergeCell ref="F21:J21"/>
    <mergeCell ref="F22:J22"/>
    <mergeCell ref="D16:J16"/>
    <mergeCell ref="D17:J17"/>
    <mergeCell ref="F18:J18"/>
    <mergeCell ref="F19:J19"/>
    <mergeCell ref="D15:J15"/>
    <mergeCell ref="C3:J3"/>
    <mergeCell ref="C9:J9"/>
    <mergeCell ref="D11:J11"/>
    <mergeCell ref="D10:J10"/>
    <mergeCell ref="C4:J4"/>
    <mergeCell ref="C6:J6"/>
    <mergeCell ref="C7:J7"/>
  </mergeCells>
  <printOptions/>
  <pageMargins left="0.5902778" right="0.5902778" top="0.5902778" bottom="0.5902778"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DESKTOP-OOCDR7B\user</dc:creator>
  <cp:keywords/>
  <dc:description/>
  <cp:lastModifiedBy>DESKTOP-OOCDR7B\user</cp:lastModifiedBy>
  <dcterms:created xsi:type="dcterms:W3CDTF">2019-04-15T14:19:07Z</dcterms:created>
  <dcterms:modified xsi:type="dcterms:W3CDTF">2019-04-15T14:19:12Z</dcterms:modified>
  <cp:category/>
  <cp:version/>
  <cp:contentType/>
  <cp:contentStatus/>
</cp:coreProperties>
</file>