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I:\VZ_2019\VZMR II. a III. kategorie\K1703 Stavební úpravy parkoviště a VO v ul. U Zámeckého parku za hotelovým domem v Litvínově\"/>
    </mc:Choice>
  </mc:AlternateContent>
  <xr:revisionPtr revIDLastSave="0" documentId="8_{54684E24-F460-4E12-8A79-58B8631015AD}" xr6:coauthVersionLast="40" xr6:coauthVersionMax="40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ZRN1 - KOMUNIKACE" sheetId="2" r:id="rId2"/>
    <sheet name="ZRN2 - VEŘEJNÉ OSVĚTLENÍ" sheetId="3" r:id="rId3"/>
    <sheet name="ZRN3 - SVÁTEČNÍ OSVĚTLENÍ" sheetId="4" r:id="rId4"/>
    <sheet name="VON - VEDLEJŠÍ A OSTATNÍ ..." sheetId="5" r:id="rId5"/>
  </sheets>
  <definedNames>
    <definedName name="_xlnm._FilterDatabase" localSheetId="4" hidden="1">'VON - VEDLEJŠÍ A OSTATNÍ ...'!$C$82:$K$110</definedName>
    <definedName name="_xlnm._FilterDatabase" localSheetId="1" hidden="1">'ZRN1 - KOMUNIKACE'!$C$88:$K$274</definedName>
    <definedName name="_xlnm._FilterDatabase" localSheetId="2" hidden="1">'ZRN2 - VEŘEJNÉ OSVĚTLENÍ'!$C$82:$K$173</definedName>
    <definedName name="_xlnm._FilterDatabase" localSheetId="3" hidden="1">'ZRN3 - SVÁTEČNÍ OSVĚTLENÍ'!$C$80:$K$94</definedName>
    <definedName name="_xlnm.Print_Titles" localSheetId="0">'Rekapitulace stavby'!$52:$52</definedName>
    <definedName name="_xlnm.Print_Titles" localSheetId="4">'VON - VEDLEJŠÍ A OSTATNÍ ...'!$82:$82</definedName>
    <definedName name="_xlnm.Print_Titles" localSheetId="1">'ZRN1 - KOMUNIKACE'!$88:$88</definedName>
    <definedName name="_xlnm.Print_Titles" localSheetId="2">'ZRN2 - VEŘEJNÉ OSVĚTLENÍ'!$82:$82</definedName>
    <definedName name="_xlnm.Print_Titles" localSheetId="3">'ZRN3 - SVÁTEČNÍ OSVĚTLENÍ'!$80:$80</definedName>
    <definedName name="_xlnm.Print_Area" localSheetId="0">'Rekapitulace stavby'!$D$4:$AO$36,'Rekapitulace stavby'!$C$42:$AQ$59</definedName>
    <definedName name="_xlnm.Print_Area" localSheetId="4">'VON - VEDLEJŠÍ A OSTATNÍ ...'!$C$4:$J$39,'VON - VEDLEJŠÍ A OSTATNÍ ...'!$C$70:$K$110</definedName>
    <definedName name="_xlnm.Print_Area" localSheetId="1">'ZRN1 - KOMUNIKACE'!$C$4:$J$39,'ZRN1 - KOMUNIKACE'!$C$76:$K$274</definedName>
    <definedName name="_xlnm.Print_Area" localSheetId="2">'ZRN2 - VEŘEJNÉ OSVĚTLENÍ'!$C$4:$J$39,'ZRN2 - VEŘEJNÉ OSVĚTLENÍ'!$C$70:$K$173</definedName>
    <definedName name="_xlnm.Print_Area" localSheetId="3">'ZRN3 - SVÁTEČNÍ OSVĚTLENÍ'!$C$4:$J$39,'ZRN3 - SVÁTEČNÍ OSVĚTLENÍ'!$C$68:$K$94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08" i="5"/>
  <c r="BH108" i="5"/>
  <c r="BG108" i="5"/>
  <c r="BF108" i="5"/>
  <c r="T108" i="5"/>
  <c r="T107" i="5"/>
  <c r="R108" i="5"/>
  <c r="R107" i="5" s="1"/>
  <c r="P108" i="5"/>
  <c r="P107" i="5"/>
  <c r="BK108" i="5"/>
  <c r="BK107" i="5" s="1"/>
  <c r="J107" i="5" s="1"/>
  <c r="J63" i="5" s="1"/>
  <c r="J108" i="5"/>
  <c r="BE108" i="5"/>
  <c r="BI103" i="5"/>
  <c r="BH103" i="5"/>
  <c r="BG103" i="5"/>
  <c r="BF103" i="5"/>
  <c r="T103" i="5"/>
  <c r="R103" i="5"/>
  <c r="R94" i="5" s="1"/>
  <c r="P103" i="5"/>
  <c r="BK103" i="5"/>
  <c r="J103" i="5"/>
  <c r="BE103" i="5"/>
  <c r="BI95" i="5"/>
  <c r="BH95" i="5"/>
  <c r="BG95" i="5"/>
  <c r="BF95" i="5"/>
  <c r="T95" i="5"/>
  <c r="R95" i="5"/>
  <c r="P95" i="5"/>
  <c r="P94" i="5" s="1"/>
  <c r="BK95" i="5"/>
  <c r="BK94" i="5"/>
  <c r="J94" i="5"/>
  <c r="J62" i="5" s="1"/>
  <c r="J95" i="5"/>
  <c r="BE95" i="5" s="1"/>
  <c r="BI92" i="5"/>
  <c r="BH92" i="5"/>
  <c r="BG92" i="5"/>
  <c r="BF92" i="5"/>
  <c r="T92" i="5"/>
  <c r="R92" i="5"/>
  <c r="P92" i="5"/>
  <c r="P85" i="5" s="1"/>
  <c r="BK92" i="5"/>
  <c r="J92" i="5"/>
  <c r="BE92" i="5"/>
  <c r="BI90" i="5"/>
  <c r="BH90" i="5"/>
  <c r="BG90" i="5"/>
  <c r="BF90" i="5"/>
  <c r="T90" i="5"/>
  <c r="T85" i="5" s="1"/>
  <c r="R90" i="5"/>
  <c r="P90" i="5"/>
  <c r="BK90" i="5"/>
  <c r="J90" i="5"/>
  <c r="BE90" i="5" s="1"/>
  <c r="BI88" i="5"/>
  <c r="BH88" i="5"/>
  <c r="BG88" i="5"/>
  <c r="BF88" i="5"/>
  <c r="T88" i="5"/>
  <c r="R88" i="5"/>
  <c r="P88" i="5"/>
  <c r="BK88" i="5"/>
  <c r="J88" i="5"/>
  <c r="BE88" i="5"/>
  <c r="BI86" i="5"/>
  <c r="BH86" i="5"/>
  <c r="F36" i="5" s="1"/>
  <c r="BC58" i="1" s="1"/>
  <c r="BG86" i="5"/>
  <c r="BF86" i="5"/>
  <c r="F34" i="5"/>
  <c r="BA58" i="1" s="1"/>
  <c r="T86" i="5"/>
  <c r="R86" i="5"/>
  <c r="R85" i="5"/>
  <c r="P86" i="5"/>
  <c r="BK86" i="5"/>
  <c r="BK85" i="5" s="1"/>
  <c r="J86" i="5"/>
  <c r="BE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77" i="5" s="1"/>
  <c r="E7" i="5"/>
  <c r="E48" i="5" s="1"/>
  <c r="J37" i="4"/>
  <c r="J36" i="4"/>
  <c r="AY57" i="1" s="1"/>
  <c r="J35" i="4"/>
  <c r="AX57" i="1"/>
  <c r="BI92" i="4"/>
  <c r="BH92" i="4"/>
  <c r="BG92" i="4"/>
  <c r="BF92" i="4"/>
  <c r="T92" i="4"/>
  <c r="R92" i="4"/>
  <c r="P92" i="4"/>
  <c r="BK92" i="4"/>
  <c r="J92" i="4"/>
  <c r="BE92" i="4" s="1"/>
  <c r="BI89" i="4"/>
  <c r="BH89" i="4"/>
  <c r="BG89" i="4"/>
  <c r="BF89" i="4"/>
  <c r="T89" i="4"/>
  <c r="R89" i="4"/>
  <c r="P89" i="4"/>
  <c r="BK89" i="4"/>
  <c r="J89" i="4"/>
  <c r="BE89" i="4" s="1"/>
  <c r="BI86" i="4"/>
  <c r="BH86" i="4"/>
  <c r="BG86" i="4"/>
  <c r="BF86" i="4"/>
  <c r="T86" i="4"/>
  <c r="R86" i="4"/>
  <c r="P86" i="4"/>
  <c r="BK86" i="4"/>
  <c r="J86" i="4"/>
  <c r="BE86" i="4" s="1"/>
  <c r="BI84" i="4"/>
  <c r="F37" i="4"/>
  <c r="BD57" i="1" s="1"/>
  <c r="BH84" i="4"/>
  <c r="BG84" i="4"/>
  <c r="BF84" i="4"/>
  <c r="F34" i="4" s="1"/>
  <c r="BA57" i="1" s="1"/>
  <c r="T84" i="4"/>
  <c r="T83" i="4" s="1"/>
  <c r="T82" i="4" s="1"/>
  <c r="T81" i="4" s="1"/>
  <c r="R84" i="4"/>
  <c r="P84" i="4"/>
  <c r="BK84" i="4"/>
  <c r="BK83" i="4" s="1"/>
  <c r="J84" i="4"/>
  <c r="BE84" i="4" s="1"/>
  <c r="J78" i="4"/>
  <c r="F75" i="4"/>
  <c r="E73" i="4"/>
  <c r="J55" i="4"/>
  <c r="F52" i="4"/>
  <c r="E50" i="4"/>
  <c r="J21" i="4"/>
  <c r="E21" i="4"/>
  <c r="J54" i="4" s="1"/>
  <c r="J20" i="4"/>
  <c r="J18" i="4"/>
  <c r="E18" i="4"/>
  <c r="F55" i="4" s="1"/>
  <c r="J17" i="4"/>
  <c r="J15" i="4"/>
  <c r="E15" i="4"/>
  <c r="F77" i="4" s="1"/>
  <c r="F54" i="4"/>
  <c r="J14" i="4"/>
  <c r="J12" i="4"/>
  <c r="J75" i="4" s="1"/>
  <c r="E7" i="4"/>
  <c r="E48" i="4" s="1"/>
  <c r="J37" i="3"/>
  <c r="J36" i="3"/>
  <c r="AY56" i="1" s="1"/>
  <c r="J35" i="3"/>
  <c r="AX56" i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R166" i="3"/>
  <c r="P166" i="3"/>
  <c r="P163" i="3" s="1"/>
  <c r="BK166" i="3"/>
  <c r="J166" i="3"/>
  <c r="BE166" i="3" s="1"/>
  <c r="BI164" i="3"/>
  <c r="BH164" i="3"/>
  <c r="BG164" i="3"/>
  <c r="BF164" i="3"/>
  <c r="T164" i="3"/>
  <c r="T163" i="3"/>
  <c r="R164" i="3"/>
  <c r="P164" i="3"/>
  <c r="BK164" i="3"/>
  <c r="BK163" i="3" s="1"/>
  <c r="J163" i="3" s="1"/>
  <c r="J63" i="3" s="1"/>
  <c r="J164" i="3"/>
  <c r="BE164" i="3" s="1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 s="1"/>
  <c r="BI153" i="3"/>
  <c r="BH153" i="3"/>
  <c r="BG153" i="3"/>
  <c r="BF153" i="3"/>
  <c r="T153" i="3"/>
  <c r="R153" i="3"/>
  <c r="P153" i="3"/>
  <c r="BK153" i="3"/>
  <c r="J153" i="3"/>
  <c r="BE153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 s="1"/>
  <c r="BI131" i="3"/>
  <c r="BH131" i="3"/>
  <c r="BG131" i="3"/>
  <c r="BF131" i="3"/>
  <c r="T131" i="3"/>
  <c r="T130" i="3" s="1"/>
  <c r="R131" i="3"/>
  <c r="P131" i="3"/>
  <c r="P130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T118" i="3"/>
  <c r="R118" i="3"/>
  <c r="P118" i="3"/>
  <c r="BK118" i="3"/>
  <c r="J118" i="3"/>
  <c r="BE118" i="3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/>
  <c r="BI99" i="3"/>
  <c r="BH99" i="3"/>
  <c r="BG99" i="3"/>
  <c r="BF99" i="3"/>
  <c r="T99" i="3"/>
  <c r="R99" i="3"/>
  <c r="P99" i="3"/>
  <c r="BK99" i="3"/>
  <c r="J99" i="3"/>
  <c r="BE99" i="3" s="1"/>
  <c r="BI98" i="3"/>
  <c r="F37" i="3" s="1"/>
  <c r="BD56" i="1" s="1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/>
  <c r="BI90" i="3"/>
  <c r="BH90" i="3"/>
  <c r="BG90" i="3"/>
  <c r="BF90" i="3"/>
  <c r="T90" i="3"/>
  <c r="R90" i="3"/>
  <c r="P90" i="3"/>
  <c r="BK90" i="3"/>
  <c r="J90" i="3"/>
  <c r="BE90" i="3" s="1"/>
  <c r="BI86" i="3"/>
  <c r="BH86" i="3"/>
  <c r="F36" i="3" s="1"/>
  <c r="BC56" i="1" s="1"/>
  <c r="BG86" i="3"/>
  <c r="BF86" i="3"/>
  <c r="T86" i="3"/>
  <c r="R86" i="3"/>
  <c r="R85" i="3" s="1"/>
  <c r="P86" i="3"/>
  <c r="BK86" i="3"/>
  <c r="J86" i="3"/>
  <c r="BE86" i="3" s="1"/>
  <c r="J80" i="3"/>
  <c r="F77" i="3"/>
  <c r="E75" i="3"/>
  <c r="J55" i="3"/>
  <c r="F52" i="3"/>
  <c r="E50" i="3"/>
  <c r="J21" i="3"/>
  <c r="E21" i="3"/>
  <c r="J54" i="3" s="1"/>
  <c r="J20" i="3"/>
  <c r="J18" i="3"/>
  <c r="E18" i="3"/>
  <c r="F55" i="3" s="1"/>
  <c r="J17" i="3"/>
  <c r="J15" i="3"/>
  <c r="E15" i="3"/>
  <c r="F79" i="3" s="1"/>
  <c r="F54" i="3"/>
  <c r="J14" i="3"/>
  <c r="J12" i="3"/>
  <c r="J77" i="3" s="1"/>
  <c r="E7" i="3"/>
  <c r="E48" i="3" s="1"/>
  <c r="J37" i="2"/>
  <c r="J36" i="2"/>
  <c r="AY55" i="1" s="1"/>
  <c r="J35" i="2"/>
  <c r="AX55" i="1"/>
  <c r="BI273" i="2"/>
  <c r="BH273" i="2"/>
  <c r="BG273" i="2"/>
  <c r="BF273" i="2"/>
  <c r="T273" i="2"/>
  <c r="T272" i="2" s="1"/>
  <c r="R273" i="2"/>
  <c r="R272" i="2" s="1"/>
  <c r="P273" i="2"/>
  <c r="P272" i="2" s="1"/>
  <c r="BK273" i="2"/>
  <c r="BK272" i="2"/>
  <c r="J272" i="2" s="1"/>
  <c r="J69" i="2" s="1"/>
  <c r="J273" i="2"/>
  <c r="BE273" i="2" s="1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T268" i="2"/>
  <c r="R269" i="2"/>
  <c r="P269" i="2"/>
  <c r="BK269" i="2"/>
  <c r="BK268" i="2" s="1"/>
  <c r="J269" i="2"/>
  <c r="BE269" i="2" s="1"/>
  <c r="BI266" i="2"/>
  <c r="BH266" i="2"/>
  <c r="BG266" i="2"/>
  <c r="BF266" i="2"/>
  <c r="T266" i="2"/>
  <c r="T265" i="2" s="1"/>
  <c r="R266" i="2"/>
  <c r="R265" i="2"/>
  <c r="P266" i="2"/>
  <c r="P265" i="2" s="1"/>
  <c r="BK266" i="2"/>
  <c r="BK265" i="2"/>
  <c r="J265" i="2" s="1"/>
  <c r="J66" i="2" s="1"/>
  <c r="J266" i="2"/>
  <c r="BE266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BK250" i="2" s="1"/>
  <c r="J250" i="2" s="1"/>
  <c r="J65" i="2" s="1"/>
  <c r="J257" i="2"/>
  <c r="BE257" i="2" s="1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T253" i="2"/>
  <c r="R253" i="2"/>
  <c r="R250" i="2" s="1"/>
  <c r="P253" i="2"/>
  <c r="BK253" i="2"/>
  <c r="J253" i="2"/>
  <c r="BE253" i="2"/>
  <c r="BI251" i="2"/>
  <c r="BH251" i="2"/>
  <c r="BG251" i="2"/>
  <c r="BF251" i="2"/>
  <c r="T251" i="2"/>
  <c r="R251" i="2"/>
  <c r="P251" i="2"/>
  <c r="P250" i="2" s="1"/>
  <c r="BK251" i="2"/>
  <c r="J251" i="2"/>
  <c r="BE251" i="2" s="1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R223" i="2"/>
  <c r="P223" i="2"/>
  <c r="BK223" i="2"/>
  <c r="BK212" i="2" s="1"/>
  <c r="J212" i="2" s="1"/>
  <c r="J64" i="2" s="1"/>
  <c r="J223" i="2"/>
  <c r="BE223" i="2" s="1"/>
  <c r="BI219" i="2"/>
  <c r="BH219" i="2"/>
  <c r="BG219" i="2"/>
  <c r="BF219" i="2"/>
  <c r="T219" i="2"/>
  <c r="R219" i="2"/>
  <c r="P219" i="2"/>
  <c r="BK219" i="2"/>
  <c r="J219" i="2"/>
  <c r="BE219" i="2" s="1"/>
  <c r="BI214" i="2"/>
  <c r="BH214" i="2"/>
  <c r="BG214" i="2"/>
  <c r="BF214" i="2"/>
  <c r="T214" i="2"/>
  <c r="R214" i="2"/>
  <c r="R212" i="2" s="1"/>
  <c r="P214" i="2"/>
  <c r="BK214" i="2"/>
  <c r="J214" i="2"/>
  <c r="BE214" i="2"/>
  <c r="BI213" i="2"/>
  <c r="BH213" i="2"/>
  <c r="BG213" i="2"/>
  <c r="BF213" i="2"/>
  <c r="T213" i="2"/>
  <c r="R213" i="2"/>
  <c r="P213" i="2"/>
  <c r="P212" i="2" s="1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 s="1"/>
  <c r="BI184" i="2"/>
  <c r="BH184" i="2"/>
  <c r="BG184" i="2"/>
  <c r="BF184" i="2"/>
  <c r="T184" i="2"/>
  <c r="R184" i="2"/>
  <c r="P184" i="2"/>
  <c r="BK184" i="2"/>
  <c r="J184" i="2"/>
  <c r="BE184" i="2" s="1"/>
  <c r="BI179" i="2"/>
  <c r="BH179" i="2"/>
  <c r="BG179" i="2"/>
  <c r="BF179" i="2"/>
  <c r="T179" i="2"/>
  <c r="R179" i="2"/>
  <c r="P179" i="2"/>
  <c r="P176" i="2" s="1"/>
  <c r="BK179" i="2"/>
  <c r="J179" i="2"/>
  <c r="BE179" i="2" s="1"/>
  <c r="BI177" i="2"/>
  <c r="BH177" i="2"/>
  <c r="BG177" i="2"/>
  <c r="BF177" i="2"/>
  <c r="T177" i="2"/>
  <c r="T176" i="2"/>
  <c r="R177" i="2"/>
  <c r="P177" i="2"/>
  <c r="BK177" i="2"/>
  <c r="BK176" i="2" s="1"/>
  <c r="J176" i="2" s="1"/>
  <c r="J63" i="2" s="1"/>
  <c r="J177" i="2"/>
  <c r="BE177" i="2" s="1"/>
  <c r="BI173" i="2"/>
  <c r="BH173" i="2"/>
  <c r="BG173" i="2"/>
  <c r="BF173" i="2"/>
  <c r="T173" i="2"/>
  <c r="R173" i="2"/>
  <c r="R171" i="2" s="1"/>
  <c r="P173" i="2"/>
  <c r="BK173" i="2"/>
  <c r="J173" i="2"/>
  <c r="BE173" i="2"/>
  <c r="BI172" i="2"/>
  <c r="BH172" i="2"/>
  <c r="BG172" i="2"/>
  <c r="BF172" i="2"/>
  <c r="T172" i="2"/>
  <c r="T171" i="2" s="1"/>
  <c r="R172" i="2"/>
  <c r="P172" i="2"/>
  <c r="BK172" i="2"/>
  <c r="BK171" i="2" s="1"/>
  <c r="J171" i="2" s="1"/>
  <c r="J62" i="2" s="1"/>
  <c r="J172" i="2"/>
  <c r="BE172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R91" i="2" s="1"/>
  <c r="P123" i="2"/>
  <c r="BK123" i="2"/>
  <c r="J123" i="2"/>
  <c r="BE123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F35" i="2" s="1"/>
  <c r="BB55" i="1" s="1"/>
  <c r="BF94" i="2"/>
  <c r="T94" i="2"/>
  <c r="R94" i="2"/>
  <c r="P94" i="2"/>
  <c r="BK94" i="2"/>
  <c r="J94" i="2"/>
  <c r="BE94" i="2"/>
  <c r="BI93" i="2"/>
  <c r="F37" i="2" s="1"/>
  <c r="BD55" i="1" s="1"/>
  <c r="BH93" i="2"/>
  <c r="BG93" i="2"/>
  <c r="BF93" i="2"/>
  <c r="T93" i="2"/>
  <c r="R93" i="2"/>
  <c r="P93" i="2"/>
  <c r="BK93" i="2"/>
  <c r="J93" i="2"/>
  <c r="BE93" i="2" s="1"/>
  <c r="BI92" i="2"/>
  <c r="BH92" i="2"/>
  <c r="F36" i="2" s="1"/>
  <c r="BC55" i="1" s="1"/>
  <c r="BG92" i="2"/>
  <c r="BF92" i="2"/>
  <c r="T92" i="2"/>
  <c r="T91" i="2" s="1"/>
  <c r="R92" i="2"/>
  <c r="P92" i="2"/>
  <c r="P91" i="2" s="1"/>
  <c r="BK92" i="2"/>
  <c r="J92" i="2"/>
  <c r="BE92" i="2" s="1"/>
  <c r="J86" i="2"/>
  <c r="J85" i="2"/>
  <c r="F83" i="2"/>
  <c r="E81" i="2"/>
  <c r="J55" i="2"/>
  <c r="J54" i="2"/>
  <c r="F52" i="2"/>
  <c r="E50" i="2"/>
  <c r="J18" i="2"/>
  <c r="E18" i="2"/>
  <c r="F55" i="2" s="1"/>
  <c r="J17" i="2"/>
  <c r="J15" i="2"/>
  <c r="E15" i="2"/>
  <c r="F54" i="2" s="1"/>
  <c r="J14" i="2"/>
  <c r="J12" i="2"/>
  <c r="J52" i="2" s="1"/>
  <c r="E7" i="2"/>
  <c r="E48" i="2" s="1"/>
  <c r="AS54" i="1"/>
  <c r="L50" i="1"/>
  <c r="AM50" i="1"/>
  <c r="AM49" i="1"/>
  <c r="L49" i="1"/>
  <c r="AM47" i="1"/>
  <c r="L47" i="1"/>
  <c r="L45" i="1"/>
  <c r="L44" i="1"/>
  <c r="R84" i="5" l="1"/>
  <c r="R83" i="5" s="1"/>
  <c r="R90" i="2"/>
  <c r="BC54" i="1"/>
  <c r="W32" i="1" s="1"/>
  <c r="J33" i="5"/>
  <c r="AV58" i="1" s="1"/>
  <c r="P171" i="2"/>
  <c r="T85" i="3"/>
  <c r="T84" i="3" s="1"/>
  <c r="T83" i="3" s="1"/>
  <c r="F35" i="5"/>
  <c r="BB58" i="1" s="1"/>
  <c r="BK91" i="2"/>
  <c r="P84" i="5"/>
  <c r="P83" i="5" s="1"/>
  <c r="AU58" i="1" s="1"/>
  <c r="J34" i="2"/>
  <c r="AW55" i="1" s="1"/>
  <c r="F37" i="5"/>
  <c r="BD58" i="1" s="1"/>
  <c r="BD54" i="1" s="1"/>
  <c r="W33" i="1" s="1"/>
  <c r="J34" i="5"/>
  <c r="AW58" i="1" s="1"/>
  <c r="P268" i="2"/>
  <c r="P267" i="2" s="1"/>
  <c r="BK85" i="3"/>
  <c r="BK84" i="3" s="1"/>
  <c r="F34" i="3"/>
  <c r="BA56" i="1" s="1"/>
  <c r="R130" i="3"/>
  <c r="R84" i="3" s="1"/>
  <c r="R83" i="3" s="1"/>
  <c r="P83" i="4"/>
  <c r="P82" i="4" s="1"/>
  <c r="P81" i="4" s="1"/>
  <c r="AU57" i="1" s="1"/>
  <c r="F35" i="4"/>
  <c r="BB57" i="1" s="1"/>
  <c r="R176" i="2"/>
  <c r="T212" i="2"/>
  <c r="T250" i="2"/>
  <c r="R268" i="2"/>
  <c r="R267" i="2" s="1"/>
  <c r="J52" i="3"/>
  <c r="P85" i="3"/>
  <c r="P84" i="3" s="1"/>
  <c r="P83" i="3" s="1"/>
  <c r="AU56" i="1" s="1"/>
  <c r="F35" i="3"/>
  <c r="BB56" i="1" s="1"/>
  <c r="BK130" i="3"/>
  <c r="J130" i="3" s="1"/>
  <c r="J62" i="3" s="1"/>
  <c r="R163" i="3"/>
  <c r="R83" i="4"/>
  <c r="R82" i="4" s="1"/>
  <c r="R81" i="4" s="1"/>
  <c r="F36" i="4"/>
  <c r="BC57" i="1" s="1"/>
  <c r="T94" i="5"/>
  <c r="T84" i="5" s="1"/>
  <c r="T83" i="5" s="1"/>
  <c r="J52" i="5"/>
  <c r="J83" i="2"/>
  <c r="F85" i="2"/>
  <c r="J52" i="4"/>
  <c r="F55" i="5"/>
  <c r="AT58" i="1"/>
  <c r="BK267" i="2"/>
  <c r="J267" i="2" s="1"/>
  <c r="J67" i="2" s="1"/>
  <c r="J268" i="2"/>
  <c r="J68" i="2" s="1"/>
  <c r="J33" i="3"/>
  <c r="AV56" i="1" s="1"/>
  <c r="F33" i="3"/>
  <c r="AZ56" i="1" s="1"/>
  <c r="J33" i="4"/>
  <c r="AV57" i="1" s="1"/>
  <c r="F33" i="4"/>
  <c r="AZ57" i="1" s="1"/>
  <c r="BK90" i="2"/>
  <c r="J91" i="2"/>
  <c r="J61" i="2" s="1"/>
  <c r="J85" i="3"/>
  <c r="J61" i="3" s="1"/>
  <c r="BK82" i="4"/>
  <c r="J83" i="4"/>
  <c r="J61" i="4" s="1"/>
  <c r="T90" i="2"/>
  <c r="BB54" i="1"/>
  <c r="BK84" i="5"/>
  <c r="T267" i="2"/>
  <c r="F33" i="5"/>
  <c r="AZ58" i="1" s="1"/>
  <c r="J33" i="2"/>
  <c r="AV55" i="1" s="1"/>
  <c r="AT55" i="1" s="1"/>
  <c r="F33" i="2"/>
  <c r="AZ55" i="1" s="1"/>
  <c r="P90" i="2"/>
  <c r="P89" i="2" s="1"/>
  <c r="AU55" i="1" s="1"/>
  <c r="AU54" i="1" s="1"/>
  <c r="E79" i="2"/>
  <c r="F86" i="2"/>
  <c r="F34" i="2"/>
  <c r="BA55" i="1" s="1"/>
  <c r="BA54" i="1" s="1"/>
  <c r="J79" i="3"/>
  <c r="J34" i="3"/>
  <c r="AW56" i="1" s="1"/>
  <c r="J77" i="4"/>
  <c r="J34" i="4"/>
  <c r="AW57" i="1" s="1"/>
  <c r="E73" i="3"/>
  <c r="F80" i="3"/>
  <c r="E71" i="4"/>
  <c r="F78" i="4"/>
  <c r="E73" i="5"/>
  <c r="J85" i="5"/>
  <c r="J61" i="5" s="1"/>
  <c r="AY54" i="1" l="1"/>
  <c r="R89" i="2"/>
  <c r="W31" i="1"/>
  <c r="AX54" i="1"/>
  <c r="AW54" i="1"/>
  <c r="AK30" i="1" s="1"/>
  <c r="W30" i="1"/>
  <c r="BK83" i="3"/>
  <c r="J83" i="3" s="1"/>
  <c r="J84" i="3"/>
  <c r="J60" i="3" s="1"/>
  <c r="AT56" i="1"/>
  <c r="T89" i="2"/>
  <c r="AT57" i="1"/>
  <c r="BK83" i="5"/>
  <c r="J83" i="5" s="1"/>
  <c r="J84" i="5"/>
  <c r="J60" i="5" s="1"/>
  <c r="BK81" i="4"/>
  <c r="J81" i="4" s="1"/>
  <c r="J82" i="4"/>
  <c r="J60" i="4" s="1"/>
  <c r="BK89" i="2"/>
  <c r="J89" i="2" s="1"/>
  <c r="J90" i="2"/>
  <c r="J60" i="2" s="1"/>
  <c r="AZ54" i="1"/>
  <c r="J59" i="2" l="1"/>
  <c r="J30" i="2"/>
  <c r="J59" i="5"/>
  <c r="J30" i="5"/>
  <c r="AV54" i="1"/>
  <c r="W29" i="1"/>
  <c r="J30" i="4"/>
  <c r="J59" i="4"/>
  <c r="J30" i="3"/>
  <c r="J59" i="3"/>
  <c r="J39" i="2" l="1"/>
  <c r="AG55" i="1"/>
  <c r="AG57" i="1"/>
  <c r="AN57" i="1" s="1"/>
  <c r="J39" i="4"/>
  <c r="AG58" i="1"/>
  <c r="AN58" i="1" s="1"/>
  <c r="J39" i="5"/>
  <c r="AG56" i="1"/>
  <c r="AN56" i="1" s="1"/>
  <c r="J39" i="3"/>
  <c r="AK29" i="1"/>
  <c r="AT54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<sst xmlns="http://schemas.openxmlformats.org/spreadsheetml/2006/main" count="4249" uniqueCount="801">
  <si>
    <t>Export Komplet</t>
  </si>
  <si>
    <t/>
  </si>
  <si>
    <t>2.0</t>
  </si>
  <si>
    <t>False</t>
  </si>
  <si>
    <t>{a98e43cd-d593-46c1-a7dc-f7efa8eca780}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</si>
  <si>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</si>
  <si>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</si>
  <si>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</si>
  <si>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</si>
  <si>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</si>
  <si>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</si>
  <si>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</si>
  <si>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</si>
  <si>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</si>
  <si>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18-12-29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</si>
  <si>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</si>
  <si>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</si>
  <si>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 ZÁMECKÉHO PARKU - LITVÍNOV</t>
  </si>
  <si>
    <t>KSO:</t>
  </si>
  <si>
    <t>CC-CZ:</t>
  </si>
  <si>
    <t>Místo:</t>
  </si>
  <si>
    <t xml:space="preserve"> </t>
  </si>
  <si>
    <t>Datum:</t>
  </si>
  <si>
    <t>29. 12. 2018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</si>
  <si>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</si>
  <si>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</si>
  <si>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</si>
  <si>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</si>
  <si>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</si>
  <si>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</si>
  <si>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</si>
  <si>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</si>
  <si>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</si>
  <si>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</si>
  <si>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</si>
  <si>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</si>
  <si>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</si>
  <si>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</si>
  <si>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</si>
  <si>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</si>
  <si>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</si>
  <si>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</si>
  <si>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</si>
  <si>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</si>
  <si>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</si>
  <si>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</si>
  <si>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</si>
  <si>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</si>
  <si>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</si>
  <si>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</si>
  <si>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</si>
  <si>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</si>
  <si>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</si>
  <si>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</si>
  <si>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</si>
  <si>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</si>
  <si>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</si>
  <si>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</si>
  <si>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</si>
  <si>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</si>
  <si>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</si>
  <si>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</si>
  <si>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</si>
  <si>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</si>
  <si>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</si>
  <si>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</si>
  <si>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</si>
  <si>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</si>
  <si>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</si>
  <si>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</si>
  <si>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</si>
  <si>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</si>
  <si>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</si>
  <si>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</si>
  <si>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</si>
  <si>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</si>
  <si>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</si>
  <si>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{86b1bbc1-be79-4cf2-adbb-a9957ab4a9c4}</t>
  </si>
  <si>
    <t>2</t>
  </si>
  <si>
    <t>ZRN2</t>
  </si>
  <si>
    <t>VEŘEJNÉ OSVĚTLENÍ</t>
  </si>
  <si>
    <t>{c2d36904-7355-4c6b-b0fe-a96363fa5acd}</t>
  </si>
  <si>
    <t>ZRN3</t>
  </si>
  <si>
    <t>SVÁTEČNÍ OSVĚTLENÍ</t>
  </si>
  <si>
    <t>{f052d57d-bc3e-4670-a1fe-b12e4e591a0f}</t>
  </si>
  <si>
    <t>VON</t>
  </si>
  <si>
    <t>VEDLEJŠÍ A OSTATNÍ NÁKLADY</t>
  </si>
  <si>
    <t>{2295e13e-6eb9-4a13-a439-2f39ef699199}</t>
  </si>
  <si>
    <t>DEM1</t>
  </si>
  <si>
    <t>DEMOLICE ASFALTY SILNICE</t>
  </si>
  <si>
    <t>m2</t>
  </si>
  <si>
    <t>1704</t>
  </si>
  <si>
    <t>3</t>
  </si>
  <si>
    <t>DEM2</t>
  </si>
  <si>
    <t>DEMOLICE DLAŽBY</t>
  </si>
  <si>
    <t>111</t>
  </si>
  <si>
    <t>KRYCÍ LIST SOUPISU PRACÍ</t>
  </si>
  <si>
    <t>DEM3</t>
  </si>
  <si>
    <t>DEMOLICE BETONY</t>
  </si>
  <si>
    <t>50</t>
  </si>
  <si>
    <t>DEM4</t>
  </si>
  <si>
    <t>DEMOLICE ŽULOVÁ DLAŽBA</t>
  </si>
  <si>
    <t>88</t>
  </si>
  <si>
    <t>KCE240MMD</t>
  </si>
  <si>
    <t>KONSTRUKCE DLAŽBA PŘÍRODNÍ</t>
  </si>
  <si>
    <t>193</t>
  </si>
  <si>
    <t>KCE240MMR</t>
  </si>
  <si>
    <t>KONSTRUKCE DLAŽBA RELIÉFNÍ ČERVENÁ</t>
  </si>
  <si>
    <t>7</t>
  </si>
  <si>
    <t>Objekt:</t>
  </si>
  <si>
    <t>KCE320MMD</t>
  </si>
  <si>
    <t>374</t>
  </si>
  <si>
    <t>ZRN1 - KOMUNIKACE</t>
  </si>
  <si>
    <t>KCE320MMV</t>
  </si>
  <si>
    <t>KONSTRUKCE DLAŽBA VEGETAČNÍ ERBO</t>
  </si>
  <si>
    <t>916</t>
  </si>
  <si>
    <t>KCE390MMA</t>
  </si>
  <si>
    <t>KONSTRUKCE ASFALTOBETON</t>
  </si>
  <si>
    <t>918</t>
  </si>
  <si>
    <t>ODKOP2</t>
  </si>
  <si>
    <t>SEJMUTÍ ORNICE</t>
  </si>
  <si>
    <t>m3</t>
  </si>
  <si>
    <t>72,2</t>
  </si>
  <si>
    <t>ODKOP3</t>
  </si>
  <si>
    <t>ODKOPY ZEMINA</t>
  </si>
  <si>
    <t>84,5</t>
  </si>
  <si>
    <t>ODKOP4</t>
  </si>
  <si>
    <t>91,8</t>
  </si>
  <si>
    <t>ODVOZ</t>
  </si>
  <si>
    <t>SOUČET</t>
  </si>
  <si>
    <t>294,04</t>
  </si>
  <si>
    <t>RÝHY1</t>
  </si>
  <si>
    <t>21,24</t>
  </si>
  <si>
    <t>RÝHY2</t>
  </si>
  <si>
    <t>24,3</t>
  </si>
  <si>
    <t>ZELEŇ</t>
  </si>
  <si>
    <t>VÝSADBA (ZELEŇ)</t>
  </si>
  <si>
    <t>278</t>
  </si>
  <si>
    <t>NE2D PROJEKT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</si>
  <si>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</si>
  <si>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</si>
  <si>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</si>
  <si>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</si>
  <si>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</si>
  <si>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</si>
  <si>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</si>
  <si>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</si>
  <si>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</si>
  <si>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</si>
  <si>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</si>
  <si>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</si>
  <si>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</si>
  <si>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</si>
  <si>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</si>
  <si>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</si>
  <si>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</si>
  <si>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</si>
  <si>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</si>
  <si>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</si>
  <si>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</si>
  <si>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</si>
  <si>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</si>
  <si>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</si>
  <si>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</si>
  <si>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</si>
  <si>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</si>
  <si>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</si>
  <si>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</si>
  <si>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</si>
  <si>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</si>
  <si>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</si>
  <si>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</si>
  <si>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112151018</t>
  </si>
  <si>
    <t>Volné kácení stromů s rozřezáním a odvětvením D kmene do 900 mm</t>
  </si>
  <si>
    <t>kus</t>
  </si>
  <si>
    <t>CS ÚRS 2019 01</t>
  </si>
  <si>
    <t>4</t>
  </si>
  <si>
    <t>481348416</t>
  </si>
  <si>
    <t>112201118</t>
  </si>
  <si>
    <t>Odstranění pařezů D do 0,9 m v rovině a svahu 1:5 s odklizením do 20 m a zasypáním jámy</t>
  </si>
  <si>
    <t>-1318222590</t>
  </si>
  <si>
    <t>113106121</t>
  </si>
  <si>
    <t>Rozebrání dlažeb z betonových nebo kamenných dlaždic komunikací pro pěší ručně</t>
  </si>
  <si>
    <t>-1114944248</t>
  </si>
  <si>
    <t>VV</t>
  </si>
  <si>
    <t>113106152</t>
  </si>
  <si>
    <t>Rozebrání dlažeb vozovek z velkých kostek s ložem ze živice ručně</t>
  </si>
  <si>
    <t>996648985</t>
  </si>
  <si>
    <t>5</t>
  </si>
  <si>
    <t>113107162</t>
  </si>
  <si>
    <t>Odstranění podkladu z kameniva drceného tl 200 mm strojně pl přes 50 do 200 m2</t>
  </si>
  <si>
    <t>-652886607</t>
  </si>
  <si>
    <t>6</t>
  </si>
  <si>
    <t>113107170</t>
  </si>
  <si>
    <t>Odstranění podkladu z betonu prostého tl 100 mm strojně pl přes 50 do 200 m2</t>
  </si>
  <si>
    <t>-1655831853</t>
  </si>
  <si>
    <t>113107221</t>
  </si>
  <si>
    <t>Odstranění podkladu z kameniva drceného tl 100 mm strojně pl přes 200 m2</t>
  </si>
  <si>
    <t>175744484</t>
  </si>
  <si>
    <t>8</t>
  </si>
  <si>
    <t>113107243</t>
  </si>
  <si>
    <t>Odstranění podkladu živičného tl 150 mm strojně pl přes 200 m2</t>
  </si>
  <si>
    <t>-231150426</t>
  </si>
  <si>
    <t>9</t>
  </si>
  <si>
    <t>113107321</t>
  </si>
  <si>
    <t>Odstranění podkladu z kameniva drceného tl 100 mm strojně pl do 50 m2</t>
  </si>
  <si>
    <t>-1252548722</t>
  </si>
  <si>
    <t>10</t>
  </si>
  <si>
    <t>113107331</t>
  </si>
  <si>
    <t>Odstranění podkladu z betonu prostého tl 150 mm strojně pl do 50 m2</t>
  </si>
  <si>
    <t>322903351</t>
  </si>
  <si>
    <t>11</t>
  </si>
  <si>
    <t>113202111</t>
  </si>
  <si>
    <t>Vytrhání obrub krajníků obrubníků stojatých</t>
  </si>
  <si>
    <t>m</t>
  </si>
  <si>
    <t>1034362228</t>
  </si>
  <si>
    <t>12</t>
  </si>
  <si>
    <t>122102201</t>
  </si>
  <si>
    <t>Odkopávky a prokopávky nezapažené pro silnice objemu do 100 m3 v hornině tř. 1 a 2</t>
  </si>
  <si>
    <t>-969914500</t>
  </si>
  <si>
    <t>13</t>
  </si>
  <si>
    <t>122202201</t>
  </si>
  <si>
    <t>Odkopávky a prokopávky nezapažené pro silnice objemu do 100 m3 v hornině tř. 3</t>
  </si>
  <si>
    <t>1964627007</t>
  </si>
  <si>
    <t>14</t>
  </si>
  <si>
    <t>122202209</t>
  </si>
  <si>
    <t>Příplatek k odkopávkám a prokopávkám pro silnice v hornině tř. 3 za lepivost</t>
  </si>
  <si>
    <t>-790679827</t>
  </si>
  <si>
    <t>84,5*0,5 'Přepočtené koeficientem množství</t>
  </si>
  <si>
    <t>122302201</t>
  </si>
  <si>
    <t>Odkopávky a prokopávky nezapažené pro silnice objemu do 100 m3 v hornině tř. 4</t>
  </si>
  <si>
    <t>-2059175561</t>
  </si>
  <si>
    <t>16</t>
  </si>
  <si>
    <t>122302209</t>
  </si>
  <si>
    <t>Příplatek k odkopávkám a prokopávkám pro silnice v hornině tř. 4 za lepivost</t>
  </si>
  <si>
    <t>-695893210</t>
  </si>
  <si>
    <t>91,8*0,5 'Přepočtené koeficientem množství</t>
  </si>
  <si>
    <t>17</t>
  </si>
  <si>
    <t>130001101</t>
  </si>
  <si>
    <t>Příplatek za ztížení vykopávky v blízkosti podzemního vedení</t>
  </si>
  <si>
    <t>786747908</t>
  </si>
  <si>
    <t>18</t>
  </si>
  <si>
    <t>132301101</t>
  </si>
  <si>
    <t>Hloubení rýh š do 600 mm v hornině tř. 4 objemu do 100 m3</t>
  </si>
  <si>
    <t>-1650301329</t>
  </si>
  <si>
    <t>0,6*0,3*118</t>
  </si>
  <si>
    <t>19</t>
  </si>
  <si>
    <t>132301109</t>
  </si>
  <si>
    <t>Příplatek za lepivost k hloubení rýh š do 600 mm v hornině tř. 4</t>
  </si>
  <si>
    <t>1577620756</t>
  </si>
  <si>
    <t>21,24*0,5 'Přepočtené koeficientem množství</t>
  </si>
  <si>
    <t>20</t>
  </si>
  <si>
    <t>132312101</t>
  </si>
  <si>
    <t>Hloubení rýh š do 600 mm ručním nebo pneum nářadím v soudržných horninách tř. 4</t>
  </si>
  <si>
    <t>-1635341030</t>
  </si>
  <si>
    <t>0,3*0,3*270,0"odkopy pro chráničky</t>
  </si>
  <si>
    <t>132312109</t>
  </si>
  <si>
    <t>Příplatek za lepivost u hloubení rýh š do 600 mm ručním nebo pneum nářadím v hornině tř. 4</t>
  </si>
  <si>
    <t>-1029126311</t>
  </si>
  <si>
    <t>24,3*0,5 'Přepočtené koeficientem množství</t>
  </si>
  <si>
    <t>22</t>
  </si>
  <si>
    <t>162301424</t>
  </si>
  <si>
    <t>Vodorovné přemístění pařezů do 5 km D do 900 mm</t>
  </si>
  <si>
    <t>-712894755</t>
  </si>
  <si>
    <t>23</t>
  </si>
  <si>
    <t>162301924</t>
  </si>
  <si>
    <t>Příplatek k vodorovnému přemístění pařezů D 900 mm ZKD 5 km</t>
  </si>
  <si>
    <t>1205366416</t>
  </si>
  <si>
    <t>24</t>
  </si>
  <si>
    <t>162701105</t>
  </si>
  <si>
    <t>Vodorovné přemístění do 10000 m výkopku/sypaniny z horniny tř. 1 až 4</t>
  </si>
  <si>
    <t>-1675418951</t>
  </si>
  <si>
    <t>Součet</t>
  </si>
  <si>
    <t>25</t>
  </si>
  <si>
    <t>162701109</t>
  </si>
  <si>
    <t>Příplatek k vodorovnému přemístění výkopku/sypaniny z horniny tř. 1 až 4 ZKD 1000 m přes 10000 m</t>
  </si>
  <si>
    <t>544708863</t>
  </si>
  <si>
    <t>P</t>
  </si>
  <si>
    <t>Poznámka k položce:_x000D_
koef 5</t>
  </si>
  <si>
    <t>294,04*5 'Přepočtené koeficientem množství</t>
  </si>
  <si>
    <t>26</t>
  </si>
  <si>
    <t>171201211</t>
  </si>
  <si>
    <t>Poplatek za uložení odpadu ze sypaniny na skládce (skládkovné)</t>
  </si>
  <si>
    <t>t</t>
  </si>
  <si>
    <t>1912219763</t>
  </si>
  <si>
    <t>Poznámka k položce:_x000D_
koef 1,8</t>
  </si>
  <si>
    <t>294,04*1,75 'Přepočtené koeficientem množství</t>
  </si>
  <si>
    <t>27</t>
  </si>
  <si>
    <t>175101201</t>
  </si>
  <si>
    <t>Obsypání objektu nad přilehlým původním terénem sypaninou bez prohození, uloženou do 3 m</t>
  </si>
  <si>
    <t>1005490744</t>
  </si>
  <si>
    <t>RÝHY2*0,5</t>
  </si>
  <si>
    <t>28</t>
  </si>
  <si>
    <t>M</t>
  </si>
  <si>
    <t>583312000</t>
  </si>
  <si>
    <t>štěrkopísek (Bratčice) netříděný zásypový materiál</t>
  </si>
  <si>
    <t>-1113340236</t>
  </si>
  <si>
    <t>12,15*2 'Přepočtené koeficientem množství</t>
  </si>
  <si>
    <t>29</t>
  </si>
  <si>
    <t>180404111</t>
  </si>
  <si>
    <t>Založení hřišťového trávníku výsevem na vrstvě ornice</t>
  </si>
  <si>
    <t>-40757371</t>
  </si>
  <si>
    <t>30</t>
  </si>
  <si>
    <t>005724100</t>
  </si>
  <si>
    <t>osivo směs travní parková</t>
  </si>
  <si>
    <t>kg</t>
  </si>
  <si>
    <t>650093370</t>
  </si>
  <si>
    <t>278*0,05 'Přepočtené koeficientem množství</t>
  </si>
  <si>
    <t>31</t>
  </si>
  <si>
    <t>181301103</t>
  </si>
  <si>
    <t>Rozprostření ornice tl vrstvy do 200 mm pl do 500 m2 v rovině nebo ve svahu do 1:5</t>
  </si>
  <si>
    <t>-2062097157</t>
  </si>
  <si>
    <t>32</t>
  </si>
  <si>
    <t>103111000R</t>
  </si>
  <si>
    <t>zemina trávníková tříděná</t>
  </si>
  <si>
    <t>844838161</t>
  </si>
  <si>
    <t>278*0,1 'Přepočtené koeficientem množství</t>
  </si>
  <si>
    <t>33</t>
  </si>
  <si>
    <t>181951102</t>
  </si>
  <si>
    <t>Úprava pláně v hornině tř. 1 až 4 se zhutněním</t>
  </si>
  <si>
    <t>1923769818</t>
  </si>
  <si>
    <t>Zakládání</t>
  </si>
  <si>
    <t>34</t>
  </si>
  <si>
    <t>213141112</t>
  </si>
  <si>
    <t>Zřízení vrstvy z geotextilie v rovině nebo ve sklonu do 1:5 š do 6 m</t>
  </si>
  <si>
    <t>2112506297</t>
  </si>
  <si>
    <t>35</t>
  </si>
  <si>
    <t>693110130R</t>
  </si>
  <si>
    <t>geotextilie</t>
  </si>
  <si>
    <t>904642824</t>
  </si>
  <si>
    <t>sorpční!!</t>
  </si>
  <si>
    <t>908*1,1</t>
  </si>
  <si>
    <t>Komunikace</t>
  </si>
  <si>
    <t>36</t>
  </si>
  <si>
    <t>564782111</t>
  </si>
  <si>
    <t>Podklad z vibrovaného štěrku VŠ tl 300 mm</t>
  </si>
  <si>
    <t>1105130148</t>
  </si>
  <si>
    <t>0,6*118,0</t>
  </si>
  <si>
    <t>37</t>
  </si>
  <si>
    <t>564851111</t>
  </si>
  <si>
    <t>Podklad ze štěrkodrtě ŠD tl 150 mm</t>
  </si>
  <si>
    <t>-532866554</t>
  </si>
  <si>
    <t>KCE390MMA*2</t>
  </si>
  <si>
    <t>38</t>
  </si>
  <si>
    <t>564861111</t>
  </si>
  <si>
    <t>Podklad ze štěrkodrtě ŠD tl 200 mm</t>
  </si>
  <si>
    <t>777479404</t>
  </si>
  <si>
    <t>39</t>
  </si>
  <si>
    <t>565135111</t>
  </si>
  <si>
    <t>Asfaltový beton vrstva podkladní ACP 16 (obalované kamenivo OKS) tl 50 mm š do 3 m</t>
  </si>
  <si>
    <t>-968608372</t>
  </si>
  <si>
    <t>40</t>
  </si>
  <si>
    <t>573211111</t>
  </si>
  <si>
    <t>Postřik živičný spojovací z asfaltu v množství do 0,70 kg/m2</t>
  </si>
  <si>
    <t>1982179006</t>
  </si>
  <si>
    <t>41</t>
  </si>
  <si>
    <t>577134111</t>
  </si>
  <si>
    <t>Asfaltový beton vrstva obrusná ACO 11 (ABS) tř. I tl 40 mm š do 3 m z nemodifikovaného asfaltu</t>
  </si>
  <si>
    <t>993008748</t>
  </si>
  <si>
    <t>42</t>
  </si>
  <si>
    <t>596211112</t>
  </si>
  <si>
    <t>Kladení zámkové dlažby komunikací pro pěší tl 60 mm skupiny A pl do 300 m2</t>
  </si>
  <si>
    <t>349564934</t>
  </si>
  <si>
    <t>43</t>
  </si>
  <si>
    <t>59245018</t>
  </si>
  <si>
    <t>dlažba skladebná betonová 20x10x6 cm přírodní</t>
  </si>
  <si>
    <t>-1940610417</t>
  </si>
  <si>
    <t>44</t>
  </si>
  <si>
    <t>59245006</t>
  </si>
  <si>
    <t>dlažba skladebná betonová základní pro nevidomé 20 x 10 x 6 cm barevná</t>
  </si>
  <si>
    <t>1488713251</t>
  </si>
  <si>
    <t>45</t>
  </si>
  <si>
    <t>596211114</t>
  </si>
  <si>
    <t>Příplatek za kombinaci dvou barev u kladení betonových dlažeb komunikací pro pěší tl 60 mm skupiny A</t>
  </si>
  <si>
    <t>606430920</t>
  </si>
  <si>
    <t>46</t>
  </si>
  <si>
    <t>596211213</t>
  </si>
  <si>
    <t>Kladení zámkové dlažby komunikací pro pěší tl 80 mm skupiny A pl přes 300 m2</t>
  </si>
  <si>
    <t>-434572414</t>
  </si>
  <si>
    <t>47</t>
  </si>
  <si>
    <t>59245020</t>
  </si>
  <si>
    <t>dlažba skladebná betonová 20x10x8 cm přírodní</t>
  </si>
  <si>
    <t>-1560625045</t>
  </si>
  <si>
    <t>48</t>
  </si>
  <si>
    <t>596411114</t>
  </si>
  <si>
    <t>Kladení dlažby z vegetačních tvárnic komunikací pro pěší tl 80 mm pl přes 300 m2</t>
  </si>
  <si>
    <t>-877176953</t>
  </si>
  <si>
    <t>49</t>
  </si>
  <si>
    <t>59246015R</t>
  </si>
  <si>
    <t>dlažba betonová vegetační (Erbo)</t>
  </si>
  <si>
    <t>-872061784</t>
  </si>
  <si>
    <t>Ostatní konstrukce a práce-bourání</t>
  </si>
  <si>
    <t>914111111</t>
  </si>
  <si>
    <t>Montáž svislé dopravní značky do velikosti 1 m2 objímkami na sloupek nebo konzolu</t>
  </si>
  <si>
    <t>1421396647</t>
  </si>
  <si>
    <t>51</t>
  </si>
  <si>
    <t>40444256</t>
  </si>
  <si>
    <t>značka dopravní svislá FeZn NK 500 x 700 mm</t>
  </si>
  <si>
    <t>263900199</t>
  </si>
  <si>
    <t>4"IP12</t>
  </si>
  <si>
    <t>1"IP4b</t>
  </si>
  <si>
    <t>1"E13</t>
  </si>
  <si>
    <t>52</t>
  </si>
  <si>
    <t>40444110</t>
  </si>
  <si>
    <t>značka dopravní svislá zákazová B FeZn JAC 700 mm</t>
  </si>
  <si>
    <t>-2100188306</t>
  </si>
  <si>
    <t>2"B2</t>
  </si>
  <si>
    <t>1"C2a</t>
  </si>
  <si>
    <t>53</t>
  </si>
  <si>
    <t>40444290</t>
  </si>
  <si>
    <t>značka dopravní svislá FeZn NK 700 x 200 mm</t>
  </si>
  <si>
    <t>719837591</t>
  </si>
  <si>
    <t>2"E8d</t>
  </si>
  <si>
    <t>54</t>
  </si>
  <si>
    <t>914211111</t>
  </si>
  <si>
    <t>Montáž svislé dopravní značky velkoplošné velikosti do 6 m2</t>
  </si>
  <si>
    <t>-1316395928</t>
  </si>
  <si>
    <t>55</t>
  </si>
  <si>
    <t>40445405</t>
  </si>
  <si>
    <t>značka dopravní svislá nereflexní FeZn prolis 1000x1500mm</t>
  </si>
  <si>
    <t>1988751970</t>
  </si>
  <si>
    <t>56</t>
  </si>
  <si>
    <t>914511111</t>
  </si>
  <si>
    <t>Montáž sloupku dopravních značek délky do 3,5 m s betonovým základem</t>
  </si>
  <si>
    <t>-669903297</t>
  </si>
  <si>
    <t>57</t>
  </si>
  <si>
    <t>404452300</t>
  </si>
  <si>
    <t>sloupek Zn 70 - 350</t>
  </si>
  <si>
    <t>1135528045</t>
  </si>
  <si>
    <t>58</t>
  </si>
  <si>
    <t>404452540</t>
  </si>
  <si>
    <t>víčko plastové na sloupek 70</t>
  </si>
  <si>
    <t>-1210781497</t>
  </si>
  <si>
    <t>59</t>
  </si>
  <si>
    <t>404452570</t>
  </si>
  <si>
    <t>upínací svorka na sloupek US 70</t>
  </si>
  <si>
    <t>394272660</t>
  </si>
  <si>
    <t>60</t>
  </si>
  <si>
    <t>915211111</t>
  </si>
  <si>
    <t>Vodorovné dopravní značení dělící čáry souvislé š 125 mm bílý plast</t>
  </si>
  <si>
    <t>1500026794</t>
  </si>
  <si>
    <t>61</t>
  </si>
  <si>
    <t>915211121</t>
  </si>
  <si>
    <t>Vodorovné dopravní značení dělící čáry přerušované š 125 mm bílý plast</t>
  </si>
  <si>
    <t>1055194660</t>
  </si>
  <si>
    <t>62</t>
  </si>
  <si>
    <t>915231111</t>
  </si>
  <si>
    <t>Vodorovné dopravní značení bílým plastem přechody pro chodce, šipky, symboly</t>
  </si>
  <si>
    <t>-1070976076</t>
  </si>
  <si>
    <t>63</t>
  </si>
  <si>
    <t>915611111</t>
  </si>
  <si>
    <t>Předznačení vodorovného liniového značení</t>
  </si>
  <si>
    <t>-52466992</t>
  </si>
  <si>
    <t>464+15</t>
  </si>
  <si>
    <t>64</t>
  </si>
  <si>
    <t>915621111</t>
  </si>
  <si>
    <t>Předznačení vodorovného plošného značení</t>
  </si>
  <si>
    <t>312466491</t>
  </si>
  <si>
    <t>65</t>
  </si>
  <si>
    <t>916131213</t>
  </si>
  <si>
    <t>Osazení silničního obrubníku betonového stojatého s boční opěrou do lože z betonu prostého</t>
  </si>
  <si>
    <t>-1863331093</t>
  </si>
  <si>
    <t>380+25+6-7</t>
  </si>
  <si>
    <t>66</t>
  </si>
  <si>
    <t>59217031</t>
  </si>
  <si>
    <t>obrubník betonový silniční 100 x 15 x 25 cm</t>
  </si>
  <si>
    <t>-2012794939</t>
  </si>
  <si>
    <t>380-7</t>
  </si>
  <si>
    <t>67</t>
  </si>
  <si>
    <t>59217029</t>
  </si>
  <si>
    <t>obrubník betonový silniční nájezdový 100x15x15 cm</t>
  </si>
  <si>
    <t>1484141080</t>
  </si>
  <si>
    <t>68</t>
  </si>
  <si>
    <t>59217030</t>
  </si>
  <si>
    <t>obrubník betonový silniční přechodový 100x15x15-25 cm</t>
  </si>
  <si>
    <t>1558868793</t>
  </si>
  <si>
    <t>69</t>
  </si>
  <si>
    <t>916231213</t>
  </si>
  <si>
    <t>Osazení chodníkového obrubníku betonového stojatého s boční opěrou do lože z betonu prostého</t>
  </si>
  <si>
    <t>271788200</t>
  </si>
  <si>
    <t>70</t>
  </si>
  <si>
    <t>59217016</t>
  </si>
  <si>
    <t>obrubník betonový chodníkový 100x8x25 cm</t>
  </si>
  <si>
    <t>-248392982</t>
  </si>
  <si>
    <t>71</t>
  </si>
  <si>
    <t>916991121</t>
  </si>
  <si>
    <t>Lože pod obrubníky, krajníky nebo obruby z dlažebních kostek z betonu prostého</t>
  </si>
  <si>
    <t>1113970345</t>
  </si>
  <si>
    <t>411*0,01"1%</t>
  </si>
  <si>
    <t>72</t>
  </si>
  <si>
    <t>919735112</t>
  </si>
  <si>
    <t>Řezání stávajícího živičného krytu hl do 100 mm</t>
  </si>
  <si>
    <t>-477359912</t>
  </si>
  <si>
    <t>997</t>
  </si>
  <si>
    <t>Přesun sutě</t>
  </si>
  <si>
    <t>73</t>
  </si>
  <si>
    <t>997221551</t>
  </si>
  <si>
    <t>Vodorovná doprava suti ze sypkých materiálů do 1 km</t>
  </si>
  <si>
    <t>-1272387881</t>
  </si>
  <si>
    <t>1072,509*0,3 'Přepočtené koeficientem množství</t>
  </si>
  <si>
    <t>74</t>
  </si>
  <si>
    <t>997221559</t>
  </si>
  <si>
    <t>Příplatek ZKD 1 km u vodorovné dopravy suti ze sypkých materiálů</t>
  </si>
  <si>
    <t>1922094173</t>
  </si>
  <si>
    <t>1072,509*3 'Přepočtené koeficientem množství</t>
  </si>
  <si>
    <t>75</t>
  </si>
  <si>
    <t>997221561</t>
  </si>
  <si>
    <t>Vodorovná doprava suti z kusových materiálů do 1 km</t>
  </si>
  <si>
    <t>1486443719</t>
  </si>
  <si>
    <t>1072,509*0,7 'Přepočtené koeficientem množství</t>
  </si>
  <si>
    <t>76</t>
  </si>
  <si>
    <t>997221569</t>
  </si>
  <si>
    <t>Příplatek ZKD 1 km u vodorovné dopravy suti z kusových materiálů</t>
  </si>
  <si>
    <t>561257438</t>
  </si>
  <si>
    <t>1072,509*7 'Přepočtené koeficientem množství</t>
  </si>
  <si>
    <t>77</t>
  </si>
  <si>
    <t>997221815</t>
  </si>
  <si>
    <t>Poplatek za uložení betonového odpadu na skládce (skládkovné)</t>
  </si>
  <si>
    <t>-676274340</t>
  </si>
  <si>
    <t>1072,509*0,2 'Přepočtené koeficientem množství</t>
  </si>
  <si>
    <t>78</t>
  </si>
  <si>
    <t>997221845</t>
  </si>
  <si>
    <t>Poplatek za uložení odpadu z asfaltových povrchů na skládce (skládkovné)</t>
  </si>
  <si>
    <t>-981893181</t>
  </si>
  <si>
    <t>1072,509*0,5 'Přepočtené koeficientem množství</t>
  </si>
  <si>
    <t>79</t>
  </si>
  <si>
    <t>997221855</t>
  </si>
  <si>
    <t>Poplatek za uložení na skládce (skládkovné) zeminy a kameniva kód odpadu 170 504</t>
  </si>
  <si>
    <t>-1199777317</t>
  </si>
  <si>
    <t>998</t>
  </si>
  <si>
    <t>Přesun hmot</t>
  </si>
  <si>
    <t>80</t>
  </si>
  <si>
    <t>998223011</t>
  </si>
  <si>
    <t>Přesun hmot pro pozemní komunikace s krytem dlážděným</t>
  </si>
  <si>
    <t>-1922028738</t>
  </si>
  <si>
    <t>Práce a dodávky M</t>
  </si>
  <si>
    <t>21-M</t>
  </si>
  <si>
    <t>Elektromontáže</t>
  </si>
  <si>
    <t>81</t>
  </si>
  <si>
    <t>210010020R</t>
  </si>
  <si>
    <t>Montáž trubek plastových tuhých D 110 mm uložených volně</t>
  </si>
  <si>
    <t>579480894</t>
  </si>
  <si>
    <t>82</t>
  </si>
  <si>
    <t>345713700R</t>
  </si>
  <si>
    <t>trubka elektroinstalační ohebná Kopos 06110/2 BA Kopohalf</t>
  </si>
  <si>
    <t>128</t>
  </si>
  <si>
    <t>973450098</t>
  </si>
  <si>
    <t>Poznámka k položce:_x000D_
EAN 8595057698239</t>
  </si>
  <si>
    <t>46-M</t>
  </si>
  <si>
    <t>Zemní práce při extr.mont.pracích</t>
  </si>
  <si>
    <t>83</t>
  </si>
  <si>
    <t>460080014</t>
  </si>
  <si>
    <t>Základové konstrukce z monolitického betonu C 16/20 bez bednění</t>
  </si>
  <si>
    <t>340908610</t>
  </si>
  <si>
    <t>RÝHY2*0,25</t>
  </si>
  <si>
    <t>A2_STOŽÁR</t>
  </si>
  <si>
    <t>počet stožárů</t>
  </si>
  <si>
    <t>A3_HLAVA</t>
  </si>
  <si>
    <t>počet ukončení kabelu</t>
  </si>
  <si>
    <t>A4_SVÍTIDLA</t>
  </si>
  <si>
    <t>počet svítidel</t>
  </si>
  <si>
    <t>A8_PATKA6</t>
  </si>
  <si>
    <t>základ pro stožár v=6m</t>
  </si>
  <si>
    <t>0,288</t>
  </si>
  <si>
    <t>A6_RÝHA40</t>
  </si>
  <si>
    <t>šířka rýhy š=40cm</t>
  </si>
  <si>
    <t>200</t>
  </si>
  <si>
    <t>A5_CYKY5x15</t>
  </si>
  <si>
    <t>délka kabelů CYKY5*1,5mm2</t>
  </si>
  <si>
    <t>A8_PATKA8</t>
  </si>
  <si>
    <t>základ pro stožár v=8m</t>
  </si>
  <si>
    <t>5,376</t>
  </si>
  <si>
    <t>ZRN2 - VEŘEJNÉ OSVĚTLENÍ</t>
  </si>
  <si>
    <t>A5_CYKY3x15</t>
  </si>
  <si>
    <t>délka kabelů CYKY3*1,5mm2</t>
  </si>
  <si>
    <t>90</t>
  </si>
  <si>
    <t>A1_CYKY4x16</t>
  </si>
  <si>
    <t>délka kabelů CYKY 4*16mm2</t>
  </si>
  <si>
    <t>220</t>
  </si>
  <si>
    <t>A6_RÝHA50</t>
  </si>
  <si>
    <t>šířka rýhy š=50cm</t>
  </si>
  <si>
    <t>LITVÍNOV</t>
  </si>
  <si>
    <t xml:space="preserve">    58-M - Revize vyhrazených technických zařízení</t>
  </si>
  <si>
    <t>210100001</t>
  </si>
  <si>
    <t>Ukončení vodičů v rozváděči nebo na přístroji včetně zapojení průřezu žíly do 2,5 mm2</t>
  </si>
  <si>
    <t>-2008884909</t>
  </si>
  <si>
    <t>Poznámka k položce:_x000D_
5xvodič</t>
  </si>
  <si>
    <t>8*3 'Přepočtené koeficientem množství</t>
  </si>
  <si>
    <t>210100003</t>
  </si>
  <si>
    <t>Ukončení vodičů v rozváděči nebo na přístroji včetně zapojení průřezu žíly do 16 mm2</t>
  </si>
  <si>
    <t>236285519</t>
  </si>
  <si>
    <t>Poznámka k položce:_x000D_
4xvodič</t>
  </si>
  <si>
    <t>A3_HLAVA+5</t>
  </si>
  <si>
    <t>21*4 'Přepočtené koeficientem množství</t>
  </si>
  <si>
    <t>210100152</t>
  </si>
  <si>
    <t>Ukončení kabelů smršťovací záklopkou nebo páskou se zapojením bez letování žíly do 4x35 mm2</t>
  </si>
  <si>
    <t>1468976318</t>
  </si>
  <si>
    <t>354363150</t>
  </si>
  <si>
    <t>hlava rozdělovací, smršťovaná přímá do 1kV SKE 4f/3+4 kabel 27-45mm / průřez 35-150mm</t>
  </si>
  <si>
    <t>1418518947</t>
  </si>
  <si>
    <t>210101233</t>
  </si>
  <si>
    <t>Propojení kabelů celoplastových spojkou do 1 kV venkovní smršťovací SVCZ 1 až 5 žíly do 4x10až16 mm2</t>
  </si>
  <si>
    <t>-699304743</t>
  </si>
  <si>
    <t>35436023</t>
  </si>
  <si>
    <t>spojka kabelová smršťovaná přímé do 1kV 91ah-22s 4x16-50mm</t>
  </si>
  <si>
    <t>-1602261247</t>
  </si>
  <si>
    <t>210202013</t>
  </si>
  <si>
    <t>Montáž svítidel výbojkových průmyslových stropních závěsných na výložník</t>
  </si>
  <si>
    <t>1619061807</t>
  </si>
  <si>
    <t>SV1</t>
  </si>
  <si>
    <t>730531320</t>
  </si>
  <si>
    <t>SV2</t>
  </si>
  <si>
    <t>340866210</t>
  </si>
  <si>
    <t>210202013-D</t>
  </si>
  <si>
    <t>Demontáž svítidlo výbojkové průmyslové nebo venkovní na výložník</t>
  </si>
  <si>
    <t>-319286030</t>
  </si>
  <si>
    <t>210204011</t>
  </si>
  <si>
    <t>Montáž stožárů osvětlení ocelových samostatně stojících délky do 12 m</t>
  </si>
  <si>
    <t>876192137</t>
  </si>
  <si>
    <t>ST1</t>
  </si>
  <si>
    <t>1525581881</t>
  </si>
  <si>
    <t>ST2</t>
  </si>
  <si>
    <t>64263041</t>
  </si>
  <si>
    <t>210204011-D</t>
  </si>
  <si>
    <t>Demontáž stožárů osvětlení ocelových samostatně stojících délky do 12 m</t>
  </si>
  <si>
    <t>640554025</t>
  </si>
  <si>
    <t>210204201</t>
  </si>
  <si>
    <t>Montáž elektrovýzbroje stožárů osvětlení 1 okruh</t>
  </si>
  <si>
    <t>211496522</t>
  </si>
  <si>
    <t>ES1</t>
  </si>
  <si>
    <t>svorkovnice SV6.16.4   H116110</t>
  </si>
  <si>
    <t>-1730187286</t>
  </si>
  <si>
    <t>210220022</t>
  </si>
  <si>
    <t>Montáž uzemňovacího vedení vodičů FeZn pomocí svorek v zemi drátem do 10 mm ve městské zástavbě</t>
  </si>
  <si>
    <t>1577368994</t>
  </si>
  <si>
    <t>354410730</t>
  </si>
  <si>
    <t>drát průměr 10 mm FeZn</t>
  </si>
  <si>
    <t>-29144981</t>
  </si>
  <si>
    <t>Poznámka k položce:_x000D_
Hmotnost: 0,62 kg/m</t>
  </si>
  <si>
    <t>220*0,62 'Přepočtené koeficientem množství</t>
  </si>
  <si>
    <t>210812011</t>
  </si>
  <si>
    <t>Montáž kabel Cu plný kulatý do 1 kV 3x1,5 až 6 mm2 uložený volně nebo v liště (CYKY)</t>
  </si>
  <si>
    <t>-527024132</t>
  </si>
  <si>
    <t>34111030</t>
  </si>
  <si>
    <t>kabel silový s Cu jádrem 1 kV 3x1,5mm2</t>
  </si>
  <si>
    <t>-690466233</t>
  </si>
  <si>
    <t>210812035</t>
  </si>
  <si>
    <t>Montáž kabel Cu plný kulatý do 1 kV 4x16 mm2 uložený volně nebo v liště (CYKY)</t>
  </si>
  <si>
    <t>2054663</t>
  </si>
  <si>
    <t>34111080</t>
  </si>
  <si>
    <t>kabel silový s Cu jádrem 1 kV 4x16mm2</t>
  </si>
  <si>
    <t>-747296286</t>
  </si>
  <si>
    <t>210812061</t>
  </si>
  <si>
    <t>Montáž kabel Cu plný kulatý do 1 kV 5x1,5 až 2,5 mm2 uložený volně nebo v liště (CYKY)</t>
  </si>
  <si>
    <t>1209651143</t>
  </si>
  <si>
    <t>34111090</t>
  </si>
  <si>
    <t>kabel silový s Cu jádrem 1 kV 5x1,5mm2</t>
  </si>
  <si>
    <t>1631600426</t>
  </si>
  <si>
    <t>PM</t>
  </si>
  <si>
    <t>Přidružený materiál</t>
  </si>
  <si>
    <t>%</t>
  </si>
  <si>
    <t>1767715399</t>
  </si>
  <si>
    <t>PPV</t>
  </si>
  <si>
    <t>Podíl přidružených výkonů</t>
  </si>
  <si>
    <t>399386957</t>
  </si>
  <si>
    <t>ZV</t>
  </si>
  <si>
    <t>Zednické výpomoci</t>
  </si>
  <si>
    <t>-660637109</t>
  </si>
  <si>
    <t>460010024</t>
  </si>
  <si>
    <t>Vytyčení trasy vedení kabelového podzemního v zastavěném prostoru</t>
  </si>
  <si>
    <t>km</t>
  </si>
  <si>
    <t>1858297606</t>
  </si>
  <si>
    <t>Poznámka k položce:_x000D_
koef 0,001</t>
  </si>
  <si>
    <t>220*0,001 'Přepočtené koeficientem množství</t>
  </si>
  <si>
    <t>460050004</t>
  </si>
  <si>
    <t>Hloubení nezapažených jam pro stožáry jednoduché délky do 8 m na rovině ručně v hornině tř 4</t>
  </si>
  <si>
    <t>-1893748307</t>
  </si>
  <si>
    <t>460080012</t>
  </si>
  <si>
    <t>Základové konstrukce z monolitického betonu C 8/10 bez bednění</t>
  </si>
  <si>
    <t>594395085</t>
  </si>
  <si>
    <t>A6_RÝHA50*0,5*0,1</t>
  </si>
  <si>
    <t>chránička</t>
  </si>
  <si>
    <t>60152794</t>
  </si>
  <si>
    <t>460150044</t>
  </si>
  <si>
    <t>Hloubení kabelových zapažených i nezapažených rýh ručně š 40 cm, hl 60 cm, v hornině tř 4</t>
  </si>
  <si>
    <t>46228888</t>
  </si>
  <si>
    <t>460150284</t>
  </si>
  <si>
    <t>Hloubení kabelových zapažených i nezapažených rýh ručně š 50 cm, hl 100 cm, v hornině tř 4</t>
  </si>
  <si>
    <t>-1882630628</t>
  </si>
  <si>
    <t>460421171</t>
  </si>
  <si>
    <t>Lože kabelů z písku nebo štěrkopísku tl 10 cm nad kabel, kryté plastovou deskou, š lože do 25 cm</t>
  </si>
  <si>
    <t>-1904960730</t>
  </si>
  <si>
    <t>345751210</t>
  </si>
  <si>
    <t>deska kabelová krycí DEKAB 250/4 PE červená</t>
  </si>
  <si>
    <t>-1677797240</t>
  </si>
  <si>
    <t>200*1,1 'Přepočtené koeficientem množství</t>
  </si>
  <si>
    <t>1783231687</t>
  </si>
  <si>
    <t>Poznámka k položce:_x000D_
koef 1,6</t>
  </si>
  <si>
    <t>0,35*0,2*A6_RÝHA40</t>
  </si>
  <si>
    <t>460520173</t>
  </si>
  <si>
    <t>Montáž trubek ochranných plastových ohebných do 90 mm uložených do rýhy</t>
  </si>
  <si>
    <t>277545886</t>
  </si>
  <si>
    <t>A1_CYKY4x16*1,1</t>
  </si>
  <si>
    <t>34571354</t>
  </si>
  <si>
    <t>trubka elektroinstalační ohebná dvouplášťová korugovaná D 75/90 mm, HDPE+LDPE</t>
  </si>
  <si>
    <t>-964349688</t>
  </si>
  <si>
    <t>460560034</t>
  </si>
  <si>
    <t>Zásyp rýh ručně šířky 40 cm, hloubky 50 cm, z horniny třídy 4</t>
  </si>
  <si>
    <t>510941260</t>
  </si>
  <si>
    <t>460560264</t>
  </si>
  <si>
    <t>Zásyp rýh ručně šířky 50 cm, hloubky 80 cm, z horniny třídy 4</t>
  </si>
  <si>
    <t>1067403185</t>
  </si>
  <si>
    <t>58-M</t>
  </si>
  <si>
    <t>Revize vyhrazených technických zařízení</t>
  </si>
  <si>
    <t>580108013</t>
  </si>
  <si>
    <t>Kontrola stavu 5 až 10 stožárových svítidel parkových nebo sadových</t>
  </si>
  <si>
    <t>-770231935</t>
  </si>
  <si>
    <t>K01</t>
  </si>
  <si>
    <t>Nastavení svítidla podle měření vertikální osvětlenosti včetně protokolu měření</t>
  </si>
  <si>
    <t>1312532262</t>
  </si>
  <si>
    <t>ocenit včetně celkové prohlídky elektroinstalace</t>
  </si>
  <si>
    <t>měření intenzity elektrického osvětlení po dokončení  VO a předložení protokolu o měření  intenzity elektrického osvětlení</t>
  </si>
  <si>
    <t>K02</t>
  </si>
  <si>
    <t xml:space="preserve">Provedení označení (očíslování) stožárů </t>
  </si>
  <si>
    <t>-464715006</t>
  </si>
  <si>
    <t>K03</t>
  </si>
  <si>
    <t>Plošina</t>
  </si>
  <si>
    <t>Nh</t>
  </si>
  <si>
    <t>-1307898335</t>
  </si>
  <si>
    <t>ZRN3 - SVÁTEČNÍ OSVĚTLENÍ</t>
  </si>
  <si>
    <t>001</t>
  </si>
  <si>
    <t>Sváteční osvětlení</t>
  </si>
  <si>
    <t>souhrn</t>
  </si>
  <si>
    <t>1512464500</t>
  </si>
  <si>
    <t>1"nabídka</t>
  </si>
  <si>
    <t>002</t>
  </si>
  <si>
    <t>Podružný materiál</t>
  </si>
  <si>
    <t>-605320818</t>
  </si>
  <si>
    <t>Podružný materiál pro slavnost. osvětlení</t>
  </si>
  <si>
    <t>003</t>
  </si>
  <si>
    <t>Naprogramování a zprovoznění</t>
  </si>
  <si>
    <t>-523821844</t>
  </si>
  <si>
    <t>montáž a úpravy pro slavnostní osvětlení</t>
  </si>
  <si>
    <t>004</t>
  </si>
  <si>
    <t xml:space="preserve">Montáž a úpravy </t>
  </si>
  <si>
    <t>-182633844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</si>
  <si>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</si>
  <si>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</si>
  <si>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</si>
  <si>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</si>
  <si>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</si>
  <si>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</si>
  <si>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</si>
  <si>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</si>
  <si>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</si>
  <si>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</si>
  <si>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</si>
  <si>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CS ÚRS 2018 01</t>
  </si>
  <si>
    <t>1024</t>
  </si>
  <si>
    <t>142379531</t>
  </si>
  <si>
    <t>10"ruční výkopy sondy pro zjištění sítí  (20Nh dle Uniky čl.2.4.2-pomocné práce)</t>
  </si>
  <si>
    <t>012103000</t>
  </si>
  <si>
    <t>Geodetické práce před výstavbou</t>
  </si>
  <si>
    <t>-1815277202</t>
  </si>
  <si>
    <t>12" (10Nh dle Uniky čl.2.4.2-méně náročné práce)</t>
  </si>
  <si>
    <t>012303000</t>
  </si>
  <si>
    <t>Geodetické práce po výstavbě</t>
  </si>
  <si>
    <t>-1607397037</t>
  </si>
  <si>
    <t>16" (10Nh dle Uniky čl.2.4.2-méně náročné práce)</t>
  </si>
  <si>
    <t>013254000</t>
  </si>
  <si>
    <t>Dokumentace skutečného provedení stavby</t>
  </si>
  <si>
    <t>-1336236486</t>
  </si>
  <si>
    <t>8"dle požadavku investora (10Nh dle Uniky čl.2.4.2-náročné práce)</t>
  </si>
  <si>
    <t>VRN3</t>
  </si>
  <si>
    <t>Zařízení staveniště</t>
  </si>
  <si>
    <t>030001000</t>
  </si>
  <si>
    <t>Kpl</t>
  </si>
  <si>
    <t>195935076</t>
  </si>
  <si>
    <t>1"zařízení staveniště - ocenit zejména:</t>
  </si>
  <si>
    <t>Náklady na stavební buňky</t>
  </si>
  <si>
    <t>Skládky na staveništi, osvětlení</t>
  </si>
  <si>
    <t>Náklady na provoz a údržbu vybavení staveniště, energie</t>
  </si>
  <si>
    <t>Oplocení, informační tabule</t>
  </si>
  <si>
    <t>Rozebrání, bourání a odvoz zařízení staveniště</t>
  </si>
  <si>
    <t>Úprava terénu po zrušení zařízení staveniště</t>
  </si>
  <si>
    <t>034403000</t>
  </si>
  <si>
    <t>Dopravní značení na staveništi</t>
  </si>
  <si>
    <t>1445976881</t>
  </si>
  <si>
    <t>1"přechodné DZ - ocenit zejména:</t>
  </si>
  <si>
    <t>přechodné DZ - pronájem, montáž a demontáž značek</t>
  </si>
  <si>
    <t>vyhotovení projektu inženýrských opatření - DIO</t>
  </si>
  <si>
    <t>VRN4</t>
  </si>
  <si>
    <t>Inženýrská činnost</t>
  </si>
  <si>
    <t>043134000</t>
  </si>
  <si>
    <t>Zkoušky zatěžovací</t>
  </si>
  <si>
    <t>kpl</t>
  </si>
  <si>
    <t>498139194</t>
  </si>
  <si>
    <t>HZS 4232 Hodinová zúčtovací sazba technik odborný</t>
  </si>
  <si>
    <t>10"x zkouška modul přetvárnosti dleTP 170 stanovené normou ČSN 72 1006</t>
  </si>
  <si>
    <t>svítidlo (dle PD)</t>
  </si>
  <si>
    <t>stožár bezpaticový kuželový (dle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</si>
</sst>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topLeftCell="A4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6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8"/>
      <c r="BE5" s="213" t="s">
        <v>15</v>
      </c>
      <c r="BS5" s="15" t="s">
        <v>6</v>
      </c>
    </row>
    <row r="6" spans="1:74" ht="36.950000000000003" customHeight="1">
      <c r="B6" s="18"/>
      <c r="D6" s="23" t="s">
        <v>16</v>
      </c>
      <c r="K6" s="207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8"/>
      <c r="BE6" s="214"/>
      <c r="BS6" s="15" t="s">
        <v>6</v>
      </c>
    </row>
    <row r="7" spans="1:74" ht="12" customHeight="1">
      <c r="B7" s="18"/>
      <c r="D7" s="24" t="s">
        <v>18</v>
      </c>
      <c r="K7" s="15" t="s">
        <v>1</v>
      </c>
      <c r="AK7" s="24" t="s">
        <v>19</v>
      </c>
      <c r="AN7" s="15" t="s">
        <v>1</v>
      </c>
      <c r="AR7" s="18"/>
      <c r="BE7" s="214"/>
      <c r="BS7" s="15" t="s">
        <v>6</v>
      </c>
    </row>
    <row r="8" spans="1:74" ht="12" customHeight="1">
      <c r="B8" s="18"/>
      <c r="D8" s="24" t="s">
        <v>20</v>
      </c>
      <c r="K8" s="15" t="s">
        <v>21</v>
      </c>
      <c r="AK8" s="24" t="s">
        <v>22</v>
      </c>
      <c r="AN8" s="25" t="s">
        <v>23</v>
      </c>
      <c r="AR8" s="18"/>
      <c r="BE8" s="214"/>
      <c r="BS8" s="15" t="s">
        <v>6</v>
      </c>
    </row>
    <row r="9" spans="1:74" ht="14.45" customHeight="1">
      <c r="B9" s="18"/>
      <c r="AR9" s="18"/>
      <c r="BE9" s="214"/>
      <c r="BS9" s="15" t="s">
        <v>6</v>
      </c>
    </row>
    <row r="10" spans="1:74" ht="12" customHeight="1">
      <c r="B10" s="18"/>
      <c r="D10" s="24" t="s">
        <v>24</v>
      </c>
      <c r="AK10" s="24" t="s">
        <v>25</v>
      </c>
      <c r="AN10" s="15" t="s">
        <v>1</v>
      </c>
      <c r="AR10" s="18"/>
      <c r="BE10" s="214"/>
      <c r="BS10" s="15" t="s">
        <v>6</v>
      </c>
    </row>
    <row r="11" spans="1:74" ht="18.399999999999999" customHeight="1">
      <c r="B11" s="18"/>
      <c r="E11" s="15" t="s">
        <v>21</v>
      </c>
      <c r="AK11" s="24" t="s">
        <v>26</v>
      </c>
      <c r="AN11" s="15" t="s">
        <v>1</v>
      </c>
      <c r="AR11" s="18"/>
      <c r="BE11" s="214"/>
      <c r="BS11" s="15" t="s">
        <v>6</v>
      </c>
    </row>
    <row r="12" spans="1:74" ht="6.95" customHeight="1">
      <c r="B12" s="18"/>
      <c r="AR12" s="18"/>
      <c r="BE12" s="214"/>
      <c r="BS12" s="15" t="s">
        <v>6</v>
      </c>
    </row>
    <row r="13" spans="1:74" ht="12" customHeight="1">
      <c r="B13" s="18"/>
      <c r="D13" s="24" t="s">
        <v>27</v>
      </c>
      <c r="AK13" s="24" t="s">
        <v>25</v>
      </c>
      <c r="AN13" s="26" t="s">
        <v>28</v>
      </c>
      <c r="AR13" s="18"/>
      <c r="BE13" s="214"/>
      <c r="BS13" s="15" t="s">
        <v>6</v>
      </c>
    </row>
    <row r="14" spans="1:74">
      <c r="B14" s="18"/>
      <c r="E14" s="208" t="s">
        <v>28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4" t="s">
        <v>26</v>
      </c>
      <c r="AN14" s="26" t="s">
        <v>28</v>
      </c>
      <c r="AR14" s="18"/>
      <c r="BE14" s="214"/>
      <c r="BS14" s="15" t="s">
        <v>6</v>
      </c>
    </row>
    <row r="15" spans="1:74" ht="6.95" customHeight="1">
      <c r="B15" s="18"/>
      <c r="AR15" s="18"/>
      <c r="BE15" s="214"/>
      <c r="BS15" s="15" t="s">
        <v>3</v>
      </c>
    </row>
    <row r="16" spans="1:74" ht="12" customHeight="1">
      <c r="B16" s="18"/>
      <c r="D16" s="24" t="s">
        <v>29</v>
      </c>
      <c r="AK16" s="24" t="s">
        <v>25</v>
      </c>
      <c r="AN16" s="15" t="s">
        <v>1</v>
      </c>
      <c r="AR16" s="18"/>
      <c r="BE16" s="214"/>
      <c r="BS16" s="15" t="s">
        <v>3</v>
      </c>
    </row>
    <row r="17" spans="2:71" ht="18.399999999999999" customHeight="1">
      <c r="B17" s="18"/>
      <c r="E17" s="15" t="s">
        <v>21</v>
      </c>
      <c r="AK17" s="24" t="s">
        <v>26</v>
      </c>
      <c r="AN17" s="15" t="s">
        <v>1</v>
      </c>
      <c r="AR17" s="18"/>
      <c r="BE17" s="214"/>
      <c r="BS17" s="15" t="s">
        <v>30</v>
      </c>
    </row>
    <row r="18" spans="2:71" ht="6.95" customHeight="1">
      <c r="B18" s="18"/>
      <c r="AR18" s="18"/>
      <c r="BE18" s="214"/>
      <c r="BS18" s="15" t="s">
        <v>6</v>
      </c>
    </row>
    <row r="19" spans="2:71" ht="12" customHeight="1">
      <c r="B19" s="18"/>
      <c r="D19" s="24" t="s">
        <v>31</v>
      </c>
      <c r="AK19" s="24" t="s">
        <v>25</v>
      </c>
      <c r="AN19" s="15" t="s">
        <v>1</v>
      </c>
      <c r="AR19" s="18"/>
      <c r="BE19" s="214"/>
      <c r="BS19" s="15" t="s">
        <v>6</v>
      </c>
    </row>
    <row r="20" spans="2:71" ht="18.399999999999999" customHeight="1">
      <c r="B20" s="18"/>
      <c r="E20" s="15" t="s">
        <v>32</v>
      </c>
      <c r="AK20" s="24" t="s">
        <v>26</v>
      </c>
      <c r="AN20" s="15" t="s">
        <v>1</v>
      </c>
      <c r="AR20" s="18"/>
      <c r="BE20" s="214"/>
      <c r="BS20" s="15" t="s">
        <v>30</v>
      </c>
    </row>
    <row r="21" spans="2:71" ht="6.95" customHeight="1">
      <c r="B21" s="18"/>
      <c r="AR21" s="18"/>
      <c r="BE21" s="214"/>
    </row>
    <row r="22" spans="2:71" ht="12" customHeight="1">
      <c r="B22" s="18"/>
      <c r="D22" s="24" t="s">
        <v>33</v>
      </c>
      <c r="AR22" s="18"/>
      <c r="BE22" s="214"/>
    </row>
    <row r="23" spans="2:71" ht="16.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  <c r="BE23" s="214"/>
    </row>
    <row r="24" spans="2:71" ht="6.95" customHeight="1">
      <c r="B24" s="18"/>
      <c r="AR24" s="18"/>
      <c r="BE24" s="214"/>
    </row>
    <row r="25" spans="2:71" ht="6.95" customHeight="1">
      <c r="B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8"/>
      <c r="BE25" s="214"/>
    </row>
    <row r="26" spans="2:71" s="1" customFormat="1" ht="25.9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3">
        <f>ROUND(AG54,2)</f>
        <v>0</v>
      </c>
      <c r="AL26" s="194"/>
      <c r="AM26" s="194"/>
      <c r="AN26" s="194"/>
      <c r="AO26" s="194"/>
      <c r="AR26" s="29"/>
      <c r="BE26" s="214"/>
    </row>
    <row r="27" spans="2:71" s="1" customFormat="1" ht="6.95" customHeight="1">
      <c r="B27" s="29"/>
      <c r="AR27" s="29"/>
      <c r="BE27" s="214"/>
    </row>
    <row r="28" spans="2:71" s="1" customFormat="1">
      <c r="B28" s="29"/>
      <c r="L28" s="211" t="s">
        <v>35</v>
      </c>
      <c r="M28" s="211"/>
      <c r="N28" s="211"/>
      <c r="O28" s="211"/>
      <c r="P28" s="211"/>
      <c r="W28" s="211" t="s">
        <v>36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37</v>
      </c>
      <c r="AL28" s="211"/>
      <c r="AM28" s="211"/>
      <c r="AN28" s="211"/>
      <c r="AO28" s="211"/>
      <c r="AR28" s="29"/>
      <c r="BE28" s="214"/>
    </row>
    <row r="29" spans="2:71" s="2" customFormat="1" ht="14.45" customHeight="1">
      <c r="B29" s="33"/>
      <c r="D29" s="24" t="s">
        <v>38</v>
      </c>
      <c r="F29" s="24" t="s">
        <v>39</v>
      </c>
      <c r="L29" s="212">
        <v>0.21</v>
      </c>
      <c r="M29" s="192"/>
      <c r="N29" s="192"/>
      <c r="O29" s="192"/>
      <c r="P29" s="192"/>
      <c r="W29" s="191">
        <f>ROUND(AZ54,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ROUND(AV54, 2)</f>
        <v>0</v>
      </c>
      <c r="AL29" s="192"/>
      <c r="AM29" s="192"/>
      <c r="AN29" s="192"/>
      <c r="AO29" s="192"/>
      <c r="AR29" s="33"/>
      <c r="BE29" s="214"/>
    </row>
    <row r="30" spans="2:71" s="2" customFormat="1" ht="14.45" customHeight="1">
      <c r="B30" s="33"/>
      <c r="F30" s="24" t="s">
        <v>40</v>
      </c>
      <c r="L30" s="212">
        <v>0.15</v>
      </c>
      <c r="M30" s="192"/>
      <c r="N30" s="192"/>
      <c r="O30" s="192"/>
      <c r="P30" s="192"/>
      <c r="W30" s="191">
        <f>ROUND(BA54,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ROUND(AW54, 2)</f>
        <v>0</v>
      </c>
      <c r="AL30" s="192"/>
      <c r="AM30" s="192"/>
      <c r="AN30" s="192"/>
      <c r="AO30" s="192"/>
      <c r="AR30" s="33"/>
      <c r="BE30" s="214"/>
    </row>
    <row r="31" spans="2:71" s="2" customFormat="1" ht="14.45" hidden="1" customHeight="1">
      <c r="B31" s="33"/>
      <c r="F31" s="24" t="s">
        <v>41</v>
      </c>
      <c r="L31" s="212">
        <v>0.21</v>
      </c>
      <c r="M31" s="192"/>
      <c r="N31" s="192"/>
      <c r="O31" s="192"/>
      <c r="P31" s="192"/>
      <c r="W31" s="191">
        <f>ROUND(BB54,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3"/>
      <c r="BE31" s="214"/>
    </row>
    <row r="32" spans="2:71" s="2" customFormat="1" ht="14.45" hidden="1" customHeight="1">
      <c r="B32" s="33"/>
      <c r="F32" s="24" t="s">
        <v>42</v>
      </c>
      <c r="L32" s="212">
        <v>0.15</v>
      </c>
      <c r="M32" s="192"/>
      <c r="N32" s="192"/>
      <c r="O32" s="192"/>
      <c r="P32" s="192"/>
      <c r="W32" s="191">
        <f>ROUND(BC54,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3"/>
      <c r="BE32" s="214"/>
    </row>
    <row r="33" spans="2:57" s="2" customFormat="1" ht="14.45" hidden="1" customHeight="1">
      <c r="B33" s="33"/>
      <c r="F33" s="24" t="s">
        <v>43</v>
      </c>
      <c r="L33" s="212">
        <v>0</v>
      </c>
      <c r="M33" s="192"/>
      <c r="N33" s="192"/>
      <c r="O33" s="192"/>
      <c r="P33" s="192"/>
      <c r="W33" s="191">
        <f>ROUND(BD54,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3"/>
      <c r="BE33" s="214"/>
    </row>
    <row r="34" spans="2:57" s="1" customFormat="1" ht="6.95" customHeight="1">
      <c r="B34" s="29"/>
      <c r="AR34" s="29"/>
      <c r="BE34" s="214"/>
    </row>
    <row r="35" spans="2:57" s="1" customFormat="1" ht="25.9" customHeight="1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221" t="s">
        <v>46</v>
      </c>
      <c r="Y35" s="222"/>
      <c r="Z35" s="222"/>
      <c r="AA35" s="222"/>
      <c r="AB35" s="222"/>
      <c r="AC35" s="36"/>
      <c r="AD35" s="36"/>
      <c r="AE35" s="36"/>
      <c r="AF35" s="36"/>
      <c r="AG35" s="36"/>
      <c r="AH35" s="36"/>
      <c r="AI35" s="36"/>
      <c r="AJ35" s="36"/>
      <c r="AK35" s="223">
        <f>SUM(AK26:AK33)</f>
        <v>0</v>
      </c>
      <c r="AL35" s="222"/>
      <c r="AM35" s="222"/>
      <c r="AN35" s="222"/>
      <c r="AO35" s="224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57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57" s="1" customFormat="1" ht="24.95" customHeight="1">
      <c r="B42" s="29"/>
      <c r="C42" s="19" t="s">
        <v>47</v>
      </c>
      <c r="AR42" s="29"/>
    </row>
    <row r="43" spans="2:57" s="1" customFormat="1" ht="6.95" customHeight="1">
      <c r="B43" s="29"/>
      <c r="AR43" s="29"/>
    </row>
    <row r="44" spans="2:57" s="1" customFormat="1" ht="12" customHeight="1">
      <c r="B44" s="29"/>
      <c r="C44" s="24" t="s">
        <v>13</v>
      </c>
      <c r="L44" s="1" t="str">
        <f>K5</f>
        <v>18-12-29</v>
      </c>
      <c r="AR44" s="29"/>
    </row>
    <row r="45" spans="2:57" s="3" customFormat="1" ht="36.950000000000003" customHeight="1">
      <c r="B45" s="42"/>
      <c r="C45" s="43" t="s">
        <v>16</v>
      </c>
      <c r="L45" s="203" t="str">
        <f>K6</f>
        <v>U ZÁMECKÉHO PARKU - LITVÍNOV</v>
      </c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R45" s="42"/>
    </row>
    <row r="46" spans="2:57" s="1" customFormat="1" ht="6.95" customHeight="1">
      <c r="B46" s="29"/>
      <c r="AR46" s="29"/>
    </row>
    <row r="47" spans="2:57" s="1" customFormat="1" ht="12" customHeight="1">
      <c r="B47" s="29"/>
      <c r="C47" s="24" t="s">
        <v>20</v>
      </c>
      <c r="L47" s="44" t="str">
        <f>IF(K8="","",K8)</f>
        <v xml:space="preserve"> </v>
      </c>
      <c r="AI47" s="24" t="s">
        <v>22</v>
      </c>
      <c r="AM47" s="205" t="str">
        <f>IF(AN8= "","",AN8)</f>
        <v>29. 12. 2018</v>
      </c>
      <c r="AN47" s="205"/>
      <c r="AR47" s="29"/>
    </row>
    <row r="48" spans="2:57" s="1" customFormat="1" ht="6.95" customHeight="1">
      <c r="B48" s="29"/>
      <c r="AR48" s="29"/>
    </row>
    <row r="49" spans="1:91" s="1" customFormat="1" ht="13.7" customHeight="1">
      <c r="B49" s="29"/>
      <c r="C49" s="24" t="s">
        <v>24</v>
      </c>
      <c r="L49" s="1" t="str">
        <f>IF(E11= "","",E11)</f>
        <v xml:space="preserve"> </v>
      </c>
      <c r="AI49" s="24" t="s">
        <v>29</v>
      </c>
      <c r="AM49" s="201" t="str">
        <f>IF(E17="","",E17)</f>
        <v xml:space="preserve"> </v>
      </c>
      <c r="AN49" s="202"/>
      <c r="AO49" s="202"/>
      <c r="AP49" s="202"/>
      <c r="AR49" s="29"/>
      <c r="AS49" s="197" t="s">
        <v>48</v>
      </c>
      <c r="AT49" s="198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3.7" customHeight="1">
      <c r="B50" s="29"/>
      <c r="C50" s="24" t="s">
        <v>27</v>
      </c>
      <c r="L50" s="1" t="str">
        <f>IF(E14= "Vyplň údaj","",E14)</f>
        <v/>
      </c>
      <c r="AI50" s="24" t="s">
        <v>31</v>
      </c>
      <c r="AM50" s="201" t="str">
        <f>IF(E20="","",E20)</f>
        <v>PLHÁK</v>
      </c>
      <c r="AN50" s="202"/>
      <c r="AO50" s="202"/>
      <c r="AP50" s="202"/>
      <c r="AR50" s="29"/>
      <c r="AS50" s="199"/>
      <c r="AT50" s="200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1" s="1" customFormat="1" ht="10.9" customHeight="1">
      <c r="B51" s="29"/>
      <c r="AR51" s="29"/>
      <c r="AS51" s="199"/>
      <c r="AT51" s="200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1" s="1" customFormat="1" ht="29.25" customHeight="1">
      <c r="B52" s="29"/>
      <c r="C52" s="227" t="s">
        <v>49</v>
      </c>
      <c r="D52" s="218"/>
      <c r="E52" s="218"/>
      <c r="F52" s="218"/>
      <c r="G52" s="218"/>
      <c r="H52" s="50"/>
      <c r="I52" s="217" t="s">
        <v>50</v>
      </c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20" t="s">
        <v>51</v>
      </c>
      <c r="AH52" s="218"/>
      <c r="AI52" s="218"/>
      <c r="AJ52" s="218"/>
      <c r="AK52" s="218"/>
      <c r="AL52" s="218"/>
      <c r="AM52" s="218"/>
      <c r="AN52" s="217" t="s">
        <v>52</v>
      </c>
      <c r="AO52" s="218"/>
      <c r="AP52" s="219"/>
      <c r="AQ52" s="51" t="s">
        <v>53</v>
      </c>
      <c r="AR52" s="29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9" customHeight="1">
      <c r="B53" s="29"/>
      <c r="AR53" s="29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4" customFormat="1" ht="32.450000000000003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25">
        <f>ROUND(SUM(AG55:AG58),2)</f>
        <v>0</v>
      </c>
      <c r="AH54" s="225"/>
      <c r="AI54" s="225"/>
      <c r="AJ54" s="225"/>
      <c r="AK54" s="225"/>
      <c r="AL54" s="225"/>
      <c r="AM54" s="225"/>
      <c r="AN54" s="226">
        <f>SUM(AG54,AT54)</f>
        <v>0</v>
      </c>
      <c r="AO54" s="226"/>
      <c r="AP54" s="226"/>
      <c r="AQ54" s="60" t="s">
        <v>1</v>
      </c>
      <c r="AR54" s="56"/>
      <c r="AS54" s="61">
        <f>ROUND(SUM(AS55:AS58),2)</f>
        <v>0</v>
      </c>
      <c r="AT54" s="62">
        <f>ROUND(SUM(AV54:AW54),2)</f>
        <v>0</v>
      </c>
      <c r="AU54" s="63">
        <f>ROUND(SUM(AU55:AU58),5)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ROUND(SUM(AZ55:AZ58),2)</f>
        <v>0</v>
      </c>
      <c r="BA54" s="62">
        <f>ROUND(SUM(BA55:BA58),2)</f>
        <v>0</v>
      </c>
      <c r="BB54" s="62">
        <f>ROUND(SUM(BB55:BB58),2)</f>
        <v>0</v>
      </c>
      <c r="BC54" s="62">
        <f>ROUND(SUM(BC55:BC58),2)</f>
        <v>0</v>
      </c>
      <c r="BD54" s="64">
        <f>ROUND(SUM(BD55:BD58),2)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4</v>
      </c>
      <c r="BX54" s="65" t="s">
        <v>71</v>
      </c>
      <c r="CL54" s="65" t="s">
        <v>1</v>
      </c>
    </row>
    <row r="55" spans="1:91" s="5" customFormat="1" ht="16.5" customHeight="1">
      <c r="A55" s="67" t="s">
        <v>72</v>
      </c>
      <c r="B55" s="68"/>
      <c r="C55" s="69"/>
      <c r="D55" s="228" t="s">
        <v>73</v>
      </c>
      <c r="E55" s="228"/>
      <c r="F55" s="228"/>
      <c r="G55" s="228"/>
      <c r="H55" s="228"/>
      <c r="I55" s="70"/>
      <c r="J55" s="228" t="s">
        <v>74</v>
      </c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15">
        <f>'ZRN1 - KOMUNIKACE'!J30</f>
        <v>0</v>
      </c>
      <c r="AH55" s="216"/>
      <c r="AI55" s="216"/>
      <c r="AJ55" s="216"/>
      <c r="AK55" s="216"/>
      <c r="AL55" s="216"/>
      <c r="AM55" s="216"/>
      <c r="AN55" s="215">
        <f>SUM(AG55,AT55)</f>
        <v>0</v>
      </c>
      <c r="AO55" s="216"/>
      <c r="AP55" s="216"/>
      <c r="AQ55" s="71" t="s">
        <v>75</v>
      </c>
      <c r="AR55" s="68"/>
      <c r="AS55" s="72">
        <v>0</v>
      </c>
      <c r="AT55" s="73">
        <f>ROUND(SUM(AV55:AW55),2)</f>
        <v>0</v>
      </c>
      <c r="AU55" s="74">
        <f>'ZRN1 - KOMUNIKACE'!P89</f>
        <v>0</v>
      </c>
      <c r="AV55" s="73">
        <f>'ZRN1 - KOMUNIKACE'!J33</f>
        <v>0</v>
      </c>
      <c r="AW55" s="73">
        <f>'ZRN1 - KOMUNIKACE'!J34</f>
        <v>0</v>
      </c>
      <c r="AX55" s="73">
        <f>'ZRN1 - KOMUNIKACE'!J35</f>
        <v>0</v>
      </c>
      <c r="AY55" s="73">
        <f>'ZRN1 - KOMUNIKACE'!J36</f>
        <v>0</v>
      </c>
      <c r="AZ55" s="73">
        <f>'ZRN1 - KOMUNIKACE'!F33</f>
        <v>0</v>
      </c>
      <c r="BA55" s="73">
        <f>'ZRN1 - KOMUNIKACE'!F34</f>
        <v>0</v>
      </c>
      <c r="BB55" s="73">
        <f>'ZRN1 - KOMUNIKACE'!F35</f>
        <v>0</v>
      </c>
      <c r="BC55" s="73">
        <f>'ZRN1 - KOMUNIKACE'!F36</f>
        <v>0</v>
      </c>
      <c r="BD55" s="75">
        <f>'ZRN1 - KOMUNIKACE'!F37</f>
        <v>0</v>
      </c>
      <c r="BT55" s="76" t="s">
        <v>76</v>
      </c>
      <c r="BV55" s="76" t="s">
        <v>70</v>
      </c>
      <c r="BW55" s="76" t="s">
        <v>77</v>
      </c>
      <c r="BX55" s="76" t="s">
        <v>4</v>
      </c>
      <c r="CL55" s="76" t="s">
        <v>1</v>
      </c>
      <c r="CM55" s="76" t="s">
        <v>78</v>
      </c>
    </row>
    <row r="56" spans="1:91" s="5" customFormat="1" ht="16.5" customHeight="1">
      <c r="A56" s="67" t="s">
        <v>72</v>
      </c>
      <c r="B56" s="68"/>
      <c r="C56" s="69"/>
      <c r="D56" s="228" t="s">
        <v>79</v>
      </c>
      <c r="E56" s="228"/>
      <c r="F56" s="228"/>
      <c r="G56" s="228"/>
      <c r="H56" s="228"/>
      <c r="I56" s="70"/>
      <c r="J56" s="228" t="s">
        <v>80</v>
      </c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15">
        <f>'ZRN2 - VEŘEJNÉ OSVĚTLENÍ'!J30</f>
        <v>0</v>
      </c>
      <c r="AH56" s="216"/>
      <c r="AI56" s="216"/>
      <c r="AJ56" s="216"/>
      <c r="AK56" s="216"/>
      <c r="AL56" s="216"/>
      <c r="AM56" s="216"/>
      <c r="AN56" s="215">
        <f>SUM(AG56,AT56)</f>
        <v>0</v>
      </c>
      <c r="AO56" s="216"/>
      <c r="AP56" s="216"/>
      <c r="AQ56" s="71" t="s">
        <v>75</v>
      </c>
      <c r="AR56" s="68"/>
      <c r="AS56" s="72">
        <v>0</v>
      </c>
      <c r="AT56" s="73">
        <f>ROUND(SUM(AV56:AW56),2)</f>
        <v>0</v>
      </c>
      <c r="AU56" s="74">
        <f>'ZRN2 - VEŘEJNÉ OSVĚTLENÍ'!P83</f>
        <v>0</v>
      </c>
      <c r="AV56" s="73">
        <f>'ZRN2 - VEŘEJNÉ OSVĚTLENÍ'!J33</f>
        <v>0</v>
      </c>
      <c r="AW56" s="73">
        <f>'ZRN2 - VEŘEJNÉ OSVĚTLENÍ'!J34</f>
        <v>0</v>
      </c>
      <c r="AX56" s="73">
        <f>'ZRN2 - VEŘEJNÉ OSVĚTLENÍ'!J35</f>
        <v>0</v>
      </c>
      <c r="AY56" s="73">
        <f>'ZRN2 - VEŘEJNÉ OSVĚTLENÍ'!J36</f>
        <v>0</v>
      </c>
      <c r="AZ56" s="73">
        <f>'ZRN2 - VEŘEJNÉ OSVĚTLENÍ'!F33</f>
        <v>0</v>
      </c>
      <c r="BA56" s="73">
        <f>'ZRN2 - VEŘEJNÉ OSVĚTLENÍ'!F34</f>
        <v>0</v>
      </c>
      <c r="BB56" s="73">
        <f>'ZRN2 - VEŘEJNÉ OSVĚTLENÍ'!F35</f>
        <v>0</v>
      </c>
      <c r="BC56" s="73">
        <f>'ZRN2 - VEŘEJNÉ OSVĚTLENÍ'!F36</f>
        <v>0</v>
      </c>
      <c r="BD56" s="75">
        <f>'ZRN2 - VEŘEJNÉ OSVĚTLENÍ'!F37</f>
        <v>0</v>
      </c>
      <c r="BT56" s="76" t="s">
        <v>76</v>
      </c>
      <c r="BV56" s="76" t="s">
        <v>70</v>
      </c>
      <c r="BW56" s="76" t="s">
        <v>81</v>
      </c>
      <c r="BX56" s="76" t="s">
        <v>4</v>
      </c>
      <c r="CL56" s="76" t="s">
        <v>1</v>
      </c>
      <c r="CM56" s="76" t="s">
        <v>78</v>
      </c>
    </row>
    <row r="57" spans="1:91" s="5" customFormat="1" ht="16.5" customHeight="1">
      <c r="A57" s="67" t="s">
        <v>72</v>
      </c>
      <c r="B57" s="68"/>
      <c r="C57" s="69"/>
      <c r="D57" s="228" t="s">
        <v>82</v>
      </c>
      <c r="E57" s="228"/>
      <c r="F57" s="228"/>
      <c r="G57" s="228"/>
      <c r="H57" s="228"/>
      <c r="I57" s="70"/>
      <c r="J57" s="228" t="s">
        <v>83</v>
      </c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15">
        <f>'ZRN3 - SVÁTEČNÍ OSVĚTLENÍ'!J30</f>
        <v>0</v>
      </c>
      <c r="AH57" s="216"/>
      <c r="AI57" s="216"/>
      <c r="AJ57" s="216"/>
      <c r="AK57" s="216"/>
      <c r="AL57" s="216"/>
      <c r="AM57" s="216"/>
      <c r="AN57" s="215">
        <f>SUM(AG57,AT57)</f>
        <v>0</v>
      </c>
      <c r="AO57" s="216"/>
      <c r="AP57" s="216"/>
      <c r="AQ57" s="71" t="s">
        <v>75</v>
      </c>
      <c r="AR57" s="68"/>
      <c r="AS57" s="72">
        <v>0</v>
      </c>
      <c r="AT57" s="73">
        <f>ROUND(SUM(AV57:AW57),2)</f>
        <v>0</v>
      </c>
      <c r="AU57" s="74">
        <f>'ZRN3 - SVÁTEČNÍ OSVĚTLENÍ'!P81</f>
        <v>0</v>
      </c>
      <c r="AV57" s="73">
        <f>'ZRN3 - SVÁTEČNÍ OSVĚTLENÍ'!J33</f>
        <v>0</v>
      </c>
      <c r="AW57" s="73">
        <f>'ZRN3 - SVÁTEČNÍ OSVĚTLENÍ'!J34</f>
        <v>0</v>
      </c>
      <c r="AX57" s="73">
        <f>'ZRN3 - SVÁTEČNÍ OSVĚTLENÍ'!J35</f>
        <v>0</v>
      </c>
      <c r="AY57" s="73">
        <f>'ZRN3 - SVÁTEČNÍ OSVĚTLENÍ'!J36</f>
        <v>0</v>
      </c>
      <c r="AZ57" s="73">
        <f>'ZRN3 - SVÁTEČNÍ OSVĚTLENÍ'!F33</f>
        <v>0</v>
      </c>
      <c r="BA57" s="73">
        <f>'ZRN3 - SVÁTEČNÍ OSVĚTLENÍ'!F34</f>
        <v>0</v>
      </c>
      <c r="BB57" s="73">
        <f>'ZRN3 - SVÁTEČNÍ OSVĚTLENÍ'!F35</f>
        <v>0</v>
      </c>
      <c r="BC57" s="73">
        <f>'ZRN3 - SVÁTEČNÍ OSVĚTLENÍ'!F36</f>
        <v>0</v>
      </c>
      <c r="BD57" s="75">
        <f>'ZRN3 - SVÁTEČNÍ OSVĚTLENÍ'!F37</f>
        <v>0</v>
      </c>
      <c r="BT57" s="76" t="s">
        <v>76</v>
      </c>
      <c r="BV57" s="76" t="s">
        <v>70</v>
      </c>
      <c r="BW57" s="76" t="s">
        <v>84</v>
      </c>
      <c r="BX57" s="76" t="s">
        <v>4</v>
      </c>
      <c r="CL57" s="76" t="s">
        <v>1</v>
      </c>
      <c r="CM57" s="76" t="s">
        <v>78</v>
      </c>
    </row>
    <row r="58" spans="1:91" s="5" customFormat="1" ht="16.5" customHeight="1">
      <c r="A58" s="67" t="s">
        <v>72</v>
      </c>
      <c r="B58" s="68"/>
      <c r="C58" s="69"/>
      <c r="D58" s="228" t="s">
        <v>85</v>
      </c>
      <c r="E58" s="228"/>
      <c r="F58" s="228"/>
      <c r="G58" s="228"/>
      <c r="H58" s="228"/>
      <c r="I58" s="70"/>
      <c r="J58" s="228" t="s">
        <v>86</v>
      </c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15">
        <f>'VON - VEDLEJŠÍ A OSTATNÍ ...'!J30</f>
        <v>0</v>
      </c>
      <c r="AH58" s="216"/>
      <c r="AI58" s="216"/>
      <c r="AJ58" s="216"/>
      <c r="AK58" s="216"/>
      <c r="AL58" s="216"/>
      <c r="AM58" s="216"/>
      <c r="AN58" s="215">
        <f>SUM(AG58,AT58)</f>
        <v>0</v>
      </c>
      <c r="AO58" s="216"/>
      <c r="AP58" s="216"/>
      <c r="AQ58" s="71" t="s">
        <v>85</v>
      </c>
      <c r="AR58" s="68"/>
      <c r="AS58" s="77">
        <v>0</v>
      </c>
      <c r="AT58" s="78">
        <f>ROUND(SUM(AV58:AW58),2)</f>
        <v>0</v>
      </c>
      <c r="AU58" s="79">
        <f>'VON - VEDLEJŠÍ A OSTATNÍ ...'!P83</f>
        <v>0</v>
      </c>
      <c r="AV58" s="78">
        <f>'VON - VEDLEJŠÍ A OSTATNÍ ...'!J33</f>
        <v>0</v>
      </c>
      <c r="AW58" s="78">
        <f>'VON - VEDLEJŠÍ A OSTATNÍ ...'!J34</f>
        <v>0</v>
      </c>
      <c r="AX58" s="78">
        <f>'VON - VEDLEJŠÍ A OSTATNÍ ...'!J35</f>
        <v>0</v>
      </c>
      <c r="AY58" s="78">
        <f>'VON - VEDLEJŠÍ A OSTATNÍ ...'!J36</f>
        <v>0</v>
      </c>
      <c r="AZ58" s="78">
        <f>'VON - VEDLEJŠÍ A OSTATNÍ ...'!F33</f>
        <v>0</v>
      </c>
      <c r="BA58" s="78">
        <f>'VON - VEDLEJŠÍ A OSTATNÍ ...'!F34</f>
        <v>0</v>
      </c>
      <c r="BB58" s="78">
        <f>'VON - VEDLEJŠÍ A OSTATNÍ ...'!F35</f>
        <v>0</v>
      </c>
      <c r="BC58" s="78">
        <f>'VON - VEDLEJŠÍ A OSTATNÍ ...'!F36</f>
        <v>0</v>
      </c>
      <c r="BD58" s="80">
        <f>'VON - VEDLEJŠÍ A OSTATNÍ ...'!F37</f>
        <v>0</v>
      </c>
      <c r="BT58" s="76" t="s">
        <v>76</v>
      </c>
      <c r="BV58" s="76" t="s">
        <v>70</v>
      </c>
      <c r="BW58" s="76" t="s">
        <v>87</v>
      </c>
      <c r="BX58" s="76" t="s">
        <v>4</v>
      </c>
      <c r="CL58" s="76" t="s">
        <v>1</v>
      </c>
      <c r="CM58" s="76" t="s">
        <v>78</v>
      </c>
    </row>
    <row r="59" spans="1:91" s="1" customFormat="1" ht="30" customHeight="1">
      <c r="B59" s="29"/>
      <c r="AR59" s="29"/>
    </row>
    <row r="60" spans="1:91" s="1" customFormat="1" ht="6.95" customHeight="1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29"/>
    </row>
  </sheetData>
  <mergeCells count="54"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55" location="'ZRN1 - KOMUNIKACE'!C2" display="/" xr:uid="{00000000-0004-0000-0000-000000000000}"/>
    <hyperlink ref="A56" location="'ZRN2 - VEŘEJNÉ OSVĚTLENÍ'!C2" display="/" xr:uid="{00000000-0004-0000-0000-000001000000}"/>
    <hyperlink ref="A57" location="'ZRN3 - SVÁTEČNÍ OSVĚTLENÍ'!C2" display="/" xr:uid="{00000000-0004-0000-0000-000002000000}"/>
    <hyperlink ref="A58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5" t="s">
        <v>77</v>
      </c>
      <c r="AZ2" s="82" t="s">
        <v>88</v>
      </c>
      <c r="BA2" s="82" t="s">
        <v>89</v>
      </c>
      <c r="BB2" s="82" t="s">
        <v>90</v>
      </c>
      <c r="BC2" s="82" t="s">
        <v>91</v>
      </c>
      <c r="BD2" s="82" t="s">
        <v>92</v>
      </c>
    </row>
    <row r="3" spans="2:5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78</v>
      </c>
      <c r="AZ3" s="82" t="s">
        <v>93</v>
      </c>
      <c r="BA3" s="82" t="s">
        <v>94</v>
      </c>
      <c r="BB3" s="82" t="s">
        <v>90</v>
      </c>
      <c r="BC3" s="82" t="s">
        <v>95</v>
      </c>
      <c r="BD3" s="82" t="s">
        <v>92</v>
      </c>
    </row>
    <row r="4" spans="2:56" ht="24.95" customHeight="1">
      <c r="B4" s="18"/>
      <c r="D4" s="19" t="s">
        <v>96</v>
      </c>
      <c r="L4" s="18"/>
      <c r="M4" s="20" t="s">
        <v>10</v>
      </c>
      <c r="AT4" s="15" t="s">
        <v>3</v>
      </c>
      <c r="AZ4" s="82" t="s">
        <v>97</v>
      </c>
      <c r="BA4" s="82" t="s">
        <v>98</v>
      </c>
      <c r="BB4" s="82" t="s">
        <v>90</v>
      </c>
      <c r="BC4" s="82" t="s">
        <v>99</v>
      </c>
      <c r="BD4" s="82" t="s">
        <v>92</v>
      </c>
    </row>
    <row r="5" spans="2:56" ht="6.95" customHeight="1">
      <c r="B5" s="18"/>
      <c r="L5" s="18"/>
      <c r="AZ5" s="82" t="s">
        <v>100</v>
      </c>
      <c r="BA5" s="82" t="s">
        <v>101</v>
      </c>
      <c r="BB5" s="82" t="s">
        <v>90</v>
      </c>
      <c r="BC5" s="82" t="s">
        <v>102</v>
      </c>
      <c r="BD5" s="82" t="s">
        <v>92</v>
      </c>
    </row>
    <row r="6" spans="2:56" ht="12" customHeight="1">
      <c r="B6" s="18"/>
      <c r="D6" s="24" t="s">
        <v>16</v>
      </c>
      <c r="L6" s="18"/>
      <c r="AZ6" s="82" t="s">
        <v>103</v>
      </c>
      <c r="BA6" s="82" t="s">
        <v>104</v>
      </c>
      <c r="BB6" s="82" t="s">
        <v>90</v>
      </c>
      <c r="BC6" s="82" t="s">
        <v>105</v>
      </c>
      <c r="BD6" s="82" t="s">
        <v>92</v>
      </c>
    </row>
    <row r="7" spans="2:56" ht="16.5" customHeight="1">
      <c r="B7" s="18"/>
      <c r="E7" s="229" t="str">
        <f>'Rekapitulace stavby'!K6</f>
        <v>U ZÁMECKÉHO PARKU - LITVÍNOV</v>
      </c>
      <c r="F7" s="230"/>
      <c r="G7" s="230"/>
      <c r="H7" s="230"/>
      <c r="L7" s="18"/>
      <c r="AZ7" s="82" t="s">
        <v>106</v>
      </c>
      <c r="BA7" s="82" t="s">
        <v>107</v>
      </c>
      <c r="BB7" s="82" t="s">
        <v>90</v>
      </c>
      <c r="BC7" s="82" t="s">
        <v>108</v>
      </c>
      <c r="BD7" s="82" t="s">
        <v>92</v>
      </c>
    </row>
    <row r="8" spans="2:56" s="1" customFormat="1" ht="12" customHeight="1">
      <c r="B8" s="29"/>
      <c r="D8" s="24" t="s">
        <v>109</v>
      </c>
      <c r="I8" s="84"/>
      <c r="L8" s="29"/>
      <c r="AZ8" s="82" t="s">
        <v>110</v>
      </c>
      <c r="BA8" s="82" t="s">
        <v>104</v>
      </c>
      <c r="BB8" s="82" t="s">
        <v>90</v>
      </c>
      <c r="BC8" s="82" t="s">
        <v>111</v>
      </c>
      <c r="BD8" s="82" t="s">
        <v>92</v>
      </c>
    </row>
    <row r="9" spans="2:56" s="1" customFormat="1" ht="36.950000000000003" customHeight="1">
      <c r="B9" s="29"/>
      <c r="E9" s="203" t="s">
        <v>112</v>
      </c>
      <c r="F9" s="202"/>
      <c r="G9" s="202"/>
      <c r="H9" s="202"/>
      <c r="I9" s="84"/>
      <c r="L9" s="29"/>
      <c r="AZ9" s="82" t="s">
        <v>113</v>
      </c>
      <c r="BA9" s="82" t="s">
        <v>114</v>
      </c>
      <c r="BB9" s="82" t="s">
        <v>90</v>
      </c>
      <c r="BC9" s="82" t="s">
        <v>115</v>
      </c>
      <c r="BD9" s="82" t="s">
        <v>92</v>
      </c>
    </row>
    <row r="10" spans="2:56" s="1" customFormat="1">
      <c r="B10" s="29"/>
      <c r="I10" s="84"/>
      <c r="L10" s="29"/>
      <c r="AZ10" s="82" t="s">
        <v>116</v>
      </c>
      <c r="BA10" s="82" t="s">
        <v>117</v>
      </c>
      <c r="BB10" s="82" t="s">
        <v>90</v>
      </c>
      <c r="BC10" s="82" t="s">
        <v>118</v>
      </c>
      <c r="BD10" s="82" t="s">
        <v>92</v>
      </c>
    </row>
    <row r="11" spans="2:56" s="1" customFormat="1" ht="12" customHeight="1">
      <c r="B11" s="29"/>
      <c r="D11" s="24" t="s">
        <v>18</v>
      </c>
      <c r="F11" s="15" t="s">
        <v>1</v>
      </c>
      <c r="I11" s="85" t="s">
        <v>19</v>
      </c>
      <c r="J11" s="15" t="s">
        <v>1</v>
      </c>
      <c r="L11" s="29"/>
      <c r="AZ11" s="82" t="s">
        <v>119</v>
      </c>
      <c r="BA11" s="82" t="s">
        <v>120</v>
      </c>
      <c r="BB11" s="82" t="s">
        <v>121</v>
      </c>
      <c r="BC11" s="82" t="s">
        <v>122</v>
      </c>
      <c r="BD11" s="82" t="s">
        <v>92</v>
      </c>
    </row>
    <row r="12" spans="2:56" s="1" customFormat="1" ht="12" customHeight="1">
      <c r="B12" s="29"/>
      <c r="D12" s="24" t="s">
        <v>20</v>
      </c>
      <c r="F12" s="15" t="s">
        <v>21</v>
      </c>
      <c r="I12" s="85" t="s">
        <v>22</v>
      </c>
      <c r="J12" s="45" t="str">
        <f>'Rekapitulace stavby'!AN8</f>
        <v>29. 12. 2018</v>
      </c>
      <c r="L12" s="29"/>
      <c r="AZ12" s="82" t="s">
        <v>123</v>
      </c>
      <c r="BA12" s="82" t="s">
        <v>124</v>
      </c>
      <c r="BB12" s="82" t="s">
        <v>121</v>
      </c>
      <c r="BC12" s="82" t="s">
        <v>125</v>
      </c>
      <c r="BD12" s="82" t="s">
        <v>92</v>
      </c>
    </row>
    <row r="13" spans="2:56" s="1" customFormat="1" ht="10.9" customHeight="1">
      <c r="B13" s="29"/>
      <c r="I13" s="84"/>
      <c r="L13" s="29"/>
      <c r="AZ13" s="82" t="s">
        <v>126</v>
      </c>
      <c r="BA13" s="82" t="s">
        <v>124</v>
      </c>
      <c r="BB13" s="82" t="s">
        <v>121</v>
      </c>
      <c r="BC13" s="82" t="s">
        <v>127</v>
      </c>
      <c r="BD13" s="82" t="s">
        <v>92</v>
      </c>
    </row>
    <row r="14" spans="2:56" s="1" customFormat="1" ht="12" customHeight="1">
      <c r="B14" s="29"/>
      <c r="D14" s="24" t="s">
        <v>24</v>
      </c>
      <c r="I14" s="85" t="s">
        <v>25</v>
      </c>
      <c r="J14" s="15" t="str">
        <f>IF('Rekapitulace stavby'!AN10="","",'Rekapitulace stavby'!AN10)</f>
        <v/>
      </c>
      <c r="L14" s="29"/>
      <c r="AZ14" s="82" t="s">
        <v>128</v>
      </c>
      <c r="BA14" s="82" t="s">
        <v>129</v>
      </c>
      <c r="BB14" s="82" t="s">
        <v>121</v>
      </c>
      <c r="BC14" s="82" t="s">
        <v>130</v>
      </c>
      <c r="BD14" s="82" t="s">
        <v>78</v>
      </c>
    </row>
    <row r="15" spans="2:56" s="1" customFormat="1" ht="18" customHeight="1">
      <c r="B15" s="29"/>
      <c r="E15" s="15" t="str">
        <f>IF('Rekapitulace stavby'!E11="","",'Rekapitulace stavby'!E11)</f>
        <v xml:space="preserve"> </v>
      </c>
      <c r="I15" s="85" t="s">
        <v>26</v>
      </c>
      <c r="J15" s="15" t="str">
        <f>IF('Rekapitulace stavby'!AN11="","",'Rekapitulace stavby'!AN11)</f>
        <v/>
      </c>
      <c r="L15" s="29"/>
      <c r="AZ15" s="82" t="s">
        <v>131</v>
      </c>
      <c r="BA15" s="82" t="s">
        <v>124</v>
      </c>
      <c r="BB15" s="82" t="s">
        <v>121</v>
      </c>
      <c r="BC15" s="82" t="s">
        <v>132</v>
      </c>
      <c r="BD15" s="82" t="s">
        <v>78</v>
      </c>
    </row>
    <row r="16" spans="2:56" s="1" customFormat="1" ht="6.95" customHeight="1">
      <c r="B16" s="29"/>
      <c r="I16" s="84"/>
      <c r="L16" s="29"/>
      <c r="AZ16" s="82" t="s">
        <v>133</v>
      </c>
      <c r="BA16" s="82" t="s">
        <v>124</v>
      </c>
      <c r="BB16" s="82" t="s">
        <v>121</v>
      </c>
      <c r="BC16" s="82" t="s">
        <v>134</v>
      </c>
      <c r="BD16" s="82" t="s">
        <v>78</v>
      </c>
    </row>
    <row r="17" spans="2:56" s="1" customFormat="1" ht="12" customHeight="1">
      <c r="B17" s="29"/>
      <c r="D17" s="24" t="s">
        <v>27</v>
      </c>
      <c r="I17" s="85" t="s">
        <v>25</v>
      </c>
      <c r="J17" s="25" t="str">
        <f>'Rekapitulace stavby'!AN13</f>
        <v>Vyplň údaj</v>
      </c>
      <c r="L17" s="29"/>
      <c r="AZ17" s="82" t="s">
        <v>135</v>
      </c>
      <c r="BA17" s="82" t="s">
        <v>136</v>
      </c>
      <c r="BB17" s="82" t="s">
        <v>90</v>
      </c>
      <c r="BC17" s="82" t="s">
        <v>137</v>
      </c>
      <c r="BD17" s="82" t="s">
        <v>92</v>
      </c>
    </row>
    <row r="18" spans="2:56" s="1" customFormat="1" ht="18" customHeight="1">
      <c r="B18" s="29"/>
      <c r="E18" s="231" t="str">
        <f>'Rekapitulace stavby'!E14</f>
        <v>Vyplň údaj</v>
      </c>
      <c r="F18" s="206"/>
      <c r="G18" s="206"/>
      <c r="H18" s="206"/>
      <c r="I18" s="85" t="s">
        <v>26</v>
      </c>
      <c r="J18" s="25" t="str">
        <f>'Rekapitulace stavby'!AN14</f>
        <v>Vyplň údaj</v>
      </c>
      <c r="L18" s="29"/>
    </row>
    <row r="19" spans="2:56" s="1" customFormat="1" ht="6.95" customHeight="1">
      <c r="B19" s="29"/>
      <c r="I19" s="84"/>
      <c r="L19" s="29"/>
    </row>
    <row r="20" spans="2:56" s="1" customFormat="1" ht="12" customHeight="1">
      <c r="B20" s="29"/>
      <c r="D20" s="24" t="s">
        <v>29</v>
      </c>
      <c r="I20" s="85" t="s">
        <v>25</v>
      </c>
      <c r="J20" s="15" t="s">
        <v>1</v>
      </c>
      <c r="L20" s="29"/>
    </row>
    <row r="21" spans="2:56" s="1" customFormat="1" ht="18" customHeight="1">
      <c r="B21" s="29"/>
      <c r="E21" s="15" t="s">
        <v>138</v>
      </c>
      <c r="I21" s="85" t="s">
        <v>26</v>
      </c>
      <c r="J21" s="15" t="s">
        <v>1</v>
      </c>
      <c r="L21" s="29"/>
    </row>
    <row r="22" spans="2:56" s="1" customFormat="1" ht="6.95" customHeight="1">
      <c r="B22" s="29"/>
      <c r="I22" s="84"/>
      <c r="L22" s="29"/>
    </row>
    <row r="23" spans="2:56" s="1" customFormat="1" ht="12" customHeight="1">
      <c r="B23" s="29"/>
      <c r="D23" s="24" t="s">
        <v>31</v>
      </c>
      <c r="I23" s="85" t="s">
        <v>25</v>
      </c>
      <c r="J23" s="15" t="s">
        <v>1</v>
      </c>
      <c r="L23" s="29"/>
    </row>
    <row r="24" spans="2:56" s="1" customFormat="1" ht="18" customHeight="1">
      <c r="B24" s="29"/>
      <c r="E24" s="15" t="s">
        <v>32</v>
      </c>
      <c r="I24" s="85" t="s">
        <v>26</v>
      </c>
      <c r="J24" s="15" t="s">
        <v>1</v>
      </c>
      <c r="L24" s="29"/>
    </row>
    <row r="25" spans="2:56" s="1" customFormat="1" ht="6.95" customHeight="1">
      <c r="B25" s="29"/>
      <c r="I25" s="84"/>
      <c r="L25" s="29"/>
    </row>
    <row r="26" spans="2:56" s="1" customFormat="1" ht="12" customHeight="1">
      <c r="B26" s="29"/>
      <c r="D26" s="24" t="s">
        <v>33</v>
      </c>
      <c r="I26" s="84"/>
      <c r="L26" s="29"/>
    </row>
    <row r="27" spans="2:56" s="6" customFormat="1" ht="16.5" customHeight="1">
      <c r="B27" s="86"/>
      <c r="E27" s="210" t="s">
        <v>1</v>
      </c>
      <c r="F27" s="210"/>
      <c r="G27" s="210"/>
      <c r="H27" s="210"/>
      <c r="I27" s="87"/>
      <c r="L27" s="86"/>
    </row>
    <row r="28" spans="2:56" s="1" customFormat="1" ht="6.95" customHeight="1">
      <c r="B28" s="29"/>
      <c r="I28" s="84"/>
      <c r="L28" s="29"/>
    </row>
    <row r="29" spans="2:56" s="1" customFormat="1" ht="6.95" customHeight="1">
      <c r="B29" s="29"/>
      <c r="D29" s="46"/>
      <c r="E29" s="46"/>
      <c r="F29" s="46"/>
      <c r="G29" s="46"/>
      <c r="H29" s="46"/>
      <c r="I29" s="88"/>
      <c r="J29" s="46"/>
      <c r="K29" s="46"/>
      <c r="L29" s="29"/>
    </row>
    <row r="30" spans="2:56" s="1" customFormat="1" ht="25.35" customHeight="1">
      <c r="B30" s="29"/>
      <c r="D30" s="89" t="s">
        <v>34</v>
      </c>
      <c r="I30" s="84"/>
      <c r="J30" s="59">
        <f>ROUND(J89, 2)</f>
        <v>0</v>
      </c>
      <c r="L30" s="29"/>
    </row>
    <row r="31" spans="2:56" s="1" customFormat="1" ht="6.95" customHeight="1">
      <c r="B31" s="29"/>
      <c r="D31" s="46"/>
      <c r="E31" s="46"/>
      <c r="F31" s="46"/>
      <c r="G31" s="46"/>
      <c r="H31" s="46"/>
      <c r="I31" s="88"/>
      <c r="J31" s="46"/>
      <c r="K31" s="46"/>
      <c r="L31" s="29"/>
    </row>
    <row r="32" spans="2:56" s="1" customFormat="1" ht="14.45" customHeight="1">
      <c r="B32" s="29"/>
      <c r="F32" s="32" t="s">
        <v>36</v>
      </c>
      <c r="I32" s="90" t="s">
        <v>35</v>
      </c>
      <c r="J32" s="32" t="s">
        <v>37</v>
      </c>
      <c r="L32" s="29"/>
    </row>
    <row r="33" spans="2:12" s="1" customFormat="1" ht="14.45" customHeight="1">
      <c r="B33" s="29"/>
      <c r="D33" s="24" t="s">
        <v>38</v>
      </c>
      <c r="E33" s="24" t="s">
        <v>39</v>
      </c>
      <c r="F33" s="91">
        <f>ROUND((SUM(BE89:BE274)),  2)</f>
        <v>0</v>
      </c>
      <c r="I33" s="92">
        <v>0.21</v>
      </c>
      <c r="J33" s="91">
        <f>ROUND(((SUM(BE89:BE274))*I33),  2)</f>
        <v>0</v>
      </c>
      <c r="L33" s="29"/>
    </row>
    <row r="34" spans="2:12" s="1" customFormat="1" ht="14.45" customHeight="1">
      <c r="B34" s="29"/>
      <c r="E34" s="24" t="s">
        <v>40</v>
      </c>
      <c r="F34" s="91">
        <f>ROUND((SUM(BF89:BF274)),  2)</f>
        <v>0</v>
      </c>
      <c r="I34" s="92">
        <v>0.15</v>
      </c>
      <c r="J34" s="91">
        <f>ROUND(((SUM(BF89:BF274))*I34),  2)</f>
        <v>0</v>
      </c>
      <c r="L34" s="29"/>
    </row>
    <row r="35" spans="2:12" s="1" customFormat="1" ht="14.45" hidden="1" customHeight="1">
      <c r="B35" s="29"/>
      <c r="E35" s="24" t="s">
        <v>41</v>
      </c>
      <c r="F35" s="91">
        <f>ROUND((SUM(BG89:BG274)),  2)</f>
        <v>0</v>
      </c>
      <c r="I35" s="92">
        <v>0.21</v>
      </c>
      <c r="J35" s="91">
        <f>0</f>
        <v>0</v>
      </c>
      <c r="L35" s="29"/>
    </row>
    <row r="36" spans="2:12" s="1" customFormat="1" ht="14.45" hidden="1" customHeight="1">
      <c r="B36" s="29"/>
      <c r="E36" s="24" t="s">
        <v>42</v>
      </c>
      <c r="F36" s="91">
        <f>ROUND((SUM(BH89:BH274)),  2)</f>
        <v>0</v>
      </c>
      <c r="I36" s="92">
        <v>0.15</v>
      </c>
      <c r="J36" s="91">
        <f>0</f>
        <v>0</v>
      </c>
      <c r="L36" s="29"/>
    </row>
    <row r="37" spans="2:12" s="1" customFormat="1" ht="14.45" hidden="1" customHeight="1">
      <c r="B37" s="29"/>
      <c r="E37" s="24" t="s">
        <v>43</v>
      </c>
      <c r="F37" s="91">
        <f>ROUND((SUM(BI89:BI274)),  2)</f>
        <v>0</v>
      </c>
      <c r="I37" s="92">
        <v>0</v>
      </c>
      <c r="J37" s="91">
        <f>0</f>
        <v>0</v>
      </c>
      <c r="L37" s="29"/>
    </row>
    <row r="38" spans="2:12" s="1" customFormat="1" ht="6.95" customHeight="1">
      <c r="B38" s="29"/>
      <c r="I38" s="84"/>
      <c r="L38" s="29"/>
    </row>
    <row r="39" spans="2:12" s="1" customFormat="1" ht="25.35" customHeight="1">
      <c r="B39" s="29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97"/>
      <c r="J39" s="98">
        <f>SUM(J30:J37)</f>
        <v>0</v>
      </c>
      <c r="K39" s="99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100"/>
      <c r="J40" s="39"/>
      <c r="K40" s="39"/>
      <c r="L40" s="29"/>
    </row>
    <row r="44" spans="2:12" s="1" customFormat="1" ht="6.95" hidden="1" customHeight="1">
      <c r="B44" s="40"/>
      <c r="C44" s="41"/>
      <c r="D44" s="41"/>
      <c r="E44" s="41"/>
      <c r="F44" s="41"/>
      <c r="G44" s="41"/>
      <c r="H44" s="41"/>
      <c r="I44" s="101"/>
      <c r="J44" s="41"/>
      <c r="K44" s="41"/>
      <c r="L44" s="29"/>
    </row>
    <row r="45" spans="2:12" s="1" customFormat="1" ht="24.95" hidden="1" customHeight="1">
      <c r="B45" s="29"/>
      <c r="C45" s="19" t="s">
        <v>139</v>
      </c>
      <c r="I45" s="84"/>
      <c r="L45" s="29"/>
    </row>
    <row r="46" spans="2:12" s="1" customFormat="1" ht="6.95" hidden="1" customHeight="1">
      <c r="B46" s="29"/>
      <c r="I46" s="84"/>
      <c r="L46" s="29"/>
    </row>
    <row r="47" spans="2:12" s="1" customFormat="1" ht="12" hidden="1" customHeight="1">
      <c r="B47" s="29"/>
      <c r="C47" s="24" t="s">
        <v>16</v>
      </c>
      <c r="I47" s="84"/>
      <c r="L47" s="29"/>
    </row>
    <row r="48" spans="2:12" s="1" customFormat="1" ht="16.5" hidden="1" customHeight="1">
      <c r="B48" s="29"/>
      <c r="E48" s="229" t="str">
        <f>E7</f>
        <v>U ZÁMECKÉHO PARKU - LITVÍNOV</v>
      </c>
      <c r="F48" s="230"/>
      <c r="G48" s="230"/>
      <c r="H48" s="230"/>
      <c r="I48" s="84"/>
      <c r="L48" s="29"/>
    </row>
    <row r="49" spans="2:47" s="1" customFormat="1" ht="12" hidden="1" customHeight="1">
      <c r="B49" s="29"/>
      <c r="C49" s="24" t="s">
        <v>109</v>
      </c>
      <c r="I49" s="84"/>
      <c r="L49" s="29"/>
    </row>
    <row r="50" spans="2:47" s="1" customFormat="1" ht="16.5" hidden="1" customHeight="1">
      <c r="B50" s="29"/>
      <c r="E50" s="203" t="str">
        <f>E9</f>
        <v>ZRN1 - KOMUNIKACE</v>
      </c>
      <c r="F50" s="202"/>
      <c r="G50" s="202"/>
      <c r="H50" s="202"/>
      <c r="I50" s="84"/>
      <c r="L50" s="29"/>
    </row>
    <row r="51" spans="2:47" s="1" customFormat="1" ht="6.95" hidden="1" customHeight="1">
      <c r="B51" s="29"/>
      <c r="I51" s="84"/>
      <c r="L51" s="29"/>
    </row>
    <row r="52" spans="2:47" s="1" customFormat="1" ht="12" hidden="1" customHeight="1">
      <c r="B52" s="29"/>
      <c r="C52" s="24" t="s">
        <v>20</v>
      </c>
      <c r="F52" s="15" t="str">
        <f>F12</f>
        <v xml:space="preserve"> </v>
      </c>
      <c r="I52" s="85" t="s">
        <v>22</v>
      </c>
      <c r="J52" s="45" t="str">
        <f>IF(J12="","",J12)</f>
        <v>29. 12. 2018</v>
      </c>
      <c r="L52" s="29"/>
    </row>
    <row r="53" spans="2:47" s="1" customFormat="1" ht="6.95" hidden="1" customHeight="1">
      <c r="B53" s="29"/>
      <c r="I53" s="84"/>
      <c r="L53" s="29"/>
    </row>
    <row r="54" spans="2:47" s="1" customFormat="1" ht="13.7" hidden="1" customHeight="1">
      <c r="B54" s="29"/>
      <c r="C54" s="24" t="s">
        <v>24</v>
      </c>
      <c r="F54" s="15" t="str">
        <f>E15</f>
        <v xml:space="preserve"> </v>
      </c>
      <c r="I54" s="85" t="s">
        <v>29</v>
      </c>
      <c r="J54" s="27" t="str">
        <f>E21</f>
        <v>NE2D PROJEKT</v>
      </c>
      <c r="L54" s="29"/>
    </row>
    <row r="55" spans="2:47" s="1" customFormat="1" ht="13.7" hidden="1" customHeight="1">
      <c r="B55" s="29"/>
      <c r="C55" s="24" t="s">
        <v>27</v>
      </c>
      <c r="F55" s="15" t="str">
        <f>IF(E18="","",E18)</f>
        <v>Vyplň údaj</v>
      </c>
      <c r="I55" s="85" t="s">
        <v>31</v>
      </c>
      <c r="J55" s="27" t="str">
        <f>E24</f>
        <v>PLHÁK</v>
      </c>
      <c r="L55" s="29"/>
    </row>
    <row r="56" spans="2:47" s="1" customFormat="1" ht="10.35" hidden="1" customHeight="1">
      <c r="B56" s="29"/>
      <c r="I56" s="84"/>
      <c r="L56" s="29"/>
    </row>
    <row r="57" spans="2:47" s="1" customFormat="1" ht="29.25" hidden="1" customHeight="1">
      <c r="B57" s="29"/>
      <c r="C57" s="102" t="s">
        <v>140</v>
      </c>
      <c r="D57" s="93"/>
      <c r="E57" s="93"/>
      <c r="F57" s="93"/>
      <c r="G57" s="93"/>
      <c r="H57" s="93"/>
      <c r="I57" s="103"/>
      <c r="J57" s="104" t="s">
        <v>141</v>
      </c>
      <c r="K57" s="93"/>
      <c r="L57" s="29"/>
    </row>
    <row r="58" spans="2:47" s="1" customFormat="1" ht="10.35" hidden="1" customHeight="1">
      <c r="B58" s="29"/>
      <c r="I58" s="84"/>
      <c r="L58" s="29"/>
    </row>
    <row r="59" spans="2:47" s="1" customFormat="1" ht="22.9" hidden="1" customHeight="1">
      <c r="B59" s="29"/>
      <c r="C59" s="105" t="s">
        <v>142</v>
      </c>
      <c r="I59" s="84"/>
      <c r="J59" s="59">
        <f>J89</f>
        <v>0</v>
      </c>
      <c r="L59" s="29"/>
      <c r="AU59" s="15" t="s">
        <v>143</v>
      </c>
    </row>
    <row r="60" spans="2:47" s="7" customFormat="1" ht="24.95" hidden="1" customHeight="1">
      <c r="B60" s="106"/>
      <c r="D60" s="107" t="s">
        <v>144</v>
      </c>
      <c r="E60" s="108"/>
      <c r="F60" s="108"/>
      <c r="G60" s="108"/>
      <c r="H60" s="108"/>
      <c r="I60" s="109"/>
      <c r="J60" s="110">
        <f>J90</f>
        <v>0</v>
      </c>
      <c r="L60" s="106"/>
    </row>
    <row r="61" spans="2:47" s="8" customFormat="1" ht="19.899999999999999" hidden="1" customHeight="1">
      <c r="B61" s="111"/>
      <c r="D61" s="112" t="s">
        <v>145</v>
      </c>
      <c r="E61" s="113"/>
      <c r="F61" s="113"/>
      <c r="G61" s="113"/>
      <c r="H61" s="113"/>
      <c r="I61" s="114"/>
      <c r="J61" s="115">
        <f>J91</f>
        <v>0</v>
      </c>
      <c r="L61" s="111"/>
    </row>
    <row r="62" spans="2:47" s="8" customFormat="1" ht="19.899999999999999" hidden="1" customHeight="1">
      <c r="B62" s="111"/>
      <c r="D62" s="112" t="s">
        <v>146</v>
      </c>
      <c r="E62" s="113"/>
      <c r="F62" s="113"/>
      <c r="G62" s="113"/>
      <c r="H62" s="113"/>
      <c r="I62" s="114"/>
      <c r="J62" s="115">
        <f>J171</f>
        <v>0</v>
      </c>
      <c r="L62" s="111"/>
    </row>
    <row r="63" spans="2:47" s="8" customFormat="1" ht="19.899999999999999" hidden="1" customHeight="1">
      <c r="B63" s="111"/>
      <c r="D63" s="112" t="s">
        <v>147</v>
      </c>
      <c r="E63" s="113"/>
      <c r="F63" s="113"/>
      <c r="G63" s="113"/>
      <c r="H63" s="113"/>
      <c r="I63" s="114"/>
      <c r="J63" s="115">
        <f>J176</f>
        <v>0</v>
      </c>
      <c r="L63" s="111"/>
    </row>
    <row r="64" spans="2:47" s="8" customFormat="1" ht="19.899999999999999" hidden="1" customHeight="1">
      <c r="B64" s="111"/>
      <c r="D64" s="112" t="s">
        <v>148</v>
      </c>
      <c r="E64" s="113"/>
      <c r="F64" s="113"/>
      <c r="G64" s="113"/>
      <c r="H64" s="113"/>
      <c r="I64" s="114"/>
      <c r="J64" s="115">
        <f>J212</f>
        <v>0</v>
      </c>
      <c r="L64" s="111"/>
    </row>
    <row r="65" spans="2:12" s="8" customFormat="1" ht="19.899999999999999" hidden="1" customHeight="1">
      <c r="B65" s="111"/>
      <c r="D65" s="112" t="s">
        <v>149</v>
      </c>
      <c r="E65" s="113"/>
      <c r="F65" s="113"/>
      <c r="G65" s="113"/>
      <c r="H65" s="113"/>
      <c r="I65" s="114"/>
      <c r="J65" s="115">
        <f>J250</f>
        <v>0</v>
      </c>
      <c r="L65" s="111"/>
    </row>
    <row r="66" spans="2:12" s="8" customFormat="1" ht="19.899999999999999" hidden="1" customHeight="1">
      <c r="B66" s="111"/>
      <c r="D66" s="112" t="s">
        <v>150</v>
      </c>
      <c r="E66" s="113"/>
      <c r="F66" s="113"/>
      <c r="G66" s="113"/>
      <c r="H66" s="113"/>
      <c r="I66" s="114"/>
      <c r="J66" s="115">
        <f>J265</f>
        <v>0</v>
      </c>
      <c r="L66" s="111"/>
    </row>
    <row r="67" spans="2:12" s="7" customFormat="1" ht="24.95" hidden="1" customHeight="1">
      <c r="B67" s="106"/>
      <c r="D67" s="107" t="s">
        <v>151</v>
      </c>
      <c r="E67" s="108"/>
      <c r="F67" s="108"/>
      <c r="G67" s="108"/>
      <c r="H67" s="108"/>
      <c r="I67" s="109"/>
      <c r="J67" s="110">
        <f>J267</f>
        <v>0</v>
      </c>
      <c r="L67" s="106"/>
    </row>
    <row r="68" spans="2:12" s="8" customFormat="1" ht="19.899999999999999" hidden="1" customHeight="1">
      <c r="B68" s="111"/>
      <c r="D68" s="112" t="s">
        <v>152</v>
      </c>
      <c r="E68" s="113"/>
      <c r="F68" s="113"/>
      <c r="G68" s="113"/>
      <c r="H68" s="113"/>
      <c r="I68" s="114"/>
      <c r="J68" s="115">
        <f>J268</f>
        <v>0</v>
      </c>
      <c r="L68" s="111"/>
    </row>
    <row r="69" spans="2:12" s="8" customFormat="1" ht="19.899999999999999" hidden="1" customHeight="1">
      <c r="B69" s="111"/>
      <c r="D69" s="112" t="s">
        <v>153</v>
      </c>
      <c r="E69" s="113"/>
      <c r="F69" s="113"/>
      <c r="G69" s="113"/>
      <c r="H69" s="113"/>
      <c r="I69" s="114"/>
      <c r="J69" s="115">
        <f>J272</f>
        <v>0</v>
      </c>
      <c r="L69" s="111"/>
    </row>
    <row r="70" spans="2:12" s="1" customFormat="1" ht="21.75" hidden="1" customHeight="1">
      <c r="B70" s="29"/>
      <c r="I70" s="84"/>
      <c r="L70" s="29"/>
    </row>
    <row r="71" spans="2:12" s="1" customFormat="1" ht="6.95" hidden="1" customHeight="1">
      <c r="B71" s="38"/>
      <c r="C71" s="39"/>
      <c r="D71" s="39"/>
      <c r="E71" s="39"/>
      <c r="F71" s="39"/>
      <c r="G71" s="39"/>
      <c r="H71" s="39"/>
      <c r="I71" s="100"/>
      <c r="J71" s="39"/>
      <c r="K71" s="39"/>
      <c r="L71" s="29"/>
    </row>
    <row r="72" spans="2:12" hidden="1"/>
    <row r="73" spans="2:12" hidden="1"/>
    <row r="74" spans="2:12" hidden="1"/>
    <row r="75" spans="2:12" s="1" customFormat="1" ht="6.95" customHeight="1">
      <c r="B75" s="40"/>
      <c r="C75" s="41"/>
      <c r="D75" s="41"/>
      <c r="E75" s="41"/>
      <c r="F75" s="41"/>
      <c r="G75" s="41"/>
      <c r="H75" s="41"/>
      <c r="I75" s="101"/>
      <c r="J75" s="41"/>
      <c r="K75" s="41"/>
      <c r="L75" s="29"/>
    </row>
    <row r="76" spans="2:12" s="1" customFormat="1" ht="24.95" customHeight="1">
      <c r="B76" s="29"/>
      <c r="C76" s="19" t="s">
        <v>154</v>
      </c>
      <c r="I76" s="84"/>
      <c r="L76" s="29"/>
    </row>
    <row r="77" spans="2:12" s="1" customFormat="1" ht="6.95" customHeight="1">
      <c r="B77" s="29"/>
      <c r="I77" s="84"/>
      <c r="L77" s="29"/>
    </row>
    <row r="78" spans="2:12" s="1" customFormat="1" ht="12" customHeight="1">
      <c r="B78" s="29"/>
      <c r="C78" s="24" t="s">
        <v>16</v>
      </c>
      <c r="I78" s="84"/>
      <c r="L78" s="29"/>
    </row>
    <row r="79" spans="2:12" s="1" customFormat="1" ht="16.5" customHeight="1">
      <c r="B79" s="29"/>
      <c r="E79" s="229" t="str">
        <f>E7</f>
        <v>U ZÁMECKÉHO PARKU - LITVÍNOV</v>
      </c>
      <c r="F79" s="230"/>
      <c r="G79" s="230"/>
      <c r="H79" s="230"/>
      <c r="I79" s="84"/>
      <c r="L79" s="29"/>
    </row>
    <row r="80" spans="2:12" s="1" customFormat="1" ht="12" customHeight="1">
      <c r="B80" s="29"/>
      <c r="C80" s="24" t="s">
        <v>109</v>
      </c>
      <c r="I80" s="84"/>
      <c r="L80" s="29"/>
    </row>
    <row r="81" spans="2:65" s="1" customFormat="1" ht="16.5" customHeight="1">
      <c r="B81" s="29"/>
      <c r="E81" s="203" t="str">
        <f>E9</f>
        <v>ZRN1 - KOMUNIKACE</v>
      </c>
      <c r="F81" s="202"/>
      <c r="G81" s="202"/>
      <c r="H81" s="202"/>
      <c r="I81" s="84"/>
      <c r="L81" s="29"/>
    </row>
    <row r="82" spans="2:65" s="1" customFormat="1" ht="6.95" customHeight="1">
      <c r="B82" s="29"/>
      <c r="I82" s="84"/>
      <c r="L82" s="29"/>
    </row>
    <row r="83" spans="2:65" s="1" customFormat="1" ht="12" customHeight="1">
      <c r="B83" s="29"/>
      <c r="C83" s="24" t="s">
        <v>20</v>
      </c>
      <c r="F83" s="15" t="str">
        <f>F12</f>
        <v xml:space="preserve"> </v>
      </c>
      <c r="I83" s="85" t="s">
        <v>22</v>
      </c>
      <c r="J83" s="45" t="str">
        <f>IF(J12="","",J12)</f>
        <v>29. 12. 2018</v>
      </c>
      <c r="L83" s="29"/>
    </row>
    <row r="84" spans="2:65" s="1" customFormat="1" ht="6.95" customHeight="1">
      <c r="B84" s="29"/>
      <c r="I84" s="84"/>
      <c r="L84" s="29"/>
    </row>
    <row r="85" spans="2:65" s="1" customFormat="1" ht="13.7" customHeight="1">
      <c r="B85" s="29"/>
      <c r="C85" s="24" t="s">
        <v>24</v>
      </c>
      <c r="F85" s="15" t="str">
        <f>E15</f>
        <v xml:space="preserve"> </v>
      </c>
      <c r="I85" s="85" t="s">
        <v>29</v>
      </c>
      <c r="J85" s="27" t="str">
        <f>E21</f>
        <v>NE2D PROJEKT</v>
      </c>
      <c r="L85" s="29"/>
    </row>
    <row r="86" spans="2:65" s="1" customFormat="1" ht="13.7" customHeight="1">
      <c r="B86" s="29"/>
      <c r="C86" s="24" t="s">
        <v>27</v>
      </c>
      <c r="F86" s="15" t="str">
        <f>IF(E18="","",E18)</f>
        <v>Vyplň údaj</v>
      </c>
      <c r="I86" s="85" t="s">
        <v>31</v>
      </c>
      <c r="J86" s="27" t="str">
        <f>E24</f>
        <v>PLHÁK</v>
      </c>
      <c r="L86" s="29"/>
    </row>
    <row r="87" spans="2:65" s="1" customFormat="1" ht="10.35" customHeight="1">
      <c r="B87" s="29"/>
      <c r="I87" s="84"/>
      <c r="L87" s="29"/>
    </row>
    <row r="88" spans="2:65" s="9" customFormat="1" ht="29.25" customHeight="1">
      <c r="B88" s="116"/>
      <c r="C88" s="117" t="s">
        <v>155</v>
      </c>
      <c r="D88" s="118" t="s">
        <v>53</v>
      </c>
      <c r="E88" s="118" t="s">
        <v>49</v>
      </c>
      <c r="F88" s="118" t="s">
        <v>50</v>
      </c>
      <c r="G88" s="118" t="s">
        <v>156</v>
      </c>
      <c r="H88" s="118" t="s">
        <v>157</v>
      </c>
      <c r="I88" s="119" t="s">
        <v>158</v>
      </c>
      <c r="J88" s="118" t="s">
        <v>141</v>
      </c>
      <c r="K88" s="120" t="s">
        <v>159</v>
      </c>
      <c r="L88" s="116"/>
      <c r="M88" s="52" t="s">
        <v>1</v>
      </c>
      <c r="N88" s="53" t="s">
        <v>38</v>
      </c>
      <c r="O88" s="53" t="s">
        <v>160</v>
      </c>
      <c r="P88" s="53" t="s">
        <v>161</v>
      </c>
      <c r="Q88" s="53" t="s">
        <v>162</v>
      </c>
      <c r="R88" s="53" t="s">
        <v>163</v>
      </c>
      <c r="S88" s="53" t="s">
        <v>164</v>
      </c>
      <c r="T88" s="54" t="s">
        <v>165</v>
      </c>
    </row>
    <row r="89" spans="2:65" s="1" customFormat="1" ht="22.9" customHeight="1">
      <c r="B89" s="29"/>
      <c r="C89" s="57" t="s">
        <v>166</v>
      </c>
      <c r="I89" s="84"/>
      <c r="J89" s="121">
        <f>BK89</f>
        <v>0</v>
      </c>
      <c r="L89" s="29"/>
      <c r="M89" s="55"/>
      <c r="N89" s="46"/>
      <c r="O89" s="46"/>
      <c r="P89" s="122">
        <f>P90+P267</f>
        <v>0</v>
      </c>
      <c r="Q89" s="46"/>
      <c r="R89" s="122">
        <f>R90+R267</f>
        <v>519.39119889999995</v>
      </c>
      <c r="S89" s="46"/>
      <c r="T89" s="123">
        <f>T90+T267</f>
        <v>1072.509</v>
      </c>
      <c r="AT89" s="15" t="s">
        <v>67</v>
      </c>
      <c r="AU89" s="15" t="s">
        <v>143</v>
      </c>
      <c r="BK89" s="124">
        <f>BK90+BK267</f>
        <v>0</v>
      </c>
    </row>
    <row r="90" spans="2:65" s="10" customFormat="1" ht="25.9" customHeight="1">
      <c r="B90" s="125"/>
      <c r="D90" s="126" t="s">
        <v>67</v>
      </c>
      <c r="E90" s="127" t="s">
        <v>167</v>
      </c>
      <c r="F90" s="127" t="s">
        <v>168</v>
      </c>
      <c r="I90" s="128"/>
      <c r="J90" s="129">
        <f>BK90</f>
        <v>0</v>
      </c>
      <c r="L90" s="125"/>
      <c r="M90" s="130"/>
      <c r="N90" s="131"/>
      <c r="O90" s="131"/>
      <c r="P90" s="132">
        <f>P91+P171+P176+P212+P250+P265</f>
        <v>0</v>
      </c>
      <c r="Q90" s="131"/>
      <c r="R90" s="132">
        <f>R91+R171+R176+R212+R250+R265</f>
        <v>505.53543339999999</v>
      </c>
      <c r="S90" s="131"/>
      <c r="T90" s="133">
        <f>T91+T171+T176+T212+T250+T265</f>
        <v>1072.509</v>
      </c>
      <c r="AR90" s="126" t="s">
        <v>76</v>
      </c>
      <c r="AT90" s="134" t="s">
        <v>67</v>
      </c>
      <c r="AU90" s="134" t="s">
        <v>68</v>
      </c>
      <c r="AY90" s="126" t="s">
        <v>169</v>
      </c>
      <c r="BK90" s="135">
        <f>BK91+BK171+BK176+BK212+BK250+BK265</f>
        <v>0</v>
      </c>
    </row>
    <row r="91" spans="2:65" s="10" customFormat="1" ht="22.9" customHeight="1">
      <c r="B91" s="125"/>
      <c r="D91" s="126" t="s">
        <v>67</v>
      </c>
      <c r="E91" s="136" t="s">
        <v>76</v>
      </c>
      <c r="F91" s="136" t="s">
        <v>170</v>
      </c>
      <c r="I91" s="128"/>
      <c r="J91" s="137">
        <f>BK91</f>
        <v>0</v>
      </c>
      <c r="L91" s="125"/>
      <c r="M91" s="130"/>
      <c r="N91" s="131"/>
      <c r="O91" s="131"/>
      <c r="P91" s="132">
        <f>SUM(P92:P170)</f>
        <v>0</v>
      </c>
      <c r="Q91" s="131"/>
      <c r="R91" s="132">
        <f>SUM(R92:R170)</f>
        <v>40.993899999999996</v>
      </c>
      <c r="S91" s="131"/>
      <c r="T91" s="133">
        <f>SUM(T92:T170)</f>
        <v>1072.509</v>
      </c>
      <c r="AR91" s="126" t="s">
        <v>76</v>
      </c>
      <c r="AT91" s="134" t="s">
        <v>67</v>
      </c>
      <c r="AU91" s="134" t="s">
        <v>76</v>
      </c>
      <c r="AY91" s="126" t="s">
        <v>169</v>
      </c>
      <c r="BK91" s="135">
        <f>SUM(BK92:BK170)</f>
        <v>0</v>
      </c>
    </row>
    <row r="92" spans="2:65" s="1" customFormat="1" ht="16.5" customHeight="1">
      <c r="B92" s="138"/>
      <c r="C92" s="139" t="s">
        <v>76</v>
      </c>
      <c r="D92" s="139" t="s">
        <v>171</v>
      </c>
      <c r="E92" s="140" t="s">
        <v>172</v>
      </c>
      <c r="F92" s="141" t="s">
        <v>173</v>
      </c>
      <c r="G92" s="142" t="s">
        <v>174</v>
      </c>
      <c r="H92" s="143">
        <v>2</v>
      </c>
      <c r="I92" s="144"/>
      <c r="J92" s="145">
        <f>ROUND(I92*H92,2)</f>
        <v>0</v>
      </c>
      <c r="K92" s="141" t="s">
        <v>175</v>
      </c>
      <c r="L92" s="29"/>
      <c r="M92" s="146" t="s">
        <v>1</v>
      </c>
      <c r="N92" s="147" t="s">
        <v>39</v>
      </c>
      <c r="O92" s="48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AR92" s="15" t="s">
        <v>176</v>
      </c>
      <c r="AT92" s="15" t="s">
        <v>171</v>
      </c>
      <c r="AU92" s="15" t="s">
        <v>78</v>
      </c>
      <c r="AY92" s="15" t="s">
        <v>169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5" t="s">
        <v>76</v>
      </c>
      <c r="BK92" s="150">
        <f>ROUND(I92*H92,2)</f>
        <v>0</v>
      </c>
      <c r="BL92" s="15" t="s">
        <v>176</v>
      </c>
      <c r="BM92" s="15" t="s">
        <v>177</v>
      </c>
    </row>
    <row r="93" spans="2:65" s="1" customFormat="1" ht="16.5" customHeight="1">
      <c r="B93" s="138"/>
      <c r="C93" s="139" t="s">
        <v>78</v>
      </c>
      <c r="D93" s="139" t="s">
        <v>171</v>
      </c>
      <c r="E93" s="140" t="s">
        <v>178</v>
      </c>
      <c r="F93" s="141" t="s">
        <v>179</v>
      </c>
      <c r="G93" s="142" t="s">
        <v>174</v>
      </c>
      <c r="H93" s="143">
        <v>2</v>
      </c>
      <c r="I93" s="144"/>
      <c r="J93" s="145">
        <f>ROUND(I93*H93,2)</f>
        <v>0</v>
      </c>
      <c r="K93" s="141" t="s">
        <v>175</v>
      </c>
      <c r="L93" s="29"/>
      <c r="M93" s="146" t="s">
        <v>1</v>
      </c>
      <c r="N93" s="147" t="s">
        <v>39</v>
      </c>
      <c r="O93" s="48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AR93" s="15" t="s">
        <v>176</v>
      </c>
      <c r="AT93" s="15" t="s">
        <v>171</v>
      </c>
      <c r="AU93" s="15" t="s">
        <v>78</v>
      </c>
      <c r="AY93" s="15" t="s">
        <v>169</v>
      </c>
      <c r="BE93" s="150">
        <f>IF(N93="základní",J93,0)</f>
        <v>0</v>
      </c>
      <c r="BF93" s="150">
        <f>IF(N93="snížená",J93,0)</f>
        <v>0</v>
      </c>
      <c r="BG93" s="150">
        <f>IF(N93="zákl. přenesená",J93,0)</f>
        <v>0</v>
      </c>
      <c r="BH93" s="150">
        <f>IF(N93="sníž. přenesená",J93,0)</f>
        <v>0</v>
      </c>
      <c r="BI93" s="150">
        <f>IF(N93="nulová",J93,0)</f>
        <v>0</v>
      </c>
      <c r="BJ93" s="15" t="s">
        <v>76</v>
      </c>
      <c r="BK93" s="150">
        <f>ROUND(I93*H93,2)</f>
        <v>0</v>
      </c>
      <c r="BL93" s="15" t="s">
        <v>176</v>
      </c>
      <c r="BM93" s="15" t="s">
        <v>180</v>
      </c>
    </row>
    <row r="94" spans="2:65" s="1" customFormat="1" ht="16.5" customHeight="1">
      <c r="B94" s="138"/>
      <c r="C94" s="139" t="s">
        <v>92</v>
      </c>
      <c r="D94" s="139" t="s">
        <v>171</v>
      </c>
      <c r="E94" s="140" t="s">
        <v>181</v>
      </c>
      <c r="F94" s="141" t="s">
        <v>182</v>
      </c>
      <c r="G94" s="142" t="s">
        <v>90</v>
      </c>
      <c r="H94" s="143">
        <v>111</v>
      </c>
      <c r="I94" s="144"/>
      <c r="J94" s="145">
        <f>ROUND(I94*H94,2)</f>
        <v>0</v>
      </c>
      <c r="K94" s="141" t="s">
        <v>175</v>
      </c>
      <c r="L94" s="29"/>
      <c r="M94" s="146" t="s">
        <v>1</v>
      </c>
      <c r="N94" s="147" t="s">
        <v>39</v>
      </c>
      <c r="O94" s="48"/>
      <c r="P94" s="148">
        <f>O94*H94</f>
        <v>0</v>
      </c>
      <c r="Q94" s="148">
        <v>0</v>
      </c>
      <c r="R94" s="148">
        <f>Q94*H94</f>
        <v>0</v>
      </c>
      <c r="S94" s="148">
        <v>0.255</v>
      </c>
      <c r="T94" s="149">
        <f>S94*H94</f>
        <v>28.305</v>
      </c>
      <c r="AR94" s="15" t="s">
        <v>176</v>
      </c>
      <c r="AT94" s="15" t="s">
        <v>171</v>
      </c>
      <c r="AU94" s="15" t="s">
        <v>78</v>
      </c>
      <c r="AY94" s="15" t="s">
        <v>169</v>
      </c>
      <c r="BE94" s="150">
        <f>IF(N94="základní",J94,0)</f>
        <v>0</v>
      </c>
      <c r="BF94" s="150">
        <f>IF(N94="snížená",J94,0)</f>
        <v>0</v>
      </c>
      <c r="BG94" s="150">
        <f>IF(N94="zákl. přenesená",J94,0)</f>
        <v>0</v>
      </c>
      <c r="BH94" s="150">
        <f>IF(N94="sníž. přenesená",J94,0)</f>
        <v>0</v>
      </c>
      <c r="BI94" s="150">
        <f>IF(N94="nulová",J94,0)</f>
        <v>0</v>
      </c>
      <c r="BJ94" s="15" t="s">
        <v>76</v>
      </c>
      <c r="BK94" s="150">
        <f>ROUND(I94*H94,2)</f>
        <v>0</v>
      </c>
      <c r="BL94" s="15" t="s">
        <v>176</v>
      </c>
      <c r="BM94" s="15" t="s">
        <v>183</v>
      </c>
    </row>
    <row r="95" spans="2:65" s="11" customFormat="1">
      <c r="B95" s="151"/>
      <c r="D95" s="152" t="s">
        <v>184</v>
      </c>
      <c r="E95" s="153" t="s">
        <v>1</v>
      </c>
      <c r="F95" s="154" t="s">
        <v>93</v>
      </c>
      <c r="H95" s="155">
        <v>111</v>
      </c>
      <c r="I95" s="156"/>
      <c r="L95" s="151"/>
      <c r="M95" s="157"/>
      <c r="N95" s="158"/>
      <c r="O95" s="158"/>
      <c r="P95" s="158"/>
      <c r="Q95" s="158"/>
      <c r="R95" s="158"/>
      <c r="S95" s="158"/>
      <c r="T95" s="159"/>
      <c r="AT95" s="153" t="s">
        <v>184</v>
      </c>
      <c r="AU95" s="153" t="s">
        <v>78</v>
      </c>
      <c r="AV95" s="11" t="s">
        <v>78</v>
      </c>
      <c r="AW95" s="11" t="s">
        <v>30</v>
      </c>
      <c r="AX95" s="11" t="s">
        <v>76</v>
      </c>
      <c r="AY95" s="153" t="s">
        <v>169</v>
      </c>
    </row>
    <row r="96" spans="2:65" s="1" customFormat="1" ht="16.5" customHeight="1">
      <c r="B96" s="138"/>
      <c r="C96" s="139" t="s">
        <v>176</v>
      </c>
      <c r="D96" s="139" t="s">
        <v>171</v>
      </c>
      <c r="E96" s="140" t="s">
        <v>185</v>
      </c>
      <c r="F96" s="141" t="s">
        <v>186</v>
      </c>
      <c r="G96" s="142" t="s">
        <v>90</v>
      </c>
      <c r="H96" s="143">
        <v>88</v>
      </c>
      <c r="I96" s="144"/>
      <c r="J96" s="145">
        <f>ROUND(I96*H96,2)</f>
        <v>0</v>
      </c>
      <c r="K96" s="141" t="s">
        <v>175</v>
      </c>
      <c r="L96" s="29"/>
      <c r="M96" s="146" t="s">
        <v>1</v>
      </c>
      <c r="N96" s="147" t="s">
        <v>39</v>
      </c>
      <c r="O96" s="48"/>
      <c r="P96" s="148">
        <f>O96*H96</f>
        <v>0</v>
      </c>
      <c r="Q96" s="148">
        <v>0</v>
      </c>
      <c r="R96" s="148">
        <f>Q96*H96</f>
        <v>0</v>
      </c>
      <c r="S96" s="148">
        <v>0.505</v>
      </c>
      <c r="T96" s="149">
        <f>S96*H96</f>
        <v>44.44</v>
      </c>
      <c r="AR96" s="15" t="s">
        <v>176</v>
      </c>
      <c r="AT96" s="15" t="s">
        <v>171</v>
      </c>
      <c r="AU96" s="15" t="s">
        <v>78</v>
      </c>
      <c r="AY96" s="15" t="s">
        <v>169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5" t="s">
        <v>76</v>
      </c>
      <c r="BK96" s="150">
        <f>ROUND(I96*H96,2)</f>
        <v>0</v>
      </c>
      <c r="BL96" s="15" t="s">
        <v>176</v>
      </c>
      <c r="BM96" s="15" t="s">
        <v>187</v>
      </c>
    </row>
    <row r="97" spans="2:65" s="11" customFormat="1">
      <c r="B97" s="151"/>
      <c r="D97" s="152" t="s">
        <v>184</v>
      </c>
      <c r="E97" s="153" t="s">
        <v>1</v>
      </c>
      <c r="F97" s="154" t="s">
        <v>100</v>
      </c>
      <c r="H97" s="155">
        <v>88</v>
      </c>
      <c r="I97" s="156"/>
      <c r="L97" s="151"/>
      <c r="M97" s="157"/>
      <c r="N97" s="158"/>
      <c r="O97" s="158"/>
      <c r="P97" s="158"/>
      <c r="Q97" s="158"/>
      <c r="R97" s="158"/>
      <c r="S97" s="158"/>
      <c r="T97" s="159"/>
      <c r="AT97" s="153" t="s">
        <v>184</v>
      </c>
      <c r="AU97" s="153" t="s">
        <v>78</v>
      </c>
      <c r="AV97" s="11" t="s">
        <v>78</v>
      </c>
      <c r="AW97" s="11" t="s">
        <v>30</v>
      </c>
      <c r="AX97" s="11" t="s">
        <v>76</v>
      </c>
      <c r="AY97" s="153" t="s">
        <v>169</v>
      </c>
    </row>
    <row r="98" spans="2:65" s="1" customFormat="1" ht="16.5" customHeight="1">
      <c r="B98" s="138"/>
      <c r="C98" s="139" t="s">
        <v>188</v>
      </c>
      <c r="D98" s="139" t="s">
        <v>171</v>
      </c>
      <c r="E98" s="140" t="s">
        <v>189</v>
      </c>
      <c r="F98" s="141" t="s">
        <v>190</v>
      </c>
      <c r="G98" s="142" t="s">
        <v>90</v>
      </c>
      <c r="H98" s="143">
        <v>88</v>
      </c>
      <c r="I98" s="144"/>
      <c r="J98" s="145">
        <f>ROUND(I98*H98,2)</f>
        <v>0</v>
      </c>
      <c r="K98" s="141" t="s">
        <v>175</v>
      </c>
      <c r="L98" s="29"/>
      <c r="M98" s="146" t="s">
        <v>1</v>
      </c>
      <c r="N98" s="147" t="s">
        <v>39</v>
      </c>
      <c r="O98" s="48"/>
      <c r="P98" s="148">
        <f>O98*H98</f>
        <v>0</v>
      </c>
      <c r="Q98" s="148">
        <v>0</v>
      </c>
      <c r="R98" s="148">
        <f>Q98*H98</f>
        <v>0</v>
      </c>
      <c r="S98" s="148">
        <v>0.28999999999999998</v>
      </c>
      <c r="T98" s="149">
        <f>S98*H98</f>
        <v>25.52</v>
      </c>
      <c r="AR98" s="15" t="s">
        <v>176</v>
      </c>
      <c r="AT98" s="15" t="s">
        <v>171</v>
      </c>
      <c r="AU98" s="15" t="s">
        <v>78</v>
      </c>
      <c r="AY98" s="15" t="s">
        <v>169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15" t="s">
        <v>76</v>
      </c>
      <c r="BK98" s="150">
        <f>ROUND(I98*H98,2)</f>
        <v>0</v>
      </c>
      <c r="BL98" s="15" t="s">
        <v>176</v>
      </c>
      <c r="BM98" s="15" t="s">
        <v>191</v>
      </c>
    </row>
    <row r="99" spans="2:65" s="11" customFormat="1">
      <c r="B99" s="151"/>
      <c r="D99" s="152" t="s">
        <v>184</v>
      </c>
      <c r="E99" s="153" t="s">
        <v>1</v>
      </c>
      <c r="F99" s="154" t="s">
        <v>100</v>
      </c>
      <c r="H99" s="155">
        <v>88</v>
      </c>
      <c r="I99" s="156"/>
      <c r="L99" s="151"/>
      <c r="M99" s="157"/>
      <c r="N99" s="158"/>
      <c r="O99" s="158"/>
      <c r="P99" s="158"/>
      <c r="Q99" s="158"/>
      <c r="R99" s="158"/>
      <c r="S99" s="158"/>
      <c r="T99" s="159"/>
      <c r="AT99" s="153" t="s">
        <v>184</v>
      </c>
      <c r="AU99" s="153" t="s">
        <v>78</v>
      </c>
      <c r="AV99" s="11" t="s">
        <v>78</v>
      </c>
      <c r="AW99" s="11" t="s">
        <v>30</v>
      </c>
      <c r="AX99" s="11" t="s">
        <v>76</v>
      </c>
      <c r="AY99" s="153" t="s">
        <v>169</v>
      </c>
    </row>
    <row r="100" spans="2:65" s="1" customFormat="1" ht="16.5" customHeight="1">
      <c r="B100" s="138"/>
      <c r="C100" s="139" t="s">
        <v>192</v>
      </c>
      <c r="D100" s="139" t="s">
        <v>171</v>
      </c>
      <c r="E100" s="140" t="s">
        <v>193</v>
      </c>
      <c r="F100" s="141" t="s">
        <v>194</v>
      </c>
      <c r="G100" s="142" t="s">
        <v>90</v>
      </c>
      <c r="H100" s="143">
        <v>111</v>
      </c>
      <c r="I100" s="144"/>
      <c r="J100" s="145">
        <f>ROUND(I100*H100,2)</f>
        <v>0</v>
      </c>
      <c r="K100" s="141" t="s">
        <v>175</v>
      </c>
      <c r="L100" s="29"/>
      <c r="M100" s="146" t="s">
        <v>1</v>
      </c>
      <c r="N100" s="147" t="s">
        <v>39</v>
      </c>
      <c r="O100" s="48"/>
      <c r="P100" s="148">
        <f>O100*H100</f>
        <v>0</v>
      </c>
      <c r="Q100" s="148">
        <v>0</v>
      </c>
      <c r="R100" s="148">
        <f>Q100*H100</f>
        <v>0</v>
      </c>
      <c r="S100" s="148">
        <v>0.24</v>
      </c>
      <c r="T100" s="149">
        <f>S100*H100</f>
        <v>26.64</v>
      </c>
      <c r="AR100" s="15" t="s">
        <v>176</v>
      </c>
      <c r="AT100" s="15" t="s">
        <v>171</v>
      </c>
      <c r="AU100" s="15" t="s">
        <v>78</v>
      </c>
      <c r="AY100" s="15" t="s">
        <v>169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15" t="s">
        <v>76</v>
      </c>
      <c r="BK100" s="150">
        <f>ROUND(I100*H100,2)</f>
        <v>0</v>
      </c>
      <c r="BL100" s="15" t="s">
        <v>176</v>
      </c>
      <c r="BM100" s="15" t="s">
        <v>195</v>
      </c>
    </row>
    <row r="101" spans="2:65" s="11" customFormat="1">
      <c r="B101" s="151"/>
      <c r="D101" s="152" t="s">
        <v>184</v>
      </c>
      <c r="E101" s="153" t="s">
        <v>1</v>
      </c>
      <c r="F101" s="154" t="s">
        <v>93</v>
      </c>
      <c r="H101" s="155">
        <v>111</v>
      </c>
      <c r="I101" s="156"/>
      <c r="L101" s="151"/>
      <c r="M101" s="157"/>
      <c r="N101" s="158"/>
      <c r="O101" s="158"/>
      <c r="P101" s="158"/>
      <c r="Q101" s="158"/>
      <c r="R101" s="158"/>
      <c r="S101" s="158"/>
      <c r="T101" s="159"/>
      <c r="AT101" s="153" t="s">
        <v>184</v>
      </c>
      <c r="AU101" s="153" t="s">
        <v>78</v>
      </c>
      <c r="AV101" s="11" t="s">
        <v>78</v>
      </c>
      <c r="AW101" s="11" t="s">
        <v>30</v>
      </c>
      <c r="AX101" s="11" t="s">
        <v>76</v>
      </c>
      <c r="AY101" s="153" t="s">
        <v>169</v>
      </c>
    </row>
    <row r="102" spans="2:65" s="1" customFormat="1" ht="16.5" customHeight="1">
      <c r="B102" s="138"/>
      <c r="C102" s="139" t="s">
        <v>108</v>
      </c>
      <c r="D102" s="139" t="s">
        <v>171</v>
      </c>
      <c r="E102" s="140" t="s">
        <v>196</v>
      </c>
      <c r="F102" s="141" t="s">
        <v>197</v>
      </c>
      <c r="G102" s="142" t="s">
        <v>90</v>
      </c>
      <c r="H102" s="143">
        <v>1704</v>
      </c>
      <c r="I102" s="144"/>
      <c r="J102" s="145">
        <f>ROUND(I102*H102,2)</f>
        <v>0</v>
      </c>
      <c r="K102" s="141" t="s">
        <v>175</v>
      </c>
      <c r="L102" s="29"/>
      <c r="M102" s="146" t="s">
        <v>1</v>
      </c>
      <c r="N102" s="147" t="s">
        <v>39</v>
      </c>
      <c r="O102" s="48"/>
      <c r="P102" s="148">
        <f>O102*H102</f>
        <v>0</v>
      </c>
      <c r="Q102" s="148">
        <v>0</v>
      </c>
      <c r="R102" s="148">
        <f>Q102*H102</f>
        <v>0</v>
      </c>
      <c r="S102" s="148">
        <v>0.17</v>
      </c>
      <c r="T102" s="149">
        <f>S102*H102</f>
        <v>289.68</v>
      </c>
      <c r="AR102" s="15" t="s">
        <v>176</v>
      </c>
      <c r="AT102" s="15" t="s">
        <v>171</v>
      </c>
      <c r="AU102" s="15" t="s">
        <v>78</v>
      </c>
      <c r="AY102" s="15" t="s">
        <v>169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15" t="s">
        <v>76</v>
      </c>
      <c r="BK102" s="150">
        <f>ROUND(I102*H102,2)</f>
        <v>0</v>
      </c>
      <c r="BL102" s="15" t="s">
        <v>176</v>
      </c>
      <c r="BM102" s="15" t="s">
        <v>198</v>
      </c>
    </row>
    <row r="103" spans="2:65" s="11" customFormat="1">
      <c r="B103" s="151"/>
      <c r="D103" s="152" t="s">
        <v>184</v>
      </c>
      <c r="E103" s="153" t="s">
        <v>1</v>
      </c>
      <c r="F103" s="154" t="s">
        <v>88</v>
      </c>
      <c r="H103" s="155">
        <v>1704</v>
      </c>
      <c r="I103" s="156"/>
      <c r="L103" s="151"/>
      <c r="M103" s="157"/>
      <c r="N103" s="158"/>
      <c r="O103" s="158"/>
      <c r="P103" s="158"/>
      <c r="Q103" s="158"/>
      <c r="R103" s="158"/>
      <c r="S103" s="158"/>
      <c r="T103" s="159"/>
      <c r="AT103" s="153" t="s">
        <v>184</v>
      </c>
      <c r="AU103" s="153" t="s">
        <v>78</v>
      </c>
      <c r="AV103" s="11" t="s">
        <v>78</v>
      </c>
      <c r="AW103" s="11" t="s">
        <v>30</v>
      </c>
      <c r="AX103" s="11" t="s">
        <v>76</v>
      </c>
      <c r="AY103" s="153" t="s">
        <v>169</v>
      </c>
    </row>
    <row r="104" spans="2:65" s="1" customFormat="1" ht="16.5" customHeight="1">
      <c r="B104" s="138"/>
      <c r="C104" s="139" t="s">
        <v>199</v>
      </c>
      <c r="D104" s="139" t="s">
        <v>171</v>
      </c>
      <c r="E104" s="140" t="s">
        <v>200</v>
      </c>
      <c r="F104" s="141" t="s">
        <v>201</v>
      </c>
      <c r="G104" s="142" t="s">
        <v>90</v>
      </c>
      <c r="H104" s="143">
        <v>1704</v>
      </c>
      <c r="I104" s="144"/>
      <c r="J104" s="145">
        <f>ROUND(I104*H104,2)</f>
        <v>0</v>
      </c>
      <c r="K104" s="141" t="s">
        <v>175</v>
      </c>
      <c r="L104" s="29"/>
      <c r="M104" s="146" t="s">
        <v>1</v>
      </c>
      <c r="N104" s="147" t="s">
        <v>39</v>
      </c>
      <c r="O104" s="48"/>
      <c r="P104" s="148">
        <f>O104*H104</f>
        <v>0</v>
      </c>
      <c r="Q104" s="148">
        <v>0</v>
      </c>
      <c r="R104" s="148">
        <f>Q104*H104</f>
        <v>0</v>
      </c>
      <c r="S104" s="148">
        <v>0.316</v>
      </c>
      <c r="T104" s="149">
        <f>S104*H104</f>
        <v>538.46400000000006</v>
      </c>
      <c r="AR104" s="15" t="s">
        <v>176</v>
      </c>
      <c r="AT104" s="15" t="s">
        <v>171</v>
      </c>
      <c r="AU104" s="15" t="s">
        <v>78</v>
      </c>
      <c r="AY104" s="15" t="s">
        <v>169</v>
      </c>
      <c r="BE104" s="150">
        <f>IF(N104="základní",J104,0)</f>
        <v>0</v>
      </c>
      <c r="BF104" s="150">
        <f>IF(N104="snížená",J104,0)</f>
        <v>0</v>
      </c>
      <c r="BG104" s="150">
        <f>IF(N104="zákl. přenesená",J104,0)</f>
        <v>0</v>
      </c>
      <c r="BH104" s="150">
        <f>IF(N104="sníž. přenesená",J104,0)</f>
        <v>0</v>
      </c>
      <c r="BI104" s="150">
        <f>IF(N104="nulová",J104,0)</f>
        <v>0</v>
      </c>
      <c r="BJ104" s="15" t="s">
        <v>76</v>
      </c>
      <c r="BK104" s="150">
        <f>ROUND(I104*H104,2)</f>
        <v>0</v>
      </c>
      <c r="BL104" s="15" t="s">
        <v>176</v>
      </c>
      <c r="BM104" s="15" t="s">
        <v>202</v>
      </c>
    </row>
    <row r="105" spans="2:65" s="11" customFormat="1">
      <c r="B105" s="151"/>
      <c r="D105" s="152" t="s">
        <v>184</v>
      </c>
      <c r="E105" s="153" t="s">
        <v>1</v>
      </c>
      <c r="F105" s="154" t="s">
        <v>88</v>
      </c>
      <c r="H105" s="155">
        <v>1704</v>
      </c>
      <c r="I105" s="156"/>
      <c r="L105" s="151"/>
      <c r="M105" s="157"/>
      <c r="N105" s="158"/>
      <c r="O105" s="158"/>
      <c r="P105" s="158"/>
      <c r="Q105" s="158"/>
      <c r="R105" s="158"/>
      <c r="S105" s="158"/>
      <c r="T105" s="159"/>
      <c r="AT105" s="153" t="s">
        <v>184</v>
      </c>
      <c r="AU105" s="153" t="s">
        <v>78</v>
      </c>
      <c r="AV105" s="11" t="s">
        <v>78</v>
      </c>
      <c r="AW105" s="11" t="s">
        <v>30</v>
      </c>
      <c r="AX105" s="11" t="s">
        <v>76</v>
      </c>
      <c r="AY105" s="153" t="s">
        <v>169</v>
      </c>
    </row>
    <row r="106" spans="2:65" s="1" customFormat="1" ht="16.5" customHeight="1">
      <c r="B106" s="138"/>
      <c r="C106" s="139" t="s">
        <v>203</v>
      </c>
      <c r="D106" s="139" t="s">
        <v>171</v>
      </c>
      <c r="E106" s="140" t="s">
        <v>204</v>
      </c>
      <c r="F106" s="141" t="s">
        <v>205</v>
      </c>
      <c r="G106" s="142" t="s">
        <v>90</v>
      </c>
      <c r="H106" s="143">
        <v>50</v>
      </c>
      <c r="I106" s="144"/>
      <c r="J106" s="145">
        <f>ROUND(I106*H106,2)</f>
        <v>0</v>
      </c>
      <c r="K106" s="141" t="s">
        <v>175</v>
      </c>
      <c r="L106" s="29"/>
      <c r="M106" s="146" t="s">
        <v>1</v>
      </c>
      <c r="N106" s="147" t="s">
        <v>39</v>
      </c>
      <c r="O106" s="48"/>
      <c r="P106" s="148">
        <f>O106*H106</f>
        <v>0</v>
      </c>
      <c r="Q106" s="148">
        <v>0</v>
      </c>
      <c r="R106" s="148">
        <f>Q106*H106</f>
        <v>0</v>
      </c>
      <c r="S106" s="148">
        <v>0.17</v>
      </c>
      <c r="T106" s="149">
        <f>S106*H106</f>
        <v>8.5</v>
      </c>
      <c r="AR106" s="15" t="s">
        <v>176</v>
      </c>
      <c r="AT106" s="15" t="s">
        <v>171</v>
      </c>
      <c r="AU106" s="15" t="s">
        <v>78</v>
      </c>
      <c r="AY106" s="15" t="s">
        <v>169</v>
      </c>
      <c r="BE106" s="150">
        <f>IF(N106="základní",J106,0)</f>
        <v>0</v>
      </c>
      <c r="BF106" s="150">
        <f>IF(N106="snížená",J106,0)</f>
        <v>0</v>
      </c>
      <c r="BG106" s="150">
        <f>IF(N106="zákl. přenesená",J106,0)</f>
        <v>0</v>
      </c>
      <c r="BH106" s="150">
        <f>IF(N106="sníž. přenesená",J106,0)</f>
        <v>0</v>
      </c>
      <c r="BI106" s="150">
        <f>IF(N106="nulová",J106,0)</f>
        <v>0</v>
      </c>
      <c r="BJ106" s="15" t="s">
        <v>76</v>
      </c>
      <c r="BK106" s="150">
        <f>ROUND(I106*H106,2)</f>
        <v>0</v>
      </c>
      <c r="BL106" s="15" t="s">
        <v>176</v>
      </c>
      <c r="BM106" s="15" t="s">
        <v>206</v>
      </c>
    </row>
    <row r="107" spans="2:65" s="11" customFormat="1">
      <c r="B107" s="151"/>
      <c r="D107" s="152" t="s">
        <v>184</v>
      </c>
      <c r="E107" s="153" t="s">
        <v>1</v>
      </c>
      <c r="F107" s="154" t="s">
        <v>97</v>
      </c>
      <c r="H107" s="155">
        <v>50</v>
      </c>
      <c r="I107" s="156"/>
      <c r="L107" s="151"/>
      <c r="M107" s="157"/>
      <c r="N107" s="158"/>
      <c r="O107" s="158"/>
      <c r="P107" s="158"/>
      <c r="Q107" s="158"/>
      <c r="R107" s="158"/>
      <c r="S107" s="158"/>
      <c r="T107" s="159"/>
      <c r="AT107" s="153" t="s">
        <v>184</v>
      </c>
      <c r="AU107" s="153" t="s">
        <v>78</v>
      </c>
      <c r="AV107" s="11" t="s">
        <v>78</v>
      </c>
      <c r="AW107" s="11" t="s">
        <v>30</v>
      </c>
      <c r="AX107" s="11" t="s">
        <v>76</v>
      </c>
      <c r="AY107" s="153" t="s">
        <v>169</v>
      </c>
    </row>
    <row r="108" spans="2:65" s="1" customFormat="1" ht="16.5" customHeight="1">
      <c r="B108" s="138"/>
      <c r="C108" s="139" t="s">
        <v>207</v>
      </c>
      <c r="D108" s="139" t="s">
        <v>171</v>
      </c>
      <c r="E108" s="140" t="s">
        <v>208</v>
      </c>
      <c r="F108" s="141" t="s">
        <v>209</v>
      </c>
      <c r="G108" s="142" t="s">
        <v>90</v>
      </c>
      <c r="H108" s="143">
        <v>50</v>
      </c>
      <c r="I108" s="144"/>
      <c r="J108" s="145">
        <f>ROUND(I108*H108,2)</f>
        <v>0</v>
      </c>
      <c r="K108" s="141" t="s">
        <v>175</v>
      </c>
      <c r="L108" s="29"/>
      <c r="M108" s="146" t="s">
        <v>1</v>
      </c>
      <c r="N108" s="147" t="s">
        <v>39</v>
      </c>
      <c r="O108" s="48"/>
      <c r="P108" s="148">
        <f>O108*H108</f>
        <v>0</v>
      </c>
      <c r="Q108" s="148">
        <v>0</v>
      </c>
      <c r="R108" s="148">
        <f>Q108*H108</f>
        <v>0</v>
      </c>
      <c r="S108" s="148">
        <v>0.32500000000000001</v>
      </c>
      <c r="T108" s="149">
        <f>S108*H108</f>
        <v>16.25</v>
      </c>
      <c r="AR108" s="15" t="s">
        <v>176</v>
      </c>
      <c r="AT108" s="15" t="s">
        <v>171</v>
      </c>
      <c r="AU108" s="15" t="s">
        <v>78</v>
      </c>
      <c r="AY108" s="15" t="s">
        <v>169</v>
      </c>
      <c r="BE108" s="150">
        <f>IF(N108="základní",J108,0)</f>
        <v>0</v>
      </c>
      <c r="BF108" s="150">
        <f>IF(N108="snížená",J108,0)</f>
        <v>0</v>
      </c>
      <c r="BG108" s="150">
        <f>IF(N108="zákl. přenesená",J108,0)</f>
        <v>0</v>
      </c>
      <c r="BH108" s="150">
        <f>IF(N108="sníž. přenesená",J108,0)</f>
        <v>0</v>
      </c>
      <c r="BI108" s="150">
        <f>IF(N108="nulová",J108,0)</f>
        <v>0</v>
      </c>
      <c r="BJ108" s="15" t="s">
        <v>76</v>
      </c>
      <c r="BK108" s="150">
        <f>ROUND(I108*H108,2)</f>
        <v>0</v>
      </c>
      <c r="BL108" s="15" t="s">
        <v>176</v>
      </c>
      <c r="BM108" s="15" t="s">
        <v>210</v>
      </c>
    </row>
    <row r="109" spans="2:65" s="11" customFormat="1">
      <c r="B109" s="151"/>
      <c r="D109" s="152" t="s">
        <v>184</v>
      </c>
      <c r="E109" s="153" t="s">
        <v>1</v>
      </c>
      <c r="F109" s="154" t="s">
        <v>97</v>
      </c>
      <c r="H109" s="155">
        <v>50</v>
      </c>
      <c r="I109" s="156"/>
      <c r="L109" s="151"/>
      <c r="M109" s="157"/>
      <c r="N109" s="158"/>
      <c r="O109" s="158"/>
      <c r="P109" s="158"/>
      <c r="Q109" s="158"/>
      <c r="R109" s="158"/>
      <c r="S109" s="158"/>
      <c r="T109" s="159"/>
      <c r="AT109" s="153" t="s">
        <v>184</v>
      </c>
      <c r="AU109" s="153" t="s">
        <v>78</v>
      </c>
      <c r="AV109" s="11" t="s">
        <v>78</v>
      </c>
      <c r="AW109" s="11" t="s">
        <v>30</v>
      </c>
      <c r="AX109" s="11" t="s">
        <v>76</v>
      </c>
      <c r="AY109" s="153" t="s">
        <v>169</v>
      </c>
    </row>
    <row r="110" spans="2:65" s="1" customFormat="1" ht="16.5" customHeight="1">
      <c r="B110" s="138"/>
      <c r="C110" s="139" t="s">
        <v>211</v>
      </c>
      <c r="D110" s="139" t="s">
        <v>171</v>
      </c>
      <c r="E110" s="140" t="s">
        <v>212</v>
      </c>
      <c r="F110" s="141" t="s">
        <v>213</v>
      </c>
      <c r="G110" s="142" t="s">
        <v>214</v>
      </c>
      <c r="H110" s="143">
        <v>462</v>
      </c>
      <c r="I110" s="144"/>
      <c r="J110" s="145">
        <f>ROUND(I110*H110,2)</f>
        <v>0</v>
      </c>
      <c r="K110" s="141" t="s">
        <v>175</v>
      </c>
      <c r="L110" s="29"/>
      <c r="M110" s="146" t="s">
        <v>1</v>
      </c>
      <c r="N110" s="147" t="s">
        <v>39</v>
      </c>
      <c r="O110" s="48"/>
      <c r="P110" s="148">
        <f>O110*H110</f>
        <v>0</v>
      </c>
      <c r="Q110" s="148">
        <v>0</v>
      </c>
      <c r="R110" s="148">
        <f>Q110*H110</f>
        <v>0</v>
      </c>
      <c r="S110" s="148">
        <v>0.20499999999999999</v>
      </c>
      <c r="T110" s="149">
        <f>S110*H110</f>
        <v>94.71</v>
      </c>
      <c r="AR110" s="15" t="s">
        <v>176</v>
      </c>
      <c r="AT110" s="15" t="s">
        <v>171</v>
      </c>
      <c r="AU110" s="15" t="s">
        <v>78</v>
      </c>
      <c r="AY110" s="15" t="s">
        <v>169</v>
      </c>
      <c r="BE110" s="150">
        <f>IF(N110="základní",J110,0)</f>
        <v>0</v>
      </c>
      <c r="BF110" s="150">
        <f>IF(N110="snížená",J110,0)</f>
        <v>0</v>
      </c>
      <c r="BG110" s="150">
        <f>IF(N110="zákl. přenesená",J110,0)</f>
        <v>0</v>
      </c>
      <c r="BH110" s="150">
        <f>IF(N110="sníž. přenesená",J110,0)</f>
        <v>0</v>
      </c>
      <c r="BI110" s="150">
        <f>IF(N110="nulová",J110,0)</f>
        <v>0</v>
      </c>
      <c r="BJ110" s="15" t="s">
        <v>76</v>
      </c>
      <c r="BK110" s="150">
        <f>ROUND(I110*H110,2)</f>
        <v>0</v>
      </c>
      <c r="BL110" s="15" t="s">
        <v>176</v>
      </c>
      <c r="BM110" s="15" t="s">
        <v>215</v>
      </c>
    </row>
    <row r="111" spans="2:65" s="1" customFormat="1" ht="16.5" customHeight="1">
      <c r="B111" s="138"/>
      <c r="C111" s="139" t="s">
        <v>216</v>
      </c>
      <c r="D111" s="139" t="s">
        <v>171</v>
      </c>
      <c r="E111" s="140" t="s">
        <v>217</v>
      </c>
      <c r="F111" s="141" t="s">
        <v>218</v>
      </c>
      <c r="G111" s="142" t="s">
        <v>121</v>
      </c>
      <c r="H111" s="143">
        <v>72.2</v>
      </c>
      <c r="I111" s="144"/>
      <c r="J111" s="145">
        <f>ROUND(I111*H111,2)</f>
        <v>0</v>
      </c>
      <c r="K111" s="141" t="s">
        <v>175</v>
      </c>
      <c r="L111" s="29"/>
      <c r="M111" s="146" t="s">
        <v>1</v>
      </c>
      <c r="N111" s="147" t="s">
        <v>39</v>
      </c>
      <c r="O111" s="48"/>
      <c r="P111" s="148">
        <f>O111*H111</f>
        <v>0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AR111" s="15" t="s">
        <v>176</v>
      </c>
      <c r="AT111" s="15" t="s">
        <v>171</v>
      </c>
      <c r="AU111" s="15" t="s">
        <v>78</v>
      </c>
      <c r="AY111" s="15" t="s">
        <v>169</v>
      </c>
      <c r="BE111" s="150">
        <f>IF(N111="základní",J111,0)</f>
        <v>0</v>
      </c>
      <c r="BF111" s="150">
        <f>IF(N111="snížená",J111,0)</f>
        <v>0</v>
      </c>
      <c r="BG111" s="150">
        <f>IF(N111="zákl. přenesená",J111,0)</f>
        <v>0</v>
      </c>
      <c r="BH111" s="150">
        <f>IF(N111="sníž. přenesená",J111,0)</f>
        <v>0</v>
      </c>
      <c r="BI111" s="150">
        <f>IF(N111="nulová",J111,0)</f>
        <v>0</v>
      </c>
      <c r="BJ111" s="15" t="s">
        <v>76</v>
      </c>
      <c r="BK111" s="150">
        <f>ROUND(I111*H111,2)</f>
        <v>0</v>
      </c>
      <c r="BL111" s="15" t="s">
        <v>176</v>
      </c>
      <c r="BM111" s="15" t="s">
        <v>219</v>
      </c>
    </row>
    <row r="112" spans="2:65" s="11" customFormat="1">
      <c r="B112" s="151"/>
      <c r="D112" s="152" t="s">
        <v>184</v>
      </c>
      <c r="E112" s="153" t="s">
        <v>1</v>
      </c>
      <c r="F112" s="154" t="s">
        <v>119</v>
      </c>
      <c r="H112" s="155">
        <v>72.2</v>
      </c>
      <c r="I112" s="156"/>
      <c r="L112" s="151"/>
      <c r="M112" s="157"/>
      <c r="N112" s="158"/>
      <c r="O112" s="158"/>
      <c r="P112" s="158"/>
      <c r="Q112" s="158"/>
      <c r="R112" s="158"/>
      <c r="S112" s="158"/>
      <c r="T112" s="159"/>
      <c r="AT112" s="153" t="s">
        <v>184</v>
      </c>
      <c r="AU112" s="153" t="s">
        <v>78</v>
      </c>
      <c r="AV112" s="11" t="s">
        <v>78</v>
      </c>
      <c r="AW112" s="11" t="s">
        <v>30</v>
      </c>
      <c r="AX112" s="11" t="s">
        <v>76</v>
      </c>
      <c r="AY112" s="153" t="s">
        <v>169</v>
      </c>
    </row>
    <row r="113" spans="2:65" s="1" customFormat="1" ht="16.5" customHeight="1">
      <c r="B113" s="138"/>
      <c r="C113" s="139" t="s">
        <v>220</v>
      </c>
      <c r="D113" s="139" t="s">
        <v>171</v>
      </c>
      <c r="E113" s="140" t="s">
        <v>221</v>
      </c>
      <c r="F113" s="141" t="s">
        <v>222</v>
      </c>
      <c r="G113" s="142" t="s">
        <v>121</v>
      </c>
      <c r="H113" s="143">
        <v>84.5</v>
      </c>
      <c r="I113" s="144"/>
      <c r="J113" s="145">
        <f>ROUND(I113*H113,2)</f>
        <v>0</v>
      </c>
      <c r="K113" s="141" t="s">
        <v>175</v>
      </c>
      <c r="L113" s="29"/>
      <c r="M113" s="146" t="s">
        <v>1</v>
      </c>
      <c r="N113" s="147" t="s">
        <v>39</v>
      </c>
      <c r="O113" s="48"/>
      <c r="P113" s="148">
        <f>O113*H113</f>
        <v>0</v>
      </c>
      <c r="Q113" s="148">
        <v>0</v>
      </c>
      <c r="R113" s="148">
        <f>Q113*H113</f>
        <v>0</v>
      </c>
      <c r="S113" s="148">
        <v>0</v>
      </c>
      <c r="T113" s="149">
        <f>S113*H113</f>
        <v>0</v>
      </c>
      <c r="AR113" s="15" t="s">
        <v>176</v>
      </c>
      <c r="AT113" s="15" t="s">
        <v>171</v>
      </c>
      <c r="AU113" s="15" t="s">
        <v>78</v>
      </c>
      <c r="AY113" s="15" t="s">
        <v>169</v>
      </c>
      <c r="BE113" s="150">
        <f>IF(N113="základní",J113,0)</f>
        <v>0</v>
      </c>
      <c r="BF113" s="150">
        <f>IF(N113="snížená",J113,0)</f>
        <v>0</v>
      </c>
      <c r="BG113" s="150">
        <f>IF(N113="zákl. přenesená",J113,0)</f>
        <v>0</v>
      </c>
      <c r="BH113" s="150">
        <f>IF(N113="sníž. přenesená",J113,0)</f>
        <v>0</v>
      </c>
      <c r="BI113" s="150">
        <f>IF(N113="nulová",J113,0)</f>
        <v>0</v>
      </c>
      <c r="BJ113" s="15" t="s">
        <v>76</v>
      </c>
      <c r="BK113" s="150">
        <f>ROUND(I113*H113,2)</f>
        <v>0</v>
      </c>
      <c r="BL113" s="15" t="s">
        <v>176</v>
      </c>
      <c r="BM113" s="15" t="s">
        <v>223</v>
      </c>
    </row>
    <row r="114" spans="2:65" s="11" customFormat="1">
      <c r="B114" s="151"/>
      <c r="D114" s="152" t="s">
        <v>184</v>
      </c>
      <c r="E114" s="153" t="s">
        <v>1</v>
      </c>
      <c r="F114" s="154" t="s">
        <v>123</v>
      </c>
      <c r="H114" s="155">
        <v>84.5</v>
      </c>
      <c r="I114" s="156"/>
      <c r="L114" s="151"/>
      <c r="M114" s="157"/>
      <c r="N114" s="158"/>
      <c r="O114" s="158"/>
      <c r="P114" s="158"/>
      <c r="Q114" s="158"/>
      <c r="R114" s="158"/>
      <c r="S114" s="158"/>
      <c r="T114" s="159"/>
      <c r="AT114" s="153" t="s">
        <v>184</v>
      </c>
      <c r="AU114" s="153" t="s">
        <v>78</v>
      </c>
      <c r="AV114" s="11" t="s">
        <v>78</v>
      </c>
      <c r="AW114" s="11" t="s">
        <v>30</v>
      </c>
      <c r="AX114" s="11" t="s">
        <v>76</v>
      </c>
      <c r="AY114" s="153" t="s">
        <v>169</v>
      </c>
    </row>
    <row r="115" spans="2:65" s="1" customFormat="1" ht="16.5" customHeight="1">
      <c r="B115" s="138"/>
      <c r="C115" s="139" t="s">
        <v>224</v>
      </c>
      <c r="D115" s="139" t="s">
        <v>171</v>
      </c>
      <c r="E115" s="140" t="s">
        <v>225</v>
      </c>
      <c r="F115" s="141" t="s">
        <v>226</v>
      </c>
      <c r="G115" s="142" t="s">
        <v>121</v>
      </c>
      <c r="H115" s="143">
        <v>42.25</v>
      </c>
      <c r="I115" s="144"/>
      <c r="J115" s="145">
        <f>ROUND(I115*H115,2)</f>
        <v>0</v>
      </c>
      <c r="K115" s="141" t="s">
        <v>175</v>
      </c>
      <c r="L115" s="29"/>
      <c r="M115" s="146" t="s">
        <v>1</v>
      </c>
      <c r="N115" s="147" t="s">
        <v>39</v>
      </c>
      <c r="O115" s="48"/>
      <c r="P115" s="148">
        <f>O115*H115</f>
        <v>0</v>
      </c>
      <c r="Q115" s="148">
        <v>0</v>
      </c>
      <c r="R115" s="148">
        <f>Q115*H115</f>
        <v>0</v>
      </c>
      <c r="S115" s="148">
        <v>0</v>
      </c>
      <c r="T115" s="149">
        <f>S115*H115</f>
        <v>0</v>
      </c>
      <c r="AR115" s="15" t="s">
        <v>176</v>
      </c>
      <c r="AT115" s="15" t="s">
        <v>171</v>
      </c>
      <c r="AU115" s="15" t="s">
        <v>78</v>
      </c>
      <c r="AY115" s="15" t="s">
        <v>169</v>
      </c>
      <c r="BE115" s="150">
        <f>IF(N115="základní",J115,0)</f>
        <v>0</v>
      </c>
      <c r="BF115" s="150">
        <f>IF(N115="snížená",J115,0)</f>
        <v>0</v>
      </c>
      <c r="BG115" s="150">
        <f>IF(N115="zákl. přenesená",J115,0)</f>
        <v>0</v>
      </c>
      <c r="BH115" s="150">
        <f>IF(N115="sníž. přenesená",J115,0)</f>
        <v>0</v>
      </c>
      <c r="BI115" s="150">
        <f>IF(N115="nulová",J115,0)</f>
        <v>0</v>
      </c>
      <c r="BJ115" s="15" t="s">
        <v>76</v>
      </c>
      <c r="BK115" s="150">
        <f>ROUND(I115*H115,2)</f>
        <v>0</v>
      </c>
      <c r="BL115" s="15" t="s">
        <v>176</v>
      </c>
      <c r="BM115" s="15" t="s">
        <v>227</v>
      </c>
    </row>
    <row r="116" spans="2:65" s="11" customFormat="1">
      <c r="B116" s="151"/>
      <c r="D116" s="152" t="s">
        <v>184</v>
      </c>
      <c r="E116" s="153" t="s">
        <v>1</v>
      </c>
      <c r="F116" s="154" t="s">
        <v>123</v>
      </c>
      <c r="H116" s="155">
        <v>84.5</v>
      </c>
      <c r="I116" s="156"/>
      <c r="L116" s="151"/>
      <c r="M116" s="157"/>
      <c r="N116" s="158"/>
      <c r="O116" s="158"/>
      <c r="P116" s="158"/>
      <c r="Q116" s="158"/>
      <c r="R116" s="158"/>
      <c r="S116" s="158"/>
      <c r="T116" s="159"/>
      <c r="AT116" s="153" t="s">
        <v>184</v>
      </c>
      <c r="AU116" s="153" t="s">
        <v>78</v>
      </c>
      <c r="AV116" s="11" t="s">
        <v>78</v>
      </c>
      <c r="AW116" s="11" t="s">
        <v>30</v>
      </c>
      <c r="AX116" s="11" t="s">
        <v>76</v>
      </c>
      <c r="AY116" s="153" t="s">
        <v>169</v>
      </c>
    </row>
    <row r="117" spans="2:65" s="11" customFormat="1">
      <c r="B117" s="151"/>
      <c r="D117" s="152" t="s">
        <v>184</v>
      </c>
      <c r="F117" s="154" t="s">
        <v>228</v>
      </c>
      <c r="H117" s="155">
        <v>42.25</v>
      </c>
      <c r="I117" s="156"/>
      <c r="L117" s="151"/>
      <c r="M117" s="157"/>
      <c r="N117" s="158"/>
      <c r="O117" s="158"/>
      <c r="P117" s="158"/>
      <c r="Q117" s="158"/>
      <c r="R117" s="158"/>
      <c r="S117" s="158"/>
      <c r="T117" s="159"/>
      <c r="AT117" s="153" t="s">
        <v>184</v>
      </c>
      <c r="AU117" s="153" t="s">
        <v>78</v>
      </c>
      <c r="AV117" s="11" t="s">
        <v>78</v>
      </c>
      <c r="AW117" s="11" t="s">
        <v>3</v>
      </c>
      <c r="AX117" s="11" t="s">
        <v>76</v>
      </c>
      <c r="AY117" s="153" t="s">
        <v>169</v>
      </c>
    </row>
    <row r="118" spans="2:65" s="1" customFormat="1" ht="16.5" customHeight="1">
      <c r="B118" s="138"/>
      <c r="C118" s="139" t="s">
        <v>8</v>
      </c>
      <c r="D118" s="139" t="s">
        <v>171</v>
      </c>
      <c r="E118" s="140" t="s">
        <v>229</v>
      </c>
      <c r="F118" s="141" t="s">
        <v>230</v>
      </c>
      <c r="G118" s="142" t="s">
        <v>121</v>
      </c>
      <c r="H118" s="143">
        <v>91.8</v>
      </c>
      <c r="I118" s="144"/>
      <c r="J118" s="145">
        <f>ROUND(I118*H118,2)</f>
        <v>0</v>
      </c>
      <c r="K118" s="141" t="s">
        <v>175</v>
      </c>
      <c r="L118" s="29"/>
      <c r="M118" s="146" t="s">
        <v>1</v>
      </c>
      <c r="N118" s="147" t="s">
        <v>39</v>
      </c>
      <c r="O118" s="48"/>
      <c r="P118" s="148">
        <f>O118*H118</f>
        <v>0</v>
      </c>
      <c r="Q118" s="148">
        <v>0</v>
      </c>
      <c r="R118" s="148">
        <f>Q118*H118</f>
        <v>0</v>
      </c>
      <c r="S118" s="148">
        <v>0</v>
      </c>
      <c r="T118" s="149">
        <f>S118*H118</f>
        <v>0</v>
      </c>
      <c r="AR118" s="15" t="s">
        <v>176</v>
      </c>
      <c r="AT118" s="15" t="s">
        <v>171</v>
      </c>
      <c r="AU118" s="15" t="s">
        <v>78</v>
      </c>
      <c r="AY118" s="15" t="s">
        <v>169</v>
      </c>
      <c r="BE118" s="150">
        <f>IF(N118="základní",J118,0)</f>
        <v>0</v>
      </c>
      <c r="BF118" s="150">
        <f>IF(N118="snížená",J118,0)</f>
        <v>0</v>
      </c>
      <c r="BG118" s="150">
        <f>IF(N118="zákl. přenesená",J118,0)</f>
        <v>0</v>
      </c>
      <c r="BH118" s="150">
        <f>IF(N118="sníž. přenesená",J118,0)</f>
        <v>0</v>
      </c>
      <c r="BI118" s="150">
        <f>IF(N118="nulová",J118,0)</f>
        <v>0</v>
      </c>
      <c r="BJ118" s="15" t="s">
        <v>76</v>
      </c>
      <c r="BK118" s="150">
        <f>ROUND(I118*H118,2)</f>
        <v>0</v>
      </c>
      <c r="BL118" s="15" t="s">
        <v>176</v>
      </c>
      <c r="BM118" s="15" t="s">
        <v>231</v>
      </c>
    </row>
    <row r="119" spans="2:65" s="11" customFormat="1">
      <c r="B119" s="151"/>
      <c r="D119" s="152" t="s">
        <v>184</v>
      </c>
      <c r="E119" s="153" t="s">
        <v>1</v>
      </c>
      <c r="F119" s="154" t="s">
        <v>126</v>
      </c>
      <c r="H119" s="155">
        <v>91.8</v>
      </c>
      <c r="I119" s="156"/>
      <c r="L119" s="151"/>
      <c r="M119" s="157"/>
      <c r="N119" s="158"/>
      <c r="O119" s="158"/>
      <c r="P119" s="158"/>
      <c r="Q119" s="158"/>
      <c r="R119" s="158"/>
      <c r="S119" s="158"/>
      <c r="T119" s="159"/>
      <c r="AT119" s="153" t="s">
        <v>184</v>
      </c>
      <c r="AU119" s="153" t="s">
        <v>78</v>
      </c>
      <c r="AV119" s="11" t="s">
        <v>78</v>
      </c>
      <c r="AW119" s="11" t="s">
        <v>30</v>
      </c>
      <c r="AX119" s="11" t="s">
        <v>76</v>
      </c>
      <c r="AY119" s="153" t="s">
        <v>169</v>
      </c>
    </row>
    <row r="120" spans="2:65" s="1" customFormat="1" ht="16.5" customHeight="1">
      <c r="B120" s="138"/>
      <c r="C120" s="139" t="s">
        <v>232</v>
      </c>
      <c r="D120" s="139" t="s">
        <v>171</v>
      </c>
      <c r="E120" s="140" t="s">
        <v>233</v>
      </c>
      <c r="F120" s="141" t="s">
        <v>234</v>
      </c>
      <c r="G120" s="142" t="s">
        <v>121</v>
      </c>
      <c r="H120" s="143">
        <v>45.9</v>
      </c>
      <c r="I120" s="144"/>
      <c r="J120" s="145">
        <f>ROUND(I120*H120,2)</f>
        <v>0</v>
      </c>
      <c r="K120" s="141" t="s">
        <v>175</v>
      </c>
      <c r="L120" s="29"/>
      <c r="M120" s="146" t="s">
        <v>1</v>
      </c>
      <c r="N120" s="147" t="s">
        <v>39</v>
      </c>
      <c r="O120" s="48"/>
      <c r="P120" s="148">
        <f>O120*H120</f>
        <v>0</v>
      </c>
      <c r="Q120" s="148">
        <v>0</v>
      </c>
      <c r="R120" s="148">
        <f>Q120*H120</f>
        <v>0</v>
      </c>
      <c r="S120" s="148">
        <v>0</v>
      </c>
      <c r="T120" s="149">
        <f>S120*H120</f>
        <v>0</v>
      </c>
      <c r="AR120" s="15" t="s">
        <v>176</v>
      </c>
      <c r="AT120" s="15" t="s">
        <v>171</v>
      </c>
      <c r="AU120" s="15" t="s">
        <v>78</v>
      </c>
      <c r="AY120" s="15" t="s">
        <v>169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15" t="s">
        <v>76</v>
      </c>
      <c r="BK120" s="150">
        <f>ROUND(I120*H120,2)</f>
        <v>0</v>
      </c>
      <c r="BL120" s="15" t="s">
        <v>176</v>
      </c>
      <c r="BM120" s="15" t="s">
        <v>235</v>
      </c>
    </row>
    <row r="121" spans="2:65" s="11" customFormat="1">
      <c r="B121" s="151"/>
      <c r="D121" s="152" t="s">
        <v>184</v>
      </c>
      <c r="E121" s="153" t="s">
        <v>1</v>
      </c>
      <c r="F121" s="154" t="s">
        <v>126</v>
      </c>
      <c r="H121" s="155">
        <v>91.8</v>
      </c>
      <c r="I121" s="156"/>
      <c r="L121" s="151"/>
      <c r="M121" s="157"/>
      <c r="N121" s="158"/>
      <c r="O121" s="158"/>
      <c r="P121" s="158"/>
      <c r="Q121" s="158"/>
      <c r="R121" s="158"/>
      <c r="S121" s="158"/>
      <c r="T121" s="159"/>
      <c r="AT121" s="153" t="s">
        <v>184</v>
      </c>
      <c r="AU121" s="153" t="s">
        <v>78</v>
      </c>
      <c r="AV121" s="11" t="s">
        <v>78</v>
      </c>
      <c r="AW121" s="11" t="s">
        <v>30</v>
      </c>
      <c r="AX121" s="11" t="s">
        <v>76</v>
      </c>
      <c r="AY121" s="153" t="s">
        <v>169</v>
      </c>
    </row>
    <row r="122" spans="2:65" s="11" customFormat="1">
      <c r="B122" s="151"/>
      <c r="D122" s="152" t="s">
        <v>184</v>
      </c>
      <c r="F122" s="154" t="s">
        <v>236</v>
      </c>
      <c r="H122" s="155">
        <v>45.9</v>
      </c>
      <c r="I122" s="156"/>
      <c r="L122" s="151"/>
      <c r="M122" s="157"/>
      <c r="N122" s="158"/>
      <c r="O122" s="158"/>
      <c r="P122" s="158"/>
      <c r="Q122" s="158"/>
      <c r="R122" s="158"/>
      <c r="S122" s="158"/>
      <c r="T122" s="159"/>
      <c r="AT122" s="153" t="s">
        <v>184</v>
      </c>
      <c r="AU122" s="153" t="s">
        <v>78</v>
      </c>
      <c r="AV122" s="11" t="s">
        <v>78</v>
      </c>
      <c r="AW122" s="11" t="s">
        <v>3</v>
      </c>
      <c r="AX122" s="11" t="s">
        <v>76</v>
      </c>
      <c r="AY122" s="153" t="s">
        <v>169</v>
      </c>
    </row>
    <row r="123" spans="2:65" s="1" customFormat="1" ht="16.5" customHeight="1">
      <c r="B123" s="138"/>
      <c r="C123" s="139" t="s">
        <v>237</v>
      </c>
      <c r="D123" s="139" t="s">
        <v>171</v>
      </c>
      <c r="E123" s="140" t="s">
        <v>238</v>
      </c>
      <c r="F123" s="141" t="s">
        <v>239</v>
      </c>
      <c r="G123" s="142" t="s">
        <v>121</v>
      </c>
      <c r="H123" s="143">
        <v>24.3</v>
      </c>
      <c r="I123" s="144"/>
      <c r="J123" s="145">
        <f>ROUND(I123*H123,2)</f>
        <v>0</v>
      </c>
      <c r="K123" s="141" t="s">
        <v>175</v>
      </c>
      <c r="L123" s="29"/>
      <c r="M123" s="146" t="s">
        <v>1</v>
      </c>
      <c r="N123" s="147" t="s">
        <v>39</v>
      </c>
      <c r="O123" s="48"/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15" t="s">
        <v>176</v>
      </c>
      <c r="AT123" s="15" t="s">
        <v>171</v>
      </c>
      <c r="AU123" s="15" t="s">
        <v>78</v>
      </c>
      <c r="AY123" s="15" t="s">
        <v>169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5" t="s">
        <v>76</v>
      </c>
      <c r="BK123" s="150">
        <f>ROUND(I123*H123,2)</f>
        <v>0</v>
      </c>
      <c r="BL123" s="15" t="s">
        <v>176</v>
      </c>
      <c r="BM123" s="15" t="s">
        <v>240</v>
      </c>
    </row>
    <row r="124" spans="2:65" s="11" customFormat="1">
      <c r="B124" s="151"/>
      <c r="D124" s="152" t="s">
        <v>184</v>
      </c>
      <c r="E124" s="153" t="s">
        <v>1</v>
      </c>
      <c r="F124" s="154" t="s">
        <v>133</v>
      </c>
      <c r="H124" s="155">
        <v>24.3</v>
      </c>
      <c r="I124" s="156"/>
      <c r="L124" s="151"/>
      <c r="M124" s="157"/>
      <c r="N124" s="158"/>
      <c r="O124" s="158"/>
      <c r="P124" s="158"/>
      <c r="Q124" s="158"/>
      <c r="R124" s="158"/>
      <c r="S124" s="158"/>
      <c r="T124" s="159"/>
      <c r="AT124" s="153" t="s">
        <v>184</v>
      </c>
      <c r="AU124" s="153" t="s">
        <v>78</v>
      </c>
      <c r="AV124" s="11" t="s">
        <v>78</v>
      </c>
      <c r="AW124" s="11" t="s">
        <v>30</v>
      </c>
      <c r="AX124" s="11" t="s">
        <v>76</v>
      </c>
      <c r="AY124" s="153" t="s">
        <v>169</v>
      </c>
    </row>
    <row r="125" spans="2:65" s="1" customFormat="1" ht="16.5" customHeight="1">
      <c r="B125" s="138"/>
      <c r="C125" s="139" t="s">
        <v>241</v>
      </c>
      <c r="D125" s="139" t="s">
        <v>171</v>
      </c>
      <c r="E125" s="140" t="s">
        <v>242</v>
      </c>
      <c r="F125" s="141" t="s">
        <v>243</v>
      </c>
      <c r="G125" s="142" t="s">
        <v>121</v>
      </c>
      <c r="H125" s="143">
        <v>21.24</v>
      </c>
      <c r="I125" s="144"/>
      <c r="J125" s="145">
        <f>ROUND(I125*H125,2)</f>
        <v>0</v>
      </c>
      <c r="K125" s="141" t="s">
        <v>175</v>
      </c>
      <c r="L125" s="29"/>
      <c r="M125" s="146" t="s">
        <v>1</v>
      </c>
      <c r="N125" s="147" t="s">
        <v>39</v>
      </c>
      <c r="O125" s="48"/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" t="s">
        <v>176</v>
      </c>
      <c r="AT125" s="15" t="s">
        <v>171</v>
      </c>
      <c r="AU125" s="15" t="s">
        <v>78</v>
      </c>
      <c r="AY125" s="15" t="s">
        <v>169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5" t="s">
        <v>76</v>
      </c>
      <c r="BK125" s="150">
        <f>ROUND(I125*H125,2)</f>
        <v>0</v>
      </c>
      <c r="BL125" s="15" t="s">
        <v>176</v>
      </c>
      <c r="BM125" s="15" t="s">
        <v>244</v>
      </c>
    </row>
    <row r="126" spans="2:65" s="11" customFormat="1">
      <c r="B126" s="151"/>
      <c r="D126" s="152" t="s">
        <v>184</v>
      </c>
      <c r="E126" s="153" t="s">
        <v>131</v>
      </c>
      <c r="F126" s="154" t="s">
        <v>245</v>
      </c>
      <c r="H126" s="155">
        <v>21.24</v>
      </c>
      <c r="I126" s="156"/>
      <c r="L126" s="151"/>
      <c r="M126" s="157"/>
      <c r="N126" s="158"/>
      <c r="O126" s="158"/>
      <c r="P126" s="158"/>
      <c r="Q126" s="158"/>
      <c r="R126" s="158"/>
      <c r="S126" s="158"/>
      <c r="T126" s="159"/>
      <c r="AT126" s="153" t="s">
        <v>184</v>
      </c>
      <c r="AU126" s="153" t="s">
        <v>78</v>
      </c>
      <c r="AV126" s="11" t="s">
        <v>78</v>
      </c>
      <c r="AW126" s="11" t="s">
        <v>30</v>
      </c>
      <c r="AX126" s="11" t="s">
        <v>76</v>
      </c>
      <c r="AY126" s="153" t="s">
        <v>169</v>
      </c>
    </row>
    <row r="127" spans="2:65" s="1" customFormat="1" ht="16.5" customHeight="1">
      <c r="B127" s="138"/>
      <c r="C127" s="139" t="s">
        <v>246</v>
      </c>
      <c r="D127" s="139" t="s">
        <v>171</v>
      </c>
      <c r="E127" s="140" t="s">
        <v>247</v>
      </c>
      <c r="F127" s="141" t="s">
        <v>248</v>
      </c>
      <c r="G127" s="142" t="s">
        <v>121</v>
      </c>
      <c r="H127" s="143">
        <v>10.62</v>
      </c>
      <c r="I127" s="144"/>
      <c r="J127" s="145">
        <f>ROUND(I127*H127,2)</f>
        <v>0</v>
      </c>
      <c r="K127" s="141" t="s">
        <v>175</v>
      </c>
      <c r="L127" s="29"/>
      <c r="M127" s="146" t="s">
        <v>1</v>
      </c>
      <c r="N127" s="147" t="s">
        <v>39</v>
      </c>
      <c r="O127" s="48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" t="s">
        <v>176</v>
      </c>
      <c r="AT127" s="15" t="s">
        <v>171</v>
      </c>
      <c r="AU127" s="15" t="s">
        <v>78</v>
      </c>
      <c r="AY127" s="15" t="s">
        <v>169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5" t="s">
        <v>76</v>
      </c>
      <c r="BK127" s="150">
        <f>ROUND(I127*H127,2)</f>
        <v>0</v>
      </c>
      <c r="BL127" s="15" t="s">
        <v>176</v>
      </c>
      <c r="BM127" s="15" t="s">
        <v>249</v>
      </c>
    </row>
    <row r="128" spans="2:65" s="11" customFormat="1">
      <c r="B128" s="151"/>
      <c r="D128" s="152" t="s">
        <v>184</v>
      </c>
      <c r="F128" s="154" t="s">
        <v>250</v>
      </c>
      <c r="H128" s="155">
        <v>10.62</v>
      </c>
      <c r="I128" s="156"/>
      <c r="L128" s="151"/>
      <c r="M128" s="157"/>
      <c r="N128" s="158"/>
      <c r="O128" s="158"/>
      <c r="P128" s="158"/>
      <c r="Q128" s="158"/>
      <c r="R128" s="158"/>
      <c r="S128" s="158"/>
      <c r="T128" s="159"/>
      <c r="AT128" s="153" t="s">
        <v>184</v>
      </c>
      <c r="AU128" s="153" t="s">
        <v>78</v>
      </c>
      <c r="AV128" s="11" t="s">
        <v>78</v>
      </c>
      <c r="AW128" s="11" t="s">
        <v>3</v>
      </c>
      <c r="AX128" s="11" t="s">
        <v>76</v>
      </c>
      <c r="AY128" s="153" t="s">
        <v>169</v>
      </c>
    </row>
    <row r="129" spans="2:65" s="1" customFormat="1" ht="16.5" customHeight="1">
      <c r="B129" s="138"/>
      <c r="C129" s="139" t="s">
        <v>251</v>
      </c>
      <c r="D129" s="139" t="s">
        <v>171</v>
      </c>
      <c r="E129" s="140" t="s">
        <v>252</v>
      </c>
      <c r="F129" s="141" t="s">
        <v>253</v>
      </c>
      <c r="G129" s="142" t="s">
        <v>121</v>
      </c>
      <c r="H129" s="143">
        <v>24.3</v>
      </c>
      <c r="I129" s="144"/>
      <c r="J129" s="145">
        <f>ROUND(I129*H129,2)</f>
        <v>0</v>
      </c>
      <c r="K129" s="141" t="s">
        <v>175</v>
      </c>
      <c r="L129" s="29"/>
      <c r="M129" s="146" t="s">
        <v>1</v>
      </c>
      <c r="N129" s="147" t="s">
        <v>39</v>
      </c>
      <c r="O129" s="48"/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" t="s">
        <v>176</v>
      </c>
      <c r="AT129" s="15" t="s">
        <v>171</v>
      </c>
      <c r="AU129" s="15" t="s">
        <v>78</v>
      </c>
      <c r="AY129" s="15" t="s">
        <v>169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5" t="s">
        <v>76</v>
      </c>
      <c r="BK129" s="150">
        <f>ROUND(I129*H129,2)</f>
        <v>0</v>
      </c>
      <c r="BL129" s="15" t="s">
        <v>176</v>
      </c>
      <c r="BM129" s="15" t="s">
        <v>254</v>
      </c>
    </row>
    <row r="130" spans="2:65" s="11" customFormat="1">
      <c r="B130" s="151"/>
      <c r="D130" s="152" t="s">
        <v>184</v>
      </c>
      <c r="E130" s="153" t="s">
        <v>133</v>
      </c>
      <c r="F130" s="154" t="s">
        <v>255</v>
      </c>
      <c r="H130" s="155">
        <v>24.3</v>
      </c>
      <c r="I130" s="156"/>
      <c r="L130" s="151"/>
      <c r="M130" s="157"/>
      <c r="N130" s="158"/>
      <c r="O130" s="158"/>
      <c r="P130" s="158"/>
      <c r="Q130" s="158"/>
      <c r="R130" s="158"/>
      <c r="S130" s="158"/>
      <c r="T130" s="159"/>
      <c r="AT130" s="153" t="s">
        <v>184</v>
      </c>
      <c r="AU130" s="153" t="s">
        <v>78</v>
      </c>
      <c r="AV130" s="11" t="s">
        <v>78</v>
      </c>
      <c r="AW130" s="11" t="s">
        <v>30</v>
      </c>
      <c r="AX130" s="11" t="s">
        <v>76</v>
      </c>
      <c r="AY130" s="153" t="s">
        <v>169</v>
      </c>
    </row>
    <row r="131" spans="2:65" s="1" customFormat="1" ht="16.5" customHeight="1">
      <c r="B131" s="138"/>
      <c r="C131" s="139" t="s">
        <v>7</v>
      </c>
      <c r="D131" s="139" t="s">
        <v>171</v>
      </c>
      <c r="E131" s="140" t="s">
        <v>256</v>
      </c>
      <c r="F131" s="141" t="s">
        <v>257</v>
      </c>
      <c r="G131" s="142" t="s">
        <v>121</v>
      </c>
      <c r="H131" s="143">
        <v>12.15</v>
      </c>
      <c r="I131" s="144"/>
      <c r="J131" s="145">
        <f>ROUND(I131*H131,2)</f>
        <v>0</v>
      </c>
      <c r="K131" s="141" t="s">
        <v>175</v>
      </c>
      <c r="L131" s="29"/>
      <c r="M131" s="146" t="s">
        <v>1</v>
      </c>
      <c r="N131" s="147" t="s">
        <v>39</v>
      </c>
      <c r="O131" s="48"/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" t="s">
        <v>176</v>
      </c>
      <c r="AT131" s="15" t="s">
        <v>171</v>
      </c>
      <c r="AU131" s="15" t="s">
        <v>78</v>
      </c>
      <c r="AY131" s="15" t="s">
        <v>169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5" t="s">
        <v>76</v>
      </c>
      <c r="BK131" s="150">
        <f>ROUND(I131*H131,2)</f>
        <v>0</v>
      </c>
      <c r="BL131" s="15" t="s">
        <v>176</v>
      </c>
      <c r="BM131" s="15" t="s">
        <v>258</v>
      </c>
    </row>
    <row r="132" spans="2:65" s="11" customFormat="1">
      <c r="B132" s="151"/>
      <c r="D132" s="152" t="s">
        <v>184</v>
      </c>
      <c r="E132" s="153" t="s">
        <v>1</v>
      </c>
      <c r="F132" s="154" t="s">
        <v>133</v>
      </c>
      <c r="H132" s="155">
        <v>24.3</v>
      </c>
      <c r="I132" s="156"/>
      <c r="L132" s="151"/>
      <c r="M132" s="157"/>
      <c r="N132" s="158"/>
      <c r="O132" s="158"/>
      <c r="P132" s="158"/>
      <c r="Q132" s="158"/>
      <c r="R132" s="158"/>
      <c r="S132" s="158"/>
      <c r="T132" s="159"/>
      <c r="AT132" s="153" t="s">
        <v>184</v>
      </c>
      <c r="AU132" s="153" t="s">
        <v>78</v>
      </c>
      <c r="AV132" s="11" t="s">
        <v>78</v>
      </c>
      <c r="AW132" s="11" t="s">
        <v>30</v>
      </c>
      <c r="AX132" s="11" t="s">
        <v>76</v>
      </c>
      <c r="AY132" s="153" t="s">
        <v>169</v>
      </c>
    </row>
    <row r="133" spans="2:65" s="11" customFormat="1">
      <c r="B133" s="151"/>
      <c r="D133" s="152" t="s">
        <v>184</v>
      </c>
      <c r="F133" s="154" t="s">
        <v>259</v>
      </c>
      <c r="H133" s="155">
        <v>12.15</v>
      </c>
      <c r="I133" s="156"/>
      <c r="L133" s="151"/>
      <c r="M133" s="157"/>
      <c r="N133" s="158"/>
      <c r="O133" s="158"/>
      <c r="P133" s="158"/>
      <c r="Q133" s="158"/>
      <c r="R133" s="158"/>
      <c r="S133" s="158"/>
      <c r="T133" s="159"/>
      <c r="AT133" s="153" t="s">
        <v>184</v>
      </c>
      <c r="AU133" s="153" t="s">
        <v>78</v>
      </c>
      <c r="AV133" s="11" t="s">
        <v>78</v>
      </c>
      <c r="AW133" s="11" t="s">
        <v>3</v>
      </c>
      <c r="AX133" s="11" t="s">
        <v>76</v>
      </c>
      <c r="AY133" s="153" t="s">
        <v>169</v>
      </c>
    </row>
    <row r="134" spans="2:65" s="1" customFormat="1" ht="16.5" customHeight="1">
      <c r="B134" s="138"/>
      <c r="C134" s="139" t="s">
        <v>260</v>
      </c>
      <c r="D134" s="139" t="s">
        <v>171</v>
      </c>
      <c r="E134" s="140" t="s">
        <v>261</v>
      </c>
      <c r="F134" s="141" t="s">
        <v>262</v>
      </c>
      <c r="G134" s="142" t="s">
        <v>174</v>
      </c>
      <c r="H134" s="143">
        <v>2</v>
      </c>
      <c r="I134" s="144"/>
      <c r="J134" s="145">
        <f>ROUND(I134*H134,2)</f>
        <v>0</v>
      </c>
      <c r="K134" s="141" t="s">
        <v>175</v>
      </c>
      <c r="L134" s="29"/>
      <c r="M134" s="146" t="s">
        <v>1</v>
      </c>
      <c r="N134" s="147" t="s">
        <v>39</v>
      </c>
      <c r="O134" s="48"/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" t="s">
        <v>176</v>
      </c>
      <c r="AT134" s="15" t="s">
        <v>171</v>
      </c>
      <c r="AU134" s="15" t="s">
        <v>78</v>
      </c>
      <c r="AY134" s="15" t="s">
        <v>169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5" t="s">
        <v>76</v>
      </c>
      <c r="BK134" s="150">
        <f>ROUND(I134*H134,2)</f>
        <v>0</v>
      </c>
      <c r="BL134" s="15" t="s">
        <v>176</v>
      </c>
      <c r="BM134" s="15" t="s">
        <v>263</v>
      </c>
    </row>
    <row r="135" spans="2:65" s="1" customFormat="1" ht="16.5" customHeight="1">
      <c r="B135" s="138"/>
      <c r="C135" s="139" t="s">
        <v>264</v>
      </c>
      <c r="D135" s="139" t="s">
        <v>171</v>
      </c>
      <c r="E135" s="140" t="s">
        <v>265</v>
      </c>
      <c r="F135" s="141" t="s">
        <v>266</v>
      </c>
      <c r="G135" s="142" t="s">
        <v>174</v>
      </c>
      <c r="H135" s="143">
        <v>6</v>
      </c>
      <c r="I135" s="144"/>
      <c r="J135" s="145">
        <f>ROUND(I135*H135,2)</f>
        <v>0</v>
      </c>
      <c r="K135" s="141" t="s">
        <v>175</v>
      </c>
      <c r="L135" s="29"/>
      <c r="M135" s="146" t="s">
        <v>1</v>
      </c>
      <c r="N135" s="147" t="s">
        <v>39</v>
      </c>
      <c r="O135" s="48"/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" t="s">
        <v>176</v>
      </c>
      <c r="AT135" s="15" t="s">
        <v>171</v>
      </c>
      <c r="AU135" s="15" t="s">
        <v>78</v>
      </c>
      <c r="AY135" s="15" t="s">
        <v>169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76</v>
      </c>
      <c r="BK135" s="150">
        <f>ROUND(I135*H135,2)</f>
        <v>0</v>
      </c>
      <c r="BL135" s="15" t="s">
        <v>176</v>
      </c>
      <c r="BM135" s="15" t="s">
        <v>267</v>
      </c>
    </row>
    <row r="136" spans="2:65" s="1" customFormat="1" ht="16.5" customHeight="1">
      <c r="B136" s="138"/>
      <c r="C136" s="139" t="s">
        <v>268</v>
      </c>
      <c r="D136" s="139" t="s">
        <v>171</v>
      </c>
      <c r="E136" s="140" t="s">
        <v>269</v>
      </c>
      <c r="F136" s="141" t="s">
        <v>270</v>
      </c>
      <c r="G136" s="142" t="s">
        <v>121</v>
      </c>
      <c r="H136" s="143">
        <v>294.04000000000002</v>
      </c>
      <c r="I136" s="144"/>
      <c r="J136" s="145">
        <f>ROUND(I136*H136,2)</f>
        <v>0</v>
      </c>
      <c r="K136" s="141" t="s">
        <v>175</v>
      </c>
      <c r="L136" s="29"/>
      <c r="M136" s="146" t="s">
        <v>1</v>
      </c>
      <c r="N136" s="147" t="s">
        <v>39</v>
      </c>
      <c r="O136" s="48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" t="s">
        <v>176</v>
      </c>
      <c r="AT136" s="15" t="s">
        <v>171</v>
      </c>
      <c r="AU136" s="15" t="s">
        <v>78</v>
      </c>
      <c r="AY136" s="15" t="s">
        <v>169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5" t="s">
        <v>76</v>
      </c>
      <c r="BK136" s="150">
        <f>ROUND(I136*H136,2)</f>
        <v>0</v>
      </c>
      <c r="BL136" s="15" t="s">
        <v>176</v>
      </c>
      <c r="BM136" s="15" t="s">
        <v>271</v>
      </c>
    </row>
    <row r="137" spans="2:65" s="11" customFormat="1">
      <c r="B137" s="151"/>
      <c r="D137" s="152" t="s">
        <v>184</v>
      </c>
      <c r="E137" s="153" t="s">
        <v>1</v>
      </c>
      <c r="F137" s="154" t="s">
        <v>119</v>
      </c>
      <c r="H137" s="155">
        <v>72.2</v>
      </c>
      <c r="I137" s="156"/>
      <c r="L137" s="151"/>
      <c r="M137" s="157"/>
      <c r="N137" s="158"/>
      <c r="O137" s="158"/>
      <c r="P137" s="158"/>
      <c r="Q137" s="158"/>
      <c r="R137" s="158"/>
      <c r="S137" s="158"/>
      <c r="T137" s="159"/>
      <c r="AT137" s="153" t="s">
        <v>184</v>
      </c>
      <c r="AU137" s="153" t="s">
        <v>78</v>
      </c>
      <c r="AV137" s="11" t="s">
        <v>78</v>
      </c>
      <c r="AW137" s="11" t="s">
        <v>30</v>
      </c>
      <c r="AX137" s="11" t="s">
        <v>68</v>
      </c>
      <c r="AY137" s="153" t="s">
        <v>169</v>
      </c>
    </row>
    <row r="138" spans="2:65" s="11" customFormat="1">
      <c r="B138" s="151"/>
      <c r="D138" s="152" t="s">
        <v>184</v>
      </c>
      <c r="E138" s="153" t="s">
        <v>1</v>
      </c>
      <c r="F138" s="154" t="s">
        <v>123</v>
      </c>
      <c r="H138" s="155">
        <v>84.5</v>
      </c>
      <c r="I138" s="156"/>
      <c r="L138" s="151"/>
      <c r="M138" s="157"/>
      <c r="N138" s="158"/>
      <c r="O138" s="158"/>
      <c r="P138" s="158"/>
      <c r="Q138" s="158"/>
      <c r="R138" s="158"/>
      <c r="S138" s="158"/>
      <c r="T138" s="159"/>
      <c r="AT138" s="153" t="s">
        <v>184</v>
      </c>
      <c r="AU138" s="153" t="s">
        <v>78</v>
      </c>
      <c r="AV138" s="11" t="s">
        <v>78</v>
      </c>
      <c r="AW138" s="11" t="s">
        <v>30</v>
      </c>
      <c r="AX138" s="11" t="s">
        <v>68</v>
      </c>
      <c r="AY138" s="153" t="s">
        <v>169</v>
      </c>
    </row>
    <row r="139" spans="2:65" s="11" customFormat="1">
      <c r="B139" s="151"/>
      <c r="D139" s="152" t="s">
        <v>184</v>
      </c>
      <c r="E139" s="153" t="s">
        <v>1</v>
      </c>
      <c r="F139" s="154" t="s">
        <v>126</v>
      </c>
      <c r="H139" s="155">
        <v>91.8</v>
      </c>
      <c r="I139" s="156"/>
      <c r="L139" s="151"/>
      <c r="M139" s="157"/>
      <c r="N139" s="158"/>
      <c r="O139" s="158"/>
      <c r="P139" s="158"/>
      <c r="Q139" s="158"/>
      <c r="R139" s="158"/>
      <c r="S139" s="158"/>
      <c r="T139" s="159"/>
      <c r="AT139" s="153" t="s">
        <v>184</v>
      </c>
      <c r="AU139" s="153" t="s">
        <v>78</v>
      </c>
      <c r="AV139" s="11" t="s">
        <v>78</v>
      </c>
      <c r="AW139" s="11" t="s">
        <v>30</v>
      </c>
      <c r="AX139" s="11" t="s">
        <v>68</v>
      </c>
      <c r="AY139" s="153" t="s">
        <v>169</v>
      </c>
    </row>
    <row r="140" spans="2:65" s="11" customFormat="1">
      <c r="B140" s="151"/>
      <c r="D140" s="152" t="s">
        <v>184</v>
      </c>
      <c r="E140" s="153" t="s">
        <v>1</v>
      </c>
      <c r="F140" s="154" t="s">
        <v>131</v>
      </c>
      <c r="H140" s="155">
        <v>21.24</v>
      </c>
      <c r="I140" s="156"/>
      <c r="L140" s="151"/>
      <c r="M140" s="157"/>
      <c r="N140" s="158"/>
      <c r="O140" s="158"/>
      <c r="P140" s="158"/>
      <c r="Q140" s="158"/>
      <c r="R140" s="158"/>
      <c r="S140" s="158"/>
      <c r="T140" s="159"/>
      <c r="AT140" s="153" t="s">
        <v>184</v>
      </c>
      <c r="AU140" s="153" t="s">
        <v>78</v>
      </c>
      <c r="AV140" s="11" t="s">
        <v>78</v>
      </c>
      <c r="AW140" s="11" t="s">
        <v>30</v>
      </c>
      <c r="AX140" s="11" t="s">
        <v>68</v>
      </c>
      <c r="AY140" s="153" t="s">
        <v>169</v>
      </c>
    </row>
    <row r="141" spans="2:65" s="11" customFormat="1">
      <c r="B141" s="151"/>
      <c r="D141" s="152" t="s">
        <v>184</v>
      </c>
      <c r="E141" s="153" t="s">
        <v>1</v>
      </c>
      <c r="F141" s="154" t="s">
        <v>133</v>
      </c>
      <c r="H141" s="155">
        <v>24.3</v>
      </c>
      <c r="I141" s="156"/>
      <c r="L141" s="151"/>
      <c r="M141" s="157"/>
      <c r="N141" s="158"/>
      <c r="O141" s="158"/>
      <c r="P141" s="158"/>
      <c r="Q141" s="158"/>
      <c r="R141" s="158"/>
      <c r="S141" s="158"/>
      <c r="T141" s="159"/>
      <c r="AT141" s="153" t="s">
        <v>184</v>
      </c>
      <c r="AU141" s="153" t="s">
        <v>78</v>
      </c>
      <c r="AV141" s="11" t="s">
        <v>78</v>
      </c>
      <c r="AW141" s="11" t="s">
        <v>30</v>
      </c>
      <c r="AX141" s="11" t="s">
        <v>68</v>
      </c>
      <c r="AY141" s="153" t="s">
        <v>169</v>
      </c>
    </row>
    <row r="142" spans="2:65" s="12" customFormat="1">
      <c r="B142" s="160"/>
      <c r="D142" s="152" t="s">
        <v>184</v>
      </c>
      <c r="E142" s="161" t="s">
        <v>128</v>
      </c>
      <c r="F142" s="162" t="s">
        <v>272</v>
      </c>
      <c r="H142" s="163">
        <v>294.04000000000002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184</v>
      </c>
      <c r="AU142" s="161" t="s">
        <v>78</v>
      </c>
      <c r="AV142" s="12" t="s">
        <v>176</v>
      </c>
      <c r="AW142" s="12" t="s">
        <v>30</v>
      </c>
      <c r="AX142" s="12" t="s">
        <v>76</v>
      </c>
      <c r="AY142" s="161" t="s">
        <v>169</v>
      </c>
    </row>
    <row r="143" spans="2:65" s="1" customFormat="1" ht="16.5" customHeight="1">
      <c r="B143" s="138"/>
      <c r="C143" s="139" t="s">
        <v>273</v>
      </c>
      <c r="D143" s="139" t="s">
        <v>171</v>
      </c>
      <c r="E143" s="140" t="s">
        <v>274</v>
      </c>
      <c r="F143" s="141" t="s">
        <v>275</v>
      </c>
      <c r="G143" s="142" t="s">
        <v>121</v>
      </c>
      <c r="H143" s="143">
        <v>1470.2</v>
      </c>
      <c r="I143" s="144"/>
      <c r="J143" s="145">
        <f>ROUND(I143*H143,2)</f>
        <v>0</v>
      </c>
      <c r="K143" s="141" t="s">
        <v>175</v>
      </c>
      <c r="L143" s="29"/>
      <c r="M143" s="146" t="s">
        <v>1</v>
      </c>
      <c r="N143" s="147" t="s">
        <v>39</v>
      </c>
      <c r="O143" s="48"/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" t="s">
        <v>176</v>
      </c>
      <c r="AT143" s="15" t="s">
        <v>171</v>
      </c>
      <c r="AU143" s="15" t="s">
        <v>78</v>
      </c>
      <c r="AY143" s="15" t="s">
        <v>169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5" t="s">
        <v>76</v>
      </c>
      <c r="BK143" s="150">
        <f>ROUND(I143*H143,2)</f>
        <v>0</v>
      </c>
      <c r="BL143" s="15" t="s">
        <v>176</v>
      </c>
      <c r="BM143" s="15" t="s">
        <v>276</v>
      </c>
    </row>
    <row r="144" spans="2:65" s="1" customFormat="1" ht="19.5">
      <c r="B144" s="29"/>
      <c r="D144" s="152" t="s">
        <v>277</v>
      </c>
      <c r="F144" s="168" t="s">
        <v>278</v>
      </c>
      <c r="I144" s="84"/>
      <c r="L144" s="29"/>
      <c r="M144" s="169"/>
      <c r="N144" s="48"/>
      <c r="O144" s="48"/>
      <c r="P144" s="48"/>
      <c r="Q144" s="48"/>
      <c r="R144" s="48"/>
      <c r="S144" s="48"/>
      <c r="T144" s="49"/>
      <c r="AT144" s="15" t="s">
        <v>277</v>
      </c>
      <c r="AU144" s="15" t="s">
        <v>78</v>
      </c>
    </row>
    <row r="145" spans="2:65" s="11" customFormat="1">
      <c r="B145" s="151"/>
      <c r="D145" s="152" t="s">
        <v>184</v>
      </c>
      <c r="F145" s="154" t="s">
        <v>279</v>
      </c>
      <c r="H145" s="155">
        <v>1470.2</v>
      </c>
      <c r="I145" s="156"/>
      <c r="L145" s="151"/>
      <c r="M145" s="157"/>
      <c r="N145" s="158"/>
      <c r="O145" s="158"/>
      <c r="P145" s="158"/>
      <c r="Q145" s="158"/>
      <c r="R145" s="158"/>
      <c r="S145" s="158"/>
      <c r="T145" s="159"/>
      <c r="AT145" s="153" t="s">
        <v>184</v>
      </c>
      <c r="AU145" s="153" t="s">
        <v>78</v>
      </c>
      <c r="AV145" s="11" t="s">
        <v>78</v>
      </c>
      <c r="AW145" s="11" t="s">
        <v>3</v>
      </c>
      <c r="AX145" s="11" t="s">
        <v>76</v>
      </c>
      <c r="AY145" s="153" t="s">
        <v>169</v>
      </c>
    </row>
    <row r="146" spans="2:65" s="1" customFormat="1" ht="16.5" customHeight="1">
      <c r="B146" s="138"/>
      <c r="C146" s="139" t="s">
        <v>280</v>
      </c>
      <c r="D146" s="139" t="s">
        <v>171</v>
      </c>
      <c r="E146" s="140" t="s">
        <v>281</v>
      </c>
      <c r="F146" s="141" t="s">
        <v>282</v>
      </c>
      <c r="G146" s="142" t="s">
        <v>283</v>
      </c>
      <c r="H146" s="143">
        <v>514.57000000000005</v>
      </c>
      <c r="I146" s="144"/>
      <c r="J146" s="145">
        <f>ROUND(I146*H146,2)</f>
        <v>0</v>
      </c>
      <c r="K146" s="141" t="s">
        <v>175</v>
      </c>
      <c r="L146" s="29"/>
      <c r="M146" s="146" t="s">
        <v>1</v>
      </c>
      <c r="N146" s="147" t="s">
        <v>39</v>
      </c>
      <c r="O146" s="48"/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" t="s">
        <v>176</v>
      </c>
      <c r="AT146" s="15" t="s">
        <v>171</v>
      </c>
      <c r="AU146" s="15" t="s">
        <v>78</v>
      </c>
      <c r="AY146" s="15" t="s">
        <v>169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5" t="s">
        <v>76</v>
      </c>
      <c r="BK146" s="150">
        <f>ROUND(I146*H146,2)</f>
        <v>0</v>
      </c>
      <c r="BL146" s="15" t="s">
        <v>176</v>
      </c>
      <c r="BM146" s="15" t="s">
        <v>284</v>
      </c>
    </row>
    <row r="147" spans="2:65" s="1" customFormat="1" ht="19.5">
      <c r="B147" s="29"/>
      <c r="D147" s="152" t="s">
        <v>277</v>
      </c>
      <c r="F147" s="168" t="s">
        <v>285</v>
      </c>
      <c r="I147" s="84"/>
      <c r="L147" s="29"/>
      <c r="M147" s="169"/>
      <c r="N147" s="48"/>
      <c r="O147" s="48"/>
      <c r="P147" s="48"/>
      <c r="Q147" s="48"/>
      <c r="R147" s="48"/>
      <c r="S147" s="48"/>
      <c r="T147" s="49"/>
      <c r="AT147" s="15" t="s">
        <v>277</v>
      </c>
      <c r="AU147" s="15" t="s">
        <v>78</v>
      </c>
    </row>
    <row r="148" spans="2:65" s="11" customFormat="1">
      <c r="B148" s="151"/>
      <c r="D148" s="152" t="s">
        <v>184</v>
      </c>
      <c r="E148" s="153" t="s">
        <v>1</v>
      </c>
      <c r="F148" s="154" t="s">
        <v>128</v>
      </c>
      <c r="H148" s="155">
        <v>294.04000000000002</v>
      </c>
      <c r="I148" s="156"/>
      <c r="L148" s="151"/>
      <c r="M148" s="157"/>
      <c r="N148" s="158"/>
      <c r="O148" s="158"/>
      <c r="P148" s="158"/>
      <c r="Q148" s="158"/>
      <c r="R148" s="158"/>
      <c r="S148" s="158"/>
      <c r="T148" s="159"/>
      <c r="AT148" s="153" t="s">
        <v>184</v>
      </c>
      <c r="AU148" s="153" t="s">
        <v>78</v>
      </c>
      <c r="AV148" s="11" t="s">
        <v>78</v>
      </c>
      <c r="AW148" s="11" t="s">
        <v>30</v>
      </c>
      <c r="AX148" s="11" t="s">
        <v>76</v>
      </c>
      <c r="AY148" s="153" t="s">
        <v>169</v>
      </c>
    </row>
    <row r="149" spans="2:65" s="11" customFormat="1">
      <c r="B149" s="151"/>
      <c r="D149" s="152" t="s">
        <v>184</v>
      </c>
      <c r="F149" s="154" t="s">
        <v>286</v>
      </c>
      <c r="H149" s="155">
        <v>514.57000000000005</v>
      </c>
      <c r="I149" s="156"/>
      <c r="L149" s="151"/>
      <c r="M149" s="157"/>
      <c r="N149" s="158"/>
      <c r="O149" s="158"/>
      <c r="P149" s="158"/>
      <c r="Q149" s="158"/>
      <c r="R149" s="158"/>
      <c r="S149" s="158"/>
      <c r="T149" s="159"/>
      <c r="AT149" s="153" t="s">
        <v>184</v>
      </c>
      <c r="AU149" s="153" t="s">
        <v>78</v>
      </c>
      <c r="AV149" s="11" t="s">
        <v>78</v>
      </c>
      <c r="AW149" s="11" t="s">
        <v>3</v>
      </c>
      <c r="AX149" s="11" t="s">
        <v>76</v>
      </c>
      <c r="AY149" s="153" t="s">
        <v>169</v>
      </c>
    </row>
    <row r="150" spans="2:65" s="1" customFormat="1" ht="16.5" customHeight="1">
      <c r="B150" s="138"/>
      <c r="C150" s="139" t="s">
        <v>287</v>
      </c>
      <c r="D150" s="139" t="s">
        <v>171</v>
      </c>
      <c r="E150" s="140" t="s">
        <v>288</v>
      </c>
      <c r="F150" s="141" t="s">
        <v>289</v>
      </c>
      <c r="G150" s="142" t="s">
        <v>121</v>
      </c>
      <c r="H150" s="143">
        <v>12.15</v>
      </c>
      <c r="I150" s="144"/>
      <c r="J150" s="145">
        <f>ROUND(I150*H150,2)</f>
        <v>0</v>
      </c>
      <c r="K150" s="141" t="s">
        <v>175</v>
      </c>
      <c r="L150" s="29"/>
      <c r="M150" s="146" t="s">
        <v>1</v>
      </c>
      <c r="N150" s="147" t="s">
        <v>39</v>
      </c>
      <c r="O150" s="48"/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" t="s">
        <v>176</v>
      </c>
      <c r="AT150" s="15" t="s">
        <v>171</v>
      </c>
      <c r="AU150" s="15" t="s">
        <v>78</v>
      </c>
      <c r="AY150" s="15" t="s">
        <v>169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5" t="s">
        <v>76</v>
      </c>
      <c r="BK150" s="150">
        <f>ROUND(I150*H150,2)</f>
        <v>0</v>
      </c>
      <c r="BL150" s="15" t="s">
        <v>176</v>
      </c>
      <c r="BM150" s="15" t="s">
        <v>290</v>
      </c>
    </row>
    <row r="151" spans="2:65" s="11" customFormat="1">
      <c r="B151" s="151"/>
      <c r="D151" s="152" t="s">
        <v>184</v>
      </c>
      <c r="E151" s="153" t="s">
        <v>1</v>
      </c>
      <c r="F151" s="154" t="s">
        <v>291</v>
      </c>
      <c r="H151" s="155">
        <v>12.15</v>
      </c>
      <c r="I151" s="156"/>
      <c r="L151" s="151"/>
      <c r="M151" s="157"/>
      <c r="N151" s="158"/>
      <c r="O151" s="158"/>
      <c r="P151" s="158"/>
      <c r="Q151" s="158"/>
      <c r="R151" s="158"/>
      <c r="S151" s="158"/>
      <c r="T151" s="159"/>
      <c r="AT151" s="153" t="s">
        <v>184</v>
      </c>
      <c r="AU151" s="153" t="s">
        <v>78</v>
      </c>
      <c r="AV151" s="11" t="s">
        <v>78</v>
      </c>
      <c r="AW151" s="11" t="s">
        <v>30</v>
      </c>
      <c r="AX151" s="11" t="s">
        <v>76</v>
      </c>
      <c r="AY151" s="153" t="s">
        <v>169</v>
      </c>
    </row>
    <row r="152" spans="2:65" s="1" customFormat="1" ht="16.5" customHeight="1">
      <c r="B152" s="138"/>
      <c r="C152" s="170" t="s">
        <v>292</v>
      </c>
      <c r="D152" s="170" t="s">
        <v>293</v>
      </c>
      <c r="E152" s="171" t="s">
        <v>294</v>
      </c>
      <c r="F152" s="172" t="s">
        <v>295</v>
      </c>
      <c r="G152" s="173" t="s">
        <v>283</v>
      </c>
      <c r="H152" s="174">
        <v>24.3</v>
      </c>
      <c r="I152" s="175"/>
      <c r="J152" s="176">
        <f>ROUND(I152*H152,2)</f>
        <v>0</v>
      </c>
      <c r="K152" s="172" t="s">
        <v>175</v>
      </c>
      <c r="L152" s="177"/>
      <c r="M152" s="178" t="s">
        <v>1</v>
      </c>
      <c r="N152" s="179" t="s">
        <v>39</v>
      </c>
      <c r="O152" s="48"/>
      <c r="P152" s="148">
        <f>O152*H152</f>
        <v>0</v>
      </c>
      <c r="Q152" s="148">
        <v>1</v>
      </c>
      <c r="R152" s="148">
        <f>Q152*H152</f>
        <v>24.3</v>
      </c>
      <c r="S152" s="148">
        <v>0</v>
      </c>
      <c r="T152" s="149">
        <f>S152*H152</f>
        <v>0</v>
      </c>
      <c r="AR152" s="15" t="s">
        <v>199</v>
      </c>
      <c r="AT152" s="15" t="s">
        <v>293</v>
      </c>
      <c r="AU152" s="15" t="s">
        <v>78</v>
      </c>
      <c r="AY152" s="15" t="s">
        <v>169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5" t="s">
        <v>76</v>
      </c>
      <c r="BK152" s="150">
        <f>ROUND(I152*H152,2)</f>
        <v>0</v>
      </c>
      <c r="BL152" s="15" t="s">
        <v>176</v>
      </c>
      <c r="BM152" s="15" t="s">
        <v>296</v>
      </c>
    </row>
    <row r="153" spans="2:65" s="11" customFormat="1">
      <c r="B153" s="151"/>
      <c r="D153" s="152" t="s">
        <v>184</v>
      </c>
      <c r="F153" s="154" t="s">
        <v>297</v>
      </c>
      <c r="H153" s="155">
        <v>24.3</v>
      </c>
      <c r="I153" s="156"/>
      <c r="L153" s="151"/>
      <c r="M153" s="157"/>
      <c r="N153" s="158"/>
      <c r="O153" s="158"/>
      <c r="P153" s="158"/>
      <c r="Q153" s="158"/>
      <c r="R153" s="158"/>
      <c r="S153" s="158"/>
      <c r="T153" s="159"/>
      <c r="AT153" s="153" t="s">
        <v>184</v>
      </c>
      <c r="AU153" s="153" t="s">
        <v>78</v>
      </c>
      <c r="AV153" s="11" t="s">
        <v>78</v>
      </c>
      <c r="AW153" s="11" t="s">
        <v>3</v>
      </c>
      <c r="AX153" s="11" t="s">
        <v>76</v>
      </c>
      <c r="AY153" s="153" t="s">
        <v>169</v>
      </c>
    </row>
    <row r="154" spans="2:65" s="1" customFormat="1" ht="16.5" customHeight="1">
      <c r="B154" s="138"/>
      <c r="C154" s="139" t="s">
        <v>298</v>
      </c>
      <c r="D154" s="139" t="s">
        <v>171</v>
      </c>
      <c r="E154" s="140" t="s">
        <v>299</v>
      </c>
      <c r="F154" s="141" t="s">
        <v>300</v>
      </c>
      <c r="G154" s="142" t="s">
        <v>90</v>
      </c>
      <c r="H154" s="143">
        <v>278</v>
      </c>
      <c r="I154" s="144"/>
      <c r="J154" s="145">
        <f>ROUND(I154*H154,2)</f>
        <v>0</v>
      </c>
      <c r="K154" s="141" t="s">
        <v>175</v>
      </c>
      <c r="L154" s="29"/>
      <c r="M154" s="146" t="s">
        <v>1</v>
      </c>
      <c r="N154" s="147" t="s">
        <v>39</v>
      </c>
      <c r="O154" s="48"/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" t="s">
        <v>176</v>
      </c>
      <c r="AT154" s="15" t="s">
        <v>171</v>
      </c>
      <c r="AU154" s="15" t="s">
        <v>78</v>
      </c>
      <c r="AY154" s="15" t="s">
        <v>169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5" t="s">
        <v>76</v>
      </c>
      <c r="BK154" s="150">
        <f>ROUND(I154*H154,2)</f>
        <v>0</v>
      </c>
      <c r="BL154" s="15" t="s">
        <v>176</v>
      </c>
      <c r="BM154" s="15" t="s">
        <v>301</v>
      </c>
    </row>
    <row r="155" spans="2:65" s="11" customFormat="1">
      <c r="B155" s="151"/>
      <c r="D155" s="152" t="s">
        <v>184</v>
      </c>
      <c r="E155" s="153" t="s">
        <v>1</v>
      </c>
      <c r="F155" s="154" t="s">
        <v>135</v>
      </c>
      <c r="H155" s="155">
        <v>278</v>
      </c>
      <c r="I155" s="156"/>
      <c r="L155" s="151"/>
      <c r="M155" s="157"/>
      <c r="N155" s="158"/>
      <c r="O155" s="158"/>
      <c r="P155" s="158"/>
      <c r="Q155" s="158"/>
      <c r="R155" s="158"/>
      <c r="S155" s="158"/>
      <c r="T155" s="159"/>
      <c r="AT155" s="153" t="s">
        <v>184</v>
      </c>
      <c r="AU155" s="153" t="s">
        <v>78</v>
      </c>
      <c r="AV155" s="11" t="s">
        <v>78</v>
      </c>
      <c r="AW155" s="11" t="s">
        <v>30</v>
      </c>
      <c r="AX155" s="11" t="s">
        <v>76</v>
      </c>
      <c r="AY155" s="153" t="s">
        <v>169</v>
      </c>
    </row>
    <row r="156" spans="2:65" s="1" customFormat="1" ht="16.5" customHeight="1">
      <c r="B156" s="138"/>
      <c r="C156" s="170" t="s">
        <v>302</v>
      </c>
      <c r="D156" s="170" t="s">
        <v>293</v>
      </c>
      <c r="E156" s="171" t="s">
        <v>303</v>
      </c>
      <c r="F156" s="172" t="s">
        <v>304</v>
      </c>
      <c r="G156" s="173" t="s">
        <v>305</v>
      </c>
      <c r="H156" s="174">
        <v>13.9</v>
      </c>
      <c r="I156" s="175"/>
      <c r="J156" s="176">
        <f>ROUND(I156*H156,2)</f>
        <v>0</v>
      </c>
      <c r="K156" s="172" t="s">
        <v>175</v>
      </c>
      <c r="L156" s="177"/>
      <c r="M156" s="178" t="s">
        <v>1</v>
      </c>
      <c r="N156" s="179" t="s">
        <v>39</v>
      </c>
      <c r="O156" s="48"/>
      <c r="P156" s="148">
        <f>O156*H156</f>
        <v>0</v>
      </c>
      <c r="Q156" s="148">
        <v>1E-3</v>
      </c>
      <c r="R156" s="148">
        <f>Q156*H156</f>
        <v>1.3900000000000001E-2</v>
      </c>
      <c r="S156" s="148">
        <v>0</v>
      </c>
      <c r="T156" s="149">
        <f>S156*H156</f>
        <v>0</v>
      </c>
      <c r="AR156" s="15" t="s">
        <v>199</v>
      </c>
      <c r="AT156" s="15" t="s">
        <v>293</v>
      </c>
      <c r="AU156" s="15" t="s">
        <v>78</v>
      </c>
      <c r="AY156" s="15" t="s">
        <v>169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5" t="s">
        <v>76</v>
      </c>
      <c r="BK156" s="150">
        <f>ROUND(I156*H156,2)</f>
        <v>0</v>
      </c>
      <c r="BL156" s="15" t="s">
        <v>176</v>
      </c>
      <c r="BM156" s="15" t="s">
        <v>306</v>
      </c>
    </row>
    <row r="157" spans="2:65" s="11" customFormat="1">
      <c r="B157" s="151"/>
      <c r="D157" s="152" t="s">
        <v>184</v>
      </c>
      <c r="E157" s="153" t="s">
        <v>1</v>
      </c>
      <c r="F157" s="154" t="s">
        <v>135</v>
      </c>
      <c r="H157" s="155">
        <v>278</v>
      </c>
      <c r="I157" s="156"/>
      <c r="L157" s="151"/>
      <c r="M157" s="157"/>
      <c r="N157" s="158"/>
      <c r="O157" s="158"/>
      <c r="P157" s="158"/>
      <c r="Q157" s="158"/>
      <c r="R157" s="158"/>
      <c r="S157" s="158"/>
      <c r="T157" s="159"/>
      <c r="AT157" s="153" t="s">
        <v>184</v>
      </c>
      <c r="AU157" s="153" t="s">
        <v>78</v>
      </c>
      <c r="AV157" s="11" t="s">
        <v>78</v>
      </c>
      <c r="AW157" s="11" t="s">
        <v>30</v>
      </c>
      <c r="AX157" s="11" t="s">
        <v>76</v>
      </c>
      <c r="AY157" s="153" t="s">
        <v>169</v>
      </c>
    </row>
    <row r="158" spans="2:65" s="11" customFormat="1">
      <c r="B158" s="151"/>
      <c r="D158" s="152" t="s">
        <v>184</v>
      </c>
      <c r="F158" s="154" t="s">
        <v>307</v>
      </c>
      <c r="H158" s="155">
        <v>13.9</v>
      </c>
      <c r="I158" s="156"/>
      <c r="L158" s="151"/>
      <c r="M158" s="157"/>
      <c r="N158" s="158"/>
      <c r="O158" s="158"/>
      <c r="P158" s="158"/>
      <c r="Q158" s="158"/>
      <c r="R158" s="158"/>
      <c r="S158" s="158"/>
      <c r="T158" s="159"/>
      <c r="AT158" s="153" t="s">
        <v>184</v>
      </c>
      <c r="AU158" s="153" t="s">
        <v>78</v>
      </c>
      <c r="AV158" s="11" t="s">
        <v>78</v>
      </c>
      <c r="AW158" s="11" t="s">
        <v>3</v>
      </c>
      <c r="AX158" s="11" t="s">
        <v>76</v>
      </c>
      <c r="AY158" s="153" t="s">
        <v>169</v>
      </c>
    </row>
    <row r="159" spans="2:65" s="1" customFormat="1" ht="16.5" customHeight="1">
      <c r="B159" s="138"/>
      <c r="C159" s="139" t="s">
        <v>308</v>
      </c>
      <c r="D159" s="139" t="s">
        <v>171</v>
      </c>
      <c r="E159" s="140" t="s">
        <v>309</v>
      </c>
      <c r="F159" s="141" t="s">
        <v>310</v>
      </c>
      <c r="G159" s="142" t="s">
        <v>90</v>
      </c>
      <c r="H159" s="143">
        <v>278</v>
      </c>
      <c r="I159" s="144"/>
      <c r="J159" s="145">
        <f>ROUND(I159*H159,2)</f>
        <v>0</v>
      </c>
      <c r="K159" s="141" t="s">
        <v>175</v>
      </c>
      <c r="L159" s="29"/>
      <c r="M159" s="146" t="s">
        <v>1</v>
      </c>
      <c r="N159" s="147" t="s">
        <v>39</v>
      </c>
      <c r="O159" s="48"/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" t="s">
        <v>176</v>
      </c>
      <c r="AT159" s="15" t="s">
        <v>171</v>
      </c>
      <c r="AU159" s="15" t="s">
        <v>78</v>
      </c>
      <c r="AY159" s="15" t="s">
        <v>169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5" t="s">
        <v>76</v>
      </c>
      <c r="BK159" s="150">
        <f>ROUND(I159*H159,2)</f>
        <v>0</v>
      </c>
      <c r="BL159" s="15" t="s">
        <v>176</v>
      </c>
      <c r="BM159" s="15" t="s">
        <v>311</v>
      </c>
    </row>
    <row r="160" spans="2:65" s="11" customFormat="1">
      <c r="B160" s="151"/>
      <c r="D160" s="152" t="s">
        <v>184</v>
      </c>
      <c r="E160" s="153" t="s">
        <v>1</v>
      </c>
      <c r="F160" s="154" t="s">
        <v>135</v>
      </c>
      <c r="H160" s="155">
        <v>278</v>
      </c>
      <c r="I160" s="156"/>
      <c r="L160" s="151"/>
      <c r="M160" s="157"/>
      <c r="N160" s="158"/>
      <c r="O160" s="158"/>
      <c r="P160" s="158"/>
      <c r="Q160" s="158"/>
      <c r="R160" s="158"/>
      <c r="S160" s="158"/>
      <c r="T160" s="159"/>
      <c r="AT160" s="153" t="s">
        <v>184</v>
      </c>
      <c r="AU160" s="153" t="s">
        <v>78</v>
      </c>
      <c r="AV160" s="11" t="s">
        <v>78</v>
      </c>
      <c r="AW160" s="11" t="s">
        <v>30</v>
      </c>
      <c r="AX160" s="11" t="s">
        <v>76</v>
      </c>
      <c r="AY160" s="153" t="s">
        <v>169</v>
      </c>
    </row>
    <row r="161" spans="2:65" s="1" customFormat="1" ht="16.5" customHeight="1">
      <c r="B161" s="138"/>
      <c r="C161" s="170" t="s">
        <v>312</v>
      </c>
      <c r="D161" s="170" t="s">
        <v>293</v>
      </c>
      <c r="E161" s="171" t="s">
        <v>313</v>
      </c>
      <c r="F161" s="172" t="s">
        <v>314</v>
      </c>
      <c r="G161" s="173" t="s">
        <v>121</v>
      </c>
      <c r="H161" s="174">
        <v>27.8</v>
      </c>
      <c r="I161" s="175"/>
      <c r="J161" s="176">
        <f>ROUND(I161*H161,2)</f>
        <v>0</v>
      </c>
      <c r="K161" s="172" t="s">
        <v>1</v>
      </c>
      <c r="L161" s="177"/>
      <c r="M161" s="178" t="s">
        <v>1</v>
      </c>
      <c r="N161" s="179" t="s">
        <v>39</v>
      </c>
      <c r="O161" s="48"/>
      <c r="P161" s="148">
        <f>O161*H161</f>
        <v>0</v>
      </c>
      <c r="Q161" s="148">
        <v>0.6</v>
      </c>
      <c r="R161" s="148">
        <f>Q161*H161</f>
        <v>16.68</v>
      </c>
      <c r="S161" s="148">
        <v>0</v>
      </c>
      <c r="T161" s="149">
        <f>S161*H161</f>
        <v>0</v>
      </c>
      <c r="AR161" s="15" t="s">
        <v>199</v>
      </c>
      <c r="AT161" s="15" t="s">
        <v>293</v>
      </c>
      <c r="AU161" s="15" t="s">
        <v>78</v>
      </c>
      <c r="AY161" s="15" t="s">
        <v>169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5" t="s">
        <v>76</v>
      </c>
      <c r="BK161" s="150">
        <f>ROUND(I161*H161,2)</f>
        <v>0</v>
      </c>
      <c r="BL161" s="15" t="s">
        <v>176</v>
      </c>
      <c r="BM161" s="15" t="s">
        <v>315</v>
      </c>
    </row>
    <row r="162" spans="2:65" s="11" customFormat="1">
      <c r="B162" s="151"/>
      <c r="D162" s="152" t="s">
        <v>184</v>
      </c>
      <c r="E162" s="153" t="s">
        <v>1</v>
      </c>
      <c r="F162" s="154" t="s">
        <v>135</v>
      </c>
      <c r="H162" s="155">
        <v>278</v>
      </c>
      <c r="I162" s="156"/>
      <c r="L162" s="151"/>
      <c r="M162" s="157"/>
      <c r="N162" s="158"/>
      <c r="O162" s="158"/>
      <c r="P162" s="158"/>
      <c r="Q162" s="158"/>
      <c r="R162" s="158"/>
      <c r="S162" s="158"/>
      <c r="T162" s="159"/>
      <c r="AT162" s="153" t="s">
        <v>184</v>
      </c>
      <c r="AU162" s="153" t="s">
        <v>78</v>
      </c>
      <c r="AV162" s="11" t="s">
        <v>78</v>
      </c>
      <c r="AW162" s="11" t="s">
        <v>30</v>
      </c>
      <c r="AX162" s="11" t="s">
        <v>76</v>
      </c>
      <c r="AY162" s="153" t="s">
        <v>169</v>
      </c>
    </row>
    <row r="163" spans="2:65" s="11" customFormat="1">
      <c r="B163" s="151"/>
      <c r="D163" s="152" t="s">
        <v>184</v>
      </c>
      <c r="F163" s="154" t="s">
        <v>316</v>
      </c>
      <c r="H163" s="155">
        <v>27.8</v>
      </c>
      <c r="I163" s="156"/>
      <c r="L163" s="151"/>
      <c r="M163" s="157"/>
      <c r="N163" s="158"/>
      <c r="O163" s="158"/>
      <c r="P163" s="158"/>
      <c r="Q163" s="158"/>
      <c r="R163" s="158"/>
      <c r="S163" s="158"/>
      <c r="T163" s="159"/>
      <c r="AT163" s="153" t="s">
        <v>184</v>
      </c>
      <c r="AU163" s="153" t="s">
        <v>78</v>
      </c>
      <c r="AV163" s="11" t="s">
        <v>78</v>
      </c>
      <c r="AW163" s="11" t="s">
        <v>3</v>
      </c>
      <c r="AX163" s="11" t="s">
        <v>76</v>
      </c>
      <c r="AY163" s="153" t="s">
        <v>169</v>
      </c>
    </row>
    <row r="164" spans="2:65" s="1" customFormat="1" ht="16.5" customHeight="1">
      <c r="B164" s="138"/>
      <c r="C164" s="139" t="s">
        <v>317</v>
      </c>
      <c r="D164" s="139" t="s">
        <v>171</v>
      </c>
      <c r="E164" s="140" t="s">
        <v>318</v>
      </c>
      <c r="F164" s="141" t="s">
        <v>319</v>
      </c>
      <c r="G164" s="142" t="s">
        <v>90</v>
      </c>
      <c r="H164" s="143">
        <v>2408</v>
      </c>
      <c r="I164" s="144"/>
      <c r="J164" s="145">
        <f>ROUND(I164*H164,2)</f>
        <v>0</v>
      </c>
      <c r="K164" s="141" t="s">
        <v>175</v>
      </c>
      <c r="L164" s="29"/>
      <c r="M164" s="146" t="s">
        <v>1</v>
      </c>
      <c r="N164" s="147" t="s">
        <v>39</v>
      </c>
      <c r="O164" s="48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" t="s">
        <v>176</v>
      </c>
      <c r="AT164" s="15" t="s">
        <v>171</v>
      </c>
      <c r="AU164" s="15" t="s">
        <v>78</v>
      </c>
      <c r="AY164" s="15" t="s">
        <v>169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5" t="s">
        <v>76</v>
      </c>
      <c r="BK164" s="150">
        <f>ROUND(I164*H164,2)</f>
        <v>0</v>
      </c>
      <c r="BL164" s="15" t="s">
        <v>176</v>
      </c>
      <c r="BM164" s="15" t="s">
        <v>320</v>
      </c>
    </row>
    <row r="165" spans="2:65" s="11" customFormat="1">
      <c r="B165" s="151"/>
      <c r="D165" s="152" t="s">
        <v>184</v>
      </c>
      <c r="E165" s="153" t="s">
        <v>1</v>
      </c>
      <c r="F165" s="154" t="s">
        <v>103</v>
      </c>
      <c r="H165" s="155">
        <v>193</v>
      </c>
      <c r="I165" s="156"/>
      <c r="L165" s="151"/>
      <c r="M165" s="157"/>
      <c r="N165" s="158"/>
      <c r="O165" s="158"/>
      <c r="P165" s="158"/>
      <c r="Q165" s="158"/>
      <c r="R165" s="158"/>
      <c r="S165" s="158"/>
      <c r="T165" s="159"/>
      <c r="AT165" s="153" t="s">
        <v>184</v>
      </c>
      <c r="AU165" s="153" t="s">
        <v>78</v>
      </c>
      <c r="AV165" s="11" t="s">
        <v>78</v>
      </c>
      <c r="AW165" s="11" t="s">
        <v>30</v>
      </c>
      <c r="AX165" s="11" t="s">
        <v>68</v>
      </c>
      <c r="AY165" s="153" t="s">
        <v>169</v>
      </c>
    </row>
    <row r="166" spans="2:65" s="11" customFormat="1">
      <c r="B166" s="151"/>
      <c r="D166" s="152" t="s">
        <v>184</v>
      </c>
      <c r="E166" s="153" t="s">
        <v>1</v>
      </c>
      <c r="F166" s="154" t="s">
        <v>106</v>
      </c>
      <c r="H166" s="155">
        <v>7</v>
      </c>
      <c r="I166" s="156"/>
      <c r="L166" s="151"/>
      <c r="M166" s="157"/>
      <c r="N166" s="158"/>
      <c r="O166" s="158"/>
      <c r="P166" s="158"/>
      <c r="Q166" s="158"/>
      <c r="R166" s="158"/>
      <c r="S166" s="158"/>
      <c r="T166" s="159"/>
      <c r="AT166" s="153" t="s">
        <v>184</v>
      </c>
      <c r="AU166" s="153" t="s">
        <v>78</v>
      </c>
      <c r="AV166" s="11" t="s">
        <v>78</v>
      </c>
      <c r="AW166" s="11" t="s">
        <v>30</v>
      </c>
      <c r="AX166" s="11" t="s">
        <v>68</v>
      </c>
      <c r="AY166" s="153" t="s">
        <v>169</v>
      </c>
    </row>
    <row r="167" spans="2:65" s="11" customFormat="1">
      <c r="B167" s="151"/>
      <c r="D167" s="152" t="s">
        <v>184</v>
      </c>
      <c r="E167" s="153" t="s">
        <v>1</v>
      </c>
      <c r="F167" s="154" t="s">
        <v>110</v>
      </c>
      <c r="H167" s="155">
        <v>374</v>
      </c>
      <c r="I167" s="156"/>
      <c r="L167" s="151"/>
      <c r="M167" s="157"/>
      <c r="N167" s="158"/>
      <c r="O167" s="158"/>
      <c r="P167" s="158"/>
      <c r="Q167" s="158"/>
      <c r="R167" s="158"/>
      <c r="S167" s="158"/>
      <c r="T167" s="159"/>
      <c r="AT167" s="153" t="s">
        <v>184</v>
      </c>
      <c r="AU167" s="153" t="s">
        <v>78</v>
      </c>
      <c r="AV167" s="11" t="s">
        <v>78</v>
      </c>
      <c r="AW167" s="11" t="s">
        <v>30</v>
      </c>
      <c r="AX167" s="11" t="s">
        <v>68</v>
      </c>
      <c r="AY167" s="153" t="s">
        <v>169</v>
      </c>
    </row>
    <row r="168" spans="2:65" s="11" customFormat="1">
      <c r="B168" s="151"/>
      <c r="D168" s="152" t="s">
        <v>184</v>
      </c>
      <c r="E168" s="153" t="s">
        <v>1</v>
      </c>
      <c r="F168" s="154" t="s">
        <v>113</v>
      </c>
      <c r="H168" s="155">
        <v>916</v>
      </c>
      <c r="I168" s="156"/>
      <c r="L168" s="151"/>
      <c r="M168" s="157"/>
      <c r="N168" s="158"/>
      <c r="O168" s="158"/>
      <c r="P168" s="158"/>
      <c r="Q168" s="158"/>
      <c r="R168" s="158"/>
      <c r="S168" s="158"/>
      <c r="T168" s="159"/>
      <c r="AT168" s="153" t="s">
        <v>184</v>
      </c>
      <c r="AU168" s="153" t="s">
        <v>78</v>
      </c>
      <c r="AV168" s="11" t="s">
        <v>78</v>
      </c>
      <c r="AW168" s="11" t="s">
        <v>30</v>
      </c>
      <c r="AX168" s="11" t="s">
        <v>68</v>
      </c>
      <c r="AY168" s="153" t="s">
        <v>169</v>
      </c>
    </row>
    <row r="169" spans="2:65" s="11" customFormat="1">
      <c r="B169" s="151"/>
      <c r="D169" s="152" t="s">
        <v>184</v>
      </c>
      <c r="E169" s="153" t="s">
        <v>1</v>
      </c>
      <c r="F169" s="154" t="s">
        <v>116</v>
      </c>
      <c r="H169" s="155">
        <v>918</v>
      </c>
      <c r="I169" s="156"/>
      <c r="L169" s="151"/>
      <c r="M169" s="157"/>
      <c r="N169" s="158"/>
      <c r="O169" s="158"/>
      <c r="P169" s="158"/>
      <c r="Q169" s="158"/>
      <c r="R169" s="158"/>
      <c r="S169" s="158"/>
      <c r="T169" s="159"/>
      <c r="AT169" s="153" t="s">
        <v>184</v>
      </c>
      <c r="AU169" s="153" t="s">
        <v>78</v>
      </c>
      <c r="AV169" s="11" t="s">
        <v>78</v>
      </c>
      <c r="AW169" s="11" t="s">
        <v>30</v>
      </c>
      <c r="AX169" s="11" t="s">
        <v>68</v>
      </c>
      <c r="AY169" s="153" t="s">
        <v>169</v>
      </c>
    </row>
    <row r="170" spans="2:65" s="12" customFormat="1">
      <c r="B170" s="160"/>
      <c r="D170" s="152" t="s">
        <v>184</v>
      </c>
      <c r="E170" s="161" t="s">
        <v>1</v>
      </c>
      <c r="F170" s="162" t="s">
        <v>272</v>
      </c>
      <c r="H170" s="163">
        <v>2408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184</v>
      </c>
      <c r="AU170" s="161" t="s">
        <v>78</v>
      </c>
      <c r="AV170" s="12" t="s">
        <v>176</v>
      </c>
      <c r="AW170" s="12" t="s">
        <v>30</v>
      </c>
      <c r="AX170" s="12" t="s">
        <v>76</v>
      </c>
      <c r="AY170" s="161" t="s">
        <v>169</v>
      </c>
    </row>
    <row r="171" spans="2:65" s="10" customFormat="1" ht="22.9" customHeight="1">
      <c r="B171" s="125"/>
      <c r="D171" s="126" t="s">
        <v>67</v>
      </c>
      <c r="E171" s="136" t="s">
        <v>78</v>
      </c>
      <c r="F171" s="136" t="s">
        <v>321</v>
      </c>
      <c r="I171" s="128"/>
      <c r="J171" s="137">
        <f>BK171</f>
        <v>0</v>
      </c>
      <c r="L171" s="125"/>
      <c r="M171" s="130"/>
      <c r="N171" s="131"/>
      <c r="O171" s="131"/>
      <c r="P171" s="132">
        <f>SUM(P172:P175)</f>
        <v>0</v>
      </c>
      <c r="Q171" s="131"/>
      <c r="R171" s="132">
        <f>SUM(R172:R175)</f>
        <v>0.59655599999999998</v>
      </c>
      <c r="S171" s="131"/>
      <c r="T171" s="133">
        <f>SUM(T172:T175)</f>
        <v>0</v>
      </c>
      <c r="AR171" s="126" t="s">
        <v>76</v>
      </c>
      <c r="AT171" s="134" t="s">
        <v>67</v>
      </c>
      <c r="AU171" s="134" t="s">
        <v>76</v>
      </c>
      <c r="AY171" s="126" t="s">
        <v>169</v>
      </c>
      <c r="BK171" s="135">
        <f>SUM(BK172:BK175)</f>
        <v>0</v>
      </c>
    </row>
    <row r="172" spans="2:65" s="1" customFormat="1" ht="16.5" customHeight="1">
      <c r="B172" s="138"/>
      <c r="C172" s="139" t="s">
        <v>322</v>
      </c>
      <c r="D172" s="139" t="s">
        <v>171</v>
      </c>
      <c r="E172" s="140" t="s">
        <v>323</v>
      </c>
      <c r="F172" s="141" t="s">
        <v>324</v>
      </c>
      <c r="G172" s="142" t="s">
        <v>90</v>
      </c>
      <c r="H172" s="143">
        <v>908</v>
      </c>
      <c r="I172" s="144"/>
      <c r="J172" s="145">
        <f>ROUND(I172*H172,2)</f>
        <v>0</v>
      </c>
      <c r="K172" s="141" t="s">
        <v>175</v>
      </c>
      <c r="L172" s="29"/>
      <c r="M172" s="146" t="s">
        <v>1</v>
      </c>
      <c r="N172" s="147" t="s">
        <v>39</v>
      </c>
      <c r="O172" s="48"/>
      <c r="P172" s="148">
        <f>O172*H172</f>
        <v>0</v>
      </c>
      <c r="Q172" s="148">
        <v>1.3999999999999999E-4</v>
      </c>
      <c r="R172" s="148">
        <f>Q172*H172</f>
        <v>0.12711999999999998</v>
      </c>
      <c r="S172" s="148">
        <v>0</v>
      </c>
      <c r="T172" s="149">
        <f>S172*H172</f>
        <v>0</v>
      </c>
      <c r="AR172" s="15" t="s">
        <v>176</v>
      </c>
      <c r="AT172" s="15" t="s">
        <v>171</v>
      </c>
      <c r="AU172" s="15" t="s">
        <v>78</v>
      </c>
      <c r="AY172" s="15" t="s">
        <v>169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5" t="s">
        <v>76</v>
      </c>
      <c r="BK172" s="150">
        <f>ROUND(I172*H172,2)</f>
        <v>0</v>
      </c>
      <c r="BL172" s="15" t="s">
        <v>176</v>
      </c>
      <c r="BM172" s="15" t="s">
        <v>325</v>
      </c>
    </row>
    <row r="173" spans="2:65" s="1" customFormat="1" ht="16.5" customHeight="1">
      <c r="B173" s="138"/>
      <c r="C173" s="170" t="s">
        <v>326</v>
      </c>
      <c r="D173" s="170" t="s">
        <v>293</v>
      </c>
      <c r="E173" s="171" t="s">
        <v>327</v>
      </c>
      <c r="F173" s="172" t="s">
        <v>328</v>
      </c>
      <c r="G173" s="173" t="s">
        <v>90</v>
      </c>
      <c r="H173" s="174">
        <v>998.8</v>
      </c>
      <c r="I173" s="175"/>
      <c r="J173" s="176">
        <f>ROUND(I173*H173,2)</f>
        <v>0</v>
      </c>
      <c r="K173" s="172" t="s">
        <v>1</v>
      </c>
      <c r="L173" s="177"/>
      <c r="M173" s="178" t="s">
        <v>1</v>
      </c>
      <c r="N173" s="179" t="s">
        <v>39</v>
      </c>
      <c r="O173" s="48"/>
      <c r="P173" s="148">
        <f>O173*H173</f>
        <v>0</v>
      </c>
      <c r="Q173" s="148">
        <v>4.6999999999999999E-4</v>
      </c>
      <c r="R173" s="148">
        <f>Q173*H173</f>
        <v>0.46943599999999996</v>
      </c>
      <c r="S173" s="148">
        <v>0</v>
      </c>
      <c r="T173" s="149">
        <f>S173*H173</f>
        <v>0</v>
      </c>
      <c r="AR173" s="15" t="s">
        <v>199</v>
      </c>
      <c r="AT173" s="15" t="s">
        <v>293</v>
      </c>
      <c r="AU173" s="15" t="s">
        <v>78</v>
      </c>
      <c r="AY173" s="15" t="s">
        <v>169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5" t="s">
        <v>76</v>
      </c>
      <c r="BK173" s="150">
        <f>ROUND(I173*H173,2)</f>
        <v>0</v>
      </c>
      <c r="BL173" s="15" t="s">
        <v>176</v>
      </c>
      <c r="BM173" s="15" t="s">
        <v>329</v>
      </c>
    </row>
    <row r="174" spans="2:65" s="13" customFormat="1">
      <c r="B174" s="180"/>
      <c r="D174" s="152" t="s">
        <v>184</v>
      </c>
      <c r="E174" s="181" t="s">
        <v>1</v>
      </c>
      <c r="F174" s="182" t="s">
        <v>330</v>
      </c>
      <c r="H174" s="181" t="s">
        <v>1</v>
      </c>
      <c r="I174" s="183"/>
      <c r="L174" s="180"/>
      <c r="M174" s="184"/>
      <c r="N174" s="185"/>
      <c r="O174" s="185"/>
      <c r="P174" s="185"/>
      <c r="Q174" s="185"/>
      <c r="R174" s="185"/>
      <c r="S174" s="185"/>
      <c r="T174" s="186"/>
      <c r="AT174" s="181" t="s">
        <v>184</v>
      </c>
      <c r="AU174" s="181" t="s">
        <v>78</v>
      </c>
      <c r="AV174" s="13" t="s">
        <v>76</v>
      </c>
      <c r="AW174" s="13" t="s">
        <v>30</v>
      </c>
      <c r="AX174" s="13" t="s">
        <v>68</v>
      </c>
      <c r="AY174" s="181" t="s">
        <v>169</v>
      </c>
    </row>
    <row r="175" spans="2:65" s="11" customFormat="1">
      <c r="B175" s="151"/>
      <c r="D175" s="152" t="s">
        <v>184</v>
      </c>
      <c r="E175" s="153" t="s">
        <v>1</v>
      </c>
      <c r="F175" s="154" t="s">
        <v>331</v>
      </c>
      <c r="H175" s="155">
        <v>998.8</v>
      </c>
      <c r="I175" s="156"/>
      <c r="L175" s="151"/>
      <c r="M175" s="157"/>
      <c r="N175" s="158"/>
      <c r="O175" s="158"/>
      <c r="P175" s="158"/>
      <c r="Q175" s="158"/>
      <c r="R175" s="158"/>
      <c r="S175" s="158"/>
      <c r="T175" s="159"/>
      <c r="AT175" s="153" t="s">
        <v>184</v>
      </c>
      <c r="AU175" s="153" t="s">
        <v>78</v>
      </c>
      <c r="AV175" s="11" t="s">
        <v>78</v>
      </c>
      <c r="AW175" s="11" t="s">
        <v>30</v>
      </c>
      <c r="AX175" s="11" t="s">
        <v>76</v>
      </c>
      <c r="AY175" s="153" t="s">
        <v>169</v>
      </c>
    </row>
    <row r="176" spans="2:65" s="10" customFormat="1" ht="22.9" customHeight="1">
      <c r="B176" s="125"/>
      <c r="D176" s="126" t="s">
        <v>67</v>
      </c>
      <c r="E176" s="136" t="s">
        <v>188</v>
      </c>
      <c r="F176" s="136" t="s">
        <v>332</v>
      </c>
      <c r="I176" s="128"/>
      <c r="J176" s="137">
        <f>BK176</f>
        <v>0</v>
      </c>
      <c r="L176" s="125"/>
      <c r="M176" s="130"/>
      <c r="N176" s="131"/>
      <c r="O176" s="131"/>
      <c r="P176" s="132">
        <f>SUM(P177:P211)</f>
        <v>0</v>
      </c>
      <c r="Q176" s="131"/>
      <c r="R176" s="132">
        <f>SUM(R177:R211)</f>
        <v>313.70256000000001</v>
      </c>
      <c r="S176" s="131"/>
      <c r="T176" s="133">
        <f>SUM(T177:T211)</f>
        <v>0</v>
      </c>
      <c r="AR176" s="126" t="s">
        <v>76</v>
      </c>
      <c r="AT176" s="134" t="s">
        <v>67</v>
      </c>
      <c r="AU176" s="134" t="s">
        <v>76</v>
      </c>
      <c r="AY176" s="126" t="s">
        <v>169</v>
      </c>
      <c r="BK176" s="135">
        <f>SUM(BK177:BK211)</f>
        <v>0</v>
      </c>
    </row>
    <row r="177" spans="2:65" s="1" customFormat="1" ht="16.5" customHeight="1">
      <c r="B177" s="138"/>
      <c r="C177" s="139" t="s">
        <v>333</v>
      </c>
      <c r="D177" s="139" t="s">
        <v>171</v>
      </c>
      <c r="E177" s="140" t="s">
        <v>334</v>
      </c>
      <c r="F177" s="141" t="s">
        <v>335</v>
      </c>
      <c r="G177" s="142" t="s">
        <v>90</v>
      </c>
      <c r="H177" s="143">
        <v>70.8</v>
      </c>
      <c r="I177" s="144"/>
      <c r="J177" s="145">
        <f>ROUND(I177*H177,2)</f>
        <v>0</v>
      </c>
      <c r="K177" s="141" t="s">
        <v>175</v>
      </c>
      <c r="L177" s="29"/>
      <c r="M177" s="146" t="s">
        <v>1</v>
      </c>
      <c r="N177" s="147" t="s">
        <v>39</v>
      </c>
      <c r="O177" s="48"/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" t="s">
        <v>176</v>
      </c>
      <c r="AT177" s="15" t="s">
        <v>171</v>
      </c>
      <c r="AU177" s="15" t="s">
        <v>78</v>
      </c>
      <c r="AY177" s="15" t="s">
        <v>169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5" t="s">
        <v>76</v>
      </c>
      <c r="BK177" s="150">
        <f>ROUND(I177*H177,2)</f>
        <v>0</v>
      </c>
      <c r="BL177" s="15" t="s">
        <v>176</v>
      </c>
      <c r="BM177" s="15" t="s">
        <v>336</v>
      </c>
    </row>
    <row r="178" spans="2:65" s="11" customFormat="1">
      <c r="B178" s="151"/>
      <c r="D178" s="152" t="s">
        <v>184</v>
      </c>
      <c r="E178" s="153" t="s">
        <v>1</v>
      </c>
      <c r="F178" s="154" t="s">
        <v>337</v>
      </c>
      <c r="H178" s="155">
        <v>70.8</v>
      </c>
      <c r="I178" s="156"/>
      <c r="L178" s="151"/>
      <c r="M178" s="157"/>
      <c r="N178" s="158"/>
      <c r="O178" s="158"/>
      <c r="P178" s="158"/>
      <c r="Q178" s="158"/>
      <c r="R178" s="158"/>
      <c r="S178" s="158"/>
      <c r="T178" s="159"/>
      <c r="AT178" s="153" t="s">
        <v>184</v>
      </c>
      <c r="AU178" s="153" t="s">
        <v>78</v>
      </c>
      <c r="AV178" s="11" t="s">
        <v>78</v>
      </c>
      <c r="AW178" s="11" t="s">
        <v>30</v>
      </c>
      <c r="AX178" s="11" t="s">
        <v>76</v>
      </c>
      <c r="AY178" s="153" t="s">
        <v>169</v>
      </c>
    </row>
    <row r="179" spans="2:65" s="1" customFormat="1" ht="16.5" customHeight="1">
      <c r="B179" s="138"/>
      <c r="C179" s="139" t="s">
        <v>338</v>
      </c>
      <c r="D179" s="139" t="s">
        <v>171</v>
      </c>
      <c r="E179" s="140" t="s">
        <v>339</v>
      </c>
      <c r="F179" s="141" t="s">
        <v>340</v>
      </c>
      <c r="G179" s="142" t="s">
        <v>90</v>
      </c>
      <c r="H179" s="143">
        <v>2036</v>
      </c>
      <c r="I179" s="144"/>
      <c r="J179" s="145">
        <f>ROUND(I179*H179,2)</f>
        <v>0</v>
      </c>
      <c r="K179" s="141" t="s">
        <v>175</v>
      </c>
      <c r="L179" s="29"/>
      <c r="M179" s="146" t="s">
        <v>1</v>
      </c>
      <c r="N179" s="147" t="s">
        <v>39</v>
      </c>
      <c r="O179" s="48"/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" t="s">
        <v>176</v>
      </c>
      <c r="AT179" s="15" t="s">
        <v>171</v>
      </c>
      <c r="AU179" s="15" t="s">
        <v>78</v>
      </c>
      <c r="AY179" s="15" t="s">
        <v>169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5" t="s">
        <v>76</v>
      </c>
      <c r="BK179" s="150">
        <f>ROUND(I179*H179,2)</f>
        <v>0</v>
      </c>
      <c r="BL179" s="15" t="s">
        <v>176</v>
      </c>
      <c r="BM179" s="15" t="s">
        <v>341</v>
      </c>
    </row>
    <row r="180" spans="2:65" s="11" customFormat="1">
      <c r="B180" s="151"/>
      <c r="D180" s="152" t="s">
        <v>184</v>
      </c>
      <c r="E180" s="153" t="s">
        <v>1</v>
      </c>
      <c r="F180" s="154" t="s">
        <v>103</v>
      </c>
      <c r="H180" s="155">
        <v>193</v>
      </c>
      <c r="I180" s="156"/>
      <c r="L180" s="151"/>
      <c r="M180" s="157"/>
      <c r="N180" s="158"/>
      <c r="O180" s="158"/>
      <c r="P180" s="158"/>
      <c r="Q180" s="158"/>
      <c r="R180" s="158"/>
      <c r="S180" s="158"/>
      <c r="T180" s="159"/>
      <c r="AT180" s="153" t="s">
        <v>184</v>
      </c>
      <c r="AU180" s="153" t="s">
        <v>78</v>
      </c>
      <c r="AV180" s="11" t="s">
        <v>78</v>
      </c>
      <c r="AW180" s="11" t="s">
        <v>30</v>
      </c>
      <c r="AX180" s="11" t="s">
        <v>68</v>
      </c>
      <c r="AY180" s="153" t="s">
        <v>169</v>
      </c>
    </row>
    <row r="181" spans="2:65" s="11" customFormat="1">
      <c r="B181" s="151"/>
      <c r="D181" s="152" t="s">
        <v>184</v>
      </c>
      <c r="E181" s="153" t="s">
        <v>1</v>
      </c>
      <c r="F181" s="154" t="s">
        <v>106</v>
      </c>
      <c r="H181" s="155">
        <v>7</v>
      </c>
      <c r="I181" s="156"/>
      <c r="L181" s="151"/>
      <c r="M181" s="157"/>
      <c r="N181" s="158"/>
      <c r="O181" s="158"/>
      <c r="P181" s="158"/>
      <c r="Q181" s="158"/>
      <c r="R181" s="158"/>
      <c r="S181" s="158"/>
      <c r="T181" s="159"/>
      <c r="AT181" s="153" t="s">
        <v>184</v>
      </c>
      <c r="AU181" s="153" t="s">
        <v>78</v>
      </c>
      <c r="AV181" s="11" t="s">
        <v>78</v>
      </c>
      <c r="AW181" s="11" t="s">
        <v>30</v>
      </c>
      <c r="AX181" s="11" t="s">
        <v>68</v>
      </c>
      <c r="AY181" s="153" t="s">
        <v>169</v>
      </c>
    </row>
    <row r="182" spans="2:65" s="11" customFormat="1">
      <c r="B182" s="151"/>
      <c r="D182" s="152" t="s">
        <v>184</v>
      </c>
      <c r="E182" s="153" t="s">
        <v>1</v>
      </c>
      <c r="F182" s="154" t="s">
        <v>342</v>
      </c>
      <c r="H182" s="155">
        <v>1836</v>
      </c>
      <c r="I182" s="156"/>
      <c r="L182" s="151"/>
      <c r="M182" s="157"/>
      <c r="N182" s="158"/>
      <c r="O182" s="158"/>
      <c r="P182" s="158"/>
      <c r="Q182" s="158"/>
      <c r="R182" s="158"/>
      <c r="S182" s="158"/>
      <c r="T182" s="159"/>
      <c r="AT182" s="153" t="s">
        <v>184</v>
      </c>
      <c r="AU182" s="153" t="s">
        <v>78</v>
      </c>
      <c r="AV182" s="11" t="s">
        <v>78</v>
      </c>
      <c r="AW182" s="11" t="s">
        <v>30</v>
      </c>
      <c r="AX182" s="11" t="s">
        <v>68</v>
      </c>
      <c r="AY182" s="153" t="s">
        <v>169</v>
      </c>
    </row>
    <row r="183" spans="2:65" s="12" customFormat="1">
      <c r="B183" s="160"/>
      <c r="D183" s="152" t="s">
        <v>184</v>
      </c>
      <c r="E183" s="161" t="s">
        <v>1</v>
      </c>
      <c r="F183" s="162" t="s">
        <v>272</v>
      </c>
      <c r="H183" s="163">
        <v>2036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184</v>
      </c>
      <c r="AU183" s="161" t="s">
        <v>78</v>
      </c>
      <c r="AV183" s="12" t="s">
        <v>176</v>
      </c>
      <c r="AW183" s="12" t="s">
        <v>30</v>
      </c>
      <c r="AX183" s="12" t="s">
        <v>76</v>
      </c>
      <c r="AY183" s="161" t="s">
        <v>169</v>
      </c>
    </row>
    <row r="184" spans="2:65" s="1" customFormat="1" ht="16.5" customHeight="1">
      <c r="B184" s="138"/>
      <c r="C184" s="139" t="s">
        <v>343</v>
      </c>
      <c r="D184" s="139" t="s">
        <v>171</v>
      </c>
      <c r="E184" s="140" t="s">
        <v>344</v>
      </c>
      <c r="F184" s="141" t="s">
        <v>345</v>
      </c>
      <c r="G184" s="142" t="s">
        <v>90</v>
      </c>
      <c r="H184" s="143">
        <v>1290</v>
      </c>
      <c r="I184" s="144"/>
      <c r="J184" s="145">
        <f>ROUND(I184*H184,2)</f>
        <v>0</v>
      </c>
      <c r="K184" s="141" t="s">
        <v>175</v>
      </c>
      <c r="L184" s="29"/>
      <c r="M184" s="146" t="s">
        <v>1</v>
      </c>
      <c r="N184" s="147" t="s">
        <v>39</v>
      </c>
      <c r="O184" s="48"/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" t="s">
        <v>176</v>
      </c>
      <c r="AT184" s="15" t="s">
        <v>171</v>
      </c>
      <c r="AU184" s="15" t="s">
        <v>78</v>
      </c>
      <c r="AY184" s="15" t="s">
        <v>169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5" t="s">
        <v>76</v>
      </c>
      <c r="BK184" s="150">
        <f>ROUND(I184*H184,2)</f>
        <v>0</v>
      </c>
      <c r="BL184" s="15" t="s">
        <v>176</v>
      </c>
      <c r="BM184" s="15" t="s">
        <v>346</v>
      </c>
    </row>
    <row r="185" spans="2:65" s="11" customFormat="1">
      <c r="B185" s="151"/>
      <c r="D185" s="152" t="s">
        <v>184</v>
      </c>
      <c r="E185" s="153" t="s">
        <v>1</v>
      </c>
      <c r="F185" s="154" t="s">
        <v>110</v>
      </c>
      <c r="H185" s="155">
        <v>374</v>
      </c>
      <c r="I185" s="156"/>
      <c r="L185" s="151"/>
      <c r="M185" s="157"/>
      <c r="N185" s="158"/>
      <c r="O185" s="158"/>
      <c r="P185" s="158"/>
      <c r="Q185" s="158"/>
      <c r="R185" s="158"/>
      <c r="S185" s="158"/>
      <c r="T185" s="159"/>
      <c r="AT185" s="153" t="s">
        <v>184</v>
      </c>
      <c r="AU185" s="153" t="s">
        <v>78</v>
      </c>
      <c r="AV185" s="11" t="s">
        <v>78</v>
      </c>
      <c r="AW185" s="11" t="s">
        <v>30</v>
      </c>
      <c r="AX185" s="11" t="s">
        <v>68</v>
      </c>
      <c r="AY185" s="153" t="s">
        <v>169</v>
      </c>
    </row>
    <row r="186" spans="2:65" s="11" customFormat="1">
      <c r="B186" s="151"/>
      <c r="D186" s="152" t="s">
        <v>184</v>
      </c>
      <c r="E186" s="153" t="s">
        <v>1</v>
      </c>
      <c r="F186" s="154" t="s">
        <v>113</v>
      </c>
      <c r="H186" s="155">
        <v>916</v>
      </c>
      <c r="I186" s="156"/>
      <c r="L186" s="151"/>
      <c r="M186" s="157"/>
      <c r="N186" s="158"/>
      <c r="O186" s="158"/>
      <c r="P186" s="158"/>
      <c r="Q186" s="158"/>
      <c r="R186" s="158"/>
      <c r="S186" s="158"/>
      <c r="T186" s="159"/>
      <c r="AT186" s="153" t="s">
        <v>184</v>
      </c>
      <c r="AU186" s="153" t="s">
        <v>78</v>
      </c>
      <c r="AV186" s="11" t="s">
        <v>78</v>
      </c>
      <c r="AW186" s="11" t="s">
        <v>30</v>
      </c>
      <c r="AX186" s="11" t="s">
        <v>68</v>
      </c>
      <c r="AY186" s="153" t="s">
        <v>169</v>
      </c>
    </row>
    <row r="187" spans="2:65" s="12" customFormat="1">
      <c r="B187" s="160"/>
      <c r="D187" s="152" t="s">
        <v>184</v>
      </c>
      <c r="E187" s="161" t="s">
        <v>1</v>
      </c>
      <c r="F187" s="162" t="s">
        <v>272</v>
      </c>
      <c r="H187" s="163">
        <v>1290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184</v>
      </c>
      <c r="AU187" s="161" t="s">
        <v>78</v>
      </c>
      <c r="AV187" s="12" t="s">
        <v>176</v>
      </c>
      <c r="AW187" s="12" t="s">
        <v>30</v>
      </c>
      <c r="AX187" s="12" t="s">
        <v>76</v>
      </c>
      <c r="AY187" s="161" t="s">
        <v>169</v>
      </c>
    </row>
    <row r="188" spans="2:65" s="1" customFormat="1" ht="16.5" customHeight="1">
      <c r="B188" s="138"/>
      <c r="C188" s="139" t="s">
        <v>347</v>
      </c>
      <c r="D188" s="139" t="s">
        <v>171</v>
      </c>
      <c r="E188" s="140" t="s">
        <v>348</v>
      </c>
      <c r="F188" s="141" t="s">
        <v>349</v>
      </c>
      <c r="G188" s="142" t="s">
        <v>90</v>
      </c>
      <c r="H188" s="143">
        <v>918</v>
      </c>
      <c r="I188" s="144"/>
      <c r="J188" s="145">
        <f>ROUND(I188*H188,2)</f>
        <v>0</v>
      </c>
      <c r="K188" s="141" t="s">
        <v>175</v>
      </c>
      <c r="L188" s="29"/>
      <c r="M188" s="146" t="s">
        <v>1</v>
      </c>
      <c r="N188" s="147" t="s">
        <v>39</v>
      </c>
      <c r="O188" s="48"/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" t="s">
        <v>176</v>
      </c>
      <c r="AT188" s="15" t="s">
        <v>171</v>
      </c>
      <c r="AU188" s="15" t="s">
        <v>78</v>
      </c>
      <c r="AY188" s="15" t="s">
        <v>169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5" t="s">
        <v>76</v>
      </c>
      <c r="BK188" s="150">
        <f>ROUND(I188*H188,2)</f>
        <v>0</v>
      </c>
      <c r="BL188" s="15" t="s">
        <v>176</v>
      </c>
      <c r="BM188" s="15" t="s">
        <v>350</v>
      </c>
    </row>
    <row r="189" spans="2:65" s="11" customFormat="1">
      <c r="B189" s="151"/>
      <c r="D189" s="152" t="s">
        <v>184</v>
      </c>
      <c r="E189" s="153" t="s">
        <v>1</v>
      </c>
      <c r="F189" s="154" t="s">
        <v>116</v>
      </c>
      <c r="H189" s="155">
        <v>918</v>
      </c>
      <c r="I189" s="156"/>
      <c r="L189" s="151"/>
      <c r="M189" s="157"/>
      <c r="N189" s="158"/>
      <c r="O189" s="158"/>
      <c r="P189" s="158"/>
      <c r="Q189" s="158"/>
      <c r="R189" s="158"/>
      <c r="S189" s="158"/>
      <c r="T189" s="159"/>
      <c r="AT189" s="153" t="s">
        <v>184</v>
      </c>
      <c r="AU189" s="153" t="s">
        <v>78</v>
      </c>
      <c r="AV189" s="11" t="s">
        <v>78</v>
      </c>
      <c r="AW189" s="11" t="s">
        <v>30</v>
      </c>
      <c r="AX189" s="11" t="s">
        <v>76</v>
      </c>
      <c r="AY189" s="153" t="s">
        <v>169</v>
      </c>
    </row>
    <row r="190" spans="2:65" s="1" customFormat="1" ht="16.5" customHeight="1">
      <c r="B190" s="138"/>
      <c r="C190" s="139" t="s">
        <v>351</v>
      </c>
      <c r="D190" s="139" t="s">
        <v>171</v>
      </c>
      <c r="E190" s="140" t="s">
        <v>352</v>
      </c>
      <c r="F190" s="141" t="s">
        <v>353</v>
      </c>
      <c r="G190" s="142" t="s">
        <v>90</v>
      </c>
      <c r="H190" s="143">
        <v>918</v>
      </c>
      <c r="I190" s="144"/>
      <c r="J190" s="145">
        <f>ROUND(I190*H190,2)</f>
        <v>0</v>
      </c>
      <c r="K190" s="141" t="s">
        <v>175</v>
      </c>
      <c r="L190" s="29"/>
      <c r="M190" s="146" t="s">
        <v>1</v>
      </c>
      <c r="N190" s="147" t="s">
        <v>39</v>
      </c>
      <c r="O190" s="48"/>
      <c r="P190" s="148">
        <f>O190*H190</f>
        <v>0</v>
      </c>
      <c r="Q190" s="148">
        <v>6.0999999999999997E-4</v>
      </c>
      <c r="R190" s="148">
        <f>Q190*H190</f>
        <v>0.55997999999999992</v>
      </c>
      <c r="S190" s="148">
        <v>0</v>
      </c>
      <c r="T190" s="149">
        <f>S190*H190</f>
        <v>0</v>
      </c>
      <c r="AR190" s="15" t="s">
        <v>176</v>
      </c>
      <c r="AT190" s="15" t="s">
        <v>171</v>
      </c>
      <c r="AU190" s="15" t="s">
        <v>78</v>
      </c>
      <c r="AY190" s="15" t="s">
        <v>169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5" t="s">
        <v>76</v>
      </c>
      <c r="BK190" s="150">
        <f>ROUND(I190*H190,2)</f>
        <v>0</v>
      </c>
      <c r="BL190" s="15" t="s">
        <v>176</v>
      </c>
      <c r="BM190" s="15" t="s">
        <v>354</v>
      </c>
    </row>
    <row r="191" spans="2:65" s="11" customFormat="1">
      <c r="B191" s="151"/>
      <c r="D191" s="152" t="s">
        <v>184</v>
      </c>
      <c r="E191" s="153" t="s">
        <v>1</v>
      </c>
      <c r="F191" s="154" t="s">
        <v>116</v>
      </c>
      <c r="H191" s="155">
        <v>918</v>
      </c>
      <c r="I191" s="156"/>
      <c r="L191" s="151"/>
      <c r="M191" s="157"/>
      <c r="N191" s="158"/>
      <c r="O191" s="158"/>
      <c r="P191" s="158"/>
      <c r="Q191" s="158"/>
      <c r="R191" s="158"/>
      <c r="S191" s="158"/>
      <c r="T191" s="159"/>
      <c r="AT191" s="153" t="s">
        <v>184</v>
      </c>
      <c r="AU191" s="153" t="s">
        <v>78</v>
      </c>
      <c r="AV191" s="11" t="s">
        <v>78</v>
      </c>
      <c r="AW191" s="11" t="s">
        <v>30</v>
      </c>
      <c r="AX191" s="11" t="s">
        <v>76</v>
      </c>
      <c r="AY191" s="153" t="s">
        <v>169</v>
      </c>
    </row>
    <row r="192" spans="2:65" s="1" customFormat="1" ht="16.5" customHeight="1">
      <c r="B192" s="138"/>
      <c r="C192" s="139" t="s">
        <v>355</v>
      </c>
      <c r="D192" s="139" t="s">
        <v>171</v>
      </c>
      <c r="E192" s="140" t="s">
        <v>356</v>
      </c>
      <c r="F192" s="141" t="s">
        <v>357</v>
      </c>
      <c r="G192" s="142" t="s">
        <v>90</v>
      </c>
      <c r="H192" s="143">
        <v>918</v>
      </c>
      <c r="I192" s="144"/>
      <c r="J192" s="145">
        <f>ROUND(I192*H192,2)</f>
        <v>0</v>
      </c>
      <c r="K192" s="141" t="s">
        <v>175</v>
      </c>
      <c r="L192" s="29"/>
      <c r="M192" s="146" t="s">
        <v>1</v>
      </c>
      <c r="N192" s="147" t="s">
        <v>39</v>
      </c>
      <c r="O192" s="48"/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" t="s">
        <v>176</v>
      </c>
      <c r="AT192" s="15" t="s">
        <v>171</v>
      </c>
      <c r="AU192" s="15" t="s">
        <v>78</v>
      </c>
      <c r="AY192" s="15" t="s">
        <v>169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5" t="s">
        <v>76</v>
      </c>
      <c r="BK192" s="150">
        <f>ROUND(I192*H192,2)</f>
        <v>0</v>
      </c>
      <c r="BL192" s="15" t="s">
        <v>176</v>
      </c>
      <c r="BM192" s="15" t="s">
        <v>358</v>
      </c>
    </row>
    <row r="193" spans="2:65" s="11" customFormat="1">
      <c r="B193" s="151"/>
      <c r="D193" s="152" t="s">
        <v>184</v>
      </c>
      <c r="E193" s="153" t="s">
        <v>1</v>
      </c>
      <c r="F193" s="154" t="s">
        <v>116</v>
      </c>
      <c r="H193" s="155">
        <v>918</v>
      </c>
      <c r="I193" s="156"/>
      <c r="L193" s="151"/>
      <c r="M193" s="157"/>
      <c r="N193" s="158"/>
      <c r="O193" s="158"/>
      <c r="P193" s="158"/>
      <c r="Q193" s="158"/>
      <c r="R193" s="158"/>
      <c r="S193" s="158"/>
      <c r="T193" s="159"/>
      <c r="AT193" s="153" t="s">
        <v>184</v>
      </c>
      <c r="AU193" s="153" t="s">
        <v>78</v>
      </c>
      <c r="AV193" s="11" t="s">
        <v>78</v>
      </c>
      <c r="AW193" s="11" t="s">
        <v>30</v>
      </c>
      <c r="AX193" s="11" t="s">
        <v>76</v>
      </c>
      <c r="AY193" s="153" t="s">
        <v>169</v>
      </c>
    </row>
    <row r="194" spans="2:65" s="1" customFormat="1" ht="16.5" customHeight="1">
      <c r="B194" s="138"/>
      <c r="C194" s="139" t="s">
        <v>359</v>
      </c>
      <c r="D194" s="139" t="s">
        <v>171</v>
      </c>
      <c r="E194" s="140" t="s">
        <v>360</v>
      </c>
      <c r="F194" s="141" t="s">
        <v>361</v>
      </c>
      <c r="G194" s="142" t="s">
        <v>90</v>
      </c>
      <c r="H194" s="143">
        <v>200</v>
      </c>
      <c r="I194" s="144"/>
      <c r="J194" s="145">
        <f>ROUND(I194*H194,2)</f>
        <v>0</v>
      </c>
      <c r="K194" s="141" t="s">
        <v>175</v>
      </c>
      <c r="L194" s="29"/>
      <c r="M194" s="146" t="s">
        <v>1</v>
      </c>
      <c r="N194" s="147" t="s">
        <v>39</v>
      </c>
      <c r="O194" s="48"/>
      <c r="P194" s="148">
        <f>O194*H194</f>
        <v>0</v>
      </c>
      <c r="Q194" s="148">
        <v>8.4250000000000005E-2</v>
      </c>
      <c r="R194" s="148">
        <f>Q194*H194</f>
        <v>16.850000000000001</v>
      </c>
      <c r="S194" s="148">
        <v>0</v>
      </c>
      <c r="T194" s="149">
        <f>S194*H194</f>
        <v>0</v>
      </c>
      <c r="AR194" s="15" t="s">
        <v>176</v>
      </c>
      <c r="AT194" s="15" t="s">
        <v>171</v>
      </c>
      <c r="AU194" s="15" t="s">
        <v>78</v>
      </c>
      <c r="AY194" s="15" t="s">
        <v>169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5" t="s">
        <v>76</v>
      </c>
      <c r="BK194" s="150">
        <f>ROUND(I194*H194,2)</f>
        <v>0</v>
      </c>
      <c r="BL194" s="15" t="s">
        <v>176</v>
      </c>
      <c r="BM194" s="15" t="s">
        <v>362</v>
      </c>
    </row>
    <row r="195" spans="2:65" s="11" customFormat="1">
      <c r="B195" s="151"/>
      <c r="D195" s="152" t="s">
        <v>184</v>
      </c>
      <c r="E195" s="153" t="s">
        <v>1</v>
      </c>
      <c r="F195" s="154" t="s">
        <v>103</v>
      </c>
      <c r="H195" s="155">
        <v>193</v>
      </c>
      <c r="I195" s="156"/>
      <c r="L195" s="151"/>
      <c r="M195" s="157"/>
      <c r="N195" s="158"/>
      <c r="O195" s="158"/>
      <c r="P195" s="158"/>
      <c r="Q195" s="158"/>
      <c r="R195" s="158"/>
      <c r="S195" s="158"/>
      <c r="T195" s="159"/>
      <c r="AT195" s="153" t="s">
        <v>184</v>
      </c>
      <c r="AU195" s="153" t="s">
        <v>78</v>
      </c>
      <c r="AV195" s="11" t="s">
        <v>78</v>
      </c>
      <c r="AW195" s="11" t="s">
        <v>30</v>
      </c>
      <c r="AX195" s="11" t="s">
        <v>68</v>
      </c>
      <c r="AY195" s="153" t="s">
        <v>169</v>
      </c>
    </row>
    <row r="196" spans="2:65" s="11" customFormat="1">
      <c r="B196" s="151"/>
      <c r="D196" s="152" t="s">
        <v>184</v>
      </c>
      <c r="E196" s="153" t="s">
        <v>1</v>
      </c>
      <c r="F196" s="154" t="s">
        <v>106</v>
      </c>
      <c r="H196" s="155">
        <v>7</v>
      </c>
      <c r="I196" s="156"/>
      <c r="L196" s="151"/>
      <c r="M196" s="157"/>
      <c r="N196" s="158"/>
      <c r="O196" s="158"/>
      <c r="P196" s="158"/>
      <c r="Q196" s="158"/>
      <c r="R196" s="158"/>
      <c r="S196" s="158"/>
      <c r="T196" s="159"/>
      <c r="AT196" s="153" t="s">
        <v>184</v>
      </c>
      <c r="AU196" s="153" t="s">
        <v>78</v>
      </c>
      <c r="AV196" s="11" t="s">
        <v>78</v>
      </c>
      <c r="AW196" s="11" t="s">
        <v>30</v>
      </c>
      <c r="AX196" s="11" t="s">
        <v>68</v>
      </c>
      <c r="AY196" s="153" t="s">
        <v>169</v>
      </c>
    </row>
    <row r="197" spans="2:65" s="12" customFormat="1">
      <c r="B197" s="160"/>
      <c r="D197" s="152" t="s">
        <v>184</v>
      </c>
      <c r="E197" s="161" t="s">
        <v>1</v>
      </c>
      <c r="F197" s="162" t="s">
        <v>272</v>
      </c>
      <c r="H197" s="163">
        <v>200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184</v>
      </c>
      <c r="AU197" s="161" t="s">
        <v>78</v>
      </c>
      <c r="AV197" s="12" t="s">
        <v>176</v>
      </c>
      <c r="AW197" s="12" t="s">
        <v>30</v>
      </c>
      <c r="AX197" s="12" t="s">
        <v>76</v>
      </c>
      <c r="AY197" s="161" t="s">
        <v>169</v>
      </c>
    </row>
    <row r="198" spans="2:65" s="1" customFormat="1" ht="16.5" customHeight="1">
      <c r="B198" s="138"/>
      <c r="C198" s="170" t="s">
        <v>363</v>
      </c>
      <c r="D198" s="170" t="s">
        <v>293</v>
      </c>
      <c r="E198" s="171" t="s">
        <v>364</v>
      </c>
      <c r="F198" s="172" t="s">
        <v>365</v>
      </c>
      <c r="G198" s="173" t="s">
        <v>90</v>
      </c>
      <c r="H198" s="174">
        <v>193</v>
      </c>
      <c r="I198" s="175"/>
      <c r="J198" s="176">
        <f>ROUND(I198*H198,2)</f>
        <v>0</v>
      </c>
      <c r="K198" s="172" t="s">
        <v>175</v>
      </c>
      <c r="L198" s="177"/>
      <c r="M198" s="178" t="s">
        <v>1</v>
      </c>
      <c r="N198" s="179" t="s">
        <v>39</v>
      </c>
      <c r="O198" s="48"/>
      <c r="P198" s="148">
        <f>O198*H198</f>
        <v>0</v>
      </c>
      <c r="Q198" s="148">
        <v>0.13100000000000001</v>
      </c>
      <c r="R198" s="148">
        <f>Q198*H198</f>
        <v>25.283000000000001</v>
      </c>
      <c r="S198" s="148">
        <v>0</v>
      </c>
      <c r="T198" s="149">
        <f>S198*H198</f>
        <v>0</v>
      </c>
      <c r="AR198" s="15" t="s">
        <v>199</v>
      </c>
      <c r="AT198" s="15" t="s">
        <v>293</v>
      </c>
      <c r="AU198" s="15" t="s">
        <v>78</v>
      </c>
      <c r="AY198" s="15" t="s">
        <v>169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5" t="s">
        <v>76</v>
      </c>
      <c r="BK198" s="150">
        <f>ROUND(I198*H198,2)</f>
        <v>0</v>
      </c>
      <c r="BL198" s="15" t="s">
        <v>176</v>
      </c>
      <c r="BM198" s="15" t="s">
        <v>366</v>
      </c>
    </row>
    <row r="199" spans="2:65" s="11" customFormat="1">
      <c r="B199" s="151"/>
      <c r="D199" s="152" t="s">
        <v>184</v>
      </c>
      <c r="E199" s="153" t="s">
        <v>1</v>
      </c>
      <c r="F199" s="154" t="s">
        <v>103</v>
      </c>
      <c r="H199" s="155">
        <v>193</v>
      </c>
      <c r="I199" s="156"/>
      <c r="L199" s="151"/>
      <c r="M199" s="157"/>
      <c r="N199" s="158"/>
      <c r="O199" s="158"/>
      <c r="P199" s="158"/>
      <c r="Q199" s="158"/>
      <c r="R199" s="158"/>
      <c r="S199" s="158"/>
      <c r="T199" s="159"/>
      <c r="AT199" s="153" t="s">
        <v>184</v>
      </c>
      <c r="AU199" s="153" t="s">
        <v>78</v>
      </c>
      <c r="AV199" s="11" t="s">
        <v>78</v>
      </c>
      <c r="AW199" s="11" t="s">
        <v>30</v>
      </c>
      <c r="AX199" s="11" t="s">
        <v>76</v>
      </c>
      <c r="AY199" s="153" t="s">
        <v>169</v>
      </c>
    </row>
    <row r="200" spans="2:65" s="1" customFormat="1" ht="16.5" customHeight="1">
      <c r="B200" s="138"/>
      <c r="C200" s="170" t="s">
        <v>367</v>
      </c>
      <c r="D200" s="170" t="s">
        <v>293</v>
      </c>
      <c r="E200" s="171" t="s">
        <v>368</v>
      </c>
      <c r="F200" s="172" t="s">
        <v>369</v>
      </c>
      <c r="G200" s="173" t="s">
        <v>90</v>
      </c>
      <c r="H200" s="174">
        <v>7</v>
      </c>
      <c r="I200" s="175"/>
      <c r="J200" s="176">
        <f>ROUND(I200*H200,2)</f>
        <v>0</v>
      </c>
      <c r="K200" s="172" t="s">
        <v>175</v>
      </c>
      <c r="L200" s="177"/>
      <c r="M200" s="178" t="s">
        <v>1</v>
      </c>
      <c r="N200" s="179" t="s">
        <v>39</v>
      </c>
      <c r="O200" s="48"/>
      <c r="P200" s="148">
        <f>O200*H200</f>
        <v>0</v>
      </c>
      <c r="Q200" s="148">
        <v>0.13100000000000001</v>
      </c>
      <c r="R200" s="148">
        <f>Q200*H200</f>
        <v>0.91700000000000004</v>
      </c>
      <c r="S200" s="148">
        <v>0</v>
      </c>
      <c r="T200" s="149">
        <f>S200*H200</f>
        <v>0</v>
      </c>
      <c r="AR200" s="15" t="s">
        <v>199</v>
      </c>
      <c r="AT200" s="15" t="s">
        <v>293</v>
      </c>
      <c r="AU200" s="15" t="s">
        <v>78</v>
      </c>
      <c r="AY200" s="15" t="s">
        <v>169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5" t="s">
        <v>76</v>
      </c>
      <c r="BK200" s="150">
        <f>ROUND(I200*H200,2)</f>
        <v>0</v>
      </c>
      <c r="BL200" s="15" t="s">
        <v>176</v>
      </c>
      <c r="BM200" s="15" t="s">
        <v>370</v>
      </c>
    </row>
    <row r="201" spans="2:65" s="11" customFormat="1">
      <c r="B201" s="151"/>
      <c r="D201" s="152" t="s">
        <v>184</v>
      </c>
      <c r="E201" s="153" t="s">
        <v>1</v>
      </c>
      <c r="F201" s="154" t="s">
        <v>106</v>
      </c>
      <c r="H201" s="155">
        <v>7</v>
      </c>
      <c r="I201" s="156"/>
      <c r="L201" s="151"/>
      <c r="M201" s="157"/>
      <c r="N201" s="158"/>
      <c r="O201" s="158"/>
      <c r="P201" s="158"/>
      <c r="Q201" s="158"/>
      <c r="R201" s="158"/>
      <c r="S201" s="158"/>
      <c r="T201" s="159"/>
      <c r="AT201" s="153" t="s">
        <v>184</v>
      </c>
      <c r="AU201" s="153" t="s">
        <v>78</v>
      </c>
      <c r="AV201" s="11" t="s">
        <v>78</v>
      </c>
      <c r="AW201" s="11" t="s">
        <v>30</v>
      </c>
      <c r="AX201" s="11" t="s">
        <v>76</v>
      </c>
      <c r="AY201" s="153" t="s">
        <v>169</v>
      </c>
    </row>
    <row r="202" spans="2:65" s="1" customFormat="1" ht="16.5" customHeight="1">
      <c r="B202" s="138"/>
      <c r="C202" s="139" t="s">
        <v>371</v>
      </c>
      <c r="D202" s="139" t="s">
        <v>171</v>
      </c>
      <c r="E202" s="140" t="s">
        <v>372</v>
      </c>
      <c r="F202" s="141" t="s">
        <v>373</v>
      </c>
      <c r="G202" s="142" t="s">
        <v>90</v>
      </c>
      <c r="H202" s="143">
        <v>7</v>
      </c>
      <c r="I202" s="144"/>
      <c r="J202" s="145">
        <f>ROUND(I202*H202,2)</f>
        <v>0</v>
      </c>
      <c r="K202" s="141" t="s">
        <v>175</v>
      </c>
      <c r="L202" s="29"/>
      <c r="M202" s="146" t="s">
        <v>1</v>
      </c>
      <c r="N202" s="147" t="s">
        <v>39</v>
      </c>
      <c r="O202" s="48"/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" t="s">
        <v>176</v>
      </c>
      <c r="AT202" s="15" t="s">
        <v>171</v>
      </c>
      <c r="AU202" s="15" t="s">
        <v>78</v>
      </c>
      <c r="AY202" s="15" t="s">
        <v>169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5" t="s">
        <v>76</v>
      </c>
      <c r="BK202" s="150">
        <f>ROUND(I202*H202,2)</f>
        <v>0</v>
      </c>
      <c r="BL202" s="15" t="s">
        <v>176</v>
      </c>
      <c r="BM202" s="15" t="s">
        <v>374</v>
      </c>
    </row>
    <row r="203" spans="2:65" s="11" customFormat="1">
      <c r="B203" s="151"/>
      <c r="D203" s="152" t="s">
        <v>184</v>
      </c>
      <c r="E203" s="153" t="s">
        <v>1</v>
      </c>
      <c r="F203" s="154" t="s">
        <v>106</v>
      </c>
      <c r="H203" s="155">
        <v>7</v>
      </c>
      <c r="I203" s="156"/>
      <c r="L203" s="151"/>
      <c r="M203" s="157"/>
      <c r="N203" s="158"/>
      <c r="O203" s="158"/>
      <c r="P203" s="158"/>
      <c r="Q203" s="158"/>
      <c r="R203" s="158"/>
      <c r="S203" s="158"/>
      <c r="T203" s="159"/>
      <c r="AT203" s="153" t="s">
        <v>184</v>
      </c>
      <c r="AU203" s="153" t="s">
        <v>78</v>
      </c>
      <c r="AV203" s="11" t="s">
        <v>78</v>
      </c>
      <c r="AW203" s="11" t="s">
        <v>30</v>
      </c>
      <c r="AX203" s="11" t="s">
        <v>76</v>
      </c>
      <c r="AY203" s="153" t="s">
        <v>169</v>
      </c>
    </row>
    <row r="204" spans="2:65" s="1" customFormat="1" ht="16.5" customHeight="1">
      <c r="B204" s="138"/>
      <c r="C204" s="139" t="s">
        <v>375</v>
      </c>
      <c r="D204" s="139" t="s">
        <v>171</v>
      </c>
      <c r="E204" s="140" t="s">
        <v>376</v>
      </c>
      <c r="F204" s="141" t="s">
        <v>377</v>
      </c>
      <c r="G204" s="142" t="s">
        <v>90</v>
      </c>
      <c r="H204" s="143">
        <v>374</v>
      </c>
      <c r="I204" s="144"/>
      <c r="J204" s="145">
        <f>ROUND(I204*H204,2)</f>
        <v>0</v>
      </c>
      <c r="K204" s="141" t="s">
        <v>175</v>
      </c>
      <c r="L204" s="29"/>
      <c r="M204" s="146" t="s">
        <v>1</v>
      </c>
      <c r="N204" s="147" t="s">
        <v>39</v>
      </c>
      <c r="O204" s="48"/>
      <c r="P204" s="148">
        <f>O204*H204</f>
        <v>0</v>
      </c>
      <c r="Q204" s="148">
        <v>8.5650000000000004E-2</v>
      </c>
      <c r="R204" s="148">
        <f>Q204*H204</f>
        <v>32.033100000000005</v>
      </c>
      <c r="S204" s="148">
        <v>0</v>
      </c>
      <c r="T204" s="149">
        <f>S204*H204</f>
        <v>0</v>
      </c>
      <c r="AR204" s="15" t="s">
        <v>176</v>
      </c>
      <c r="AT204" s="15" t="s">
        <v>171</v>
      </c>
      <c r="AU204" s="15" t="s">
        <v>78</v>
      </c>
      <c r="AY204" s="15" t="s">
        <v>169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5" t="s">
        <v>76</v>
      </c>
      <c r="BK204" s="150">
        <f>ROUND(I204*H204,2)</f>
        <v>0</v>
      </c>
      <c r="BL204" s="15" t="s">
        <v>176</v>
      </c>
      <c r="BM204" s="15" t="s">
        <v>378</v>
      </c>
    </row>
    <row r="205" spans="2:65" s="11" customFormat="1">
      <c r="B205" s="151"/>
      <c r="D205" s="152" t="s">
        <v>184</v>
      </c>
      <c r="E205" s="153" t="s">
        <v>1</v>
      </c>
      <c r="F205" s="154" t="s">
        <v>110</v>
      </c>
      <c r="H205" s="155">
        <v>374</v>
      </c>
      <c r="I205" s="156"/>
      <c r="L205" s="151"/>
      <c r="M205" s="157"/>
      <c r="N205" s="158"/>
      <c r="O205" s="158"/>
      <c r="P205" s="158"/>
      <c r="Q205" s="158"/>
      <c r="R205" s="158"/>
      <c r="S205" s="158"/>
      <c r="T205" s="159"/>
      <c r="AT205" s="153" t="s">
        <v>184</v>
      </c>
      <c r="AU205" s="153" t="s">
        <v>78</v>
      </c>
      <c r="AV205" s="11" t="s">
        <v>78</v>
      </c>
      <c r="AW205" s="11" t="s">
        <v>30</v>
      </c>
      <c r="AX205" s="11" t="s">
        <v>76</v>
      </c>
      <c r="AY205" s="153" t="s">
        <v>169</v>
      </c>
    </row>
    <row r="206" spans="2:65" s="1" customFormat="1" ht="16.5" customHeight="1">
      <c r="B206" s="138"/>
      <c r="C206" s="170" t="s">
        <v>379</v>
      </c>
      <c r="D206" s="170" t="s">
        <v>293</v>
      </c>
      <c r="E206" s="171" t="s">
        <v>380</v>
      </c>
      <c r="F206" s="172" t="s">
        <v>381</v>
      </c>
      <c r="G206" s="173" t="s">
        <v>90</v>
      </c>
      <c r="H206" s="174">
        <v>374</v>
      </c>
      <c r="I206" s="175"/>
      <c r="J206" s="176">
        <f>ROUND(I206*H206,2)</f>
        <v>0</v>
      </c>
      <c r="K206" s="172" t="s">
        <v>175</v>
      </c>
      <c r="L206" s="177"/>
      <c r="M206" s="178" t="s">
        <v>1</v>
      </c>
      <c r="N206" s="179" t="s">
        <v>39</v>
      </c>
      <c r="O206" s="48"/>
      <c r="P206" s="148">
        <f>O206*H206</f>
        <v>0</v>
      </c>
      <c r="Q206" s="148">
        <v>0.17599999999999999</v>
      </c>
      <c r="R206" s="148">
        <f>Q206*H206</f>
        <v>65.823999999999998</v>
      </c>
      <c r="S206" s="148">
        <v>0</v>
      </c>
      <c r="T206" s="149">
        <f>S206*H206</f>
        <v>0</v>
      </c>
      <c r="AR206" s="15" t="s">
        <v>199</v>
      </c>
      <c r="AT206" s="15" t="s">
        <v>293</v>
      </c>
      <c r="AU206" s="15" t="s">
        <v>78</v>
      </c>
      <c r="AY206" s="15" t="s">
        <v>169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5" t="s">
        <v>76</v>
      </c>
      <c r="BK206" s="150">
        <f>ROUND(I206*H206,2)</f>
        <v>0</v>
      </c>
      <c r="BL206" s="15" t="s">
        <v>176</v>
      </c>
      <c r="BM206" s="15" t="s">
        <v>382</v>
      </c>
    </row>
    <row r="207" spans="2:65" s="11" customFormat="1">
      <c r="B207" s="151"/>
      <c r="D207" s="152" t="s">
        <v>184</v>
      </c>
      <c r="E207" s="153" t="s">
        <v>1</v>
      </c>
      <c r="F207" s="154" t="s">
        <v>110</v>
      </c>
      <c r="H207" s="155">
        <v>374</v>
      </c>
      <c r="I207" s="156"/>
      <c r="L207" s="151"/>
      <c r="M207" s="157"/>
      <c r="N207" s="158"/>
      <c r="O207" s="158"/>
      <c r="P207" s="158"/>
      <c r="Q207" s="158"/>
      <c r="R207" s="158"/>
      <c r="S207" s="158"/>
      <c r="T207" s="159"/>
      <c r="AT207" s="153" t="s">
        <v>184</v>
      </c>
      <c r="AU207" s="153" t="s">
        <v>78</v>
      </c>
      <c r="AV207" s="11" t="s">
        <v>78</v>
      </c>
      <c r="AW207" s="11" t="s">
        <v>30</v>
      </c>
      <c r="AX207" s="11" t="s">
        <v>76</v>
      </c>
      <c r="AY207" s="153" t="s">
        <v>169</v>
      </c>
    </row>
    <row r="208" spans="2:65" s="1" customFormat="1" ht="16.5" customHeight="1">
      <c r="B208" s="138"/>
      <c r="C208" s="139" t="s">
        <v>383</v>
      </c>
      <c r="D208" s="139" t="s">
        <v>171</v>
      </c>
      <c r="E208" s="140" t="s">
        <v>384</v>
      </c>
      <c r="F208" s="141" t="s">
        <v>385</v>
      </c>
      <c r="G208" s="142" t="s">
        <v>90</v>
      </c>
      <c r="H208" s="143">
        <v>916</v>
      </c>
      <c r="I208" s="144"/>
      <c r="J208" s="145">
        <f>ROUND(I208*H208,2)</f>
        <v>0</v>
      </c>
      <c r="K208" s="141" t="s">
        <v>175</v>
      </c>
      <c r="L208" s="29"/>
      <c r="M208" s="146" t="s">
        <v>1</v>
      </c>
      <c r="N208" s="147" t="s">
        <v>39</v>
      </c>
      <c r="O208" s="48"/>
      <c r="P208" s="148">
        <f>O208*H208</f>
        <v>0</v>
      </c>
      <c r="Q208" s="148">
        <v>8.0030000000000004E-2</v>
      </c>
      <c r="R208" s="148">
        <f>Q208*H208</f>
        <v>73.307479999999998</v>
      </c>
      <c r="S208" s="148">
        <v>0</v>
      </c>
      <c r="T208" s="149">
        <f>S208*H208</f>
        <v>0</v>
      </c>
      <c r="AR208" s="15" t="s">
        <v>176</v>
      </c>
      <c r="AT208" s="15" t="s">
        <v>171</v>
      </c>
      <c r="AU208" s="15" t="s">
        <v>78</v>
      </c>
      <c r="AY208" s="15" t="s">
        <v>169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5" t="s">
        <v>76</v>
      </c>
      <c r="BK208" s="150">
        <f>ROUND(I208*H208,2)</f>
        <v>0</v>
      </c>
      <c r="BL208" s="15" t="s">
        <v>176</v>
      </c>
      <c r="BM208" s="15" t="s">
        <v>386</v>
      </c>
    </row>
    <row r="209" spans="2:65" s="11" customFormat="1">
      <c r="B209" s="151"/>
      <c r="D209" s="152" t="s">
        <v>184</v>
      </c>
      <c r="E209" s="153" t="s">
        <v>1</v>
      </c>
      <c r="F209" s="154" t="s">
        <v>113</v>
      </c>
      <c r="H209" s="155">
        <v>916</v>
      </c>
      <c r="I209" s="156"/>
      <c r="L209" s="151"/>
      <c r="M209" s="157"/>
      <c r="N209" s="158"/>
      <c r="O209" s="158"/>
      <c r="P209" s="158"/>
      <c r="Q209" s="158"/>
      <c r="R209" s="158"/>
      <c r="S209" s="158"/>
      <c r="T209" s="159"/>
      <c r="AT209" s="153" t="s">
        <v>184</v>
      </c>
      <c r="AU209" s="153" t="s">
        <v>78</v>
      </c>
      <c r="AV209" s="11" t="s">
        <v>78</v>
      </c>
      <c r="AW209" s="11" t="s">
        <v>30</v>
      </c>
      <c r="AX209" s="11" t="s">
        <v>76</v>
      </c>
      <c r="AY209" s="153" t="s">
        <v>169</v>
      </c>
    </row>
    <row r="210" spans="2:65" s="1" customFormat="1" ht="16.5" customHeight="1">
      <c r="B210" s="138"/>
      <c r="C210" s="170" t="s">
        <v>387</v>
      </c>
      <c r="D210" s="170" t="s">
        <v>293</v>
      </c>
      <c r="E210" s="171" t="s">
        <v>388</v>
      </c>
      <c r="F210" s="172" t="s">
        <v>389</v>
      </c>
      <c r="G210" s="173" t="s">
        <v>90</v>
      </c>
      <c r="H210" s="174">
        <v>916</v>
      </c>
      <c r="I210" s="175"/>
      <c r="J210" s="176">
        <f>ROUND(I210*H210,2)</f>
        <v>0</v>
      </c>
      <c r="K210" s="172" t="s">
        <v>1</v>
      </c>
      <c r="L210" s="177"/>
      <c r="M210" s="178" t="s">
        <v>1</v>
      </c>
      <c r="N210" s="179" t="s">
        <v>39</v>
      </c>
      <c r="O210" s="48"/>
      <c r="P210" s="148">
        <f>O210*H210</f>
        <v>0</v>
      </c>
      <c r="Q210" s="148">
        <v>0.108</v>
      </c>
      <c r="R210" s="148">
        <f>Q210*H210</f>
        <v>98.927999999999997</v>
      </c>
      <c r="S210" s="148">
        <v>0</v>
      </c>
      <c r="T210" s="149">
        <f>S210*H210</f>
        <v>0</v>
      </c>
      <c r="AR210" s="15" t="s">
        <v>199</v>
      </c>
      <c r="AT210" s="15" t="s">
        <v>293</v>
      </c>
      <c r="AU210" s="15" t="s">
        <v>78</v>
      </c>
      <c r="AY210" s="15" t="s">
        <v>169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5" t="s">
        <v>76</v>
      </c>
      <c r="BK210" s="150">
        <f>ROUND(I210*H210,2)</f>
        <v>0</v>
      </c>
      <c r="BL210" s="15" t="s">
        <v>176</v>
      </c>
      <c r="BM210" s="15" t="s">
        <v>390</v>
      </c>
    </row>
    <row r="211" spans="2:65" s="11" customFormat="1">
      <c r="B211" s="151"/>
      <c r="D211" s="152" t="s">
        <v>184</v>
      </c>
      <c r="E211" s="153" t="s">
        <v>1</v>
      </c>
      <c r="F211" s="154" t="s">
        <v>113</v>
      </c>
      <c r="H211" s="155">
        <v>916</v>
      </c>
      <c r="I211" s="156"/>
      <c r="L211" s="151"/>
      <c r="M211" s="157"/>
      <c r="N211" s="158"/>
      <c r="O211" s="158"/>
      <c r="P211" s="158"/>
      <c r="Q211" s="158"/>
      <c r="R211" s="158"/>
      <c r="S211" s="158"/>
      <c r="T211" s="159"/>
      <c r="AT211" s="153" t="s">
        <v>184</v>
      </c>
      <c r="AU211" s="153" t="s">
        <v>78</v>
      </c>
      <c r="AV211" s="11" t="s">
        <v>78</v>
      </c>
      <c r="AW211" s="11" t="s">
        <v>30</v>
      </c>
      <c r="AX211" s="11" t="s">
        <v>76</v>
      </c>
      <c r="AY211" s="153" t="s">
        <v>169</v>
      </c>
    </row>
    <row r="212" spans="2:65" s="10" customFormat="1" ht="22.9" customHeight="1">
      <c r="B212" s="125"/>
      <c r="D212" s="126" t="s">
        <v>67</v>
      </c>
      <c r="E212" s="136" t="s">
        <v>203</v>
      </c>
      <c r="F212" s="136" t="s">
        <v>391</v>
      </c>
      <c r="I212" s="128"/>
      <c r="J212" s="137">
        <f>BK212</f>
        <v>0</v>
      </c>
      <c r="L212" s="125"/>
      <c r="M212" s="130"/>
      <c r="N212" s="131"/>
      <c r="O212" s="131"/>
      <c r="P212" s="132">
        <f>SUM(P213:P249)</f>
        <v>0</v>
      </c>
      <c r="Q212" s="131"/>
      <c r="R212" s="132">
        <f>SUM(R213:R249)</f>
        <v>150.24241739999999</v>
      </c>
      <c r="S212" s="131"/>
      <c r="T212" s="133">
        <f>SUM(T213:T249)</f>
        <v>0</v>
      </c>
      <c r="AR212" s="126" t="s">
        <v>76</v>
      </c>
      <c r="AT212" s="134" t="s">
        <v>67</v>
      </c>
      <c r="AU212" s="134" t="s">
        <v>76</v>
      </c>
      <c r="AY212" s="126" t="s">
        <v>169</v>
      </c>
      <c r="BK212" s="135">
        <f>SUM(BK213:BK249)</f>
        <v>0</v>
      </c>
    </row>
    <row r="213" spans="2:65" s="1" customFormat="1" ht="16.5" customHeight="1">
      <c r="B213" s="138"/>
      <c r="C213" s="139" t="s">
        <v>99</v>
      </c>
      <c r="D213" s="139" t="s">
        <v>171</v>
      </c>
      <c r="E213" s="140" t="s">
        <v>392</v>
      </c>
      <c r="F213" s="141" t="s">
        <v>393</v>
      </c>
      <c r="G213" s="142" t="s">
        <v>174</v>
      </c>
      <c r="H213" s="143">
        <v>12</v>
      </c>
      <c r="I213" s="144"/>
      <c r="J213" s="145">
        <f>ROUND(I213*H213,2)</f>
        <v>0</v>
      </c>
      <c r="K213" s="141" t="s">
        <v>175</v>
      </c>
      <c r="L213" s="29"/>
      <c r="M213" s="146" t="s">
        <v>1</v>
      </c>
      <c r="N213" s="147" t="s">
        <v>39</v>
      </c>
      <c r="O213" s="48"/>
      <c r="P213" s="148">
        <f>O213*H213</f>
        <v>0</v>
      </c>
      <c r="Q213" s="148">
        <v>6.9999999999999999E-4</v>
      </c>
      <c r="R213" s="148">
        <f>Q213*H213</f>
        <v>8.3999999999999995E-3</v>
      </c>
      <c r="S213" s="148">
        <v>0</v>
      </c>
      <c r="T213" s="149">
        <f>S213*H213</f>
        <v>0</v>
      </c>
      <c r="AR213" s="15" t="s">
        <v>176</v>
      </c>
      <c r="AT213" s="15" t="s">
        <v>171</v>
      </c>
      <c r="AU213" s="15" t="s">
        <v>78</v>
      </c>
      <c r="AY213" s="15" t="s">
        <v>169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5" t="s">
        <v>76</v>
      </c>
      <c r="BK213" s="150">
        <f>ROUND(I213*H213,2)</f>
        <v>0</v>
      </c>
      <c r="BL213" s="15" t="s">
        <v>176</v>
      </c>
      <c r="BM213" s="15" t="s">
        <v>394</v>
      </c>
    </row>
    <row r="214" spans="2:65" s="1" customFormat="1" ht="16.5" customHeight="1">
      <c r="B214" s="138"/>
      <c r="C214" s="170" t="s">
        <v>395</v>
      </c>
      <c r="D214" s="170" t="s">
        <v>293</v>
      </c>
      <c r="E214" s="171" t="s">
        <v>396</v>
      </c>
      <c r="F214" s="172" t="s">
        <v>397</v>
      </c>
      <c r="G214" s="173" t="s">
        <v>174</v>
      </c>
      <c r="H214" s="174">
        <v>6</v>
      </c>
      <c r="I214" s="175"/>
      <c r="J214" s="176">
        <f>ROUND(I214*H214,2)</f>
        <v>0</v>
      </c>
      <c r="K214" s="172" t="s">
        <v>175</v>
      </c>
      <c r="L214" s="177"/>
      <c r="M214" s="178" t="s">
        <v>1</v>
      </c>
      <c r="N214" s="179" t="s">
        <v>39</v>
      </c>
      <c r="O214" s="48"/>
      <c r="P214" s="148">
        <f>O214*H214</f>
        <v>0</v>
      </c>
      <c r="Q214" s="148">
        <v>4.0000000000000001E-3</v>
      </c>
      <c r="R214" s="148">
        <f>Q214*H214</f>
        <v>2.4E-2</v>
      </c>
      <c r="S214" s="148">
        <v>0</v>
      </c>
      <c r="T214" s="149">
        <f>S214*H214</f>
        <v>0</v>
      </c>
      <c r="AR214" s="15" t="s">
        <v>199</v>
      </c>
      <c r="AT214" s="15" t="s">
        <v>293</v>
      </c>
      <c r="AU214" s="15" t="s">
        <v>78</v>
      </c>
      <c r="AY214" s="15" t="s">
        <v>169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5" t="s">
        <v>76</v>
      </c>
      <c r="BK214" s="150">
        <f>ROUND(I214*H214,2)</f>
        <v>0</v>
      </c>
      <c r="BL214" s="15" t="s">
        <v>176</v>
      </c>
      <c r="BM214" s="15" t="s">
        <v>398</v>
      </c>
    </row>
    <row r="215" spans="2:65" s="11" customFormat="1">
      <c r="B215" s="151"/>
      <c r="D215" s="152" t="s">
        <v>184</v>
      </c>
      <c r="E215" s="153" t="s">
        <v>1</v>
      </c>
      <c r="F215" s="154" t="s">
        <v>399</v>
      </c>
      <c r="H215" s="155">
        <v>4</v>
      </c>
      <c r="I215" s="156"/>
      <c r="L215" s="151"/>
      <c r="M215" s="157"/>
      <c r="N215" s="158"/>
      <c r="O215" s="158"/>
      <c r="P215" s="158"/>
      <c r="Q215" s="158"/>
      <c r="R215" s="158"/>
      <c r="S215" s="158"/>
      <c r="T215" s="159"/>
      <c r="AT215" s="153" t="s">
        <v>184</v>
      </c>
      <c r="AU215" s="153" t="s">
        <v>78</v>
      </c>
      <c r="AV215" s="11" t="s">
        <v>78</v>
      </c>
      <c r="AW215" s="11" t="s">
        <v>30</v>
      </c>
      <c r="AX215" s="11" t="s">
        <v>68</v>
      </c>
      <c r="AY215" s="153" t="s">
        <v>169</v>
      </c>
    </row>
    <row r="216" spans="2:65" s="11" customFormat="1">
      <c r="B216" s="151"/>
      <c r="D216" s="152" t="s">
        <v>184</v>
      </c>
      <c r="E216" s="153" t="s">
        <v>1</v>
      </c>
      <c r="F216" s="154" t="s">
        <v>400</v>
      </c>
      <c r="H216" s="155">
        <v>1</v>
      </c>
      <c r="I216" s="156"/>
      <c r="L216" s="151"/>
      <c r="M216" s="157"/>
      <c r="N216" s="158"/>
      <c r="O216" s="158"/>
      <c r="P216" s="158"/>
      <c r="Q216" s="158"/>
      <c r="R216" s="158"/>
      <c r="S216" s="158"/>
      <c r="T216" s="159"/>
      <c r="AT216" s="153" t="s">
        <v>184</v>
      </c>
      <c r="AU216" s="153" t="s">
        <v>78</v>
      </c>
      <c r="AV216" s="11" t="s">
        <v>78</v>
      </c>
      <c r="AW216" s="11" t="s">
        <v>30</v>
      </c>
      <c r="AX216" s="11" t="s">
        <v>68</v>
      </c>
      <c r="AY216" s="153" t="s">
        <v>169</v>
      </c>
    </row>
    <row r="217" spans="2:65" s="11" customFormat="1">
      <c r="B217" s="151"/>
      <c r="D217" s="152" t="s">
        <v>184</v>
      </c>
      <c r="E217" s="153" t="s">
        <v>1</v>
      </c>
      <c r="F217" s="154" t="s">
        <v>401</v>
      </c>
      <c r="H217" s="155">
        <v>1</v>
      </c>
      <c r="I217" s="156"/>
      <c r="L217" s="151"/>
      <c r="M217" s="157"/>
      <c r="N217" s="158"/>
      <c r="O217" s="158"/>
      <c r="P217" s="158"/>
      <c r="Q217" s="158"/>
      <c r="R217" s="158"/>
      <c r="S217" s="158"/>
      <c r="T217" s="159"/>
      <c r="AT217" s="153" t="s">
        <v>184</v>
      </c>
      <c r="AU217" s="153" t="s">
        <v>78</v>
      </c>
      <c r="AV217" s="11" t="s">
        <v>78</v>
      </c>
      <c r="AW217" s="11" t="s">
        <v>30</v>
      </c>
      <c r="AX217" s="11" t="s">
        <v>68</v>
      </c>
      <c r="AY217" s="153" t="s">
        <v>169</v>
      </c>
    </row>
    <row r="218" spans="2:65" s="12" customFormat="1">
      <c r="B218" s="160"/>
      <c r="D218" s="152" t="s">
        <v>184</v>
      </c>
      <c r="E218" s="161" t="s">
        <v>1</v>
      </c>
      <c r="F218" s="162" t="s">
        <v>272</v>
      </c>
      <c r="H218" s="163">
        <v>6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184</v>
      </c>
      <c r="AU218" s="161" t="s">
        <v>78</v>
      </c>
      <c r="AV218" s="12" t="s">
        <v>176</v>
      </c>
      <c r="AW218" s="12" t="s">
        <v>30</v>
      </c>
      <c r="AX218" s="12" t="s">
        <v>76</v>
      </c>
      <c r="AY218" s="161" t="s">
        <v>169</v>
      </c>
    </row>
    <row r="219" spans="2:65" s="1" customFormat="1" ht="16.5" customHeight="1">
      <c r="B219" s="138"/>
      <c r="C219" s="170" t="s">
        <v>402</v>
      </c>
      <c r="D219" s="170" t="s">
        <v>293</v>
      </c>
      <c r="E219" s="171" t="s">
        <v>403</v>
      </c>
      <c r="F219" s="172" t="s">
        <v>404</v>
      </c>
      <c r="G219" s="173" t="s">
        <v>174</v>
      </c>
      <c r="H219" s="174">
        <v>3</v>
      </c>
      <c r="I219" s="175"/>
      <c r="J219" s="176">
        <f>ROUND(I219*H219,2)</f>
        <v>0</v>
      </c>
      <c r="K219" s="172" t="s">
        <v>175</v>
      </c>
      <c r="L219" s="177"/>
      <c r="M219" s="178" t="s">
        <v>1</v>
      </c>
      <c r="N219" s="179" t="s">
        <v>39</v>
      </c>
      <c r="O219" s="48"/>
      <c r="P219" s="148">
        <f>O219*H219</f>
        <v>0</v>
      </c>
      <c r="Q219" s="148">
        <v>4.0000000000000001E-3</v>
      </c>
      <c r="R219" s="148">
        <f>Q219*H219</f>
        <v>1.2E-2</v>
      </c>
      <c r="S219" s="148">
        <v>0</v>
      </c>
      <c r="T219" s="149">
        <f>S219*H219</f>
        <v>0</v>
      </c>
      <c r="AR219" s="15" t="s">
        <v>199</v>
      </c>
      <c r="AT219" s="15" t="s">
        <v>293</v>
      </c>
      <c r="AU219" s="15" t="s">
        <v>78</v>
      </c>
      <c r="AY219" s="15" t="s">
        <v>169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5" t="s">
        <v>76</v>
      </c>
      <c r="BK219" s="150">
        <f>ROUND(I219*H219,2)</f>
        <v>0</v>
      </c>
      <c r="BL219" s="15" t="s">
        <v>176</v>
      </c>
      <c r="BM219" s="15" t="s">
        <v>405</v>
      </c>
    </row>
    <row r="220" spans="2:65" s="11" customFormat="1">
      <c r="B220" s="151"/>
      <c r="D220" s="152" t="s">
        <v>184</v>
      </c>
      <c r="E220" s="153" t="s">
        <v>1</v>
      </c>
      <c r="F220" s="154" t="s">
        <v>406</v>
      </c>
      <c r="H220" s="155">
        <v>2</v>
      </c>
      <c r="I220" s="156"/>
      <c r="L220" s="151"/>
      <c r="M220" s="157"/>
      <c r="N220" s="158"/>
      <c r="O220" s="158"/>
      <c r="P220" s="158"/>
      <c r="Q220" s="158"/>
      <c r="R220" s="158"/>
      <c r="S220" s="158"/>
      <c r="T220" s="159"/>
      <c r="AT220" s="153" t="s">
        <v>184</v>
      </c>
      <c r="AU220" s="153" t="s">
        <v>78</v>
      </c>
      <c r="AV220" s="11" t="s">
        <v>78</v>
      </c>
      <c r="AW220" s="11" t="s">
        <v>30</v>
      </c>
      <c r="AX220" s="11" t="s">
        <v>68</v>
      </c>
      <c r="AY220" s="153" t="s">
        <v>169</v>
      </c>
    </row>
    <row r="221" spans="2:65" s="11" customFormat="1">
      <c r="B221" s="151"/>
      <c r="D221" s="152" t="s">
        <v>184</v>
      </c>
      <c r="E221" s="153" t="s">
        <v>1</v>
      </c>
      <c r="F221" s="154" t="s">
        <v>407</v>
      </c>
      <c r="H221" s="155">
        <v>1</v>
      </c>
      <c r="I221" s="156"/>
      <c r="L221" s="151"/>
      <c r="M221" s="157"/>
      <c r="N221" s="158"/>
      <c r="O221" s="158"/>
      <c r="P221" s="158"/>
      <c r="Q221" s="158"/>
      <c r="R221" s="158"/>
      <c r="S221" s="158"/>
      <c r="T221" s="159"/>
      <c r="AT221" s="153" t="s">
        <v>184</v>
      </c>
      <c r="AU221" s="153" t="s">
        <v>78</v>
      </c>
      <c r="AV221" s="11" t="s">
        <v>78</v>
      </c>
      <c r="AW221" s="11" t="s">
        <v>30</v>
      </c>
      <c r="AX221" s="11" t="s">
        <v>68</v>
      </c>
      <c r="AY221" s="153" t="s">
        <v>169</v>
      </c>
    </row>
    <row r="222" spans="2:65" s="12" customFormat="1">
      <c r="B222" s="160"/>
      <c r="D222" s="152" t="s">
        <v>184</v>
      </c>
      <c r="E222" s="161" t="s">
        <v>1</v>
      </c>
      <c r="F222" s="162" t="s">
        <v>272</v>
      </c>
      <c r="H222" s="163">
        <v>3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184</v>
      </c>
      <c r="AU222" s="161" t="s">
        <v>78</v>
      </c>
      <c r="AV222" s="12" t="s">
        <v>176</v>
      </c>
      <c r="AW222" s="12" t="s">
        <v>30</v>
      </c>
      <c r="AX222" s="12" t="s">
        <v>76</v>
      </c>
      <c r="AY222" s="161" t="s">
        <v>169</v>
      </c>
    </row>
    <row r="223" spans="2:65" s="1" customFormat="1" ht="16.5" customHeight="1">
      <c r="B223" s="138"/>
      <c r="C223" s="170" t="s">
        <v>408</v>
      </c>
      <c r="D223" s="170" t="s">
        <v>293</v>
      </c>
      <c r="E223" s="171" t="s">
        <v>409</v>
      </c>
      <c r="F223" s="172" t="s">
        <v>410</v>
      </c>
      <c r="G223" s="173" t="s">
        <v>174</v>
      </c>
      <c r="H223" s="174">
        <v>3</v>
      </c>
      <c r="I223" s="175"/>
      <c r="J223" s="176">
        <f>ROUND(I223*H223,2)</f>
        <v>0</v>
      </c>
      <c r="K223" s="172" t="s">
        <v>175</v>
      </c>
      <c r="L223" s="177"/>
      <c r="M223" s="178" t="s">
        <v>1</v>
      </c>
      <c r="N223" s="179" t="s">
        <v>39</v>
      </c>
      <c r="O223" s="48"/>
      <c r="P223" s="148">
        <f>O223*H223</f>
        <v>0</v>
      </c>
      <c r="Q223" s="148">
        <v>6.0000000000000001E-3</v>
      </c>
      <c r="R223" s="148">
        <f>Q223*H223</f>
        <v>1.8000000000000002E-2</v>
      </c>
      <c r="S223" s="148">
        <v>0</v>
      </c>
      <c r="T223" s="149">
        <f>S223*H223</f>
        <v>0</v>
      </c>
      <c r="AR223" s="15" t="s">
        <v>199</v>
      </c>
      <c r="AT223" s="15" t="s">
        <v>293</v>
      </c>
      <c r="AU223" s="15" t="s">
        <v>78</v>
      </c>
      <c r="AY223" s="15" t="s">
        <v>169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5" t="s">
        <v>76</v>
      </c>
      <c r="BK223" s="150">
        <f>ROUND(I223*H223,2)</f>
        <v>0</v>
      </c>
      <c r="BL223" s="15" t="s">
        <v>176</v>
      </c>
      <c r="BM223" s="15" t="s">
        <v>411</v>
      </c>
    </row>
    <row r="224" spans="2:65" s="11" customFormat="1">
      <c r="B224" s="151"/>
      <c r="D224" s="152" t="s">
        <v>184</v>
      </c>
      <c r="E224" s="153" t="s">
        <v>1</v>
      </c>
      <c r="F224" s="154" t="s">
        <v>401</v>
      </c>
      <c r="H224" s="155">
        <v>1</v>
      </c>
      <c r="I224" s="156"/>
      <c r="L224" s="151"/>
      <c r="M224" s="157"/>
      <c r="N224" s="158"/>
      <c r="O224" s="158"/>
      <c r="P224" s="158"/>
      <c r="Q224" s="158"/>
      <c r="R224" s="158"/>
      <c r="S224" s="158"/>
      <c r="T224" s="159"/>
      <c r="AT224" s="153" t="s">
        <v>184</v>
      </c>
      <c r="AU224" s="153" t="s">
        <v>78</v>
      </c>
      <c r="AV224" s="11" t="s">
        <v>78</v>
      </c>
      <c r="AW224" s="11" t="s">
        <v>30</v>
      </c>
      <c r="AX224" s="11" t="s">
        <v>68</v>
      </c>
      <c r="AY224" s="153" t="s">
        <v>169</v>
      </c>
    </row>
    <row r="225" spans="2:65" s="11" customFormat="1">
      <c r="B225" s="151"/>
      <c r="D225" s="152" t="s">
        <v>184</v>
      </c>
      <c r="E225" s="153" t="s">
        <v>1</v>
      </c>
      <c r="F225" s="154" t="s">
        <v>412</v>
      </c>
      <c r="H225" s="155">
        <v>2</v>
      </c>
      <c r="I225" s="156"/>
      <c r="L225" s="151"/>
      <c r="M225" s="157"/>
      <c r="N225" s="158"/>
      <c r="O225" s="158"/>
      <c r="P225" s="158"/>
      <c r="Q225" s="158"/>
      <c r="R225" s="158"/>
      <c r="S225" s="158"/>
      <c r="T225" s="159"/>
      <c r="AT225" s="153" t="s">
        <v>184</v>
      </c>
      <c r="AU225" s="153" t="s">
        <v>78</v>
      </c>
      <c r="AV225" s="11" t="s">
        <v>78</v>
      </c>
      <c r="AW225" s="11" t="s">
        <v>30</v>
      </c>
      <c r="AX225" s="11" t="s">
        <v>68</v>
      </c>
      <c r="AY225" s="153" t="s">
        <v>169</v>
      </c>
    </row>
    <row r="226" spans="2:65" s="12" customFormat="1">
      <c r="B226" s="160"/>
      <c r="D226" s="152" t="s">
        <v>184</v>
      </c>
      <c r="E226" s="161" t="s">
        <v>1</v>
      </c>
      <c r="F226" s="162" t="s">
        <v>272</v>
      </c>
      <c r="H226" s="163">
        <v>3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184</v>
      </c>
      <c r="AU226" s="161" t="s">
        <v>78</v>
      </c>
      <c r="AV226" s="12" t="s">
        <v>176</v>
      </c>
      <c r="AW226" s="12" t="s">
        <v>30</v>
      </c>
      <c r="AX226" s="12" t="s">
        <v>76</v>
      </c>
      <c r="AY226" s="161" t="s">
        <v>169</v>
      </c>
    </row>
    <row r="227" spans="2:65" s="1" customFormat="1" ht="16.5" customHeight="1">
      <c r="B227" s="138"/>
      <c r="C227" s="139" t="s">
        <v>413</v>
      </c>
      <c r="D227" s="139" t="s">
        <v>171</v>
      </c>
      <c r="E227" s="140" t="s">
        <v>414</v>
      </c>
      <c r="F227" s="141" t="s">
        <v>415</v>
      </c>
      <c r="G227" s="142" t="s">
        <v>174</v>
      </c>
      <c r="H227" s="143">
        <v>2</v>
      </c>
      <c r="I227" s="144"/>
      <c r="J227" s="145">
        <f t="shared" ref="J227:J236" si="0">ROUND(I227*H227,2)</f>
        <v>0</v>
      </c>
      <c r="K227" s="141" t="s">
        <v>175</v>
      </c>
      <c r="L227" s="29"/>
      <c r="M227" s="146" t="s">
        <v>1</v>
      </c>
      <c r="N227" s="147" t="s">
        <v>39</v>
      </c>
      <c r="O227" s="48"/>
      <c r="P227" s="148">
        <f t="shared" ref="P227:P236" si="1">O227*H227</f>
        <v>0</v>
      </c>
      <c r="Q227" s="148">
        <v>2.5018799999999999</v>
      </c>
      <c r="R227" s="148">
        <f t="shared" ref="R227:R236" si="2">Q227*H227</f>
        <v>5.0037599999999998</v>
      </c>
      <c r="S227" s="148">
        <v>0</v>
      </c>
      <c r="T227" s="149">
        <f t="shared" ref="T227:T236" si="3">S227*H227</f>
        <v>0</v>
      </c>
      <c r="AR227" s="15" t="s">
        <v>176</v>
      </c>
      <c r="AT227" s="15" t="s">
        <v>171</v>
      </c>
      <c r="AU227" s="15" t="s">
        <v>78</v>
      </c>
      <c r="AY227" s="15" t="s">
        <v>169</v>
      </c>
      <c r="BE227" s="150">
        <f t="shared" ref="BE227:BE236" si="4">IF(N227="základní",J227,0)</f>
        <v>0</v>
      </c>
      <c r="BF227" s="150">
        <f t="shared" ref="BF227:BF236" si="5">IF(N227="snížená",J227,0)</f>
        <v>0</v>
      </c>
      <c r="BG227" s="150">
        <f t="shared" ref="BG227:BG236" si="6">IF(N227="zákl. přenesená",J227,0)</f>
        <v>0</v>
      </c>
      <c r="BH227" s="150">
        <f t="shared" ref="BH227:BH236" si="7">IF(N227="sníž. přenesená",J227,0)</f>
        <v>0</v>
      </c>
      <c r="BI227" s="150">
        <f t="shared" ref="BI227:BI236" si="8">IF(N227="nulová",J227,0)</f>
        <v>0</v>
      </c>
      <c r="BJ227" s="15" t="s">
        <v>76</v>
      </c>
      <c r="BK227" s="150">
        <f t="shared" ref="BK227:BK236" si="9">ROUND(I227*H227,2)</f>
        <v>0</v>
      </c>
      <c r="BL227" s="15" t="s">
        <v>176</v>
      </c>
      <c r="BM227" s="15" t="s">
        <v>416</v>
      </c>
    </row>
    <row r="228" spans="2:65" s="1" customFormat="1" ht="16.5" customHeight="1">
      <c r="B228" s="138"/>
      <c r="C228" s="170" t="s">
        <v>417</v>
      </c>
      <c r="D228" s="170" t="s">
        <v>293</v>
      </c>
      <c r="E228" s="171" t="s">
        <v>418</v>
      </c>
      <c r="F228" s="172" t="s">
        <v>419</v>
      </c>
      <c r="G228" s="173" t="s">
        <v>174</v>
      </c>
      <c r="H228" s="174">
        <v>2</v>
      </c>
      <c r="I228" s="175"/>
      <c r="J228" s="176">
        <f t="shared" si="0"/>
        <v>0</v>
      </c>
      <c r="K228" s="172" t="s">
        <v>175</v>
      </c>
      <c r="L228" s="177"/>
      <c r="M228" s="178" t="s">
        <v>1</v>
      </c>
      <c r="N228" s="179" t="s">
        <v>39</v>
      </c>
      <c r="O228" s="48"/>
      <c r="P228" s="148">
        <f t="shared" si="1"/>
        <v>0</v>
      </c>
      <c r="Q228" s="148">
        <v>1.5599999999999999E-2</v>
      </c>
      <c r="R228" s="148">
        <f t="shared" si="2"/>
        <v>3.1199999999999999E-2</v>
      </c>
      <c r="S228" s="148">
        <v>0</v>
      </c>
      <c r="T228" s="149">
        <f t="shared" si="3"/>
        <v>0</v>
      </c>
      <c r="AR228" s="15" t="s">
        <v>199</v>
      </c>
      <c r="AT228" s="15" t="s">
        <v>293</v>
      </c>
      <c r="AU228" s="15" t="s">
        <v>78</v>
      </c>
      <c r="AY228" s="15" t="s">
        <v>169</v>
      </c>
      <c r="BE228" s="150">
        <f t="shared" si="4"/>
        <v>0</v>
      </c>
      <c r="BF228" s="150">
        <f t="shared" si="5"/>
        <v>0</v>
      </c>
      <c r="BG228" s="150">
        <f t="shared" si="6"/>
        <v>0</v>
      </c>
      <c r="BH228" s="150">
        <f t="shared" si="7"/>
        <v>0</v>
      </c>
      <c r="BI228" s="150">
        <f t="shared" si="8"/>
        <v>0</v>
      </c>
      <c r="BJ228" s="15" t="s">
        <v>76</v>
      </c>
      <c r="BK228" s="150">
        <f t="shared" si="9"/>
        <v>0</v>
      </c>
      <c r="BL228" s="15" t="s">
        <v>176</v>
      </c>
      <c r="BM228" s="15" t="s">
        <v>420</v>
      </c>
    </row>
    <row r="229" spans="2:65" s="1" customFormat="1" ht="16.5" customHeight="1">
      <c r="B229" s="138"/>
      <c r="C229" s="139" t="s">
        <v>421</v>
      </c>
      <c r="D229" s="139" t="s">
        <v>171</v>
      </c>
      <c r="E229" s="140" t="s">
        <v>422</v>
      </c>
      <c r="F229" s="141" t="s">
        <v>423</v>
      </c>
      <c r="G229" s="142" t="s">
        <v>174</v>
      </c>
      <c r="H229" s="143">
        <v>12</v>
      </c>
      <c r="I229" s="144"/>
      <c r="J229" s="145">
        <f t="shared" si="0"/>
        <v>0</v>
      </c>
      <c r="K229" s="141" t="s">
        <v>175</v>
      </c>
      <c r="L229" s="29"/>
      <c r="M229" s="146" t="s">
        <v>1</v>
      </c>
      <c r="N229" s="147" t="s">
        <v>39</v>
      </c>
      <c r="O229" s="48"/>
      <c r="P229" s="148">
        <f t="shared" si="1"/>
        <v>0</v>
      </c>
      <c r="Q229" s="148">
        <v>0.10940999999999999</v>
      </c>
      <c r="R229" s="148">
        <f t="shared" si="2"/>
        <v>1.3129199999999999</v>
      </c>
      <c r="S229" s="148">
        <v>0</v>
      </c>
      <c r="T229" s="149">
        <f t="shared" si="3"/>
        <v>0</v>
      </c>
      <c r="AR229" s="15" t="s">
        <v>176</v>
      </c>
      <c r="AT229" s="15" t="s">
        <v>171</v>
      </c>
      <c r="AU229" s="15" t="s">
        <v>78</v>
      </c>
      <c r="AY229" s="15" t="s">
        <v>169</v>
      </c>
      <c r="BE229" s="150">
        <f t="shared" si="4"/>
        <v>0</v>
      </c>
      <c r="BF229" s="150">
        <f t="shared" si="5"/>
        <v>0</v>
      </c>
      <c r="BG229" s="150">
        <f t="shared" si="6"/>
        <v>0</v>
      </c>
      <c r="BH229" s="150">
        <f t="shared" si="7"/>
        <v>0</v>
      </c>
      <c r="BI229" s="150">
        <f t="shared" si="8"/>
        <v>0</v>
      </c>
      <c r="BJ229" s="15" t="s">
        <v>76</v>
      </c>
      <c r="BK229" s="150">
        <f t="shared" si="9"/>
        <v>0</v>
      </c>
      <c r="BL229" s="15" t="s">
        <v>176</v>
      </c>
      <c r="BM229" s="15" t="s">
        <v>424</v>
      </c>
    </row>
    <row r="230" spans="2:65" s="1" customFormat="1" ht="16.5" customHeight="1">
      <c r="B230" s="138"/>
      <c r="C230" s="170" t="s">
        <v>425</v>
      </c>
      <c r="D230" s="170" t="s">
        <v>293</v>
      </c>
      <c r="E230" s="171" t="s">
        <v>426</v>
      </c>
      <c r="F230" s="172" t="s">
        <v>427</v>
      </c>
      <c r="G230" s="173" t="s">
        <v>174</v>
      </c>
      <c r="H230" s="174">
        <v>12</v>
      </c>
      <c r="I230" s="175"/>
      <c r="J230" s="176">
        <f t="shared" si="0"/>
        <v>0</v>
      </c>
      <c r="K230" s="172" t="s">
        <v>175</v>
      </c>
      <c r="L230" s="177"/>
      <c r="M230" s="178" t="s">
        <v>1</v>
      </c>
      <c r="N230" s="179" t="s">
        <v>39</v>
      </c>
      <c r="O230" s="48"/>
      <c r="P230" s="148">
        <f t="shared" si="1"/>
        <v>0</v>
      </c>
      <c r="Q230" s="148">
        <v>6.4999999999999997E-3</v>
      </c>
      <c r="R230" s="148">
        <f t="shared" si="2"/>
        <v>7.8E-2</v>
      </c>
      <c r="S230" s="148">
        <v>0</v>
      </c>
      <c r="T230" s="149">
        <f t="shared" si="3"/>
        <v>0</v>
      </c>
      <c r="AR230" s="15" t="s">
        <v>199</v>
      </c>
      <c r="AT230" s="15" t="s">
        <v>293</v>
      </c>
      <c r="AU230" s="15" t="s">
        <v>78</v>
      </c>
      <c r="AY230" s="15" t="s">
        <v>169</v>
      </c>
      <c r="BE230" s="150">
        <f t="shared" si="4"/>
        <v>0</v>
      </c>
      <c r="BF230" s="150">
        <f t="shared" si="5"/>
        <v>0</v>
      </c>
      <c r="BG230" s="150">
        <f t="shared" si="6"/>
        <v>0</v>
      </c>
      <c r="BH230" s="150">
        <f t="shared" si="7"/>
        <v>0</v>
      </c>
      <c r="BI230" s="150">
        <f t="shared" si="8"/>
        <v>0</v>
      </c>
      <c r="BJ230" s="15" t="s">
        <v>76</v>
      </c>
      <c r="BK230" s="150">
        <f t="shared" si="9"/>
        <v>0</v>
      </c>
      <c r="BL230" s="15" t="s">
        <v>176</v>
      </c>
      <c r="BM230" s="15" t="s">
        <v>428</v>
      </c>
    </row>
    <row r="231" spans="2:65" s="1" customFormat="1" ht="16.5" customHeight="1">
      <c r="B231" s="138"/>
      <c r="C231" s="170" t="s">
        <v>429</v>
      </c>
      <c r="D231" s="170" t="s">
        <v>293</v>
      </c>
      <c r="E231" s="171" t="s">
        <v>430</v>
      </c>
      <c r="F231" s="172" t="s">
        <v>431</v>
      </c>
      <c r="G231" s="173" t="s">
        <v>174</v>
      </c>
      <c r="H231" s="174">
        <v>12</v>
      </c>
      <c r="I231" s="175"/>
      <c r="J231" s="176">
        <f t="shared" si="0"/>
        <v>0</v>
      </c>
      <c r="K231" s="172" t="s">
        <v>175</v>
      </c>
      <c r="L231" s="177"/>
      <c r="M231" s="178" t="s">
        <v>1</v>
      </c>
      <c r="N231" s="179" t="s">
        <v>39</v>
      </c>
      <c r="O231" s="48"/>
      <c r="P231" s="148">
        <f t="shared" si="1"/>
        <v>0</v>
      </c>
      <c r="Q231" s="148">
        <v>1.4999999999999999E-4</v>
      </c>
      <c r="R231" s="148">
        <f t="shared" si="2"/>
        <v>1.8E-3</v>
      </c>
      <c r="S231" s="148">
        <v>0</v>
      </c>
      <c r="T231" s="149">
        <f t="shared" si="3"/>
        <v>0</v>
      </c>
      <c r="AR231" s="15" t="s">
        <v>199</v>
      </c>
      <c r="AT231" s="15" t="s">
        <v>293</v>
      </c>
      <c r="AU231" s="15" t="s">
        <v>78</v>
      </c>
      <c r="AY231" s="15" t="s">
        <v>169</v>
      </c>
      <c r="BE231" s="150">
        <f t="shared" si="4"/>
        <v>0</v>
      </c>
      <c r="BF231" s="150">
        <f t="shared" si="5"/>
        <v>0</v>
      </c>
      <c r="BG231" s="150">
        <f t="shared" si="6"/>
        <v>0</v>
      </c>
      <c r="BH231" s="150">
        <f t="shared" si="7"/>
        <v>0</v>
      </c>
      <c r="BI231" s="150">
        <f t="shared" si="8"/>
        <v>0</v>
      </c>
      <c r="BJ231" s="15" t="s">
        <v>76</v>
      </c>
      <c r="BK231" s="150">
        <f t="shared" si="9"/>
        <v>0</v>
      </c>
      <c r="BL231" s="15" t="s">
        <v>176</v>
      </c>
      <c r="BM231" s="15" t="s">
        <v>432</v>
      </c>
    </row>
    <row r="232" spans="2:65" s="1" customFormat="1" ht="16.5" customHeight="1">
      <c r="B232" s="138"/>
      <c r="C232" s="170" t="s">
        <v>433</v>
      </c>
      <c r="D232" s="170" t="s">
        <v>293</v>
      </c>
      <c r="E232" s="171" t="s">
        <v>434</v>
      </c>
      <c r="F232" s="172" t="s">
        <v>435</v>
      </c>
      <c r="G232" s="173" t="s">
        <v>174</v>
      </c>
      <c r="H232" s="174">
        <v>20</v>
      </c>
      <c r="I232" s="175"/>
      <c r="J232" s="176">
        <f t="shared" si="0"/>
        <v>0</v>
      </c>
      <c r="K232" s="172" t="s">
        <v>175</v>
      </c>
      <c r="L232" s="177"/>
      <c r="M232" s="178" t="s">
        <v>1</v>
      </c>
      <c r="N232" s="179" t="s">
        <v>39</v>
      </c>
      <c r="O232" s="48"/>
      <c r="P232" s="148">
        <f t="shared" si="1"/>
        <v>0</v>
      </c>
      <c r="Q232" s="148">
        <v>4.0000000000000002E-4</v>
      </c>
      <c r="R232" s="148">
        <f t="shared" si="2"/>
        <v>8.0000000000000002E-3</v>
      </c>
      <c r="S232" s="148">
        <v>0</v>
      </c>
      <c r="T232" s="149">
        <f t="shared" si="3"/>
        <v>0</v>
      </c>
      <c r="AR232" s="15" t="s">
        <v>199</v>
      </c>
      <c r="AT232" s="15" t="s">
        <v>293</v>
      </c>
      <c r="AU232" s="15" t="s">
        <v>78</v>
      </c>
      <c r="AY232" s="15" t="s">
        <v>169</v>
      </c>
      <c r="BE232" s="150">
        <f t="shared" si="4"/>
        <v>0</v>
      </c>
      <c r="BF232" s="150">
        <f t="shared" si="5"/>
        <v>0</v>
      </c>
      <c r="BG232" s="150">
        <f t="shared" si="6"/>
        <v>0</v>
      </c>
      <c r="BH232" s="150">
        <f t="shared" si="7"/>
        <v>0</v>
      </c>
      <c r="BI232" s="150">
        <f t="shared" si="8"/>
        <v>0</v>
      </c>
      <c r="BJ232" s="15" t="s">
        <v>76</v>
      </c>
      <c r="BK232" s="150">
        <f t="shared" si="9"/>
        <v>0</v>
      </c>
      <c r="BL232" s="15" t="s">
        <v>176</v>
      </c>
      <c r="BM232" s="15" t="s">
        <v>436</v>
      </c>
    </row>
    <row r="233" spans="2:65" s="1" customFormat="1" ht="16.5" customHeight="1">
      <c r="B233" s="138"/>
      <c r="C233" s="139" t="s">
        <v>437</v>
      </c>
      <c r="D233" s="139" t="s">
        <v>171</v>
      </c>
      <c r="E233" s="140" t="s">
        <v>438</v>
      </c>
      <c r="F233" s="141" t="s">
        <v>439</v>
      </c>
      <c r="G233" s="142" t="s">
        <v>214</v>
      </c>
      <c r="H233" s="143">
        <v>464</v>
      </c>
      <c r="I233" s="144"/>
      <c r="J233" s="145">
        <f t="shared" si="0"/>
        <v>0</v>
      </c>
      <c r="K233" s="141" t="s">
        <v>175</v>
      </c>
      <c r="L233" s="29"/>
      <c r="M233" s="146" t="s">
        <v>1</v>
      </c>
      <c r="N233" s="147" t="s">
        <v>39</v>
      </c>
      <c r="O233" s="48"/>
      <c r="P233" s="148">
        <f t="shared" si="1"/>
        <v>0</v>
      </c>
      <c r="Q233" s="148">
        <v>2.0000000000000001E-4</v>
      </c>
      <c r="R233" s="148">
        <f t="shared" si="2"/>
        <v>9.2800000000000007E-2</v>
      </c>
      <c r="S233" s="148">
        <v>0</v>
      </c>
      <c r="T233" s="149">
        <f t="shared" si="3"/>
        <v>0</v>
      </c>
      <c r="AR233" s="15" t="s">
        <v>176</v>
      </c>
      <c r="AT233" s="15" t="s">
        <v>171</v>
      </c>
      <c r="AU233" s="15" t="s">
        <v>78</v>
      </c>
      <c r="AY233" s="15" t="s">
        <v>169</v>
      </c>
      <c r="BE233" s="150">
        <f t="shared" si="4"/>
        <v>0</v>
      </c>
      <c r="BF233" s="150">
        <f t="shared" si="5"/>
        <v>0</v>
      </c>
      <c r="BG233" s="150">
        <f t="shared" si="6"/>
        <v>0</v>
      </c>
      <c r="BH233" s="150">
        <f t="shared" si="7"/>
        <v>0</v>
      </c>
      <c r="BI233" s="150">
        <f t="shared" si="8"/>
        <v>0</v>
      </c>
      <c r="BJ233" s="15" t="s">
        <v>76</v>
      </c>
      <c r="BK233" s="150">
        <f t="shared" si="9"/>
        <v>0</v>
      </c>
      <c r="BL233" s="15" t="s">
        <v>176</v>
      </c>
      <c r="BM233" s="15" t="s">
        <v>440</v>
      </c>
    </row>
    <row r="234" spans="2:65" s="1" customFormat="1" ht="16.5" customHeight="1">
      <c r="B234" s="138"/>
      <c r="C234" s="139" t="s">
        <v>441</v>
      </c>
      <c r="D234" s="139" t="s">
        <v>171</v>
      </c>
      <c r="E234" s="140" t="s">
        <v>442</v>
      </c>
      <c r="F234" s="141" t="s">
        <v>443</v>
      </c>
      <c r="G234" s="142" t="s">
        <v>214</v>
      </c>
      <c r="H234" s="143">
        <v>15</v>
      </c>
      <c r="I234" s="144"/>
      <c r="J234" s="145">
        <f t="shared" si="0"/>
        <v>0</v>
      </c>
      <c r="K234" s="141" t="s">
        <v>175</v>
      </c>
      <c r="L234" s="29"/>
      <c r="M234" s="146" t="s">
        <v>1</v>
      </c>
      <c r="N234" s="147" t="s">
        <v>39</v>
      </c>
      <c r="O234" s="48"/>
      <c r="P234" s="148">
        <f t="shared" si="1"/>
        <v>0</v>
      </c>
      <c r="Q234" s="148">
        <v>6.9999999999999994E-5</v>
      </c>
      <c r="R234" s="148">
        <f t="shared" si="2"/>
        <v>1.0499999999999999E-3</v>
      </c>
      <c r="S234" s="148">
        <v>0</v>
      </c>
      <c r="T234" s="149">
        <f t="shared" si="3"/>
        <v>0</v>
      </c>
      <c r="AR234" s="15" t="s">
        <v>176</v>
      </c>
      <c r="AT234" s="15" t="s">
        <v>171</v>
      </c>
      <c r="AU234" s="15" t="s">
        <v>78</v>
      </c>
      <c r="AY234" s="15" t="s">
        <v>169</v>
      </c>
      <c r="BE234" s="150">
        <f t="shared" si="4"/>
        <v>0</v>
      </c>
      <c r="BF234" s="150">
        <f t="shared" si="5"/>
        <v>0</v>
      </c>
      <c r="BG234" s="150">
        <f t="shared" si="6"/>
        <v>0</v>
      </c>
      <c r="BH234" s="150">
        <f t="shared" si="7"/>
        <v>0</v>
      </c>
      <c r="BI234" s="150">
        <f t="shared" si="8"/>
        <v>0</v>
      </c>
      <c r="BJ234" s="15" t="s">
        <v>76</v>
      </c>
      <c r="BK234" s="150">
        <f t="shared" si="9"/>
        <v>0</v>
      </c>
      <c r="BL234" s="15" t="s">
        <v>176</v>
      </c>
      <c r="BM234" s="15" t="s">
        <v>444</v>
      </c>
    </row>
    <row r="235" spans="2:65" s="1" customFormat="1" ht="16.5" customHeight="1">
      <c r="B235" s="138"/>
      <c r="C235" s="139" t="s">
        <v>445</v>
      </c>
      <c r="D235" s="139" t="s">
        <v>171</v>
      </c>
      <c r="E235" s="140" t="s">
        <v>446</v>
      </c>
      <c r="F235" s="141" t="s">
        <v>447</v>
      </c>
      <c r="G235" s="142" t="s">
        <v>90</v>
      </c>
      <c r="H235" s="143">
        <v>3</v>
      </c>
      <c r="I235" s="144"/>
      <c r="J235" s="145">
        <f t="shared" si="0"/>
        <v>0</v>
      </c>
      <c r="K235" s="141" t="s">
        <v>175</v>
      </c>
      <c r="L235" s="29"/>
      <c r="M235" s="146" t="s">
        <v>1</v>
      </c>
      <c r="N235" s="147" t="s">
        <v>39</v>
      </c>
      <c r="O235" s="48"/>
      <c r="P235" s="148">
        <f t="shared" si="1"/>
        <v>0</v>
      </c>
      <c r="Q235" s="148">
        <v>1.6000000000000001E-3</v>
      </c>
      <c r="R235" s="148">
        <f t="shared" si="2"/>
        <v>4.8000000000000004E-3</v>
      </c>
      <c r="S235" s="148">
        <v>0</v>
      </c>
      <c r="T235" s="149">
        <f t="shared" si="3"/>
        <v>0</v>
      </c>
      <c r="AR235" s="15" t="s">
        <v>176</v>
      </c>
      <c r="AT235" s="15" t="s">
        <v>171</v>
      </c>
      <c r="AU235" s="15" t="s">
        <v>78</v>
      </c>
      <c r="AY235" s="15" t="s">
        <v>169</v>
      </c>
      <c r="BE235" s="150">
        <f t="shared" si="4"/>
        <v>0</v>
      </c>
      <c r="BF235" s="150">
        <f t="shared" si="5"/>
        <v>0</v>
      </c>
      <c r="BG235" s="150">
        <f t="shared" si="6"/>
        <v>0</v>
      </c>
      <c r="BH235" s="150">
        <f t="shared" si="7"/>
        <v>0</v>
      </c>
      <c r="BI235" s="150">
        <f t="shared" si="8"/>
        <v>0</v>
      </c>
      <c r="BJ235" s="15" t="s">
        <v>76</v>
      </c>
      <c r="BK235" s="150">
        <f t="shared" si="9"/>
        <v>0</v>
      </c>
      <c r="BL235" s="15" t="s">
        <v>176</v>
      </c>
      <c r="BM235" s="15" t="s">
        <v>448</v>
      </c>
    </row>
    <row r="236" spans="2:65" s="1" customFormat="1" ht="16.5" customHeight="1">
      <c r="B236" s="138"/>
      <c r="C236" s="139" t="s">
        <v>449</v>
      </c>
      <c r="D236" s="139" t="s">
        <v>171</v>
      </c>
      <c r="E236" s="140" t="s">
        <v>450</v>
      </c>
      <c r="F236" s="141" t="s">
        <v>451</v>
      </c>
      <c r="G236" s="142" t="s">
        <v>214</v>
      </c>
      <c r="H236" s="143">
        <v>479</v>
      </c>
      <c r="I236" s="144"/>
      <c r="J236" s="145">
        <f t="shared" si="0"/>
        <v>0</v>
      </c>
      <c r="K236" s="141" t="s">
        <v>175</v>
      </c>
      <c r="L236" s="29"/>
      <c r="M236" s="146" t="s">
        <v>1</v>
      </c>
      <c r="N236" s="147" t="s">
        <v>39</v>
      </c>
      <c r="O236" s="48"/>
      <c r="P236" s="148">
        <f t="shared" si="1"/>
        <v>0</v>
      </c>
      <c r="Q236" s="148">
        <v>0</v>
      </c>
      <c r="R236" s="148">
        <f t="shared" si="2"/>
        <v>0</v>
      </c>
      <c r="S236" s="148">
        <v>0</v>
      </c>
      <c r="T236" s="149">
        <f t="shared" si="3"/>
        <v>0</v>
      </c>
      <c r="AR236" s="15" t="s">
        <v>176</v>
      </c>
      <c r="AT236" s="15" t="s">
        <v>171</v>
      </c>
      <c r="AU236" s="15" t="s">
        <v>78</v>
      </c>
      <c r="AY236" s="15" t="s">
        <v>169</v>
      </c>
      <c r="BE236" s="150">
        <f t="shared" si="4"/>
        <v>0</v>
      </c>
      <c r="BF236" s="150">
        <f t="shared" si="5"/>
        <v>0</v>
      </c>
      <c r="BG236" s="150">
        <f t="shared" si="6"/>
        <v>0</v>
      </c>
      <c r="BH236" s="150">
        <f t="shared" si="7"/>
        <v>0</v>
      </c>
      <c r="BI236" s="150">
        <f t="shared" si="8"/>
        <v>0</v>
      </c>
      <c r="BJ236" s="15" t="s">
        <v>76</v>
      </c>
      <c r="BK236" s="150">
        <f t="shared" si="9"/>
        <v>0</v>
      </c>
      <c r="BL236" s="15" t="s">
        <v>176</v>
      </c>
      <c r="BM236" s="15" t="s">
        <v>452</v>
      </c>
    </row>
    <row r="237" spans="2:65" s="11" customFormat="1">
      <c r="B237" s="151"/>
      <c r="D237" s="152" t="s">
        <v>184</v>
      </c>
      <c r="E237" s="153" t="s">
        <v>1</v>
      </c>
      <c r="F237" s="154" t="s">
        <v>453</v>
      </c>
      <c r="H237" s="155">
        <v>479</v>
      </c>
      <c r="I237" s="156"/>
      <c r="L237" s="151"/>
      <c r="M237" s="157"/>
      <c r="N237" s="158"/>
      <c r="O237" s="158"/>
      <c r="P237" s="158"/>
      <c r="Q237" s="158"/>
      <c r="R237" s="158"/>
      <c r="S237" s="158"/>
      <c r="T237" s="159"/>
      <c r="AT237" s="153" t="s">
        <v>184</v>
      </c>
      <c r="AU237" s="153" t="s">
        <v>78</v>
      </c>
      <c r="AV237" s="11" t="s">
        <v>78</v>
      </c>
      <c r="AW237" s="11" t="s">
        <v>30</v>
      </c>
      <c r="AX237" s="11" t="s">
        <v>76</v>
      </c>
      <c r="AY237" s="153" t="s">
        <v>169</v>
      </c>
    </row>
    <row r="238" spans="2:65" s="1" customFormat="1" ht="16.5" customHeight="1">
      <c r="B238" s="138"/>
      <c r="C238" s="139" t="s">
        <v>454</v>
      </c>
      <c r="D238" s="139" t="s">
        <v>171</v>
      </c>
      <c r="E238" s="140" t="s">
        <v>455</v>
      </c>
      <c r="F238" s="141" t="s">
        <v>456</v>
      </c>
      <c r="G238" s="142" t="s">
        <v>90</v>
      </c>
      <c r="H238" s="143">
        <v>3</v>
      </c>
      <c r="I238" s="144"/>
      <c r="J238" s="145">
        <f>ROUND(I238*H238,2)</f>
        <v>0</v>
      </c>
      <c r="K238" s="141" t="s">
        <v>175</v>
      </c>
      <c r="L238" s="29"/>
      <c r="M238" s="146" t="s">
        <v>1</v>
      </c>
      <c r="N238" s="147" t="s">
        <v>39</v>
      </c>
      <c r="O238" s="48"/>
      <c r="P238" s="148">
        <f>O238*H238</f>
        <v>0</v>
      </c>
      <c r="Q238" s="148">
        <v>1.0000000000000001E-5</v>
      </c>
      <c r="R238" s="148">
        <f>Q238*H238</f>
        <v>3.0000000000000004E-5</v>
      </c>
      <c r="S238" s="148">
        <v>0</v>
      </c>
      <c r="T238" s="149">
        <f>S238*H238</f>
        <v>0</v>
      </c>
      <c r="AR238" s="15" t="s">
        <v>176</v>
      </c>
      <c r="AT238" s="15" t="s">
        <v>171</v>
      </c>
      <c r="AU238" s="15" t="s">
        <v>78</v>
      </c>
      <c r="AY238" s="15" t="s">
        <v>169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5" t="s">
        <v>76</v>
      </c>
      <c r="BK238" s="150">
        <f>ROUND(I238*H238,2)</f>
        <v>0</v>
      </c>
      <c r="BL238" s="15" t="s">
        <v>176</v>
      </c>
      <c r="BM238" s="15" t="s">
        <v>457</v>
      </c>
    </row>
    <row r="239" spans="2:65" s="1" customFormat="1" ht="16.5" customHeight="1">
      <c r="B239" s="138"/>
      <c r="C239" s="139" t="s">
        <v>458</v>
      </c>
      <c r="D239" s="139" t="s">
        <v>171</v>
      </c>
      <c r="E239" s="140" t="s">
        <v>459</v>
      </c>
      <c r="F239" s="141" t="s">
        <v>460</v>
      </c>
      <c r="G239" s="142" t="s">
        <v>214</v>
      </c>
      <c r="H239" s="143">
        <v>404</v>
      </c>
      <c r="I239" s="144"/>
      <c r="J239" s="145">
        <f>ROUND(I239*H239,2)</f>
        <v>0</v>
      </c>
      <c r="K239" s="141" t="s">
        <v>175</v>
      </c>
      <c r="L239" s="29"/>
      <c r="M239" s="146" t="s">
        <v>1</v>
      </c>
      <c r="N239" s="147" t="s">
        <v>39</v>
      </c>
      <c r="O239" s="48"/>
      <c r="P239" s="148">
        <f>O239*H239</f>
        <v>0</v>
      </c>
      <c r="Q239" s="148">
        <v>0.15540000000000001</v>
      </c>
      <c r="R239" s="148">
        <f>Q239*H239</f>
        <v>62.781600000000005</v>
      </c>
      <c r="S239" s="148">
        <v>0</v>
      </c>
      <c r="T239" s="149">
        <f>S239*H239</f>
        <v>0</v>
      </c>
      <c r="AR239" s="15" t="s">
        <v>176</v>
      </c>
      <c r="AT239" s="15" t="s">
        <v>171</v>
      </c>
      <c r="AU239" s="15" t="s">
        <v>78</v>
      </c>
      <c r="AY239" s="15" t="s">
        <v>169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5" t="s">
        <v>76</v>
      </c>
      <c r="BK239" s="150">
        <f>ROUND(I239*H239,2)</f>
        <v>0</v>
      </c>
      <c r="BL239" s="15" t="s">
        <v>176</v>
      </c>
      <c r="BM239" s="15" t="s">
        <v>461</v>
      </c>
    </row>
    <row r="240" spans="2:65" s="11" customFormat="1">
      <c r="B240" s="151"/>
      <c r="D240" s="152" t="s">
        <v>184</v>
      </c>
      <c r="E240" s="153" t="s">
        <v>1</v>
      </c>
      <c r="F240" s="154" t="s">
        <v>462</v>
      </c>
      <c r="H240" s="155">
        <v>404</v>
      </c>
      <c r="I240" s="156"/>
      <c r="L240" s="151"/>
      <c r="M240" s="157"/>
      <c r="N240" s="158"/>
      <c r="O240" s="158"/>
      <c r="P240" s="158"/>
      <c r="Q240" s="158"/>
      <c r="R240" s="158"/>
      <c r="S240" s="158"/>
      <c r="T240" s="159"/>
      <c r="AT240" s="153" t="s">
        <v>184</v>
      </c>
      <c r="AU240" s="153" t="s">
        <v>78</v>
      </c>
      <c r="AV240" s="11" t="s">
        <v>78</v>
      </c>
      <c r="AW240" s="11" t="s">
        <v>30</v>
      </c>
      <c r="AX240" s="11" t="s">
        <v>76</v>
      </c>
      <c r="AY240" s="153" t="s">
        <v>169</v>
      </c>
    </row>
    <row r="241" spans="2:65" s="1" customFormat="1" ht="16.5" customHeight="1">
      <c r="B241" s="138"/>
      <c r="C241" s="170" t="s">
        <v>463</v>
      </c>
      <c r="D241" s="170" t="s">
        <v>293</v>
      </c>
      <c r="E241" s="171" t="s">
        <v>464</v>
      </c>
      <c r="F241" s="172" t="s">
        <v>465</v>
      </c>
      <c r="G241" s="173" t="s">
        <v>214</v>
      </c>
      <c r="H241" s="174">
        <v>373</v>
      </c>
      <c r="I241" s="175"/>
      <c r="J241" s="176">
        <f>ROUND(I241*H241,2)</f>
        <v>0</v>
      </c>
      <c r="K241" s="172" t="s">
        <v>175</v>
      </c>
      <c r="L241" s="177"/>
      <c r="M241" s="178" t="s">
        <v>1</v>
      </c>
      <c r="N241" s="179" t="s">
        <v>39</v>
      </c>
      <c r="O241" s="48"/>
      <c r="P241" s="148">
        <f>O241*H241</f>
        <v>0</v>
      </c>
      <c r="Q241" s="148">
        <v>8.1000000000000003E-2</v>
      </c>
      <c r="R241" s="148">
        <f>Q241*H241</f>
        <v>30.213000000000001</v>
      </c>
      <c r="S241" s="148">
        <v>0</v>
      </c>
      <c r="T241" s="149">
        <f>S241*H241</f>
        <v>0</v>
      </c>
      <c r="AR241" s="15" t="s">
        <v>199</v>
      </c>
      <c r="AT241" s="15" t="s">
        <v>293</v>
      </c>
      <c r="AU241" s="15" t="s">
        <v>78</v>
      </c>
      <c r="AY241" s="15" t="s">
        <v>169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5" t="s">
        <v>76</v>
      </c>
      <c r="BK241" s="150">
        <f>ROUND(I241*H241,2)</f>
        <v>0</v>
      </c>
      <c r="BL241" s="15" t="s">
        <v>176</v>
      </c>
      <c r="BM241" s="15" t="s">
        <v>466</v>
      </c>
    </row>
    <row r="242" spans="2:65" s="11" customFormat="1">
      <c r="B242" s="151"/>
      <c r="D242" s="152" t="s">
        <v>184</v>
      </c>
      <c r="E242" s="153" t="s">
        <v>1</v>
      </c>
      <c r="F242" s="154" t="s">
        <v>467</v>
      </c>
      <c r="H242" s="155">
        <v>373</v>
      </c>
      <c r="I242" s="156"/>
      <c r="L242" s="151"/>
      <c r="M242" s="157"/>
      <c r="N242" s="158"/>
      <c r="O242" s="158"/>
      <c r="P242" s="158"/>
      <c r="Q242" s="158"/>
      <c r="R242" s="158"/>
      <c r="S242" s="158"/>
      <c r="T242" s="159"/>
      <c r="AT242" s="153" t="s">
        <v>184</v>
      </c>
      <c r="AU242" s="153" t="s">
        <v>78</v>
      </c>
      <c r="AV242" s="11" t="s">
        <v>78</v>
      </c>
      <c r="AW242" s="11" t="s">
        <v>30</v>
      </c>
      <c r="AX242" s="11" t="s">
        <v>76</v>
      </c>
      <c r="AY242" s="153" t="s">
        <v>169</v>
      </c>
    </row>
    <row r="243" spans="2:65" s="1" customFormat="1" ht="16.5" customHeight="1">
      <c r="B243" s="138"/>
      <c r="C243" s="170" t="s">
        <v>468</v>
      </c>
      <c r="D243" s="170" t="s">
        <v>293</v>
      </c>
      <c r="E243" s="171" t="s">
        <v>469</v>
      </c>
      <c r="F243" s="172" t="s">
        <v>470</v>
      </c>
      <c r="G243" s="173" t="s">
        <v>214</v>
      </c>
      <c r="H243" s="174">
        <v>25</v>
      </c>
      <c r="I243" s="175"/>
      <c r="J243" s="176">
        <f>ROUND(I243*H243,2)</f>
        <v>0</v>
      </c>
      <c r="K243" s="172" t="s">
        <v>175</v>
      </c>
      <c r="L243" s="177"/>
      <c r="M243" s="178" t="s">
        <v>1</v>
      </c>
      <c r="N243" s="179" t="s">
        <v>39</v>
      </c>
      <c r="O243" s="48"/>
      <c r="P243" s="148">
        <f>O243*H243</f>
        <v>0</v>
      </c>
      <c r="Q243" s="148">
        <v>4.8300000000000003E-2</v>
      </c>
      <c r="R243" s="148">
        <f>Q243*H243</f>
        <v>1.2075</v>
      </c>
      <c r="S243" s="148">
        <v>0</v>
      </c>
      <c r="T243" s="149">
        <f>S243*H243</f>
        <v>0</v>
      </c>
      <c r="AR243" s="15" t="s">
        <v>199</v>
      </c>
      <c r="AT243" s="15" t="s">
        <v>293</v>
      </c>
      <c r="AU243" s="15" t="s">
        <v>78</v>
      </c>
      <c r="AY243" s="15" t="s">
        <v>169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5" t="s">
        <v>76</v>
      </c>
      <c r="BK243" s="150">
        <f>ROUND(I243*H243,2)</f>
        <v>0</v>
      </c>
      <c r="BL243" s="15" t="s">
        <v>176</v>
      </c>
      <c r="BM243" s="15" t="s">
        <v>471</v>
      </c>
    </row>
    <row r="244" spans="2:65" s="1" customFormat="1" ht="16.5" customHeight="1">
      <c r="B244" s="138"/>
      <c r="C244" s="170" t="s">
        <v>472</v>
      </c>
      <c r="D244" s="170" t="s">
        <v>293</v>
      </c>
      <c r="E244" s="171" t="s">
        <v>473</v>
      </c>
      <c r="F244" s="172" t="s">
        <v>474</v>
      </c>
      <c r="G244" s="173" t="s">
        <v>214</v>
      </c>
      <c r="H244" s="174">
        <v>6</v>
      </c>
      <c r="I244" s="175"/>
      <c r="J244" s="176">
        <f>ROUND(I244*H244,2)</f>
        <v>0</v>
      </c>
      <c r="K244" s="172" t="s">
        <v>175</v>
      </c>
      <c r="L244" s="177"/>
      <c r="M244" s="178" t="s">
        <v>1</v>
      </c>
      <c r="N244" s="179" t="s">
        <v>39</v>
      </c>
      <c r="O244" s="48"/>
      <c r="P244" s="148">
        <f>O244*H244</f>
        <v>0</v>
      </c>
      <c r="Q244" s="148">
        <v>6.4000000000000001E-2</v>
      </c>
      <c r="R244" s="148">
        <f>Q244*H244</f>
        <v>0.38400000000000001</v>
      </c>
      <c r="S244" s="148">
        <v>0</v>
      </c>
      <c r="T244" s="149">
        <f>S244*H244</f>
        <v>0</v>
      </c>
      <c r="AR244" s="15" t="s">
        <v>199</v>
      </c>
      <c r="AT244" s="15" t="s">
        <v>293</v>
      </c>
      <c r="AU244" s="15" t="s">
        <v>78</v>
      </c>
      <c r="AY244" s="15" t="s">
        <v>169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5" t="s">
        <v>76</v>
      </c>
      <c r="BK244" s="150">
        <f>ROUND(I244*H244,2)</f>
        <v>0</v>
      </c>
      <c r="BL244" s="15" t="s">
        <v>176</v>
      </c>
      <c r="BM244" s="15" t="s">
        <v>475</v>
      </c>
    </row>
    <row r="245" spans="2:65" s="1" customFormat="1" ht="16.5" customHeight="1">
      <c r="B245" s="138"/>
      <c r="C245" s="139" t="s">
        <v>476</v>
      </c>
      <c r="D245" s="139" t="s">
        <v>171</v>
      </c>
      <c r="E245" s="140" t="s">
        <v>477</v>
      </c>
      <c r="F245" s="141" t="s">
        <v>478</v>
      </c>
      <c r="G245" s="142" t="s">
        <v>214</v>
      </c>
      <c r="H245" s="143">
        <v>228</v>
      </c>
      <c r="I245" s="144"/>
      <c r="J245" s="145">
        <f>ROUND(I245*H245,2)</f>
        <v>0</v>
      </c>
      <c r="K245" s="141" t="s">
        <v>175</v>
      </c>
      <c r="L245" s="29"/>
      <c r="M245" s="146" t="s">
        <v>1</v>
      </c>
      <c r="N245" s="147" t="s">
        <v>39</v>
      </c>
      <c r="O245" s="48"/>
      <c r="P245" s="148">
        <f>O245*H245</f>
        <v>0</v>
      </c>
      <c r="Q245" s="148">
        <v>0.1295</v>
      </c>
      <c r="R245" s="148">
        <f>Q245*H245</f>
        <v>29.526</v>
      </c>
      <c r="S245" s="148">
        <v>0</v>
      </c>
      <c r="T245" s="149">
        <f>S245*H245</f>
        <v>0</v>
      </c>
      <c r="AR245" s="15" t="s">
        <v>176</v>
      </c>
      <c r="AT245" s="15" t="s">
        <v>171</v>
      </c>
      <c r="AU245" s="15" t="s">
        <v>78</v>
      </c>
      <c r="AY245" s="15" t="s">
        <v>169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5" t="s">
        <v>76</v>
      </c>
      <c r="BK245" s="150">
        <f>ROUND(I245*H245,2)</f>
        <v>0</v>
      </c>
      <c r="BL245" s="15" t="s">
        <v>176</v>
      </c>
      <c r="BM245" s="15" t="s">
        <v>479</v>
      </c>
    </row>
    <row r="246" spans="2:65" s="1" customFormat="1" ht="16.5" customHeight="1">
      <c r="B246" s="138"/>
      <c r="C246" s="170" t="s">
        <v>480</v>
      </c>
      <c r="D246" s="170" t="s">
        <v>293</v>
      </c>
      <c r="E246" s="171" t="s">
        <v>481</v>
      </c>
      <c r="F246" s="172" t="s">
        <v>482</v>
      </c>
      <c r="G246" s="173" t="s">
        <v>214</v>
      </c>
      <c r="H246" s="174">
        <v>228</v>
      </c>
      <c r="I246" s="175"/>
      <c r="J246" s="176">
        <f>ROUND(I246*H246,2)</f>
        <v>0</v>
      </c>
      <c r="K246" s="172" t="s">
        <v>175</v>
      </c>
      <c r="L246" s="177"/>
      <c r="M246" s="178" t="s">
        <v>1</v>
      </c>
      <c r="N246" s="179" t="s">
        <v>39</v>
      </c>
      <c r="O246" s="48"/>
      <c r="P246" s="148">
        <f>O246*H246</f>
        <v>0</v>
      </c>
      <c r="Q246" s="148">
        <v>4.4999999999999998E-2</v>
      </c>
      <c r="R246" s="148">
        <f>Q246*H246</f>
        <v>10.26</v>
      </c>
      <c r="S246" s="148">
        <v>0</v>
      </c>
      <c r="T246" s="149">
        <f>S246*H246</f>
        <v>0</v>
      </c>
      <c r="AR246" s="15" t="s">
        <v>199</v>
      </c>
      <c r="AT246" s="15" t="s">
        <v>293</v>
      </c>
      <c r="AU246" s="15" t="s">
        <v>78</v>
      </c>
      <c r="AY246" s="15" t="s">
        <v>169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5" t="s">
        <v>76</v>
      </c>
      <c r="BK246" s="150">
        <f>ROUND(I246*H246,2)</f>
        <v>0</v>
      </c>
      <c r="BL246" s="15" t="s">
        <v>176</v>
      </c>
      <c r="BM246" s="15" t="s">
        <v>483</v>
      </c>
    </row>
    <row r="247" spans="2:65" s="1" customFormat="1" ht="16.5" customHeight="1">
      <c r="B247" s="138"/>
      <c r="C247" s="139" t="s">
        <v>484</v>
      </c>
      <c r="D247" s="139" t="s">
        <v>171</v>
      </c>
      <c r="E247" s="140" t="s">
        <v>485</v>
      </c>
      <c r="F247" s="141" t="s">
        <v>486</v>
      </c>
      <c r="G247" s="142" t="s">
        <v>121</v>
      </c>
      <c r="H247" s="143">
        <v>4.1100000000000003</v>
      </c>
      <c r="I247" s="144"/>
      <c r="J247" s="145">
        <f>ROUND(I247*H247,2)</f>
        <v>0</v>
      </c>
      <c r="K247" s="141" t="s">
        <v>175</v>
      </c>
      <c r="L247" s="29"/>
      <c r="M247" s="146" t="s">
        <v>1</v>
      </c>
      <c r="N247" s="147" t="s">
        <v>39</v>
      </c>
      <c r="O247" s="48"/>
      <c r="P247" s="148">
        <f>O247*H247</f>
        <v>0</v>
      </c>
      <c r="Q247" s="148">
        <v>2.2563399999999998</v>
      </c>
      <c r="R247" s="148">
        <f>Q247*H247</f>
        <v>9.2735573999999996</v>
      </c>
      <c r="S247" s="148">
        <v>0</v>
      </c>
      <c r="T247" s="149">
        <f>S247*H247</f>
        <v>0</v>
      </c>
      <c r="AR247" s="15" t="s">
        <v>176</v>
      </c>
      <c r="AT247" s="15" t="s">
        <v>171</v>
      </c>
      <c r="AU247" s="15" t="s">
        <v>78</v>
      </c>
      <c r="AY247" s="15" t="s">
        <v>169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5" t="s">
        <v>76</v>
      </c>
      <c r="BK247" s="150">
        <f>ROUND(I247*H247,2)</f>
        <v>0</v>
      </c>
      <c r="BL247" s="15" t="s">
        <v>176</v>
      </c>
      <c r="BM247" s="15" t="s">
        <v>487</v>
      </c>
    </row>
    <row r="248" spans="2:65" s="11" customFormat="1">
      <c r="B248" s="151"/>
      <c r="D248" s="152" t="s">
        <v>184</v>
      </c>
      <c r="E248" s="153" t="s">
        <v>1</v>
      </c>
      <c r="F248" s="154" t="s">
        <v>488</v>
      </c>
      <c r="H248" s="155">
        <v>4.1100000000000003</v>
      </c>
      <c r="I248" s="156"/>
      <c r="L248" s="151"/>
      <c r="M248" s="157"/>
      <c r="N248" s="158"/>
      <c r="O248" s="158"/>
      <c r="P248" s="158"/>
      <c r="Q248" s="158"/>
      <c r="R248" s="158"/>
      <c r="S248" s="158"/>
      <c r="T248" s="159"/>
      <c r="AT248" s="153" t="s">
        <v>184</v>
      </c>
      <c r="AU248" s="153" t="s">
        <v>78</v>
      </c>
      <c r="AV248" s="11" t="s">
        <v>78</v>
      </c>
      <c r="AW248" s="11" t="s">
        <v>30</v>
      </c>
      <c r="AX248" s="11" t="s">
        <v>76</v>
      </c>
      <c r="AY248" s="153" t="s">
        <v>169</v>
      </c>
    </row>
    <row r="249" spans="2:65" s="1" customFormat="1" ht="16.5" customHeight="1">
      <c r="B249" s="138"/>
      <c r="C249" s="139" t="s">
        <v>489</v>
      </c>
      <c r="D249" s="139" t="s">
        <v>171</v>
      </c>
      <c r="E249" s="140" t="s">
        <v>490</v>
      </c>
      <c r="F249" s="141" t="s">
        <v>491</v>
      </c>
      <c r="G249" s="142" t="s">
        <v>214</v>
      </c>
      <c r="H249" s="143">
        <v>31</v>
      </c>
      <c r="I249" s="144"/>
      <c r="J249" s="145">
        <f>ROUND(I249*H249,2)</f>
        <v>0</v>
      </c>
      <c r="K249" s="141" t="s">
        <v>175</v>
      </c>
      <c r="L249" s="29"/>
      <c r="M249" s="146" t="s">
        <v>1</v>
      </c>
      <c r="N249" s="147" t="s">
        <v>39</v>
      </c>
      <c r="O249" s="48"/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" t="s">
        <v>176</v>
      </c>
      <c r="AT249" s="15" t="s">
        <v>171</v>
      </c>
      <c r="AU249" s="15" t="s">
        <v>78</v>
      </c>
      <c r="AY249" s="15" t="s">
        <v>169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5" t="s">
        <v>76</v>
      </c>
      <c r="BK249" s="150">
        <f>ROUND(I249*H249,2)</f>
        <v>0</v>
      </c>
      <c r="BL249" s="15" t="s">
        <v>176</v>
      </c>
      <c r="BM249" s="15" t="s">
        <v>492</v>
      </c>
    </row>
    <row r="250" spans="2:65" s="10" customFormat="1" ht="22.9" customHeight="1">
      <c r="B250" s="125"/>
      <c r="D250" s="126" t="s">
        <v>67</v>
      </c>
      <c r="E250" s="136" t="s">
        <v>493</v>
      </c>
      <c r="F250" s="136" t="s">
        <v>494</v>
      </c>
      <c r="I250" s="128"/>
      <c r="J250" s="137">
        <f>BK250</f>
        <v>0</v>
      </c>
      <c r="L250" s="125"/>
      <c r="M250" s="130"/>
      <c r="N250" s="131"/>
      <c r="O250" s="131"/>
      <c r="P250" s="132">
        <f>SUM(P251:P264)</f>
        <v>0</v>
      </c>
      <c r="Q250" s="131"/>
      <c r="R250" s="132">
        <f>SUM(R251:R264)</f>
        <v>0</v>
      </c>
      <c r="S250" s="131"/>
      <c r="T250" s="133">
        <f>SUM(T251:T264)</f>
        <v>0</v>
      </c>
      <c r="AR250" s="126" t="s">
        <v>76</v>
      </c>
      <c r="AT250" s="134" t="s">
        <v>67</v>
      </c>
      <c r="AU250" s="134" t="s">
        <v>76</v>
      </c>
      <c r="AY250" s="126" t="s">
        <v>169</v>
      </c>
      <c r="BK250" s="135">
        <f>SUM(BK251:BK264)</f>
        <v>0</v>
      </c>
    </row>
    <row r="251" spans="2:65" s="1" customFormat="1" ht="16.5" customHeight="1">
      <c r="B251" s="138"/>
      <c r="C251" s="139" t="s">
        <v>495</v>
      </c>
      <c r="D251" s="139" t="s">
        <v>171</v>
      </c>
      <c r="E251" s="140" t="s">
        <v>496</v>
      </c>
      <c r="F251" s="141" t="s">
        <v>497</v>
      </c>
      <c r="G251" s="142" t="s">
        <v>283</v>
      </c>
      <c r="H251" s="143">
        <v>321.75299999999999</v>
      </c>
      <c r="I251" s="144"/>
      <c r="J251" s="145">
        <f>ROUND(I251*H251,2)</f>
        <v>0</v>
      </c>
      <c r="K251" s="141" t="s">
        <v>175</v>
      </c>
      <c r="L251" s="29"/>
      <c r="M251" s="146" t="s">
        <v>1</v>
      </c>
      <c r="N251" s="147" t="s">
        <v>39</v>
      </c>
      <c r="O251" s="48"/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" t="s">
        <v>176</v>
      </c>
      <c r="AT251" s="15" t="s">
        <v>171</v>
      </c>
      <c r="AU251" s="15" t="s">
        <v>78</v>
      </c>
      <c r="AY251" s="15" t="s">
        <v>169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5" t="s">
        <v>76</v>
      </c>
      <c r="BK251" s="150">
        <f>ROUND(I251*H251,2)</f>
        <v>0</v>
      </c>
      <c r="BL251" s="15" t="s">
        <v>176</v>
      </c>
      <c r="BM251" s="15" t="s">
        <v>498</v>
      </c>
    </row>
    <row r="252" spans="2:65" s="11" customFormat="1">
      <c r="B252" s="151"/>
      <c r="D252" s="152" t="s">
        <v>184</v>
      </c>
      <c r="F252" s="154" t="s">
        <v>499</v>
      </c>
      <c r="H252" s="155">
        <v>321.75299999999999</v>
      </c>
      <c r="I252" s="156"/>
      <c r="L252" s="151"/>
      <c r="M252" s="157"/>
      <c r="N252" s="158"/>
      <c r="O252" s="158"/>
      <c r="P252" s="158"/>
      <c r="Q252" s="158"/>
      <c r="R252" s="158"/>
      <c r="S252" s="158"/>
      <c r="T252" s="159"/>
      <c r="AT252" s="153" t="s">
        <v>184</v>
      </c>
      <c r="AU252" s="153" t="s">
        <v>78</v>
      </c>
      <c r="AV252" s="11" t="s">
        <v>78</v>
      </c>
      <c r="AW252" s="11" t="s">
        <v>3</v>
      </c>
      <c r="AX252" s="11" t="s">
        <v>76</v>
      </c>
      <c r="AY252" s="153" t="s">
        <v>169</v>
      </c>
    </row>
    <row r="253" spans="2:65" s="1" customFormat="1" ht="16.5" customHeight="1">
      <c r="B253" s="138"/>
      <c r="C253" s="139" t="s">
        <v>500</v>
      </c>
      <c r="D253" s="139" t="s">
        <v>171</v>
      </c>
      <c r="E253" s="140" t="s">
        <v>501</v>
      </c>
      <c r="F253" s="141" t="s">
        <v>502</v>
      </c>
      <c r="G253" s="142" t="s">
        <v>283</v>
      </c>
      <c r="H253" s="143">
        <v>3217.527</v>
      </c>
      <c r="I253" s="144"/>
      <c r="J253" s="145">
        <f>ROUND(I253*H253,2)</f>
        <v>0</v>
      </c>
      <c r="K253" s="141" t="s">
        <v>175</v>
      </c>
      <c r="L253" s="29"/>
      <c r="M253" s="146" t="s">
        <v>1</v>
      </c>
      <c r="N253" s="147" t="s">
        <v>39</v>
      </c>
      <c r="O253" s="48"/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" t="s">
        <v>176</v>
      </c>
      <c r="AT253" s="15" t="s">
        <v>171</v>
      </c>
      <c r="AU253" s="15" t="s">
        <v>78</v>
      </c>
      <c r="AY253" s="15" t="s">
        <v>169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5" t="s">
        <v>76</v>
      </c>
      <c r="BK253" s="150">
        <f>ROUND(I253*H253,2)</f>
        <v>0</v>
      </c>
      <c r="BL253" s="15" t="s">
        <v>176</v>
      </c>
      <c r="BM253" s="15" t="s">
        <v>503</v>
      </c>
    </row>
    <row r="254" spans="2:65" s="11" customFormat="1">
      <c r="B254" s="151"/>
      <c r="D254" s="152" t="s">
        <v>184</v>
      </c>
      <c r="F254" s="154" t="s">
        <v>504</v>
      </c>
      <c r="H254" s="155">
        <v>3217.527</v>
      </c>
      <c r="I254" s="156"/>
      <c r="L254" s="151"/>
      <c r="M254" s="157"/>
      <c r="N254" s="158"/>
      <c r="O254" s="158"/>
      <c r="P254" s="158"/>
      <c r="Q254" s="158"/>
      <c r="R254" s="158"/>
      <c r="S254" s="158"/>
      <c r="T254" s="159"/>
      <c r="AT254" s="153" t="s">
        <v>184</v>
      </c>
      <c r="AU254" s="153" t="s">
        <v>78</v>
      </c>
      <c r="AV254" s="11" t="s">
        <v>78</v>
      </c>
      <c r="AW254" s="11" t="s">
        <v>3</v>
      </c>
      <c r="AX254" s="11" t="s">
        <v>76</v>
      </c>
      <c r="AY254" s="153" t="s">
        <v>169</v>
      </c>
    </row>
    <row r="255" spans="2:65" s="1" customFormat="1" ht="16.5" customHeight="1">
      <c r="B255" s="138"/>
      <c r="C255" s="139" t="s">
        <v>505</v>
      </c>
      <c r="D255" s="139" t="s">
        <v>171</v>
      </c>
      <c r="E255" s="140" t="s">
        <v>506</v>
      </c>
      <c r="F255" s="141" t="s">
        <v>507</v>
      </c>
      <c r="G255" s="142" t="s">
        <v>283</v>
      </c>
      <c r="H255" s="143">
        <v>750.75599999999997</v>
      </c>
      <c r="I255" s="144"/>
      <c r="J255" s="145">
        <f>ROUND(I255*H255,2)</f>
        <v>0</v>
      </c>
      <c r="K255" s="141" t="s">
        <v>175</v>
      </c>
      <c r="L255" s="29"/>
      <c r="M255" s="146" t="s">
        <v>1</v>
      </c>
      <c r="N255" s="147" t="s">
        <v>39</v>
      </c>
      <c r="O255" s="48"/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" t="s">
        <v>176</v>
      </c>
      <c r="AT255" s="15" t="s">
        <v>171</v>
      </c>
      <c r="AU255" s="15" t="s">
        <v>78</v>
      </c>
      <c r="AY255" s="15" t="s">
        <v>169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5" t="s">
        <v>76</v>
      </c>
      <c r="BK255" s="150">
        <f>ROUND(I255*H255,2)</f>
        <v>0</v>
      </c>
      <c r="BL255" s="15" t="s">
        <v>176</v>
      </c>
      <c r="BM255" s="15" t="s">
        <v>508</v>
      </c>
    </row>
    <row r="256" spans="2:65" s="11" customFormat="1">
      <c r="B256" s="151"/>
      <c r="D256" s="152" t="s">
        <v>184</v>
      </c>
      <c r="F256" s="154" t="s">
        <v>509</v>
      </c>
      <c r="H256" s="155">
        <v>750.75599999999997</v>
      </c>
      <c r="I256" s="156"/>
      <c r="L256" s="151"/>
      <c r="M256" s="157"/>
      <c r="N256" s="158"/>
      <c r="O256" s="158"/>
      <c r="P256" s="158"/>
      <c r="Q256" s="158"/>
      <c r="R256" s="158"/>
      <c r="S256" s="158"/>
      <c r="T256" s="159"/>
      <c r="AT256" s="153" t="s">
        <v>184</v>
      </c>
      <c r="AU256" s="153" t="s">
        <v>78</v>
      </c>
      <c r="AV256" s="11" t="s">
        <v>78</v>
      </c>
      <c r="AW256" s="11" t="s">
        <v>3</v>
      </c>
      <c r="AX256" s="11" t="s">
        <v>76</v>
      </c>
      <c r="AY256" s="153" t="s">
        <v>169</v>
      </c>
    </row>
    <row r="257" spans="2:65" s="1" customFormat="1" ht="16.5" customHeight="1">
      <c r="B257" s="138"/>
      <c r="C257" s="139" t="s">
        <v>510</v>
      </c>
      <c r="D257" s="139" t="s">
        <v>171</v>
      </c>
      <c r="E257" s="140" t="s">
        <v>511</v>
      </c>
      <c r="F257" s="141" t="s">
        <v>512</v>
      </c>
      <c r="G257" s="142" t="s">
        <v>283</v>
      </c>
      <c r="H257" s="143">
        <v>7507.5630000000001</v>
      </c>
      <c r="I257" s="144"/>
      <c r="J257" s="145">
        <f>ROUND(I257*H257,2)</f>
        <v>0</v>
      </c>
      <c r="K257" s="141" t="s">
        <v>175</v>
      </c>
      <c r="L257" s="29"/>
      <c r="M257" s="146" t="s">
        <v>1</v>
      </c>
      <c r="N257" s="147" t="s">
        <v>39</v>
      </c>
      <c r="O257" s="48"/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" t="s">
        <v>176</v>
      </c>
      <c r="AT257" s="15" t="s">
        <v>171</v>
      </c>
      <c r="AU257" s="15" t="s">
        <v>78</v>
      </c>
      <c r="AY257" s="15" t="s">
        <v>169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5" t="s">
        <v>76</v>
      </c>
      <c r="BK257" s="150">
        <f>ROUND(I257*H257,2)</f>
        <v>0</v>
      </c>
      <c r="BL257" s="15" t="s">
        <v>176</v>
      </c>
      <c r="BM257" s="15" t="s">
        <v>513</v>
      </c>
    </row>
    <row r="258" spans="2:65" s="11" customFormat="1">
      <c r="B258" s="151"/>
      <c r="D258" s="152" t="s">
        <v>184</v>
      </c>
      <c r="F258" s="154" t="s">
        <v>514</v>
      </c>
      <c r="H258" s="155">
        <v>7507.5630000000001</v>
      </c>
      <c r="I258" s="156"/>
      <c r="L258" s="151"/>
      <c r="M258" s="157"/>
      <c r="N258" s="158"/>
      <c r="O258" s="158"/>
      <c r="P258" s="158"/>
      <c r="Q258" s="158"/>
      <c r="R258" s="158"/>
      <c r="S258" s="158"/>
      <c r="T258" s="159"/>
      <c r="AT258" s="153" t="s">
        <v>184</v>
      </c>
      <c r="AU258" s="153" t="s">
        <v>78</v>
      </c>
      <c r="AV258" s="11" t="s">
        <v>78</v>
      </c>
      <c r="AW258" s="11" t="s">
        <v>3</v>
      </c>
      <c r="AX258" s="11" t="s">
        <v>76</v>
      </c>
      <c r="AY258" s="153" t="s">
        <v>169</v>
      </c>
    </row>
    <row r="259" spans="2:65" s="1" customFormat="1" ht="16.5" customHeight="1">
      <c r="B259" s="138"/>
      <c r="C259" s="139" t="s">
        <v>515</v>
      </c>
      <c r="D259" s="139" t="s">
        <v>171</v>
      </c>
      <c r="E259" s="140" t="s">
        <v>516</v>
      </c>
      <c r="F259" s="141" t="s">
        <v>517</v>
      </c>
      <c r="G259" s="142" t="s">
        <v>283</v>
      </c>
      <c r="H259" s="143">
        <v>214.50200000000001</v>
      </c>
      <c r="I259" s="144"/>
      <c r="J259" s="145">
        <f>ROUND(I259*H259,2)</f>
        <v>0</v>
      </c>
      <c r="K259" s="141" t="s">
        <v>175</v>
      </c>
      <c r="L259" s="29"/>
      <c r="M259" s="146" t="s">
        <v>1</v>
      </c>
      <c r="N259" s="147" t="s">
        <v>39</v>
      </c>
      <c r="O259" s="48"/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" t="s">
        <v>176</v>
      </c>
      <c r="AT259" s="15" t="s">
        <v>171</v>
      </c>
      <c r="AU259" s="15" t="s">
        <v>78</v>
      </c>
      <c r="AY259" s="15" t="s">
        <v>169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5" t="s">
        <v>76</v>
      </c>
      <c r="BK259" s="150">
        <f>ROUND(I259*H259,2)</f>
        <v>0</v>
      </c>
      <c r="BL259" s="15" t="s">
        <v>176</v>
      </c>
      <c r="BM259" s="15" t="s">
        <v>518</v>
      </c>
    </row>
    <row r="260" spans="2:65" s="11" customFormat="1">
      <c r="B260" s="151"/>
      <c r="D260" s="152" t="s">
        <v>184</v>
      </c>
      <c r="F260" s="154" t="s">
        <v>519</v>
      </c>
      <c r="H260" s="155">
        <v>214.50200000000001</v>
      </c>
      <c r="I260" s="156"/>
      <c r="L260" s="151"/>
      <c r="M260" s="157"/>
      <c r="N260" s="158"/>
      <c r="O260" s="158"/>
      <c r="P260" s="158"/>
      <c r="Q260" s="158"/>
      <c r="R260" s="158"/>
      <c r="S260" s="158"/>
      <c r="T260" s="159"/>
      <c r="AT260" s="153" t="s">
        <v>184</v>
      </c>
      <c r="AU260" s="153" t="s">
        <v>78</v>
      </c>
      <c r="AV260" s="11" t="s">
        <v>78</v>
      </c>
      <c r="AW260" s="11" t="s">
        <v>3</v>
      </c>
      <c r="AX260" s="11" t="s">
        <v>76</v>
      </c>
      <c r="AY260" s="153" t="s">
        <v>169</v>
      </c>
    </row>
    <row r="261" spans="2:65" s="1" customFormat="1" ht="16.5" customHeight="1">
      <c r="B261" s="138"/>
      <c r="C261" s="139" t="s">
        <v>520</v>
      </c>
      <c r="D261" s="139" t="s">
        <v>171</v>
      </c>
      <c r="E261" s="140" t="s">
        <v>521</v>
      </c>
      <c r="F261" s="141" t="s">
        <v>522</v>
      </c>
      <c r="G261" s="142" t="s">
        <v>283</v>
      </c>
      <c r="H261" s="143">
        <v>536.255</v>
      </c>
      <c r="I261" s="144"/>
      <c r="J261" s="145">
        <f>ROUND(I261*H261,2)</f>
        <v>0</v>
      </c>
      <c r="K261" s="141" t="s">
        <v>175</v>
      </c>
      <c r="L261" s="29"/>
      <c r="M261" s="146" t="s">
        <v>1</v>
      </c>
      <c r="N261" s="147" t="s">
        <v>39</v>
      </c>
      <c r="O261" s="48"/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" t="s">
        <v>176</v>
      </c>
      <c r="AT261" s="15" t="s">
        <v>171</v>
      </c>
      <c r="AU261" s="15" t="s">
        <v>78</v>
      </c>
      <c r="AY261" s="15" t="s">
        <v>169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5" t="s">
        <v>76</v>
      </c>
      <c r="BK261" s="150">
        <f>ROUND(I261*H261,2)</f>
        <v>0</v>
      </c>
      <c r="BL261" s="15" t="s">
        <v>176</v>
      </c>
      <c r="BM261" s="15" t="s">
        <v>523</v>
      </c>
    </row>
    <row r="262" spans="2:65" s="11" customFormat="1">
      <c r="B262" s="151"/>
      <c r="D262" s="152" t="s">
        <v>184</v>
      </c>
      <c r="F262" s="154" t="s">
        <v>524</v>
      </c>
      <c r="H262" s="155">
        <v>536.255</v>
      </c>
      <c r="I262" s="156"/>
      <c r="L262" s="151"/>
      <c r="M262" s="157"/>
      <c r="N262" s="158"/>
      <c r="O262" s="158"/>
      <c r="P262" s="158"/>
      <c r="Q262" s="158"/>
      <c r="R262" s="158"/>
      <c r="S262" s="158"/>
      <c r="T262" s="159"/>
      <c r="AT262" s="153" t="s">
        <v>184</v>
      </c>
      <c r="AU262" s="153" t="s">
        <v>78</v>
      </c>
      <c r="AV262" s="11" t="s">
        <v>78</v>
      </c>
      <c r="AW262" s="11" t="s">
        <v>3</v>
      </c>
      <c r="AX262" s="11" t="s">
        <v>76</v>
      </c>
      <c r="AY262" s="153" t="s">
        <v>169</v>
      </c>
    </row>
    <row r="263" spans="2:65" s="1" customFormat="1" ht="16.5" customHeight="1">
      <c r="B263" s="138"/>
      <c r="C263" s="139" t="s">
        <v>525</v>
      </c>
      <c r="D263" s="139" t="s">
        <v>171</v>
      </c>
      <c r="E263" s="140" t="s">
        <v>526</v>
      </c>
      <c r="F263" s="141" t="s">
        <v>527</v>
      </c>
      <c r="G263" s="142" t="s">
        <v>283</v>
      </c>
      <c r="H263" s="143">
        <v>321.75299999999999</v>
      </c>
      <c r="I263" s="144"/>
      <c r="J263" s="145">
        <f>ROUND(I263*H263,2)</f>
        <v>0</v>
      </c>
      <c r="K263" s="141" t="s">
        <v>175</v>
      </c>
      <c r="L263" s="29"/>
      <c r="M263" s="146" t="s">
        <v>1</v>
      </c>
      <c r="N263" s="147" t="s">
        <v>39</v>
      </c>
      <c r="O263" s="48"/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" t="s">
        <v>176</v>
      </c>
      <c r="AT263" s="15" t="s">
        <v>171</v>
      </c>
      <c r="AU263" s="15" t="s">
        <v>78</v>
      </c>
      <c r="AY263" s="15" t="s">
        <v>169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5" t="s">
        <v>76</v>
      </c>
      <c r="BK263" s="150">
        <f>ROUND(I263*H263,2)</f>
        <v>0</v>
      </c>
      <c r="BL263" s="15" t="s">
        <v>176</v>
      </c>
      <c r="BM263" s="15" t="s">
        <v>528</v>
      </c>
    </row>
    <row r="264" spans="2:65" s="11" customFormat="1">
      <c r="B264" s="151"/>
      <c r="D264" s="152" t="s">
        <v>184</v>
      </c>
      <c r="F264" s="154" t="s">
        <v>499</v>
      </c>
      <c r="H264" s="155">
        <v>321.75299999999999</v>
      </c>
      <c r="I264" s="156"/>
      <c r="L264" s="151"/>
      <c r="M264" s="157"/>
      <c r="N264" s="158"/>
      <c r="O264" s="158"/>
      <c r="P264" s="158"/>
      <c r="Q264" s="158"/>
      <c r="R264" s="158"/>
      <c r="S264" s="158"/>
      <c r="T264" s="159"/>
      <c r="AT264" s="153" t="s">
        <v>184</v>
      </c>
      <c r="AU264" s="153" t="s">
        <v>78</v>
      </c>
      <c r="AV264" s="11" t="s">
        <v>78</v>
      </c>
      <c r="AW264" s="11" t="s">
        <v>3</v>
      </c>
      <c r="AX264" s="11" t="s">
        <v>76</v>
      </c>
      <c r="AY264" s="153" t="s">
        <v>169</v>
      </c>
    </row>
    <row r="265" spans="2:65" s="10" customFormat="1" ht="22.9" customHeight="1">
      <c r="B265" s="125"/>
      <c r="D265" s="126" t="s">
        <v>67</v>
      </c>
      <c r="E265" s="136" t="s">
        <v>529</v>
      </c>
      <c r="F265" s="136" t="s">
        <v>530</v>
      </c>
      <c r="I265" s="128"/>
      <c r="J265" s="137">
        <f>BK265</f>
        <v>0</v>
      </c>
      <c r="L265" s="125"/>
      <c r="M265" s="130"/>
      <c r="N265" s="131"/>
      <c r="O265" s="131"/>
      <c r="P265" s="132">
        <f>P266</f>
        <v>0</v>
      </c>
      <c r="Q265" s="131"/>
      <c r="R265" s="132">
        <f>R266</f>
        <v>0</v>
      </c>
      <c r="S265" s="131"/>
      <c r="T265" s="133">
        <f>T266</f>
        <v>0</v>
      </c>
      <c r="AR265" s="126" t="s">
        <v>76</v>
      </c>
      <c r="AT265" s="134" t="s">
        <v>67</v>
      </c>
      <c r="AU265" s="134" t="s">
        <v>76</v>
      </c>
      <c r="AY265" s="126" t="s">
        <v>169</v>
      </c>
      <c r="BK265" s="135">
        <f>BK266</f>
        <v>0</v>
      </c>
    </row>
    <row r="266" spans="2:65" s="1" customFormat="1" ht="16.5" customHeight="1">
      <c r="B266" s="138"/>
      <c r="C266" s="139" t="s">
        <v>531</v>
      </c>
      <c r="D266" s="139" t="s">
        <v>171</v>
      </c>
      <c r="E266" s="140" t="s">
        <v>532</v>
      </c>
      <c r="F266" s="141" t="s">
        <v>533</v>
      </c>
      <c r="G266" s="142" t="s">
        <v>283</v>
      </c>
      <c r="H266" s="143">
        <v>505.53500000000003</v>
      </c>
      <c r="I266" s="144"/>
      <c r="J266" s="145">
        <f>ROUND(I266*H266,2)</f>
        <v>0</v>
      </c>
      <c r="K266" s="141" t="s">
        <v>175</v>
      </c>
      <c r="L266" s="29"/>
      <c r="M266" s="146" t="s">
        <v>1</v>
      </c>
      <c r="N266" s="147" t="s">
        <v>39</v>
      </c>
      <c r="O266" s="48"/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" t="s">
        <v>176</v>
      </c>
      <c r="AT266" s="15" t="s">
        <v>171</v>
      </c>
      <c r="AU266" s="15" t="s">
        <v>78</v>
      </c>
      <c r="AY266" s="15" t="s">
        <v>169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5" t="s">
        <v>76</v>
      </c>
      <c r="BK266" s="150">
        <f>ROUND(I266*H266,2)</f>
        <v>0</v>
      </c>
      <c r="BL266" s="15" t="s">
        <v>176</v>
      </c>
      <c r="BM266" s="15" t="s">
        <v>534</v>
      </c>
    </row>
    <row r="267" spans="2:65" s="10" customFormat="1" ht="25.9" customHeight="1">
      <c r="B267" s="125"/>
      <c r="D267" s="126" t="s">
        <v>67</v>
      </c>
      <c r="E267" s="127" t="s">
        <v>293</v>
      </c>
      <c r="F267" s="127" t="s">
        <v>535</v>
      </c>
      <c r="I267" s="128"/>
      <c r="J267" s="129">
        <f>BK267</f>
        <v>0</v>
      </c>
      <c r="L267" s="125"/>
      <c r="M267" s="130"/>
      <c r="N267" s="131"/>
      <c r="O267" s="131"/>
      <c r="P267" s="132">
        <f>P268+P272</f>
        <v>0</v>
      </c>
      <c r="Q267" s="131"/>
      <c r="R267" s="132">
        <f>R268+R272</f>
        <v>13.855765499999999</v>
      </c>
      <c r="S267" s="131"/>
      <c r="T267" s="133">
        <f>T268+T272</f>
        <v>0</v>
      </c>
      <c r="AR267" s="126" t="s">
        <v>92</v>
      </c>
      <c r="AT267" s="134" t="s">
        <v>67</v>
      </c>
      <c r="AU267" s="134" t="s">
        <v>68</v>
      </c>
      <c r="AY267" s="126" t="s">
        <v>169</v>
      </c>
      <c r="BK267" s="135">
        <f>BK268+BK272</f>
        <v>0</v>
      </c>
    </row>
    <row r="268" spans="2:65" s="10" customFormat="1" ht="22.9" customHeight="1">
      <c r="B268" s="125"/>
      <c r="D268" s="126" t="s">
        <v>67</v>
      </c>
      <c r="E268" s="136" t="s">
        <v>536</v>
      </c>
      <c r="F268" s="136" t="s">
        <v>537</v>
      </c>
      <c r="I268" s="128"/>
      <c r="J268" s="137">
        <f>BK268</f>
        <v>0</v>
      </c>
      <c r="L268" s="125"/>
      <c r="M268" s="130"/>
      <c r="N268" s="131"/>
      <c r="O268" s="131"/>
      <c r="P268" s="132">
        <f>SUM(P269:P271)</f>
        <v>0</v>
      </c>
      <c r="Q268" s="131"/>
      <c r="R268" s="132">
        <f>SUM(R269:R271)</f>
        <v>0.14850000000000002</v>
      </c>
      <c r="S268" s="131"/>
      <c r="T268" s="133">
        <f>SUM(T269:T271)</f>
        <v>0</v>
      </c>
      <c r="AR268" s="126" t="s">
        <v>92</v>
      </c>
      <c r="AT268" s="134" t="s">
        <v>67</v>
      </c>
      <c r="AU268" s="134" t="s">
        <v>76</v>
      </c>
      <c r="AY268" s="126" t="s">
        <v>169</v>
      </c>
      <c r="BK268" s="135">
        <f>SUM(BK269:BK271)</f>
        <v>0</v>
      </c>
    </row>
    <row r="269" spans="2:65" s="1" customFormat="1" ht="16.5" customHeight="1">
      <c r="B269" s="138"/>
      <c r="C269" s="139" t="s">
        <v>538</v>
      </c>
      <c r="D269" s="139" t="s">
        <v>171</v>
      </c>
      <c r="E269" s="140" t="s">
        <v>539</v>
      </c>
      <c r="F269" s="141" t="s">
        <v>540</v>
      </c>
      <c r="G269" s="142" t="s">
        <v>214</v>
      </c>
      <c r="H269" s="143">
        <v>270</v>
      </c>
      <c r="I269" s="144"/>
      <c r="J269" s="145">
        <f>ROUND(I269*H269,2)</f>
        <v>0</v>
      </c>
      <c r="K269" s="141" t="s">
        <v>1</v>
      </c>
      <c r="L269" s="29"/>
      <c r="M269" s="146" t="s">
        <v>1</v>
      </c>
      <c r="N269" s="147" t="s">
        <v>39</v>
      </c>
      <c r="O269" s="48"/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" t="s">
        <v>454</v>
      </c>
      <c r="AT269" s="15" t="s">
        <v>171</v>
      </c>
      <c r="AU269" s="15" t="s">
        <v>78</v>
      </c>
      <c r="AY269" s="15" t="s">
        <v>169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5" t="s">
        <v>76</v>
      </c>
      <c r="BK269" s="150">
        <f>ROUND(I269*H269,2)</f>
        <v>0</v>
      </c>
      <c r="BL269" s="15" t="s">
        <v>454</v>
      </c>
      <c r="BM269" s="15" t="s">
        <v>541</v>
      </c>
    </row>
    <row r="270" spans="2:65" s="1" customFormat="1" ht="16.5" customHeight="1">
      <c r="B270" s="138"/>
      <c r="C270" s="170" t="s">
        <v>542</v>
      </c>
      <c r="D270" s="170" t="s">
        <v>293</v>
      </c>
      <c r="E270" s="171" t="s">
        <v>543</v>
      </c>
      <c r="F270" s="172" t="s">
        <v>544</v>
      </c>
      <c r="G270" s="173" t="s">
        <v>214</v>
      </c>
      <c r="H270" s="174">
        <v>270</v>
      </c>
      <c r="I270" s="175"/>
      <c r="J270" s="176">
        <f>ROUND(I270*H270,2)</f>
        <v>0</v>
      </c>
      <c r="K270" s="172" t="s">
        <v>1</v>
      </c>
      <c r="L270" s="177"/>
      <c r="M270" s="178" t="s">
        <v>1</v>
      </c>
      <c r="N270" s="179" t="s">
        <v>39</v>
      </c>
      <c r="O270" s="48"/>
      <c r="P270" s="148">
        <f>O270*H270</f>
        <v>0</v>
      </c>
      <c r="Q270" s="148">
        <v>5.5000000000000003E-4</v>
      </c>
      <c r="R270" s="148">
        <f>Q270*H270</f>
        <v>0.14850000000000002</v>
      </c>
      <c r="S270" s="148">
        <v>0</v>
      </c>
      <c r="T270" s="149">
        <f>S270*H270</f>
        <v>0</v>
      </c>
      <c r="AR270" s="15" t="s">
        <v>545</v>
      </c>
      <c r="AT270" s="15" t="s">
        <v>293</v>
      </c>
      <c r="AU270" s="15" t="s">
        <v>78</v>
      </c>
      <c r="AY270" s="15" t="s">
        <v>169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5" t="s">
        <v>76</v>
      </c>
      <c r="BK270" s="150">
        <f>ROUND(I270*H270,2)</f>
        <v>0</v>
      </c>
      <c r="BL270" s="15" t="s">
        <v>545</v>
      </c>
      <c r="BM270" s="15" t="s">
        <v>546</v>
      </c>
    </row>
    <row r="271" spans="2:65" s="1" customFormat="1" ht="19.5">
      <c r="B271" s="29"/>
      <c r="D271" s="152" t="s">
        <v>277</v>
      </c>
      <c r="F271" s="168" t="s">
        <v>547</v>
      </c>
      <c r="I271" s="84"/>
      <c r="L271" s="29"/>
      <c r="M271" s="169"/>
      <c r="N271" s="48"/>
      <c r="O271" s="48"/>
      <c r="P271" s="48"/>
      <c r="Q271" s="48"/>
      <c r="R271" s="48"/>
      <c r="S271" s="48"/>
      <c r="T271" s="49"/>
      <c r="AT271" s="15" t="s">
        <v>277</v>
      </c>
      <c r="AU271" s="15" t="s">
        <v>78</v>
      </c>
    </row>
    <row r="272" spans="2:65" s="10" customFormat="1" ht="22.9" customHeight="1">
      <c r="B272" s="125"/>
      <c r="D272" s="126" t="s">
        <v>67</v>
      </c>
      <c r="E272" s="136" t="s">
        <v>548</v>
      </c>
      <c r="F272" s="136" t="s">
        <v>549</v>
      </c>
      <c r="I272" s="128"/>
      <c r="J272" s="137">
        <f>BK272</f>
        <v>0</v>
      </c>
      <c r="L272" s="125"/>
      <c r="M272" s="130"/>
      <c r="N272" s="131"/>
      <c r="O272" s="131"/>
      <c r="P272" s="132">
        <f>SUM(P273:P274)</f>
        <v>0</v>
      </c>
      <c r="Q272" s="131"/>
      <c r="R272" s="132">
        <f>SUM(R273:R274)</f>
        <v>13.707265499999998</v>
      </c>
      <c r="S272" s="131"/>
      <c r="T272" s="133">
        <f>SUM(T273:T274)</f>
        <v>0</v>
      </c>
      <c r="AR272" s="126" t="s">
        <v>92</v>
      </c>
      <c r="AT272" s="134" t="s">
        <v>67</v>
      </c>
      <c r="AU272" s="134" t="s">
        <v>76</v>
      </c>
      <c r="AY272" s="126" t="s">
        <v>169</v>
      </c>
      <c r="BK272" s="135">
        <f>SUM(BK273:BK274)</f>
        <v>0</v>
      </c>
    </row>
    <row r="273" spans="2:65" s="1" customFormat="1" ht="16.5" customHeight="1">
      <c r="B273" s="138"/>
      <c r="C273" s="139" t="s">
        <v>550</v>
      </c>
      <c r="D273" s="139" t="s">
        <v>171</v>
      </c>
      <c r="E273" s="140" t="s">
        <v>551</v>
      </c>
      <c r="F273" s="141" t="s">
        <v>552</v>
      </c>
      <c r="G273" s="142" t="s">
        <v>121</v>
      </c>
      <c r="H273" s="143">
        <v>6.0750000000000002</v>
      </c>
      <c r="I273" s="144"/>
      <c r="J273" s="145">
        <f>ROUND(I273*H273,2)</f>
        <v>0</v>
      </c>
      <c r="K273" s="141" t="s">
        <v>175</v>
      </c>
      <c r="L273" s="29"/>
      <c r="M273" s="146" t="s">
        <v>1</v>
      </c>
      <c r="N273" s="147" t="s">
        <v>39</v>
      </c>
      <c r="O273" s="48"/>
      <c r="P273" s="148">
        <f>O273*H273</f>
        <v>0</v>
      </c>
      <c r="Q273" s="148">
        <v>2.2563399999999998</v>
      </c>
      <c r="R273" s="148">
        <f>Q273*H273</f>
        <v>13.707265499999998</v>
      </c>
      <c r="S273" s="148">
        <v>0</v>
      </c>
      <c r="T273" s="149">
        <f>S273*H273</f>
        <v>0</v>
      </c>
      <c r="AR273" s="15" t="s">
        <v>454</v>
      </c>
      <c r="AT273" s="15" t="s">
        <v>171</v>
      </c>
      <c r="AU273" s="15" t="s">
        <v>78</v>
      </c>
      <c r="AY273" s="15" t="s">
        <v>169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5" t="s">
        <v>76</v>
      </c>
      <c r="BK273" s="150">
        <f>ROUND(I273*H273,2)</f>
        <v>0</v>
      </c>
      <c r="BL273" s="15" t="s">
        <v>454</v>
      </c>
      <c r="BM273" s="15" t="s">
        <v>553</v>
      </c>
    </row>
    <row r="274" spans="2:65" s="11" customFormat="1">
      <c r="B274" s="151"/>
      <c r="D274" s="152" t="s">
        <v>184</v>
      </c>
      <c r="E274" s="153" t="s">
        <v>1</v>
      </c>
      <c r="F274" s="154" t="s">
        <v>554</v>
      </c>
      <c r="H274" s="155">
        <v>6.0750000000000002</v>
      </c>
      <c r="I274" s="156"/>
      <c r="L274" s="151"/>
      <c r="M274" s="187"/>
      <c r="N274" s="188"/>
      <c r="O274" s="188"/>
      <c r="P274" s="188"/>
      <c r="Q274" s="188"/>
      <c r="R274" s="188"/>
      <c r="S274" s="188"/>
      <c r="T274" s="189"/>
      <c r="AT274" s="153" t="s">
        <v>184</v>
      </c>
      <c r="AU274" s="153" t="s">
        <v>78</v>
      </c>
      <c r="AV274" s="11" t="s">
        <v>78</v>
      </c>
      <c r="AW274" s="11" t="s">
        <v>30</v>
      </c>
      <c r="AX274" s="11" t="s">
        <v>76</v>
      </c>
      <c r="AY274" s="153" t="s">
        <v>169</v>
      </c>
    </row>
    <row r="275" spans="2:65" s="1" customFormat="1" ht="6.95" customHeight="1">
      <c r="B275" s="38"/>
      <c r="C275" s="39"/>
      <c r="D275" s="39"/>
      <c r="E275" s="39"/>
      <c r="F275" s="39"/>
      <c r="G275" s="39"/>
      <c r="H275" s="39"/>
      <c r="I275" s="100"/>
      <c r="J275" s="39"/>
      <c r="K275" s="39"/>
      <c r="L275" s="29"/>
    </row>
  </sheetData>
  <autoFilter ref="C88:K274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4"/>
  <sheetViews>
    <sheetView showGridLines="0" topLeftCell="A165" workbookViewId="0">
      <selection activeCell="F109" sqref="F10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5" t="s">
        <v>81</v>
      </c>
      <c r="AZ2" s="82" t="s">
        <v>555</v>
      </c>
      <c r="BA2" s="82" t="s">
        <v>556</v>
      </c>
      <c r="BB2" s="82" t="s">
        <v>174</v>
      </c>
      <c r="BC2" s="82" t="s">
        <v>199</v>
      </c>
      <c r="BD2" s="82" t="s">
        <v>92</v>
      </c>
    </row>
    <row r="3" spans="2:5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78</v>
      </c>
      <c r="AZ3" s="82" t="s">
        <v>557</v>
      </c>
      <c r="BA3" s="82" t="s">
        <v>558</v>
      </c>
      <c r="BB3" s="82" t="s">
        <v>174</v>
      </c>
      <c r="BC3" s="82" t="s">
        <v>232</v>
      </c>
      <c r="BD3" s="82" t="s">
        <v>92</v>
      </c>
    </row>
    <row r="4" spans="2:56" ht="24.95" customHeight="1">
      <c r="B4" s="18"/>
      <c r="D4" s="19" t="s">
        <v>96</v>
      </c>
      <c r="L4" s="18"/>
      <c r="M4" s="20" t="s">
        <v>10</v>
      </c>
      <c r="AT4" s="15" t="s">
        <v>3</v>
      </c>
      <c r="AZ4" s="82" t="s">
        <v>559</v>
      </c>
      <c r="BA4" s="82" t="s">
        <v>560</v>
      </c>
      <c r="BB4" s="82" t="s">
        <v>174</v>
      </c>
      <c r="BC4" s="82" t="s">
        <v>199</v>
      </c>
      <c r="BD4" s="82" t="s">
        <v>92</v>
      </c>
    </row>
    <row r="5" spans="2:56" ht="6.95" customHeight="1">
      <c r="B5" s="18"/>
      <c r="L5" s="18"/>
      <c r="AZ5" s="82" t="s">
        <v>561</v>
      </c>
      <c r="BA5" s="82" t="s">
        <v>562</v>
      </c>
      <c r="BB5" s="82" t="s">
        <v>121</v>
      </c>
      <c r="BC5" s="82" t="s">
        <v>563</v>
      </c>
      <c r="BD5" s="82" t="s">
        <v>92</v>
      </c>
    </row>
    <row r="6" spans="2:56" ht="12" customHeight="1">
      <c r="B6" s="18"/>
      <c r="D6" s="24" t="s">
        <v>16</v>
      </c>
      <c r="L6" s="18"/>
      <c r="AZ6" s="82" t="s">
        <v>564</v>
      </c>
      <c r="BA6" s="82" t="s">
        <v>565</v>
      </c>
      <c r="BB6" s="82" t="s">
        <v>214</v>
      </c>
      <c r="BC6" s="82" t="s">
        <v>566</v>
      </c>
      <c r="BD6" s="82" t="s">
        <v>92</v>
      </c>
    </row>
    <row r="7" spans="2:56" ht="16.5" customHeight="1">
      <c r="B7" s="18"/>
      <c r="E7" s="229" t="str">
        <f>'Rekapitulace stavby'!K6</f>
        <v>U ZÁMECKÉHO PARKU - LITVÍNOV</v>
      </c>
      <c r="F7" s="230"/>
      <c r="G7" s="230"/>
      <c r="H7" s="230"/>
      <c r="L7" s="18"/>
      <c r="AZ7" s="82" t="s">
        <v>567</v>
      </c>
      <c r="BA7" s="82" t="s">
        <v>568</v>
      </c>
      <c r="BB7" s="82" t="s">
        <v>214</v>
      </c>
      <c r="BC7" s="82" t="s">
        <v>437</v>
      </c>
      <c r="BD7" s="82" t="s">
        <v>92</v>
      </c>
    </row>
    <row r="8" spans="2:56" s="1" customFormat="1" ht="12" customHeight="1">
      <c r="B8" s="29"/>
      <c r="D8" s="24" t="s">
        <v>109</v>
      </c>
      <c r="I8" s="84"/>
      <c r="L8" s="29"/>
      <c r="AZ8" s="82" t="s">
        <v>569</v>
      </c>
      <c r="BA8" s="82" t="s">
        <v>570</v>
      </c>
      <c r="BB8" s="82" t="s">
        <v>121</v>
      </c>
      <c r="BC8" s="82" t="s">
        <v>571</v>
      </c>
      <c r="BD8" s="82" t="s">
        <v>92</v>
      </c>
    </row>
    <row r="9" spans="2:56" s="1" customFormat="1" ht="36.950000000000003" customHeight="1">
      <c r="B9" s="29"/>
      <c r="E9" s="203" t="s">
        <v>572</v>
      </c>
      <c r="F9" s="202"/>
      <c r="G9" s="202"/>
      <c r="H9" s="202"/>
      <c r="I9" s="84"/>
      <c r="L9" s="29"/>
      <c r="AZ9" s="82" t="s">
        <v>573</v>
      </c>
      <c r="BA9" s="82" t="s">
        <v>574</v>
      </c>
      <c r="BB9" s="82" t="s">
        <v>214</v>
      </c>
      <c r="BC9" s="82" t="s">
        <v>575</v>
      </c>
      <c r="BD9" s="82" t="s">
        <v>92</v>
      </c>
    </row>
    <row r="10" spans="2:56" s="1" customFormat="1">
      <c r="B10" s="29"/>
      <c r="I10" s="84"/>
      <c r="L10" s="29"/>
      <c r="AZ10" s="82" t="s">
        <v>576</v>
      </c>
      <c r="BA10" s="82" t="s">
        <v>577</v>
      </c>
      <c r="BB10" s="82" t="s">
        <v>214</v>
      </c>
      <c r="BC10" s="82" t="s">
        <v>578</v>
      </c>
      <c r="BD10" s="82" t="s">
        <v>92</v>
      </c>
    </row>
    <row r="11" spans="2:56" s="1" customFormat="1" ht="12" customHeight="1">
      <c r="B11" s="29"/>
      <c r="D11" s="24" t="s">
        <v>18</v>
      </c>
      <c r="F11" s="15" t="s">
        <v>1</v>
      </c>
      <c r="I11" s="85" t="s">
        <v>19</v>
      </c>
      <c r="J11" s="15" t="s">
        <v>1</v>
      </c>
      <c r="L11" s="29"/>
      <c r="AZ11" s="82" t="s">
        <v>579</v>
      </c>
      <c r="BA11" s="82" t="s">
        <v>580</v>
      </c>
      <c r="BB11" s="82" t="s">
        <v>214</v>
      </c>
      <c r="BC11" s="82" t="s">
        <v>8</v>
      </c>
      <c r="BD11" s="82" t="s">
        <v>92</v>
      </c>
    </row>
    <row r="12" spans="2:56" s="1" customFormat="1" ht="12" customHeight="1">
      <c r="B12" s="29"/>
      <c r="D12" s="24" t="s">
        <v>20</v>
      </c>
      <c r="F12" s="15" t="s">
        <v>581</v>
      </c>
      <c r="I12" s="85" t="s">
        <v>22</v>
      </c>
      <c r="J12" s="45" t="str">
        <f>'Rekapitulace stavby'!AN8</f>
        <v>29. 12. 2018</v>
      </c>
      <c r="L12" s="29"/>
    </row>
    <row r="13" spans="2:56" s="1" customFormat="1" ht="10.9" customHeight="1">
      <c r="B13" s="29"/>
      <c r="I13" s="84"/>
      <c r="L13" s="29"/>
    </row>
    <row r="14" spans="2:56" s="1" customFormat="1" ht="12" customHeight="1">
      <c r="B14" s="29"/>
      <c r="D14" s="24" t="s">
        <v>24</v>
      </c>
      <c r="I14" s="85" t="s">
        <v>25</v>
      </c>
      <c r="J14" s="15" t="str">
        <f>IF('Rekapitulace stavby'!AN10="","",'Rekapitulace stavby'!AN10)</f>
        <v/>
      </c>
      <c r="L14" s="29"/>
    </row>
    <row r="15" spans="2:56" s="1" customFormat="1" ht="18" customHeight="1">
      <c r="B15" s="29"/>
      <c r="E15" s="15" t="str">
        <f>IF('Rekapitulace stavby'!E11="","",'Rekapitulace stavby'!E11)</f>
        <v xml:space="preserve"> </v>
      </c>
      <c r="I15" s="85" t="s">
        <v>26</v>
      </c>
      <c r="J15" s="15" t="str">
        <f>IF('Rekapitulace stavby'!AN11="","",'Rekapitulace stavby'!AN11)</f>
        <v/>
      </c>
      <c r="L15" s="29"/>
    </row>
    <row r="16" spans="2:56" s="1" customFormat="1" ht="6.95" customHeight="1">
      <c r="B16" s="29"/>
      <c r="I16" s="84"/>
      <c r="L16" s="29"/>
    </row>
    <row r="17" spans="2:12" s="1" customFormat="1" ht="12" customHeight="1">
      <c r="B17" s="29"/>
      <c r="D17" s="24" t="s">
        <v>27</v>
      </c>
      <c r="I17" s="85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06"/>
      <c r="G18" s="206"/>
      <c r="H18" s="206"/>
      <c r="I18" s="85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4"/>
      <c r="L19" s="29"/>
    </row>
    <row r="20" spans="2:12" s="1" customFormat="1" ht="12" customHeight="1">
      <c r="B20" s="29"/>
      <c r="D20" s="24" t="s">
        <v>29</v>
      </c>
      <c r="I20" s="85" t="s">
        <v>25</v>
      </c>
      <c r="J20" s="15" t="str">
        <f>IF('Rekapitulace stavby'!AN16="","",'Rekapitulace stavby'!AN16)</f>
        <v/>
      </c>
      <c r="L20" s="29"/>
    </row>
    <row r="21" spans="2:12" s="1" customFormat="1" ht="18" customHeight="1">
      <c r="B21" s="29"/>
      <c r="E21" s="15" t="str">
        <f>IF('Rekapitulace stavby'!E17="","",'Rekapitulace stavby'!E17)</f>
        <v xml:space="preserve"> </v>
      </c>
      <c r="I21" s="85" t="s">
        <v>26</v>
      </c>
      <c r="J21" s="15" t="str">
        <f>IF('Rekapitulace stavby'!AN17="","",'Rekapitulace stavby'!AN17)</f>
        <v/>
      </c>
      <c r="L21" s="29"/>
    </row>
    <row r="22" spans="2:12" s="1" customFormat="1" ht="6.95" customHeight="1">
      <c r="B22" s="29"/>
      <c r="I22" s="84"/>
      <c r="L22" s="29"/>
    </row>
    <row r="23" spans="2:12" s="1" customFormat="1" ht="12" customHeight="1">
      <c r="B23" s="29"/>
      <c r="D23" s="24" t="s">
        <v>31</v>
      </c>
      <c r="I23" s="85" t="s">
        <v>25</v>
      </c>
      <c r="J23" s="15" t="s">
        <v>1</v>
      </c>
      <c r="L23" s="29"/>
    </row>
    <row r="24" spans="2:12" s="1" customFormat="1" ht="18" customHeight="1">
      <c r="B24" s="29"/>
      <c r="E24" s="15" t="s">
        <v>32</v>
      </c>
      <c r="I24" s="85" t="s">
        <v>26</v>
      </c>
      <c r="J24" s="15" t="s">
        <v>1</v>
      </c>
      <c r="L24" s="29"/>
    </row>
    <row r="25" spans="2:12" s="1" customFormat="1" ht="6.95" customHeight="1">
      <c r="B25" s="29"/>
      <c r="I25" s="84"/>
      <c r="L25" s="29"/>
    </row>
    <row r="26" spans="2:12" s="1" customFormat="1" ht="12" customHeight="1">
      <c r="B26" s="29"/>
      <c r="D26" s="24" t="s">
        <v>33</v>
      </c>
      <c r="I26" s="84"/>
      <c r="L26" s="29"/>
    </row>
    <row r="27" spans="2:12" s="6" customFormat="1" ht="16.5" customHeight="1">
      <c r="B27" s="86"/>
      <c r="E27" s="210" t="s">
        <v>1</v>
      </c>
      <c r="F27" s="210"/>
      <c r="G27" s="210"/>
      <c r="H27" s="210"/>
      <c r="I27" s="87"/>
      <c r="L27" s="86"/>
    </row>
    <row r="28" spans="2:12" s="1" customFormat="1" ht="6.95" customHeight="1">
      <c r="B28" s="29"/>
      <c r="I28" s="84"/>
      <c r="L28" s="29"/>
    </row>
    <row r="29" spans="2:12" s="1" customFormat="1" ht="6.95" customHeight="1">
      <c r="B29" s="29"/>
      <c r="D29" s="46"/>
      <c r="E29" s="46"/>
      <c r="F29" s="46"/>
      <c r="G29" s="46"/>
      <c r="H29" s="46"/>
      <c r="I29" s="88"/>
      <c r="J29" s="46"/>
      <c r="K29" s="46"/>
      <c r="L29" s="29"/>
    </row>
    <row r="30" spans="2:12" s="1" customFormat="1" ht="25.35" customHeight="1">
      <c r="B30" s="29"/>
      <c r="D30" s="89" t="s">
        <v>34</v>
      </c>
      <c r="I30" s="84"/>
      <c r="J30" s="59">
        <f>ROUND(J83, 2)</f>
        <v>0</v>
      </c>
      <c r="L30" s="29"/>
    </row>
    <row r="31" spans="2:12" s="1" customFormat="1" ht="6.95" customHeight="1">
      <c r="B31" s="29"/>
      <c r="D31" s="46"/>
      <c r="E31" s="46"/>
      <c r="F31" s="46"/>
      <c r="G31" s="46"/>
      <c r="H31" s="46"/>
      <c r="I31" s="88"/>
      <c r="J31" s="46"/>
      <c r="K31" s="46"/>
      <c r="L31" s="29"/>
    </row>
    <row r="32" spans="2:12" s="1" customFormat="1" ht="14.45" customHeight="1">
      <c r="B32" s="29"/>
      <c r="F32" s="32" t="s">
        <v>36</v>
      </c>
      <c r="I32" s="90" t="s">
        <v>35</v>
      </c>
      <c r="J32" s="32" t="s">
        <v>37</v>
      </c>
      <c r="L32" s="29"/>
    </row>
    <row r="33" spans="2:12" s="1" customFormat="1" ht="14.45" customHeight="1">
      <c r="B33" s="29"/>
      <c r="D33" s="24" t="s">
        <v>38</v>
      </c>
      <c r="E33" s="24" t="s">
        <v>39</v>
      </c>
      <c r="F33" s="91">
        <f>ROUND((SUM(BE83:BE173)),  2)</f>
        <v>0</v>
      </c>
      <c r="I33" s="92">
        <v>0.21</v>
      </c>
      <c r="J33" s="91">
        <f>ROUND(((SUM(BE83:BE173))*I33),  2)</f>
        <v>0</v>
      </c>
      <c r="L33" s="29"/>
    </row>
    <row r="34" spans="2:12" s="1" customFormat="1" ht="14.45" customHeight="1">
      <c r="B34" s="29"/>
      <c r="E34" s="24" t="s">
        <v>40</v>
      </c>
      <c r="F34" s="91">
        <f>ROUND((SUM(BF83:BF173)),  2)</f>
        <v>0</v>
      </c>
      <c r="I34" s="92">
        <v>0.15</v>
      </c>
      <c r="J34" s="91">
        <f>ROUND(((SUM(BF83:BF173))*I34),  2)</f>
        <v>0</v>
      </c>
      <c r="L34" s="29"/>
    </row>
    <row r="35" spans="2:12" s="1" customFormat="1" ht="14.45" hidden="1" customHeight="1">
      <c r="B35" s="29"/>
      <c r="E35" s="24" t="s">
        <v>41</v>
      </c>
      <c r="F35" s="91">
        <f>ROUND((SUM(BG83:BG173)),  2)</f>
        <v>0</v>
      </c>
      <c r="I35" s="92">
        <v>0.21</v>
      </c>
      <c r="J35" s="91">
        <f>0</f>
        <v>0</v>
      </c>
      <c r="L35" s="29"/>
    </row>
    <row r="36" spans="2:12" s="1" customFormat="1" ht="14.45" hidden="1" customHeight="1">
      <c r="B36" s="29"/>
      <c r="E36" s="24" t="s">
        <v>42</v>
      </c>
      <c r="F36" s="91">
        <f>ROUND((SUM(BH83:BH173)),  2)</f>
        <v>0</v>
      </c>
      <c r="I36" s="92">
        <v>0.15</v>
      </c>
      <c r="J36" s="91">
        <f>0</f>
        <v>0</v>
      </c>
      <c r="L36" s="29"/>
    </row>
    <row r="37" spans="2:12" s="1" customFormat="1" ht="14.45" hidden="1" customHeight="1">
      <c r="B37" s="29"/>
      <c r="E37" s="24" t="s">
        <v>43</v>
      </c>
      <c r="F37" s="91">
        <f>ROUND((SUM(BI83:BI173)),  2)</f>
        <v>0</v>
      </c>
      <c r="I37" s="92">
        <v>0</v>
      </c>
      <c r="J37" s="91">
        <f>0</f>
        <v>0</v>
      </c>
      <c r="L37" s="29"/>
    </row>
    <row r="38" spans="2:12" s="1" customFormat="1" ht="6.95" customHeight="1">
      <c r="B38" s="29"/>
      <c r="I38" s="84"/>
      <c r="L38" s="29"/>
    </row>
    <row r="39" spans="2:12" s="1" customFormat="1" ht="25.35" customHeight="1">
      <c r="B39" s="29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97"/>
      <c r="J39" s="98">
        <f>SUM(J30:J37)</f>
        <v>0</v>
      </c>
      <c r="K39" s="99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100"/>
      <c r="J40" s="39"/>
      <c r="K40" s="39"/>
      <c r="L40" s="29"/>
    </row>
    <row r="44" spans="2:12" s="1" customFormat="1" ht="6.95" hidden="1" customHeight="1">
      <c r="B44" s="40"/>
      <c r="C44" s="41"/>
      <c r="D44" s="41"/>
      <c r="E44" s="41"/>
      <c r="F44" s="41"/>
      <c r="G44" s="41"/>
      <c r="H44" s="41"/>
      <c r="I44" s="101"/>
      <c r="J44" s="41"/>
      <c r="K44" s="41"/>
      <c r="L44" s="29"/>
    </row>
    <row r="45" spans="2:12" s="1" customFormat="1" ht="24.95" hidden="1" customHeight="1">
      <c r="B45" s="29"/>
      <c r="C45" s="19" t="s">
        <v>139</v>
      </c>
      <c r="I45" s="84"/>
      <c r="L45" s="29"/>
    </row>
    <row r="46" spans="2:12" s="1" customFormat="1" ht="6.95" hidden="1" customHeight="1">
      <c r="B46" s="29"/>
      <c r="I46" s="84"/>
      <c r="L46" s="29"/>
    </row>
    <row r="47" spans="2:12" s="1" customFormat="1" ht="12" hidden="1" customHeight="1">
      <c r="B47" s="29"/>
      <c r="C47" s="24" t="s">
        <v>16</v>
      </c>
      <c r="I47" s="84"/>
      <c r="L47" s="29"/>
    </row>
    <row r="48" spans="2:12" s="1" customFormat="1" ht="16.5" hidden="1" customHeight="1">
      <c r="B48" s="29"/>
      <c r="E48" s="229" t="str">
        <f>E7</f>
        <v>U ZÁMECKÉHO PARKU - LITVÍNOV</v>
      </c>
      <c r="F48" s="230"/>
      <c r="G48" s="230"/>
      <c r="H48" s="230"/>
      <c r="I48" s="84"/>
      <c r="L48" s="29"/>
    </row>
    <row r="49" spans="2:47" s="1" customFormat="1" ht="12" hidden="1" customHeight="1">
      <c r="B49" s="29"/>
      <c r="C49" s="24" t="s">
        <v>109</v>
      </c>
      <c r="I49" s="84"/>
      <c r="L49" s="29"/>
    </row>
    <row r="50" spans="2:47" s="1" customFormat="1" ht="16.5" hidden="1" customHeight="1">
      <c r="B50" s="29"/>
      <c r="E50" s="203" t="str">
        <f>E9</f>
        <v>ZRN2 - VEŘEJNÉ OSVĚTLENÍ</v>
      </c>
      <c r="F50" s="202"/>
      <c r="G50" s="202"/>
      <c r="H50" s="202"/>
      <c r="I50" s="84"/>
      <c r="L50" s="29"/>
    </row>
    <row r="51" spans="2:47" s="1" customFormat="1" ht="6.95" hidden="1" customHeight="1">
      <c r="B51" s="29"/>
      <c r="I51" s="84"/>
      <c r="L51" s="29"/>
    </row>
    <row r="52" spans="2:47" s="1" customFormat="1" ht="12" hidden="1" customHeight="1">
      <c r="B52" s="29"/>
      <c r="C52" s="24" t="s">
        <v>20</v>
      </c>
      <c r="F52" s="15" t="str">
        <f>F12</f>
        <v>LITVÍNOV</v>
      </c>
      <c r="I52" s="85" t="s">
        <v>22</v>
      </c>
      <c r="J52" s="45" t="str">
        <f>IF(J12="","",J12)</f>
        <v>29. 12. 2018</v>
      </c>
      <c r="L52" s="29"/>
    </row>
    <row r="53" spans="2:47" s="1" customFormat="1" ht="6.95" hidden="1" customHeight="1">
      <c r="B53" s="29"/>
      <c r="I53" s="84"/>
      <c r="L53" s="29"/>
    </row>
    <row r="54" spans="2:47" s="1" customFormat="1" ht="13.7" hidden="1" customHeight="1">
      <c r="B54" s="29"/>
      <c r="C54" s="24" t="s">
        <v>24</v>
      </c>
      <c r="F54" s="15" t="str">
        <f>E15</f>
        <v xml:space="preserve"> </v>
      </c>
      <c r="I54" s="85" t="s">
        <v>29</v>
      </c>
      <c r="J54" s="27" t="str">
        <f>E21</f>
        <v xml:space="preserve"> </v>
      </c>
      <c r="L54" s="29"/>
    </row>
    <row r="55" spans="2:47" s="1" customFormat="1" ht="13.7" hidden="1" customHeight="1">
      <c r="B55" s="29"/>
      <c r="C55" s="24" t="s">
        <v>27</v>
      </c>
      <c r="F55" s="15" t="str">
        <f>IF(E18="","",E18)</f>
        <v>Vyplň údaj</v>
      </c>
      <c r="I55" s="85" t="s">
        <v>31</v>
      </c>
      <c r="J55" s="27" t="str">
        <f>E24</f>
        <v>PLHÁK</v>
      </c>
      <c r="L55" s="29"/>
    </row>
    <row r="56" spans="2:47" s="1" customFormat="1" ht="10.35" hidden="1" customHeight="1">
      <c r="B56" s="29"/>
      <c r="I56" s="84"/>
      <c r="L56" s="29"/>
    </row>
    <row r="57" spans="2:47" s="1" customFormat="1" ht="29.25" hidden="1" customHeight="1">
      <c r="B57" s="29"/>
      <c r="C57" s="102" t="s">
        <v>140</v>
      </c>
      <c r="D57" s="93"/>
      <c r="E57" s="93"/>
      <c r="F57" s="93"/>
      <c r="G57" s="93"/>
      <c r="H57" s="93"/>
      <c r="I57" s="103"/>
      <c r="J57" s="104" t="s">
        <v>141</v>
      </c>
      <c r="K57" s="93"/>
      <c r="L57" s="29"/>
    </row>
    <row r="58" spans="2:47" s="1" customFormat="1" ht="10.35" hidden="1" customHeight="1">
      <c r="B58" s="29"/>
      <c r="I58" s="84"/>
      <c r="L58" s="29"/>
    </row>
    <row r="59" spans="2:47" s="1" customFormat="1" ht="22.9" hidden="1" customHeight="1">
      <c r="B59" s="29"/>
      <c r="C59" s="105" t="s">
        <v>142</v>
      </c>
      <c r="I59" s="84"/>
      <c r="J59" s="59">
        <f>J83</f>
        <v>0</v>
      </c>
      <c r="L59" s="29"/>
      <c r="AU59" s="15" t="s">
        <v>143</v>
      </c>
    </row>
    <row r="60" spans="2:47" s="7" customFormat="1" ht="24.95" hidden="1" customHeight="1">
      <c r="B60" s="106"/>
      <c r="D60" s="107" t="s">
        <v>151</v>
      </c>
      <c r="E60" s="108"/>
      <c r="F60" s="108"/>
      <c r="G60" s="108"/>
      <c r="H60" s="108"/>
      <c r="I60" s="109"/>
      <c r="J60" s="110">
        <f>J84</f>
        <v>0</v>
      </c>
      <c r="L60" s="106"/>
    </row>
    <row r="61" spans="2:47" s="8" customFormat="1" ht="19.899999999999999" hidden="1" customHeight="1">
      <c r="B61" s="111"/>
      <c r="D61" s="112" t="s">
        <v>152</v>
      </c>
      <c r="E61" s="113"/>
      <c r="F61" s="113"/>
      <c r="G61" s="113"/>
      <c r="H61" s="113"/>
      <c r="I61" s="114"/>
      <c r="J61" s="115">
        <f>J85</f>
        <v>0</v>
      </c>
      <c r="L61" s="111"/>
    </row>
    <row r="62" spans="2:47" s="8" customFormat="1" ht="19.899999999999999" hidden="1" customHeight="1">
      <c r="B62" s="111"/>
      <c r="D62" s="112" t="s">
        <v>153</v>
      </c>
      <c r="E62" s="113"/>
      <c r="F62" s="113"/>
      <c r="G62" s="113"/>
      <c r="H62" s="113"/>
      <c r="I62" s="114"/>
      <c r="J62" s="115">
        <f>J130</f>
        <v>0</v>
      </c>
      <c r="L62" s="111"/>
    </row>
    <row r="63" spans="2:47" s="8" customFormat="1" ht="19.899999999999999" hidden="1" customHeight="1">
      <c r="B63" s="111"/>
      <c r="D63" s="112" t="s">
        <v>582</v>
      </c>
      <c r="E63" s="113"/>
      <c r="F63" s="113"/>
      <c r="G63" s="113"/>
      <c r="H63" s="113"/>
      <c r="I63" s="114"/>
      <c r="J63" s="115">
        <f>J163</f>
        <v>0</v>
      </c>
      <c r="L63" s="111"/>
    </row>
    <row r="64" spans="2:47" s="1" customFormat="1" ht="21.75" hidden="1" customHeight="1">
      <c r="B64" s="29"/>
      <c r="I64" s="84"/>
      <c r="L64" s="29"/>
    </row>
    <row r="65" spans="2:12" s="1" customFormat="1" ht="6.95" hidden="1" customHeight="1">
      <c r="B65" s="38"/>
      <c r="C65" s="39"/>
      <c r="D65" s="39"/>
      <c r="E65" s="39"/>
      <c r="F65" s="39"/>
      <c r="G65" s="39"/>
      <c r="H65" s="39"/>
      <c r="I65" s="100"/>
      <c r="J65" s="39"/>
      <c r="K65" s="39"/>
      <c r="L65" s="29"/>
    </row>
    <row r="66" spans="2:12" hidden="1"/>
    <row r="67" spans="2:12" hidden="1"/>
    <row r="68" spans="2:12" hidden="1"/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101"/>
      <c r="J69" s="41"/>
      <c r="K69" s="41"/>
      <c r="L69" s="29"/>
    </row>
    <row r="70" spans="2:12" s="1" customFormat="1" ht="24.95" customHeight="1">
      <c r="B70" s="29"/>
      <c r="C70" s="19" t="s">
        <v>154</v>
      </c>
      <c r="I70" s="84"/>
      <c r="L70" s="29"/>
    </row>
    <row r="71" spans="2:12" s="1" customFormat="1" ht="6.95" customHeight="1">
      <c r="B71" s="29"/>
      <c r="I71" s="84"/>
      <c r="L71" s="29"/>
    </row>
    <row r="72" spans="2:12" s="1" customFormat="1" ht="12" customHeight="1">
      <c r="B72" s="29"/>
      <c r="C72" s="24" t="s">
        <v>16</v>
      </c>
      <c r="I72" s="84"/>
      <c r="L72" s="29"/>
    </row>
    <row r="73" spans="2:12" s="1" customFormat="1" ht="16.5" customHeight="1">
      <c r="B73" s="29"/>
      <c r="E73" s="229" t="str">
        <f>E7</f>
        <v>U ZÁMECKÉHO PARKU - LITVÍNOV</v>
      </c>
      <c r="F73" s="230"/>
      <c r="G73" s="230"/>
      <c r="H73" s="230"/>
      <c r="I73" s="84"/>
      <c r="L73" s="29"/>
    </row>
    <row r="74" spans="2:12" s="1" customFormat="1" ht="12" customHeight="1">
      <c r="B74" s="29"/>
      <c r="C74" s="24" t="s">
        <v>109</v>
      </c>
      <c r="I74" s="84"/>
      <c r="L74" s="29"/>
    </row>
    <row r="75" spans="2:12" s="1" customFormat="1" ht="16.5" customHeight="1">
      <c r="B75" s="29"/>
      <c r="E75" s="203" t="str">
        <f>E9</f>
        <v>ZRN2 - VEŘEJNÉ OSVĚTLENÍ</v>
      </c>
      <c r="F75" s="202"/>
      <c r="G75" s="202"/>
      <c r="H75" s="202"/>
      <c r="I75" s="84"/>
      <c r="L75" s="29"/>
    </row>
    <row r="76" spans="2:12" s="1" customFormat="1" ht="6.95" customHeight="1">
      <c r="B76" s="29"/>
      <c r="I76" s="84"/>
      <c r="L76" s="29"/>
    </row>
    <row r="77" spans="2:12" s="1" customFormat="1" ht="12" customHeight="1">
      <c r="B77" s="29"/>
      <c r="C77" s="24" t="s">
        <v>20</v>
      </c>
      <c r="F77" s="15" t="str">
        <f>F12</f>
        <v>LITVÍNOV</v>
      </c>
      <c r="I77" s="85" t="s">
        <v>22</v>
      </c>
      <c r="J77" s="45" t="str">
        <f>IF(J12="","",J12)</f>
        <v>29. 12. 2018</v>
      </c>
      <c r="L77" s="29"/>
    </row>
    <row r="78" spans="2:12" s="1" customFormat="1" ht="6.95" customHeight="1">
      <c r="B78" s="29"/>
      <c r="I78" s="84"/>
      <c r="L78" s="29"/>
    </row>
    <row r="79" spans="2:12" s="1" customFormat="1" ht="13.7" customHeight="1">
      <c r="B79" s="29"/>
      <c r="C79" s="24" t="s">
        <v>24</v>
      </c>
      <c r="F79" s="15" t="str">
        <f>E15</f>
        <v xml:space="preserve"> </v>
      </c>
      <c r="I79" s="85" t="s">
        <v>29</v>
      </c>
      <c r="J79" s="27" t="str">
        <f>E21</f>
        <v xml:space="preserve"> </v>
      </c>
      <c r="L79" s="29"/>
    </row>
    <row r="80" spans="2:12" s="1" customFormat="1" ht="13.7" customHeight="1">
      <c r="B80" s="29"/>
      <c r="C80" s="24" t="s">
        <v>27</v>
      </c>
      <c r="F80" s="15" t="str">
        <f>IF(E18="","",E18)</f>
        <v>Vyplň údaj</v>
      </c>
      <c r="I80" s="85" t="s">
        <v>31</v>
      </c>
      <c r="J80" s="27" t="str">
        <f>E24</f>
        <v>PLHÁK</v>
      </c>
      <c r="L80" s="29"/>
    </row>
    <row r="81" spans="2:65" s="1" customFormat="1" ht="10.35" customHeight="1">
      <c r="B81" s="29"/>
      <c r="I81" s="84"/>
      <c r="L81" s="29"/>
    </row>
    <row r="82" spans="2:65" s="9" customFormat="1" ht="29.25" customHeight="1">
      <c r="B82" s="116"/>
      <c r="C82" s="117" t="s">
        <v>155</v>
      </c>
      <c r="D82" s="118" t="s">
        <v>53</v>
      </c>
      <c r="E82" s="118" t="s">
        <v>49</v>
      </c>
      <c r="F82" s="118" t="s">
        <v>50</v>
      </c>
      <c r="G82" s="118" t="s">
        <v>156</v>
      </c>
      <c r="H82" s="118" t="s">
        <v>157</v>
      </c>
      <c r="I82" s="119" t="s">
        <v>158</v>
      </c>
      <c r="J82" s="118" t="s">
        <v>141</v>
      </c>
      <c r="K82" s="120" t="s">
        <v>159</v>
      </c>
      <c r="L82" s="116"/>
      <c r="M82" s="52" t="s">
        <v>1</v>
      </c>
      <c r="N82" s="53" t="s">
        <v>38</v>
      </c>
      <c r="O82" s="53" t="s">
        <v>160</v>
      </c>
      <c r="P82" s="53" t="s">
        <v>161</v>
      </c>
      <c r="Q82" s="53" t="s">
        <v>162</v>
      </c>
      <c r="R82" s="53" t="s">
        <v>163</v>
      </c>
      <c r="S82" s="53" t="s">
        <v>164</v>
      </c>
      <c r="T82" s="54" t="s">
        <v>165</v>
      </c>
    </row>
    <row r="83" spans="2:65" s="1" customFormat="1" ht="22.9" customHeight="1">
      <c r="B83" s="29"/>
      <c r="C83" s="57" t="s">
        <v>166</v>
      </c>
      <c r="I83" s="84"/>
      <c r="J83" s="121">
        <f>BK83</f>
        <v>0</v>
      </c>
      <c r="L83" s="29"/>
      <c r="M83" s="55"/>
      <c r="N83" s="46"/>
      <c r="O83" s="46"/>
      <c r="P83" s="122">
        <f>P84</f>
        <v>0</v>
      </c>
      <c r="Q83" s="46"/>
      <c r="R83" s="122">
        <f>R84</f>
        <v>45.493000760000001</v>
      </c>
      <c r="S83" s="46"/>
      <c r="T83" s="123">
        <f>T84</f>
        <v>0</v>
      </c>
      <c r="AT83" s="15" t="s">
        <v>67</v>
      </c>
      <c r="AU83" s="15" t="s">
        <v>143</v>
      </c>
      <c r="BK83" s="124">
        <f>BK84</f>
        <v>0</v>
      </c>
    </row>
    <row r="84" spans="2:65" s="10" customFormat="1" ht="25.9" customHeight="1">
      <c r="B84" s="125"/>
      <c r="D84" s="126" t="s">
        <v>67</v>
      </c>
      <c r="E84" s="127" t="s">
        <v>293</v>
      </c>
      <c r="F84" s="127" t="s">
        <v>535</v>
      </c>
      <c r="I84" s="128"/>
      <c r="J84" s="129">
        <f>BK84</f>
        <v>0</v>
      </c>
      <c r="L84" s="125"/>
      <c r="M84" s="130"/>
      <c r="N84" s="131"/>
      <c r="O84" s="131"/>
      <c r="P84" s="132">
        <f>P85+P130+P163</f>
        <v>0</v>
      </c>
      <c r="Q84" s="131"/>
      <c r="R84" s="132">
        <f>R85+R130+R163</f>
        <v>45.493000760000001</v>
      </c>
      <c r="S84" s="131"/>
      <c r="T84" s="133">
        <f>T85+T130+T163</f>
        <v>0</v>
      </c>
      <c r="AR84" s="126" t="s">
        <v>92</v>
      </c>
      <c r="AT84" s="134" t="s">
        <v>67</v>
      </c>
      <c r="AU84" s="134" t="s">
        <v>68</v>
      </c>
      <c r="AY84" s="126" t="s">
        <v>169</v>
      </c>
      <c r="BK84" s="135">
        <f>BK85+BK130+BK163</f>
        <v>0</v>
      </c>
    </row>
    <row r="85" spans="2:65" s="10" customFormat="1" ht="22.9" customHeight="1">
      <c r="B85" s="125"/>
      <c r="D85" s="126" t="s">
        <v>67</v>
      </c>
      <c r="E85" s="136" t="s">
        <v>536</v>
      </c>
      <c r="F85" s="136" t="s">
        <v>537</v>
      </c>
      <c r="I85" s="128"/>
      <c r="J85" s="137">
        <f>BK85</f>
        <v>0</v>
      </c>
      <c r="L85" s="125"/>
      <c r="M85" s="130"/>
      <c r="N85" s="131"/>
      <c r="O85" s="131"/>
      <c r="P85" s="132">
        <f>SUM(P86:P129)</f>
        <v>0</v>
      </c>
      <c r="Q85" s="131"/>
      <c r="R85" s="132">
        <f>SUM(R86:R129)</f>
        <v>1.0702000000000003</v>
      </c>
      <c r="S85" s="131"/>
      <c r="T85" s="133">
        <f>SUM(T86:T129)</f>
        <v>0</v>
      </c>
      <c r="AR85" s="126" t="s">
        <v>92</v>
      </c>
      <c r="AT85" s="134" t="s">
        <v>67</v>
      </c>
      <c r="AU85" s="134" t="s">
        <v>76</v>
      </c>
      <c r="AY85" s="126" t="s">
        <v>169</v>
      </c>
      <c r="BK85" s="135">
        <f>SUM(BK86:BK129)</f>
        <v>0</v>
      </c>
    </row>
    <row r="86" spans="2:65" s="1" customFormat="1" ht="16.5" customHeight="1">
      <c r="B86" s="138"/>
      <c r="C86" s="139" t="s">
        <v>76</v>
      </c>
      <c r="D86" s="139" t="s">
        <v>171</v>
      </c>
      <c r="E86" s="140" t="s">
        <v>583</v>
      </c>
      <c r="F86" s="141" t="s">
        <v>584</v>
      </c>
      <c r="G86" s="142" t="s">
        <v>174</v>
      </c>
      <c r="H86" s="143">
        <v>24</v>
      </c>
      <c r="I86" s="144"/>
      <c r="J86" s="145">
        <f>ROUND(I86*H86,2)</f>
        <v>0</v>
      </c>
      <c r="K86" s="141" t="s">
        <v>175</v>
      </c>
      <c r="L86" s="29"/>
      <c r="M86" s="146" t="s">
        <v>1</v>
      </c>
      <c r="N86" s="147" t="s">
        <v>39</v>
      </c>
      <c r="O86" s="48"/>
      <c r="P86" s="148">
        <f>O86*H86</f>
        <v>0</v>
      </c>
      <c r="Q86" s="148">
        <v>0</v>
      </c>
      <c r="R86" s="148">
        <f>Q86*H86</f>
        <v>0</v>
      </c>
      <c r="S86" s="148">
        <v>0</v>
      </c>
      <c r="T86" s="149">
        <f>S86*H86</f>
        <v>0</v>
      </c>
      <c r="AR86" s="15" t="s">
        <v>454</v>
      </c>
      <c r="AT86" s="15" t="s">
        <v>171</v>
      </c>
      <c r="AU86" s="15" t="s">
        <v>78</v>
      </c>
      <c r="AY86" s="15" t="s">
        <v>169</v>
      </c>
      <c r="BE86" s="150">
        <f>IF(N86="základní",J86,0)</f>
        <v>0</v>
      </c>
      <c r="BF86" s="150">
        <f>IF(N86="snížená",J86,0)</f>
        <v>0</v>
      </c>
      <c r="BG86" s="150">
        <f>IF(N86="zákl. přenesená",J86,0)</f>
        <v>0</v>
      </c>
      <c r="BH86" s="150">
        <f>IF(N86="sníž. přenesená",J86,0)</f>
        <v>0</v>
      </c>
      <c r="BI86" s="150">
        <f>IF(N86="nulová",J86,0)</f>
        <v>0</v>
      </c>
      <c r="BJ86" s="15" t="s">
        <v>76</v>
      </c>
      <c r="BK86" s="150">
        <f>ROUND(I86*H86,2)</f>
        <v>0</v>
      </c>
      <c r="BL86" s="15" t="s">
        <v>454</v>
      </c>
      <c r="BM86" s="15" t="s">
        <v>585</v>
      </c>
    </row>
    <row r="87" spans="2:65" s="1" customFormat="1" ht="19.5">
      <c r="B87" s="29"/>
      <c r="D87" s="152" t="s">
        <v>277</v>
      </c>
      <c r="F87" s="168" t="s">
        <v>586</v>
      </c>
      <c r="I87" s="84"/>
      <c r="L87" s="29"/>
      <c r="M87" s="169"/>
      <c r="N87" s="48"/>
      <c r="O87" s="48"/>
      <c r="P87" s="48"/>
      <c r="Q87" s="48"/>
      <c r="R87" s="48"/>
      <c r="S87" s="48"/>
      <c r="T87" s="49"/>
      <c r="AT87" s="15" t="s">
        <v>277</v>
      </c>
      <c r="AU87" s="15" t="s">
        <v>78</v>
      </c>
    </row>
    <row r="88" spans="2:65" s="11" customFormat="1">
      <c r="B88" s="151"/>
      <c r="D88" s="152" t="s">
        <v>184</v>
      </c>
      <c r="E88" s="153" t="s">
        <v>1</v>
      </c>
      <c r="F88" s="154" t="s">
        <v>555</v>
      </c>
      <c r="H88" s="155">
        <v>8</v>
      </c>
      <c r="I88" s="156"/>
      <c r="L88" s="151"/>
      <c r="M88" s="157"/>
      <c r="N88" s="158"/>
      <c r="O88" s="158"/>
      <c r="P88" s="158"/>
      <c r="Q88" s="158"/>
      <c r="R88" s="158"/>
      <c r="S88" s="158"/>
      <c r="T88" s="159"/>
      <c r="AT88" s="153" t="s">
        <v>184</v>
      </c>
      <c r="AU88" s="153" t="s">
        <v>78</v>
      </c>
      <c r="AV88" s="11" t="s">
        <v>78</v>
      </c>
      <c r="AW88" s="11" t="s">
        <v>30</v>
      </c>
      <c r="AX88" s="11" t="s">
        <v>76</v>
      </c>
      <c r="AY88" s="153" t="s">
        <v>169</v>
      </c>
    </row>
    <row r="89" spans="2:65" s="11" customFormat="1">
      <c r="B89" s="151"/>
      <c r="D89" s="152" t="s">
        <v>184</v>
      </c>
      <c r="F89" s="154" t="s">
        <v>587</v>
      </c>
      <c r="H89" s="155">
        <v>24</v>
      </c>
      <c r="I89" s="156"/>
      <c r="L89" s="151"/>
      <c r="M89" s="157"/>
      <c r="N89" s="158"/>
      <c r="O89" s="158"/>
      <c r="P89" s="158"/>
      <c r="Q89" s="158"/>
      <c r="R89" s="158"/>
      <c r="S89" s="158"/>
      <c r="T89" s="159"/>
      <c r="AT89" s="153" t="s">
        <v>184</v>
      </c>
      <c r="AU89" s="153" t="s">
        <v>78</v>
      </c>
      <c r="AV89" s="11" t="s">
        <v>78</v>
      </c>
      <c r="AW89" s="11" t="s">
        <v>3</v>
      </c>
      <c r="AX89" s="11" t="s">
        <v>76</v>
      </c>
      <c r="AY89" s="153" t="s">
        <v>169</v>
      </c>
    </row>
    <row r="90" spans="2:65" s="1" customFormat="1" ht="16.5" customHeight="1">
      <c r="B90" s="138"/>
      <c r="C90" s="139" t="s">
        <v>78</v>
      </c>
      <c r="D90" s="139" t="s">
        <v>171</v>
      </c>
      <c r="E90" s="140" t="s">
        <v>588</v>
      </c>
      <c r="F90" s="141" t="s">
        <v>589</v>
      </c>
      <c r="G90" s="142" t="s">
        <v>174</v>
      </c>
      <c r="H90" s="143">
        <v>84</v>
      </c>
      <c r="I90" s="144"/>
      <c r="J90" s="145">
        <f>ROUND(I90*H90,2)</f>
        <v>0</v>
      </c>
      <c r="K90" s="141" t="s">
        <v>175</v>
      </c>
      <c r="L90" s="29"/>
      <c r="M90" s="146" t="s">
        <v>1</v>
      </c>
      <c r="N90" s="147" t="s">
        <v>39</v>
      </c>
      <c r="O90" s="48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AR90" s="15" t="s">
        <v>454</v>
      </c>
      <c r="AT90" s="15" t="s">
        <v>171</v>
      </c>
      <c r="AU90" s="15" t="s">
        <v>78</v>
      </c>
      <c r="AY90" s="15" t="s">
        <v>169</v>
      </c>
      <c r="BE90" s="150">
        <f>IF(N90="základní",J90,0)</f>
        <v>0</v>
      </c>
      <c r="BF90" s="150">
        <f>IF(N90="snížená",J90,0)</f>
        <v>0</v>
      </c>
      <c r="BG90" s="150">
        <f>IF(N90="zákl. přenesená",J90,0)</f>
        <v>0</v>
      </c>
      <c r="BH90" s="150">
        <f>IF(N90="sníž. přenesená",J90,0)</f>
        <v>0</v>
      </c>
      <c r="BI90" s="150">
        <f>IF(N90="nulová",J90,0)</f>
        <v>0</v>
      </c>
      <c r="BJ90" s="15" t="s">
        <v>76</v>
      </c>
      <c r="BK90" s="150">
        <f>ROUND(I90*H90,2)</f>
        <v>0</v>
      </c>
      <c r="BL90" s="15" t="s">
        <v>454</v>
      </c>
      <c r="BM90" s="15" t="s">
        <v>590</v>
      </c>
    </row>
    <row r="91" spans="2:65" s="1" customFormat="1" ht="19.5">
      <c r="B91" s="29"/>
      <c r="D91" s="152" t="s">
        <v>277</v>
      </c>
      <c r="F91" s="168" t="s">
        <v>591</v>
      </c>
      <c r="I91" s="84"/>
      <c r="L91" s="29"/>
      <c r="M91" s="169"/>
      <c r="N91" s="48"/>
      <c r="O91" s="48"/>
      <c r="P91" s="48"/>
      <c r="Q91" s="48"/>
      <c r="R91" s="48"/>
      <c r="S91" s="48"/>
      <c r="T91" s="49"/>
      <c r="AT91" s="15" t="s">
        <v>277</v>
      </c>
      <c r="AU91" s="15" t="s">
        <v>78</v>
      </c>
    </row>
    <row r="92" spans="2:65" s="11" customFormat="1">
      <c r="B92" s="151"/>
      <c r="D92" s="152" t="s">
        <v>184</v>
      </c>
      <c r="E92" s="153" t="s">
        <v>1</v>
      </c>
      <c r="F92" s="154" t="s">
        <v>592</v>
      </c>
      <c r="H92" s="155">
        <v>21</v>
      </c>
      <c r="I92" s="156"/>
      <c r="L92" s="151"/>
      <c r="M92" s="157"/>
      <c r="N92" s="158"/>
      <c r="O92" s="158"/>
      <c r="P92" s="158"/>
      <c r="Q92" s="158"/>
      <c r="R92" s="158"/>
      <c r="S92" s="158"/>
      <c r="T92" s="159"/>
      <c r="AT92" s="153" t="s">
        <v>184</v>
      </c>
      <c r="AU92" s="153" t="s">
        <v>78</v>
      </c>
      <c r="AV92" s="11" t="s">
        <v>78</v>
      </c>
      <c r="AW92" s="11" t="s">
        <v>30</v>
      </c>
      <c r="AX92" s="11" t="s">
        <v>76</v>
      </c>
      <c r="AY92" s="153" t="s">
        <v>169</v>
      </c>
    </row>
    <row r="93" spans="2:65" s="11" customFormat="1">
      <c r="B93" s="151"/>
      <c r="D93" s="152" t="s">
        <v>184</v>
      </c>
      <c r="F93" s="154" t="s">
        <v>593</v>
      </c>
      <c r="H93" s="155">
        <v>84</v>
      </c>
      <c r="I93" s="156"/>
      <c r="L93" s="151"/>
      <c r="M93" s="157"/>
      <c r="N93" s="158"/>
      <c r="O93" s="158"/>
      <c r="P93" s="158"/>
      <c r="Q93" s="158"/>
      <c r="R93" s="158"/>
      <c r="S93" s="158"/>
      <c r="T93" s="159"/>
      <c r="AT93" s="153" t="s">
        <v>184</v>
      </c>
      <c r="AU93" s="153" t="s">
        <v>78</v>
      </c>
      <c r="AV93" s="11" t="s">
        <v>78</v>
      </c>
      <c r="AW93" s="11" t="s">
        <v>3</v>
      </c>
      <c r="AX93" s="11" t="s">
        <v>76</v>
      </c>
      <c r="AY93" s="153" t="s">
        <v>169</v>
      </c>
    </row>
    <row r="94" spans="2:65" s="1" customFormat="1" ht="16.5" customHeight="1">
      <c r="B94" s="138"/>
      <c r="C94" s="139" t="s">
        <v>92</v>
      </c>
      <c r="D94" s="139" t="s">
        <v>171</v>
      </c>
      <c r="E94" s="140" t="s">
        <v>594</v>
      </c>
      <c r="F94" s="141" t="s">
        <v>595</v>
      </c>
      <c r="G94" s="142" t="s">
        <v>174</v>
      </c>
      <c r="H94" s="143">
        <v>16</v>
      </c>
      <c r="I94" s="144"/>
      <c r="J94" s="145">
        <f>ROUND(I94*H94,2)</f>
        <v>0</v>
      </c>
      <c r="K94" s="141" t="s">
        <v>175</v>
      </c>
      <c r="L94" s="29"/>
      <c r="M94" s="146" t="s">
        <v>1</v>
      </c>
      <c r="N94" s="147" t="s">
        <v>39</v>
      </c>
      <c r="O94" s="48"/>
      <c r="P94" s="148">
        <f>O94*H94</f>
        <v>0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AR94" s="15" t="s">
        <v>454</v>
      </c>
      <c r="AT94" s="15" t="s">
        <v>171</v>
      </c>
      <c r="AU94" s="15" t="s">
        <v>78</v>
      </c>
      <c r="AY94" s="15" t="s">
        <v>169</v>
      </c>
      <c r="BE94" s="150">
        <f>IF(N94="základní",J94,0)</f>
        <v>0</v>
      </c>
      <c r="BF94" s="150">
        <f>IF(N94="snížená",J94,0)</f>
        <v>0</v>
      </c>
      <c r="BG94" s="150">
        <f>IF(N94="zákl. přenesená",J94,0)</f>
        <v>0</v>
      </c>
      <c r="BH94" s="150">
        <f>IF(N94="sníž. přenesená",J94,0)</f>
        <v>0</v>
      </c>
      <c r="BI94" s="150">
        <f>IF(N94="nulová",J94,0)</f>
        <v>0</v>
      </c>
      <c r="BJ94" s="15" t="s">
        <v>76</v>
      </c>
      <c r="BK94" s="150">
        <f>ROUND(I94*H94,2)</f>
        <v>0</v>
      </c>
      <c r="BL94" s="15" t="s">
        <v>454</v>
      </c>
      <c r="BM94" s="15" t="s">
        <v>596</v>
      </c>
    </row>
    <row r="95" spans="2:65" s="11" customFormat="1">
      <c r="B95" s="151"/>
      <c r="D95" s="152" t="s">
        <v>184</v>
      </c>
      <c r="E95" s="153" t="s">
        <v>1</v>
      </c>
      <c r="F95" s="154" t="s">
        <v>557</v>
      </c>
      <c r="H95" s="155">
        <v>16</v>
      </c>
      <c r="I95" s="156"/>
      <c r="L95" s="151"/>
      <c r="M95" s="157"/>
      <c r="N95" s="158"/>
      <c r="O95" s="158"/>
      <c r="P95" s="158"/>
      <c r="Q95" s="158"/>
      <c r="R95" s="158"/>
      <c r="S95" s="158"/>
      <c r="T95" s="159"/>
      <c r="AT95" s="153" t="s">
        <v>184</v>
      </c>
      <c r="AU95" s="153" t="s">
        <v>78</v>
      </c>
      <c r="AV95" s="11" t="s">
        <v>78</v>
      </c>
      <c r="AW95" s="11" t="s">
        <v>30</v>
      </c>
      <c r="AX95" s="11" t="s">
        <v>76</v>
      </c>
      <c r="AY95" s="153" t="s">
        <v>169</v>
      </c>
    </row>
    <row r="96" spans="2:65" s="1" customFormat="1" ht="16.5" customHeight="1">
      <c r="B96" s="138"/>
      <c r="C96" s="170" t="s">
        <v>176</v>
      </c>
      <c r="D96" s="170" t="s">
        <v>293</v>
      </c>
      <c r="E96" s="171" t="s">
        <v>597</v>
      </c>
      <c r="F96" s="172" t="s">
        <v>598</v>
      </c>
      <c r="G96" s="173" t="s">
        <v>174</v>
      </c>
      <c r="H96" s="174">
        <v>16</v>
      </c>
      <c r="I96" s="175"/>
      <c r="J96" s="176">
        <f>ROUND(I96*H96,2)</f>
        <v>0</v>
      </c>
      <c r="K96" s="172" t="s">
        <v>175</v>
      </c>
      <c r="L96" s="177"/>
      <c r="M96" s="178" t="s">
        <v>1</v>
      </c>
      <c r="N96" s="179" t="s">
        <v>39</v>
      </c>
      <c r="O96" s="48"/>
      <c r="P96" s="148">
        <f>O96*H96</f>
        <v>0</v>
      </c>
      <c r="Q96" s="148">
        <v>3.7000000000000002E-3</v>
      </c>
      <c r="R96" s="148">
        <f>Q96*H96</f>
        <v>5.9200000000000003E-2</v>
      </c>
      <c r="S96" s="148">
        <v>0</v>
      </c>
      <c r="T96" s="149">
        <f>S96*H96</f>
        <v>0</v>
      </c>
      <c r="AR96" s="15" t="s">
        <v>545</v>
      </c>
      <c r="AT96" s="15" t="s">
        <v>293</v>
      </c>
      <c r="AU96" s="15" t="s">
        <v>78</v>
      </c>
      <c r="AY96" s="15" t="s">
        <v>169</v>
      </c>
      <c r="BE96" s="150">
        <f>IF(N96="základní",J96,0)</f>
        <v>0</v>
      </c>
      <c r="BF96" s="150">
        <f>IF(N96="snížená",J96,0)</f>
        <v>0</v>
      </c>
      <c r="BG96" s="150">
        <f>IF(N96="zákl. přenesená",J96,0)</f>
        <v>0</v>
      </c>
      <c r="BH96" s="150">
        <f>IF(N96="sníž. přenesená",J96,0)</f>
        <v>0</v>
      </c>
      <c r="BI96" s="150">
        <f>IF(N96="nulová",J96,0)</f>
        <v>0</v>
      </c>
      <c r="BJ96" s="15" t="s">
        <v>76</v>
      </c>
      <c r="BK96" s="150">
        <f>ROUND(I96*H96,2)</f>
        <v>0</v>
      </c>
      <c r="BL96" s="15" t="s">
        <v>545</v>
      </c>
      <c r="BM96" s="15" t="s">
        <v>599</v>
      </c>
    </row>
    <row r="97" spans="2:65" s="11" customFormat="1">
      <c r="B97" s="151"/>
      <c r="D97" s="152" t="s">
        <v>184</v>
      </c>
      <c r="E97" s="153" t="s">
        <v>1</v>
      </c>
      <c r="F97" s="154" t="s">
        <v>557</v>
      </c>
      <c r="H97" s="155">
        <v>16</v>
      </c>
      <c r="I97" s="156"/>
      <c r="L97" s="151"/>
      <c r="M97" s="157"/>
      <c r="N97" s="158"/>
      <c r="O97" s="158"/>
      <c r="P97" s="158"/>
      <c r="Q97" s="158"/>
      <c r="R97" s="158"/>
      <c r="S97" s="158"/>
      <c r="T97" s="159"/>
      <c r="AT97" s="153" t="s">
        <v>184</v>
      </c>
      <c r="AU97" s="153" t="s">
        <v>78</v>
      </c>
      <c r="AV97" s="11" t="s">
        <v>78</v>
      </c>
      <c r="AW97" s="11" t="s">
        <v>30</v>
      </c>
      <c r="AX97" s="11" t="s">
        <v>76</v>
      </c>
      <c r="AY97" s="153" t="s">
        <v>169</v>
      </c>
    </row>
    <row r="98" spans="2:65" s="1" customFormat="1" ht="16.5" customHeight="1">
      <c r="B98" s="138"/>
      <c r="C98" s="139" t="s">
        <v>188</v>
      </c>
      <c r="D98" s="139" t="s">
        <v>171</v>
      </c>
      <c r="E98" s="140" t="s">
        <v>600</v>
      </c>
      <c r="F98" s="141" t="s">
        <v>601</v>
      </c>
      <c r="G98" s="142" t="s">
        <v>174</v>
      </c>
      <c r="H98" s="143">
        <v>2</v>
      </c>
      <c r="I98" s="144"/>
      <c r="J98" s="145">
        <f>ROUND(I98*H98,2)</f>
        <v>0</v>
      </c>
      <c r="K98" s="141" t="s">
        <v>175</v>
      </c>
      <c r="L98" s="29"/>
      <c r="M98" s="146" t="s">
        <v>1</v>
      </c>
      <c r="N98" s="147" t="s">
        <v>39</v>
      </c>
      <c r="O98" s="48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AR98" s="15" t="s">
        <v>454</v>
      </c>
      <c r="AT98" s="15" t="s">
        <v>171</v>
      </c>
      <c r="AU98" s="15" t="s">
        <v>78</v>
      </c>
      <c r="AY98" s="15" t="s">
        <v>169</v>
      </c>
      <c r="BE98" s="150">
        <f>IF(N98="základní",J98,0)</f>
        <v>0</v>
      </c>
      <c r="BF98" s="150">
        <f>IF(N98="snížená",J98,0)</f>
        <v>0</v>
      </c>
      <c r="BG98" s="150">
        <f>IF(N98="zákl. přenesená",J98,0)</f>
        <v>0</v>
      </c>
      <c r="BH98" s="150">
        <f>IF(N98="sníž. přenesená",J98,0)</f>
        <v>0</v>
      </c>
      <c r="BI98" s="150">
        <f>IF(N98="nulová",J98,0)</f>
        <v>0</v>
      </c>
      <c r="BJ98" s="15" t="s">
        <v>76</v>
      </c>
      <c r="BK98" s="150">
        <f>ROUND(I98*H98,2)</f>
        <v>0</v>
      </c>
      <c r="BL98" s="15" t="s">
        <v>454</v>
      </c>
      <c r="BM98" s="15" t="s">
        <v>602</v>
      </c>
    </row>
    <row r="99" spans="2:65" s="1" customFormat="1" ht="16.5" customHeight="1">
      <c r="B99" s="138"/>
      <c r="C99" s="170" t="s">
        <v>192</v>
      </c>
      <c r="D99" s="170" t="s">
        <v>293</v>
      </c>
      <c r="E99" s="171" t="s">
        <v>603</v>
      </c>
      <c r="F99" s="172" t="s">
        <v>604</v>
      </c>
      <c r="G99" s="173" t="s">
        <v>174</v>
      </c>
      <c r="H99" s="174">
        <v>2</v>
      </c>
      <c r="I99" s="175"/>
      <c r="J99" s="176">
        <f>ROUND(I99*H99,2)</f>
        <v>0</v>
      </c>
      <c r="K99" s="172" t="s">
        <v>175</v>
      </c>
      <c r="L99" s="177"/>
      <c r="M99" s="178" t="s">
        <v>1</v>
      </c>
      <c r="N99" s="179" t="s">
        <v>39</v>
      </c>
      <c r="O99" s="48"/>
      <c r="P99" s="148">
        <f>O99*H99</f>
        <v>0</v>
      </c>
      <c r="Q99" s="148">
        <v>8.0999999999999996E-3</v>
      </c>
      <c r="R99" s="148">
        <f>Q99*H99</f>
        <v>1.6199999999999999E-2</v>
      </c>
      <c r="S99" s="148">
        <v>0</v>
      </c>
      <c r="T99" s="149">
        <f>S99*H99</f>
        <v>0</v>
      </c>
      <c r="AR99" s="15" t="s">
        <v>545</v>
      </c>
      <c r="AT99" s="15" t="s">
        <v>293</v>
      </c>
      <c r="AU99" s="15" t="s">
        <v>78</v>
      </c>
      <c r="AY99" s="15" t="s">
        <v>169</v>
      </c>
      <c r="BE99" s="150">
        <f>IF(N99="základní",J99,0)</f>
        <v>0</v>
      </c>
      <c r="BF99" s="150">
        <f>IF(N99="snížená",J99,0)</f>
        <v>0</v>
      </c>
      <c r="BG99" s="150">
        <f>IF(N99="zákl. přenesená",J99,0)</f>
        <v>0</v>
      </c>
      <c r="BH99" s="150">
        <f>IF(N99="sníž. přenesená",J99,0)</f>
        <v>0</v>
      </c>
      <c r="BI99" s="150">
        <f>IF(N99="nulová",J99,0)</f>
        <v>0</v>
      </c>
      <c r="BJ99" s="15" t="s">
        <v>76</v>
      </c>
      <c r="BK99" s="150">
        <f>ROUND(I99*H99,2)</f>
        <v>0</v>
      </c>
      <c r="BL99" s="15" t="s">
        <v>545</v>
      </c>
      <c r="BM99" s="15" t="s">
        <v>605</v>
      </c>
    </row>
    <row r="100" spans="2:65" s="1" customFormat="1" ht="16.5" customHeight="1">
      <c r="B100" s="138"/>
      <c r="C100" s="139" t="s">
        <v>108</v>
      </c>
      <c r="D100" s="139" t="s">
        <v>171</v>
      </c>
      <c r="E100" s="140" t="s">
        <v>606</v>
      </c>
      <c r="F100" s="141" t="s">
        <v>607</v>
      </c>
      <c r="G100" s="142" t="s">
        <v>174</v>
      </c>
      <c r="H100" s="143">
        <v>8</v>
      </c>
      <c r="I100" s="144"/>
      <c r="J100" s="145">
        <f>ROUND(I100*H100,2)</f>
        <v>0</v>
      </c>
      <c r="K100" s="141" t="s">
        <v>175</v>
      </c>
      <c r="L100" s="29"/>
      <c r="M100" s="146" t="s">
        <v>1</v>
      </c>
      <c r="N100" s="147" t="s">
        <v>39</v>
      </c>
      <c r="O100" s="48"/>
      <c r="P100" s="148">
        <f>O100*H100</f>
        <v>0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AR100" s="15" t="s">
        <v>454</v>
      </c>
      <c r="AT100" s="15" t="s">
        <v>171</v>
      </c>
      <c r="AU100" s="15" t="s">
        <v>78</v>
      </c>
      <c r="AY100" s="15" t="s">
        <v>169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15" t="s">
        <v>76</v>
      </c>
      <c r="BK100" s="150">
        <f>ROUND(I100*H100,2)</f>
        <v>0</v>
      </c>
      <c r="BL100" s="15" t="s">
        <v>454</v>
      </c>
      <c r="BM100" s="15" t="s">
        <v>608</v>
      </c>
    </row>
    <row r="101" spans="2:65" s="11" customFormat="1">
      <c r="B101" s="151"/>
      <c r="D101" s="152" t="s">
        <v>184</v>
      </c>
      <c r="E101" s="153" t="s">
        <v>1</v>
      </c>
      <c r="F101" s="154" t="s">
        <v>559</v>
      </c>
      <c r="H101" s="155">
        <v>8</v>
      </c>
      <c r="I101" s="156"/>
      <c r="L101" s="151"/>
      <c r="M101" s="157"/>
      <c r="N101" s="158"/>
      <c r="O101" s="158"/>
      <c r="P101" s="158"/>
      <c r="Q101" s="158"/>
      <c r="R101" s="158"/>
      <c r="S101" s="158"/>
      <c r="T101" s="159"/>
      <c r="AT101" s="153" t="s">
        <v>184</v>
      </c>
      <c r="AU101" s="153" t="s">
        <v>78</v>
      </c>
      <c r="AV101" s="11" t="s">
        <v>78</v>
      </c>
      <c r="AW101" s="11" t="s">
        <v>30</v>
      </c>
      <c r="AX101" s="11" t="s">
        <v>76</v>
      </c>
      <c r="AY101" s="153" t="s">
        <v>169</v>
      </c>
    </row>
    <row r="102" spans="2:65" s="1" customFormat="1" ht="16.5" customHeight="1">
      <c r="B102" s="138"/>
      <c r="C102" s="170" t="s">
        <v>199</v>
      </c>
      <c r="D102" s="170" t="s">
        <v>293</v>
      </c>
      <c r="E102" s="171" t="s">
        <v>609</v>
      </c>
      <c r="F102" s="172" t="s">
        <v>799</v>
      </c>
      <c r="G102" s="173" t="s">
        <v>174</v>
      </c>
      <c r="H102" s="174">
        <v>7</v>
      </c>
      <c r="I102" s="175"/>
      <c r="J102" s="176">
        <f>ROUND(I102*H102,2)</f>
        <v>0</v>
      </c>
      <c r="K102" s="172" t="s">
        <v>1</v>
      </c>
      <c r="L102" s="177"/>
      <c r="M102" s="178" t="s">
        <v>1</v>
      </c>
      <c r="N102" s="179" t="s">
        <v>39</v>
      </c>
      <c r="O102" s="48"/>
      <c r="P102" s="148">
        <f>O102*H102</f>
        <v>0</v>
      </c>
      <c r="Q102" s="148">
        <v>0.02</v>
      </c>
      <c r="R102" s="148">
        <f>Q102*H102</f>
        <v>0.14000000000000001</v>
      </c>
      <c r="S102" s="148">
        <v>0</v>
      </c>
      <c r="T102" s="149">
        <f>S102*H102</f>
        <v>0</v>
      </c>
      <c r="AR102" s="15" t="s">
        <v>545</v>
      </c>
      <c r="AT102" s="15" t="s">
        <v>293</v>
      </c>
      <c r="AU102" s="15" t="s">
        <v>78</v>
      </c>
      <c r="AY102" s="15" t="s">
        <v>169</v>
      </c>
      <c r="BE102" s="150">
        <f>IF(N102="základní",J102,0)</f>
        <v>0</v>
      </c>
      <c r="BF102" s="150">
        <f>IF(N102="snížená",J102,0)</f>
        <v>0</v>
      </c>
      <c r="BG102" s="150">
        <f>IF(N102="zákl. přenesená",J102,0)</f>
        <v>0</v>
      </c>
      <c r="BH102" s="150">
        <f>IF(N102="sníž. přenesená",J102,0)</f>
        <v>0</v>
      </c>
      <c r="BI102" s="150">
        <f>IF(N102="nulová",J102,0)</f>
        <v>0</v>
      </c>
      <c r="BJ102" s="15" t="s">
        <v>76</v>
      </c>
      <c r="BK102" s="150">
        <f>ROUND(I102*H102,2)</f>
        <v>0</v>
      </c>
      <c r="BL102" s="15" t="s">
        <v>545</v>
      </c>
      <c r="BM102" s="15" t="s">
        <v>610</v>
      </c>
    </row>
    <row r="103" spans="2:65" s="1" customFormat="1" ht="16.5" customHeight="1">
      <c r="B103" s="138"/>
      <c r="C103" s="170" t="s">
        <v>203</v>
      </c>
      <c r="D103" s="170" t="s">
        <v>293</v>
      </c>
      <c r="E103" s="171" t="s">
        <v>611</v>
      </c>
      <c r="F103" s="172" t="s">
        <v>799</v>
      </c>
      <c r="G103" s="173" t="s">
        <v>174</v>
      </c>
      <c r="H103" s="174">
        <v>1</v>
      </c>
      <c r="I103" s="175"/>
      <c r="J103" s="176">
        <f>ROUND(I103*H103,2)</f>
        <v>0</v>
      </c>
      <c r="K103" s="172" t="s">
        <v>1</v>
      </c>
      <c r="L103" s="177"/>
      <c r="M103" s="178" t="s">
        <v>1</v>
      </c>
      <c r="N103" s="179" t="s">
        <v>39</v>
      </c>
      <c r="O103" s="48"/>
      <c r="P103" s="148">
        <f>O103*H103</f>
        <v>0</v>
      </c>
      <c r="Q103" s="148">
        <v>0.02</v>
      </c>
      <c r="R103" s="148">
        <f>Q103*H103</f>
        <v>0.02</v>
      </c>
      <c r="S103" s="148">
        <v>0</v>
      </c>
      <c r="T103" s="149">
        <f>S103*H103</f>
        <v>0</v>
      </c>
      <c r="AR103" s="15" t="s">
        <v>545</v>
      </c>
      <c r="AT103" s="15" t="s">
        <v>293</v>
      </c>
      <c r="AU103" s="15" t="s">
        <v>78</v>
      </c>
      <c r="AY103" s="15" t="s">
        <v>169</v>
      </c>
      <c r="BE103" s="150">
        <f>IF(N103="základní",J103,0)</f>
        <v>0</v>
      </c>
      <c r="BF103" s="150">
        <f>IF(N103="snížená",J103,0)</f>
        <v>0</v>
      </c>
      <c r="BG103" s="150">
        <f>IF(N103="zákl. přenesená",J103,0)</f>
        <v>0</v>
      </c>
      <c r="BH103" s="150">
        <f>IF(N103="sníž. přenesená",J103,0)</f>
        <v>0</v>
      </c>
      <c r="BI103" s="150">
        <f>IF(N103="nulová",J103,0)</f>
        <v>0</v>
      </c>
      <c r="BJ103" s="15" t="s">
        <v>76</v>
      </c>
      <c r="BK103" s="150">
        <f>ROUND(I103*H103,2)</f>
        <v>0</v>
      </c>
      <c r="BL103" s="15" t="s">
        <v>545</v>
      </c>
      <c r="BM103" s="15" t="s">
        <v>612</v>
      </c>
    </row>
    <row r="104" spans="2:65" s="1" customFormat="1" ht="16.5" customHeight="1">
      <c r="B104" s="138"/>
      <c r="C104" s="139" t="s">
        <v>207</v>
      </c>
      <c r="D104" s="139" t="s">
        <v>171</v>
      </c>
      <c r="E104" s="140" t="s">
        <v>613</v>
      </c>
      <c r="F104" s="141" t="s">
        <v>614</v>
      </c>
      <c r="G104" s="142" t="s">
        <v>174</v>
      </c>
      <c r="H104" s="143">
        <v>2</v>
      </c>
      <c r="I104" s="144"/>
      <c r="J104" s="145">
        <f>ROUND(I104*H104,2)</f>
        <v>0</v>
      </c>
      <c r="K104" s="141" t="s">
        <v>175</v>
      </c>
      <c r="L104" s="29"/>
      <c r="M104" s="146" t="s">
        <v>1</v>
      </c>
      <c r="N104" s="147" t="s">
        <v>39</v>
      </c>
      <c r="O104" s="48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AR104" s="15" t="s">
        <v>454</v>
      </c>
      <c r="AT104" s="15" t="s">
        <v>171</v>
      </c>
      <c r="AU104" s="15" t="s">
        <v>78</v>
      </c>
      <c r="AY104" s="15" t="s">
        <v>169</v>
      </c>
      <c r="BE104" s="150">
        <f>IF(N104="základní",J104,0)</f>
        <v>0</v>
      </c>
      <c r="BF104" s="150">
        <f>IF(N104="snížená",J104,0)</f>
        <v>0</v>
      </c>
      <c r="BG104" s="150">
        <f>IF(N104="zákl. přenesená",J104,0)</f>
        <v>0</v>
      </c>
      <c r="BH104" s="150">
        <f>IF(N104="sníž. přenesená",J104,0)</f>
        <v>0</v>
      </c>
      <c r="BI104" s="150">
        <f>IF(N104="nulová",J104,0)</f>
        <v>0</v>
      </c>
      <c r="BJ104" s="15" t="s">
        <v>76</v>
      </c>
      <c r="BK104" s="150">
        <f>ROUND(I104*H104,2)</f>
        <v>0</v>
      </c>
      <c r="BL104" s="15" t="s">
        <v>454</v>
      </c>
      <c r="BM104" s="15" t="s">
        <v>615</v>
      </c>
    </row>
    <row r="105" spans="2:65" s="1" customFormat="1" ht="16.5" customHeight="1">
      <c r="B105" s="138"/>
      <c r="C105" s="139" t="s">
        <v>211</v>
      </c>
      <c r="D105" s="139" t="s">
        <v>171</v>
      </c>
      <c r="E105" s="140" t="s">
        <v>616</v>
      </c>
      <c r="F105" s="141" t="s">
        <v>617</v>
      </c>
      <c r="G105" s="142" t="s">
        <v>174</v>
      </c>
      <c r="H105" s="143">
        <v>8</v>
      </c>
      <c r="I105" s="144"/>
      <c r="J105" s="145">
        <f>ROUND(I105*H105,2)</f>
        <v>0</v>
      </c>
      <c r="K105" s="141" t="s">
        <v>175</v>
      </c>
      <c r="L105" s="29"/>
      <c r="M105" s="146" t="s">
        <v>1</v>
      </c>
      <c r="N105" s="147" t="s">
        <v>39</v>
      </c>
      <c r="O105" s="48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15" t="s">
        <v>454</v>
      </c>
      <c r="AT105" s="15" t="s">
        <v>171</v>
      </c>
      <c r="AU105" s="15" t="s">
        <v>78</v>
      </c>
      <c r="AY105" s="15" t="s">
        <v>169</v>
      </c>
      <c r="BE105" s="150">
        <f>IF(N105="základní",J105,0)</f>
        <v>0</v>
      </c>
      <c r="BF105" s="150">
        <f>IF(N105="snížená",J105,0)</f>
        <v>0</v>
      </c>
      <c r="BG105" s="150">
        <f>IF(N105="zákl. přenesená",J105,0)</f>
        <v>0</v>
      </c>
      <c r="BH105" s="150">
        <f>IF(N105="sníž. přenesená",J105,0)</f>
        <v>0</v>
      </c>
      <c r="BI105" s="150">
        <f>IF(N105="nulová",J105,0)</f>
        <v>0</v>
      </c>
      <c r="BJ105" s="15" t="s">
        <v>76</v>
      </c>
      <c r="BK105" s="150">
        <f>ROUND(I105*H105,2)</f>
        <v>0</v>
      </c>
      <c r="BL105" s="15" t="s">
        <v>454</v>
      </c>
      <c r="BM105" s="15" t="s">
        <v>618</v>
      </c>
    </row>
    <row r="106" spans="2:65" s="11" customFormat="1">
      <c r="B106" s="151"/>
      <c r="D106" s="152" t="s">
        <v>184</v>
      </c>
      <c r="E106" s="153" t="s">
        <v>1</v>
      </c>
      <c r="F106" s="154" t="s">
        <v>555</v>
      </c>
      <c r="H106" s="155">
        <v>8</v>
      </c>
      <c r="I106" s="156"/>
      <c r="L106" s="151"/>
      <c r="M106" s="157"/>
      <c r="N106" s="158"/>
      <c r="O106" s="158"/>
      <c r="P106" s="158"/>
      <c r="Q106" s="158"/>
      <c r="R106" s="158"/>
      <c r="S106" s="158"/>
      <c r="T106" s="159"/>
      <c r="AT106" s="153" t="s">
        <v>184</v>
      </c>
      <c r="AU106" s="153" t="s">
        <v>78</v>
      </c>
      <c r="AV106" s="11" t="s">
        <v>78</v>
      </c>
      <c r="AW106" s="11" t="s">
        <v>30</v>
      </c>
      <c r="AX106" s="11" t="s">
        <v>76</v>
      </c>
      <c r="AY106" s="153" t="s">
        <v>169</v>
      </c>
    </row>
    <row r="107" spans="2:65" s="1" customFormat="1" ht="16.5" customHeight="1">
      <c r="B107" s="138"/>
      <c r="C107" s="170" t="s">
        <v>216</v>
      </c>
      <c r="D107" s="170" t="s">
        <v>293</v>
      </c>
      <c r="E107" s="171" t="s">
        <v>619</v>
      </c>
      <c r="F107" s="172" t="s">
        <v>800</v>
      </c>
      <c r="G107" s="173" t="s">
        <v>174</v>
      </c>
      <c r="H107" s="174">
        <v>7</v>
      </c>
      <c r="I107" s="175"/>
      <c r="J107" s="176">
        <f>ROUND(I107*H107,2)</f>
        <v>0</v>
      </c>
      <c r="K107" s="172" t="s">
        <v>1</v>
      </c>
      <c r="L107" s="177"/>
      <c r="M107" s="178" t="s">
        <v>1</v>
      </c>
      <c r="N107" s="179" t="s">
        <v>39</v>
      </c>
      <c r="O107" s="48"/>
      <c r="P107" s="148">
        <f>O107*H107</f>
        <v>0</v>
      </c>
      <c r="Q107" s="148">
        <v>0.06</v>
      </c>
      <c r="R107" s="148">
        <f>Q107*H107</f>
        <v>0.42</v>
      </c>
      <c r="S107" s="148">
        <v>0</v>
      </c>
      <c r="T107" s="149">
        <f>S107*H107</f>
        <v>0</v>
      </c>
      <c r="AR107" s="15" t="s">
        <v>545</v>
      </c>
      <c r="AT107" s="15" t="s">
        <v>293</v>
      </c>
      <c r="AU107" s="15" t="s">
        <v>78</v>
      </c>
      <c r="AY107" s="15" t="s">
        <v>169</v>
      </c>
      <c r="BE107" s="150">
        <f>IF(N107="základní",J107,0)</f>
        <v>0</v>
      </c>
      <c r="BF107" s="150">
        <f>IF(N107="snížená",J107,0)</f>
        <v>0</v>
      </c>
      <c r="BG107" s="150">
        <f>IF(N107="zákl. přenesená",J107,0)</f>
        <v>0</v>
      </c>
      <c r="BH107" s="150">
        <f>IF(N107="sníž. přenesená",J107,0)</f>
        <v>0</v>
      </c>
      <c r="BI107" s="150">
        <f>IF(N107="nulová",J107,0)</f>
        <v>0</v>
      </c>
      <c r="BJ107" s="15" t="s">
        <v>76</v>
      </c>
      <c r="BK107" s="150">
        <f>ROUND(I107*H107,2)</f>
        <v>0</v>
      </c>
      <c r="BL107" s="15" t="s">
        <v>545</v>
      </c>
      <c r="BM107" s="15" t="s">
        <v>620</v>
      </c>
    </row>
    <row r="108" spans="2:65" s="1" customFormat="1" ht="16.5" customHeight="1">
      <c r="B108" s="138"/>
      <c r="C108" s="170" t="s">
        <v>220</v>
      </c>
      <c r="D108" s="170" t="s">
        <v>293</v>
      </c>
      <c r="E108" s="171" t="s">
        <v>621</v>
      </c>
      <c r="F108" s="172" t="s">
        <v>800</v>
      </c>
      <c r="G108" s="173" t="s">
        <v>174</v>
      </c>
      <c r="H108" s="174">
        <v>1</v>
      </c>
      <c r="I108" s="175"/>
      <c r="J108" s="176">
        <f>ROUND(I108*H108,2)</f>
        <v>0</v>
      </c>
      <c r="K108" s="172" t="s">
        <v>1</v>
      </c>
      <c r="L108" s="177"/>
      <c r="M108" s="178" t="s">
        <v>1</v>
      </c>
      <c r="N108" s="179" t="s">
        <v>39</v>
      </c>
      <c r="O108" s="48"/>
      <c r="P108" s="148">
        <f>O108*H108</f>
        <v>0</v>
      </c>
      <c r="Q108" s="148">
        <v>0.06</v>
      </c>
      <c r="R108" s="148">
        <f>Q108*H108</f>
        <v>0.06</v>
      </c>
      <c r="S108" s="148">
        <v>0</v>
      </c>
      <c r="T108" s="149">
        <f>S108*H108</f>
        <v>0</v>
      </c>
      <c r="AR108" s="15" t="s">
        <v>545</v>
      </c>
      <c r="AT108" s="15" t="s">
        <v>293</v>
      </c>
      <c r="AU108" s="15" t="s">
        <v>78</v>
      </c>
      <c r="AY108" s="15" t="s">
        <v>169</v>
      </c>
      <c r="BE108" s="150">
        <f>IF(N108="základní",J108,0)</f>
        <v>0</v>
      </c>
      <c r="BF108" s="150">
        <f>IF(N108="snížená",J108,0)</f>
        <v>0</v>
      </c>
      <c r="BG108" s="150">
        <f>IF(N108="zákl. přenesená",J108,0)</f>
        <v>0</v>
      </c>
      <c r="BH108" s="150">
        <f>IF(N108="sníž. přenesená",J108,0)</f>
        <v>0</v>
      </c>
      <c r="BI108" s="150">
        <f>IF(N108="nulová",J108,0)</f>
        <v>0</v>
      </c>
      <c r="BJ108" s="15" t="s">
        <v>76</v>
      </c>
      <c r="BK108" s="150">
        <f>ROUND(I108*H108,2)</f>
        <v>0</v>
      </c>
      <c r="BL108" s="15" t="s">
        <v>545</v>
      </c>
      <c r="BM108" s="15" t="s">
        <v>622</v>
      </c>
    </row>
    <row r="109" spans="2:65" s="1" customFormat="1" ht="16.5" customHeight="1">
      <c r="B109" s="138"/>
      <c r="C109" s="139" t="s">
        <v>224</v>
      </c>
      <c r="D109" s="139" t="s">
        <v>171</v>
      </c>
      <c r="E109" s="140" t="s">
        <v>623</v>
      </c>
      <c r="F109" s="141" t="s">
        <v>624</v>
      </c>
      <c r="G109" s="142" t="s">
        <v>174</v>
      </c>
      <c r="H109" s="143">
        <v>2</v>
      </c>
      <c r="I109" s="144"/>
      <c r="J109" s="145">
        <f>ROUND(I109*H109,2)</f>
        <v>0</v>
      </c>
      <c r="K109" s="141" t="s">
        <v>175</v>
      </c>
      <c r="L109" s="29"/>
      <c r="M109" s="146" t="s">
        <v>1</v>
      </c>
      <c r="N109" s="147" t="s">
        <v>39</v>
      </c>
      <c r="O109" s="48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AR109" s="15" t="s">
        <v>454</v>
      </c>
      <c r="AT109" s="15" t="s">
        <v>171</v>
      </c>
      <c r="AU109" s="15" t="s">
        <v>78</v>
      </c>
      <c r="AY109" s="15" t="s">
        <v>169</v>
      </c>
      <c r="BE109" s="150">
        <f>IF(N109="základní",J109,0)</f>
        <v>0</v>
      </c>
      <c r="BF109" s="150">
        <f>IF(N109="snížená",J109,0)</f>
        <v>0</v>
      </c>
      <c r="BG109" s="150">
        <f>IF(N109="zákl. přenesená",J109,0)</f>
        <v>0</v>
      </c>
      <c r="BH109" s="150">
        <f>IF(N109="sníž. přenesená",J109,0)</f>
        <v>0</v>
      </c>
      <c r="BI109" s="150">
        <f>IF(N109="nulová",J109,0)</f>
        <v>0</v>
      </c>
      <c r="BJ109" s="15" t="s">
        <v>76</v>
      </c>
      <c r="BK109" s="150">
        <f>ROUND(I109*H109,2)</f>
        <v>0</v>
      </c>
      <c r="BL109" s="15" t="s">
        <v>454</v>
      </c>
      <c r="BM109" s="15" t="s">
        <v>625</v>
      </c>
    </row>
    <row r="110" spans="2:65" s="1" customFormat="1" ht="16.5" customHeight="1">
      <c r="B110" s="138"/>
      <c r="C110" s="139" t="s">
        <v>8</v>
      </c>
      <c r="D110" s="139" t="s">
        <v>171</v>
      </c>
      <c r="E110" s="140" t="s">
        <v>626</v>
      </c>
      <c r="F110" s="141" t="s">
        <v>627</v>
      </c>
      <c r="G110" s="142" t="s">
        <v>174</v>
      </c>
      <c r="H110" s="143">
        <v>8</v>
      </c>
      <c r="I110" s="144"/>
      <c r="J110" s="145">
        <f>ROUND(I110*H110,2)</f>
        <v>0</v>
      </c>
      <c r="K110" s="141" t="s">
        <v>175</v>
      </c>
      <c r="L110" s="29"/>
      <c r="M110" s="146" t="s">
        <v>1</v>
      </c>
      <c r="N110" s="147" t="s">
        <v>39</v>
      </c>
      <c r="O110" s="48"/>
      <c r="P110" s="148">
        <f>O110*H110</f>
        <v>0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AR110" s="15" t="s">
        <v>454</v>
      </c>
      <c r="AT110" s="15" t="s">
        <v>171</v>
      </c>
      <c r="AU110" s="15" t="s">
        <v>78</v>
      </c>
      <c r="AY110" s="15" t="s">
        <v>169</v>
      </c>
      <c r="BE110" s="150">
        <f>IF(N110="základní",J110,0)</f>
        <v>0</v>
      </c>
      <c r="BF110" s="150">
        <f>IF(N110="snížená",J110,0)</f>
        <v>0</v>
      </c>
      <c r="BG110" s="150">
        <f>IF(N110="zákl. přenesená",J110,0)</f>
        <v>0</v>
      </c>
      <c r="BH110" s="150">
        <f>IF(N110="sníž. přenesená",J110,0)</f>
        <v>0</v>
      </c>
      <c r="BI110" s="150">
        <f>IF(N110="nulová",J110,0)</f>
        <v>0</v>
      </c>
      <c r="BJ110" s="15" t="s">
        <v>76</v>
      </c>
      <c r="BK110" s="150">
        <f>ROUND(I110*H110,2)</f>
        <v>0</v>
      </c>
      <c r="BL110" s="15" t="s">
        <v>454</v>
      </c>
      <c r="BM110" s="15" t="s">
        <v>628</v>
      </c>
    </row>
    <row r="111" spans="2:65" s="11" customFormat="1">
      <c r="B111" s="151"/>
      <c r="D111" s="152" t="s">
        <v>184</v>
      </c>
      <c r="E111" s="153" t="s">
        <v>1</v>
      </c>
      <c r="F111" s="154" t="s">
        <v>555</v>
      </c>
      <c r="H111" s="155">
        <v>8</v>
      </c>
      <c r="I111" s="156"/>
      <c r="L111" s="151"/>
      <c r="M111" s="157"/>
      <c r="N111" s="158"/>
      <c r="O111" s="158"/>
      <c r="P111" s="158"/>
      <c r="Q111" s="158"/>
      <c r="R111" s="158"/>
      <c r="S111" s="158"/>
      <c r="T111" s="159"/>
      <c r="AT111" s="153" t="s">
        <v>184</v>
      </c>
      <c r="AU111" s="153" t="s">
        <v>78</v>
      </c>
      <c r="AV111" s="11" t="s">
        <v>78</v>
      </c>
      <c r="AW111" s="11" t="s">
        <v>30</v>
      </c>
      <c r="AX111" s="11" t="s">
        <v>76</v>
      </c>
      <c r="AY111" s="153" t="s">
        <v>169</v>
      </c>
    </row>
    <row r="112" spans="2:65" s="1" customFormat="1" ht="16.5" customHeight="1">
      <c r="B112" s="138"/>
      <c r="C112" s="170" t="s">
        <v>232</v>
      </c>
      <c r="D112" s="170" t="s">
        <v>293</v>
      </c>
      <c r="E112" s="171" t="s">
        <v>629</v>
      </c>
      <c r="F112" s="172" t="s">
        <v>630</v>
      </c>
      <c r="G112" s="173" t="s">
        <v>174</v>
      </c>
      <c r="H112" s="174">
        <v>8</v>
      </c>
      <c r="I112" s="175"/>
      <c r="J112" s="176">
        <f>ROUND(I112*H112,2)</f>
        <v>0</v>
      </c>
      <c r="K112" s="172" t="s">
        <v>1</v>
      </c>
      <c r="L112" s="177"/>
      <c r="M112" s="178" t="s">
        <v>1</v>
      </c>
      <c r="N112" s="179" t="s">
        <v>39</v>
      </c>
      <c r="O112" s="48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AR112" s="15" t="s">
        <v>545</v>
      </c>
      <c r="AT112" s="15" t="s">
        <v>293</v>
      </c>
      <c r="AU112" s="15" t="s">
        <v>78</v>
      </c>
      <c r="AY112" s="15" t="s">
        <v>169</v>
      </c>
      <c r="BE112" s="150">
        <f>IF(N112="základní",J112,0)</f>
        <v>0</v>
      </c>
      <c r="BF112" s="150">
        <f>IF(N112="snížená",J112,0)</f>
        <v>0</v>
      </c>
      <c r="BG112" s="150">
        <f>IF(N112="zákl. přenesená",J112,0)</f>
        <v>0</v>
      </c>
      <c r="BH112" s="150">
        <f>IF(N112="sníž. přenesená",J112,0)</f>
        <v>0</v>
      </c>
      <c r="BI112" s="150">
        <f>IF(N112="nulová",J112,0)</f>
        <v>0</v>
      </c>
      <c r="BJ112" s="15" t="s">
        <v>76</v>
      </c>
      <c r="BK112" s="150">
        <f>ROUND(I112*H112,2)</f>
        <v>0</v>
      </c>
      <c r="BL112" s="15" t="s">
        <v>545</v>
      </c>
      <c r="BM112" s="15" t="s">
        <v>631</v>
      </c>
    </row>
    <row r="113" spans="2:65" s="1" customFormat="1" ht="16.5" customHeight="1">
      <c r="B113" s="138"/>
      <c r="C113" s="139" t="s">
        <v>237</v>
      </c>
      <c r="D113" s="139" t="s">
        <v>171</v>
      </c>
      <c r="E113" s="140" t="s">
        <v>632</v>
      </c>
      <c r="F113" s="141" t="s">
        <v>633</v>
      </c>
      <c r="G113" s="142" t="s">
        <v>214</v>
      </c>
      <c r="H113" s="143">
        <v>220</v>
      </c>
      <c r="I113" s="144"/>
      <c r="J113" s="145">
        <f>ROUND(I113*H113,2)</f>
        <v>0</v>
      </c>
      <c r="K113" s="141" t="s">
        <v>175</v>
      </c>
      <c r="L113" s="29"/>
      <c r="M113" s="146" t="s">
        <v>1</v>
      </c>
      <c r="N113" s="147" t="s">
        <v>39</v>
      </c>
      <c r="O113" s="48"/>
      <c r="P113" s="148">
        <f>O113*H113</f>
        <v>0</v>
      </c>
      <c r="Q113" s="148">
        <v>0</v>
      </c>
      <c r="R113" s="148">
        <f>Q113*H113</f>
        <v>0</v>
      </c>
      <c r="S113" s="148">
        <v>0</v>
      </c>
      <c r="T113" s="149">
        <f>S113*H113</f>
        <v>0</v>
      </c>
      <c r="AR113" s="15" t="s">
        <v>454</v>
      </c>
      <c r="AT113" s="15" t="s">
        <v>171</v>
      </c>
      <c r="AU113" s="15" t="s">
        <v>78</v>
      </c>
      <c r="AY113" s="15" t="s">
        <v>169</v>
      </c>
      <c r="BE113" s="150">
        <f>IF(N113="základní",J113,0)</f>
        <v>0</v>
      </c>
      <c r="BF113" s="150">
        <f>IF(N113="snížená",J113,0)</f>
        <v>0</v>
      </c>
      <c r="BG113" s="150">
        <f>IF(N113="zákl. přenesená",J113,0)</f>
        <v>0</v>
      </c>
      <c r="BH113" s="150">
        <f>IF(N113="sníž. přenesená",J113,0)</f>
        <v>0</v>
      </c>
      <c r="BI113" s="150">
        <f>IF(N113="nulová",J113,0)</f>
        <v>0</v>
      </c>
      <c r="BJ113" s="15" t="s">
        <v>76</v>
      </c>
      <c r="BK113" s="150">
        <f>ROUND(I113*H113,2)</f>
        <v>0</v>
      </c>
      <c r="BL113" s="15" t="s">
        <v>454</v>
      </c>
      <c r="BM113" s="15" t="s">
        <v>634</v>
      </c>
    </row>
    <row r="114" spans="2:65" s="11" customFormat="1">
      <c r="B114" s="151"/>
      <c r="D114" s="152" t="s">
        <v>184</v>
      </c>
      <c r="E114" s="153" t="s">
        <v>1</v>
      </c>
      <c r="F114" s="154" t="s">
        <v>576</v>
      </c>
      <c r="H114" s="155">
        <v>220</v>
      </c>
      <c r="I114" s="156"/>
      <c r="L114" s="151"/>
      <c r="M114" s="157"/>
      <c r="N114" s="158"/>
      <c r="O114" s="158"/>
      <c r="P114" s="158"/>
      <c r="Q114" s="158"/>
      <c r="R114" s="158"/>
      <c r="S114" s="158"/>
      <c r="T114" s="159"/>
      <c r="AT114" s="153" t="s">
        <v>184</v>
      </c>
      <c r="AU114" s="153" t="s">
        <v>78</v>
      </c>
      <c r="AV114" s="11" t="s">
        <v>78</v>
      </c>
      <c r="AW114" s="11" t="s">
        <v>30</v>
      </c>
      <c r="AX114" s="11" t="s">
        <v>76</v>
      </c>
      <c r="AY114" s="153" t="s">
        <v>169</v>
      </c>
    </row>
    <row r="115" spans="2:65" s="1" customFormat="1" ht="16.5" customHeight="1">
      <c r="B115" s="138"/>
      <c r="C115" s="170" t="s">
        <v>241</v>
      </c>
      <c r="D115" s="170" t="s">
        <v>293</v>
      </c>
      <c r="E115" s="171" t="s">
        <v>635</v>
      </c>
      <c r="F115" s="172" t="s">
        <v>636</v>
      </c>
      <c r="G115" s="173" t="s">
        <v>305</v>
      </c>
      <c r="H115" s="174">
        <v>136.4</v>
      </c>
      <c r="I115" s="175"/>
      <c r="J115" s="176">
        <f>ROUND(I115*H115,2)</f>
        <v>0</v>
      </c>
      <c r="K115" s="172" t="s">
        <v>175</v>
      </c>
      <c r="L115" s="177"/>
      <c r="M115" s="178" t="s">
        <v>1</v>
      </c>
      <c r="N115" s="179" t="s">
        <v>39</v>
      </c>
      <c r="O115" s="48"/>
      <c r="P115" s="148">
        <f>O115*H115</f>
        <v>0</v>
      </c>
      <c r="Q115" s="148">
        <v>1E-3</v>
      </c>
      <c r="R115" s="148">
        <f>Q115*H115</f>
        <v>0.13640000000000002</v>
      </c>
      <c r="S115" s="148">
        <v>0</v>
      </c>
      <c r="T115" s="149">
        <f>S115*H115</f>
        <v>0</v>
      </c>
      <c r="AR115" s="15" t="s">
        <v>545</v>
      </c>
      <c r="AT115" s="15" t="s">
        <v>293</v>
      </c>
      <c r="AU115" s="15" t="s">
        <v>78</v>
      </c>
      <c r="AY115" s="15" t="s">
        <v>169</v>
      </c>
      <c r="BE115" s="150">
        <f>IF(N115="základní",J115,0)</f>
        <v>0</v>
      </c>
      <c r="BF115" s="150">
        <f>IF(N115="snížená",J115,0)</f>
        <v>0</v>
      </c>
      <c r="BG115" s="150">
        <f>IF(N115="zákl. přenesená",J115,0)</f>
        <v>0</v>
      </c>
      <c r="BH115" s="150">
        <f>IF(N115="sníž. přenesená",J115,0)</f>
        <v>0</v>
      </c>
      <c r="BI115" s="150">
        <f>IF(N115="nulová",J115,0)</f>
        <v>0</v>
      </c>
      <c r="BJ115" s="15" t="s">
        <v>76</v>
      </c>
      <c r="BK115" s="150">
        <f>ROUND(I115*H115,2)</f>
        <v>0</v>
      </c>
      <c r="BL115" s="15" t="s">
        <v>545</v>
      </c>
      <c r="BM115" s="15" t="s">
        <v>637</v>
      </c>
    </row>
    <row r="116" spans="2:65" s="1" customFormat="1" ht="19.5">
      <c r="B116" s="29"/>
      <c r="D116" s="152" t="s">
        <v>277</v>
      </c>
      <c r="F116" s="168" t="s">
        <v>638</v>
      </c>
      <c r="I116" s="84"/>
      <c r="L116" s="29"/>
      <c r="M116" s="169"/>
      <c r="N116" s="48"/>
      <c r="O116" s="48"/>
      <c r="P116" s="48"/>
      <c r="Q116" s="48"/>
      <c r="R116" s="48"/>
      <c r="S116" s="48"/>
      <c r="T116" s="49"/>
      <c r="AT116" s="15" t="s">
        <v>277</v>
      </c>
      <c r="AU116" s="15" t="s">
        <v>78</v>
      </c>
    </row>
    <row r="117" spans="2:65" s="11" customFormat="1">
      <c r="B117" s="151"/>
      <c r="D117" s="152" t="s">
        <v>184</v>
      </c>
      <c r="F117" s="154" t="s">
        <v>639</v>
      </c>
      <c r="H117" s="155">
        <v>136.4</v>
      </c>
      <c r="I117" s="156"/>
      <c r="L117" s="151"/>
      <c r="M117" s="157"/>
      <c r="N117" s="158"/>
      <c r="O117" s="158"/>
      <c r="P117" s="158"/>
      <c r="Q117" s="158"/>
      <c r="R117" s="158"/>
      <c r="S117" s="158"/>
      <c r="T117" s="159"/>
      <c r="AT117" s="153" t="s">
        <v>184</v>
      </c>
      <c r="AU117" s="153" t="s">
        <v>78</v>
      </c>
      <c r="AV117" s="11" t="s">
        <v>78</v>
      </c>
      <c r="AW117" s="11" t="s">
        <v>3</v>
      </c>
      <c r="AX117" s="11" t="s">
        <v>76</v>
      </c>
      <c r="AY117" s="153" t="s">
        <v>169</v>
      </c>
    </row>
    <row r="118" spans="2:65" s="1" customFormat="1" ht="16.5" customHeight="1">
      <c r="B118" s="138"/>
      <c r="C118" s="139" t="s">
        <v>246</v>
      </c>
      <c r="D118" s="139" t="s">
        <v>171</v>
      </c>
      <c r="E118" s="140" t="s">
        <v>640</v>
      </c>
      <c r="F118" s="141" t="s">
        <v>641</v>
      </c>
      <c r="G118" s="142" t="s">
        <v>214</v>
      </c>
      <c r="H118" s="143">
        <v>90</v>
      </c>
      <c r="I118" s="144"/>
      <c r="J118" s="145">
        <f>ROUND(I118*H118,2)</f>
        <v>0</v>
      </c>
      <c r="K118" s="141" t="s">
        <v>175</v>
      </c>
      <c r="L118" s="29"/>
      <c r="M118" s="146" t="s">
        <v>1</v>
      </c>
      <c r="N118" s="147" t="s">
        <v>39</v>
      </c>
      <c r="O118" s="48"/>
      <c r="P118" s="148">
        <f>O118*H118</f>
        <v>0</v>
      </c>
      <c r="Q118" s="148">
        <v>0</v>
      </c>
      <c r="R118" s="148">
        <f>Q118*H118</f>
        <v>0</v>
      </c>
      <c r="S118" s="148">
        <v>0</v>
      </c>
      <c r="T118" s="149">
        <f>S118*H118</f>
        <v>0</v>
      </c>
      <c r="AR118" s="15" t="s">
        <v>454</v>
      </c>
      <c r="AT118" s="15" t="s">
        <v>171</v>
      </c>
      <c r="AU118" s="15" t="s">
        <v>78</v>
      </c>
      <c r="AY118" s="15" t="s">
        <v>169</v>
      </c>
      <c r="BE118" s="150">
        <f>IF(N118="základní",J118,0)</f>
        <v>0</v>
      </c>
      <c r="BF118" s="150">
        <f>IF(N118="snížená",J118,0)</f>
        <v>0</v>
      </c>
      <c r="BG118" s="150">
        <f>IF(N118="zákl. přenesená",J118,0)</f>
        <v>0</v>
      </c>
      <c r="BH118" s="150">
        <f>IF(N118="sníž. přenesená",J118,0)</f>
        <v>0</v>
      </c>
      <c r="BI118" s="150">
        <f>IF(N118="nulová",J118,0)</f>
        <v>0</v>
      </c>
      <c r="BJ118" s="15" t="s">
        <v>76</v>
      </c>
      <c r="BK118" s="150">
        <f>ROUND(I118*H118,2)</f>
        <v>0</v>
      </c>
      <c r="BL118" s="15" t="s">
        <v>454</v>
      </c>
      <c r="BM118" s="15" t="s">
        <v>642</v>
      </c>
    </row>
    <row r="119" spans="2:65" s="11" customFormat="1">
      <c r="B119" s="151"/>
      <c r="D119" s="152" t="s">
        <v>184</v>
      </c>
      <c r="E119" s="153" t="s">
        <v>1</v>
      </c>
      <c r="F119" s="154" t="s">
        <v>573</v>
      </c>
      <c r="H119" s="155">
        <v>90</v>
      </c>
      <c r="I119" s="156"/>
      <c r="L119" s="151"/>
      <c r="M119" s="157"/>
      <c r="N119" s="158"/>
      <c r="O119" s="158"/>
      <c r="P119" s="158"/>
      <c r="Q119" s="158"/>
      <c r="R119" s="158"/>
      <c r="S119" s="158"/>
      <c r="T119" s="159"/>
      <c r="AT119" s="153" t="s">
        <v>184</v>
      </c>
      <c r="AU119" s="153" t="s">
        <v>78</v>
      </c>
      <c r="AV119" s="11" t="s">
        <v>78</v>
      </c>
      <c r="AW119" s="11" t="s">
        <v>30</v>
      </c>
      <c r="AX119" s="11" t="s">
        <v>76</v>
      </c>
      <c r="AY119" s="153" t="s">
        <v>169</v>
      </c>
    </row>
    <row r="120" spans="2:65" s="1" customFormat="1" ht="16.5" customHeight="1">
      <c r="B120" s="138"/>
      <c r="C120" s="170" t="s">
        <v>251</v>
      </c>
      <c r="D120" s="170" t="s">
        <v>293</v>
      </c>
      <c r="E120" s="171" t="s">
        <v>643</v>
      </c>
      <c r="F120" s="172" t="s">
        <v>644</v>
      </c>
      <c r="G120" s="173" t="s">
        <v>214</v>
      </c>
      <c r="H120" s="174">
        <v>90</v>
      </c>
      <c r="I120" s="175"/>
      <c r="J120" s="176">
        <f>ROUND(I120*H120,2)</f>
        <v>0</v>
      </c>
      <c r="K120" s="172" t="s">
        <v>175</v>
      </c>
      <c r="L120" s="177"/>
      <c r="M120" s="178" t="s">
        <v>1</v>
      </c>
      <c r="N120" s="179" t="s">
        <v>39</v>
      </c>
      <c r="O120" s="48"/>
      <c r="P120" s="148">
        <f>O120*H120</f>
        <v>0</v>
      </c>
      <c r="Q120" s="148">
        <v>1.2E-4</v>
      </c>
      <c r="R120" s="148">
        <f>Q120*H120</f>
        <v>1.0800000000000001E-2</v>
      </c>
      <c r="S120" s="148">
        <v>0</v>
      </c>
      <c r="T120" s="149">
        <f>S120*H120</f>
        <v>0</v>
      </c>
      <c r="AR120" s="15" t="s">
        <v>545</v>
      </c>
      <c r="AT120" s="15" t="s">
        <v>293</v>
      </c>
      <c r="AU120" s="15" t="s">
        <v>78</v>
      </c>
      <c r="AY120" s="15" t="s">
        <v>169</v>
      </c>
      <c r="BE120" s="150">
        <f>IF(N120="základní",J120,0)</f>
        <v>0</v>
      </c>
      <c r="BF120" s="150">
        <f>IF(N120="snížená",J120,0)</f>
        <v>0</v>
      </c>
      <c r="BG120" s="150">
        <f>IF(N120="zákl. přenesená",J120,0)</f>
        <v>0</v>
      </c>
      <c r="BH120" s="150">
        <f>IF(N120="sníž. přenesená",J120,0)</f>
        <v>0</v>
      </c>
      <c r="BI120" s="150">
        <f>IF(N120="nulová",J120,0)</f>
        <v>0</v>
      </c>
      <c r="BJ120" s="15" t="s">
        <v>76</v>
      </c>
      <c r="BK120" s="150">
        <f>ROUND(I120*H120,2)</f>
        <v>0</v>
      </c>
      <c r="BL120" s="15" t="s">
        <v>545</v>
      </c>
      <c r="BM120" s="15" t="s">
        <v>645</v>
      </c>
    </row>
    <row r="121" spans="2:65" s="1" customFormat="1" ht="16.5" customHeight="1">
      <c r="B121" s="138"/>
      <c r="C121" s="139" t="s">
        <v>7</v>
      </c>
      <c r="D121" s="139" t="s">
        <v>171</v>
      </c>
      <c r="E121" s="140" t="s">
        <v>646</v>
      </c>
      <c r="F121" s="141" t="s">
        <v>647</v>
      </c>
      <c r="G121" s="142" t="s">
        <v>214</v>
      </c>
      <c r="H121" s="143">
        <v>220</v>
      </c>
      <c r="I121" s="144"/>
      <c r="J121" s="145">
        <f>ROUND(I121*H121,2)</f>
        <v>0</v>
      </c>
      <c r="K121" s="141" t="s">
        <v>175</v>
      </c>
      <c r="L121" s="29"/>
      <c r="M121" s="146" t="s">
        <v>1</v>
      </c>
      <c r="N121" s="147" t="s">
        <v>39</v>
      </c>
      <c r="O121" s="48"/>
      <c r="P121" s="148">
        <f>O121*H121</f>
        <v>0</v>
      </c>
      <c r="Q121" s="148">
        <v>0</v>
      </c>
      <c r="R121" s="148">
        <f>Q121*H121</f>
        <v>0</v>
      </c>
      <c r="S121" s="148">
        <v>0</v>
      </c>
      <c r="T121" s="149">
        <f>S121*H121</f>
        <v>0</v>
      </c>
      <c r="AR121" s="15" t="s">
        <v>454</v>
      </c>
      <c r="AT121" s="15" t="s">
        <v>171</v>
      </c>
      <c r="AU121" s="15" t="s">
        <v>78</v>
      </c>
      <c r="AY121" s="15" t="s">
        <v>169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5" t="s">
        <v>76</v>
      </c>
      <c r="BK121" s="150">
        <f>ROUND(I121*H121,2)</f>
        <v>0</v>
      </c>
      <c r="BL121" s="15" t="s">
        <v>454</v>
      </c>
      <c r="BM121" s="15" t="s">
        <v>648</v>
      </c>
    </row>
    <row r="122" spans="2:65" s="11" customFormat="1">
      <c r="B122" s="151"/>
      <c r="D122" s="152" t="s">
        <v>184</v>
      </c>
      <c r="E122" s="153" t="s">
        <v>1</v>
      </c>
      <c r="F122" s="154" t="s">
        <v>576</v>
      </c>
      <c r="H122" s="155">
        <v>220</v>
      </c>
      <c r="I122" s="156"/>
      <c r="L122" s="151"/>
      <c r="M122" s="157"/>
      <c r="N122" s="158"/>
      <c r="O122" s="158"/>
      <c r="P122" s="158"/>
      <c r="Q122" s="158"/>
      <c r="R122" s="158"/>
      <c r="S122" s="158"/>
      <c r="T122" s="159"/>
      <c r="AT122" s="153" t="s">
        <v>184</v>
      </c>
      <c r="AU122" s="153" t="s">
        <v>78</v>
      </c>
      <c r="AV122" s="11" t="s">
        <v>78</v>
      </c>
      <c r="AW122" s="11" t="s">
        <v>30</v>
      </c>
      <c r="AX122" s="11" t="s">
        <v>76</v>
      </c>
      <c r="AY122" s="153" t="s">
        <v>169</v>
      </c>
    </row>
    <row r="123" spans="2:65" s="1" customFormat="1" ht="16.5" customHeight="1">
      <c r="B123" s="138"/>
      <c r="C123" s="170" t="s">
        <v>260</v>
      </c>
      <c r="D123" s="170" t="s">
        <v>293</v>
      </c>
      <c r="E123" s="171" t="s">
        <v>649</v>
      </c>
      <c r="F123" s="172" t="s">
        <v>650</v>
      </c>
      <c r="G123" s="173" t="s">
        <v>214</v>
      </c>
      <c r="H123" s="174">
        <v>220</v>
      </c>
      <c r="I123" s="175"/>
      <c r="J123" s="176">
        <f>ROUND(I123*H123,2)</f>
        <v>0</v>
      </c>
      <c r="K123" s="172" t="s">
        <v>175</v>
      </c>
      <c r="L123" s="177"/>
      <c r="M123" s="178" t="s">
        <v>1</v>
      </c>
      <c r="N123" s="179" t="s">
        <v>39</v>
      </c>
      <c r="O123" s="48"/>
      <c r="P123" s="148">
        <f>O123*H123</f>
        <v>0</v>
      </c>
      <c r="Q123" s="148">
        <v>8.9999999999999998E-4</v>
      </c>
      <c r="R123" s="148">
        <f>Q123*H123</f>
        <v>0.19799999999999998</v>
      </c>
      <c r="S123" s="148">
        <v>0</v>
      </c>
      <c r="T123" s="149">
        <f>S123*H123</f>
        <v>0</v>
      </c>
      <c r="AR123" s="15" t="s">
        <v>545</v>
      </c>
      <c r="AT123" s="15" t="s">
        <v>293</v>
      </c>
      <c r="AU123" s="15" t="s">
        <v>78</v>
      </c>
      <c r="AY123" s="15" t="s">
        <v>169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5" t="s">
        <v>76</v>
      </c>
      <c r="BK123" s="150">
        <f>ROUND(I123*H123,2)</f>
        <v>0</v>
      </c>
      <c r="BL123" s="15" t="s">
        <v>545</v>
      </c>
      <c r="BM123" s="15" t="s">
        <v>651</v>
      </c>
    </row>
    <row r="124" spans="2:65" s="1" customFormat="1" ht="16.5" customHeight="1">
      <c r="B124" s="138"/>
      <c r="C124" s="139" t="s">
        <v>264</v>
      </c>
      <c r="D124" s="139" t="s">
        <v>171</v>
      </c>
      <c r="E124" s="140" t="s">
        <v>652</v>
      </c>
      <c r="F124" s="141" t="s">
        <v>653</v>
      </c>
      <c r="G124" s="142" t="s">
        <v>214</v>
      </c>
      <c r="H124" s="143">
        <v>60</v>
      </c>
      <c r="I124" s="144"/>
      <c r="J124" s="145">
        <f>ROUND(I124*H124,2)</f>
        <v>0</v>
      </c>
      <c r="K124" s="141" t="s">
        <v>175</v>
      </c>
      <c r="L124" s="29"/>
      <c r="M124" s="146" t="s">
        <v>1</v>
      </c>
      <c r="N124" s="147" t="s">
        <v>39</v>
      </c>
      <c r="O124" s="48"/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" t="s">
        <v>454</v>
      </c>
      <c r="AT124" s="15" t="s">
        <v>171</v>
      </c>
      <c r="AU124" s="15" t="s">
        <v>78</v>
      </c>
      <c r="AY124" s="15" t="s">
        <v>169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5" t="s">
        <v>76</v>
      </c>
      <c r="BK124" s="150">
        <f>ROUND(I124*H124,2)</f>
        <v>0</v>
      </c>
      <c r="BL124" s="15" t="s">
        <v>454</v>
      </c>
      <c r="BM124" s="15" t="s">
        <v>654</v>
      </c>
    </row>
    <row r="125" spans="2:65" s="11" customFormat="1">
      <c r="B125" s="151"/>
      <c r="D125" s="152" t="s">
        <v>184</v>
      </c>
      <c r="E125" s="153" t="s">
        <v>1</v>
      </c>
      <c r="F125" s="154" t="s">
        <v>567</v>
      </c>
      <c r="H125" s="155">
        <v>60</v>
      </c>
      <c r="I125" s="156"/>
      <c r="L125" s="151"/>
      <c r="M125" s="157"/>
      <c r="N125" s="158"/>
      <c r="O125" s="158"/>
      <c r="P125" s="158"/>
      <c r="Q125" s="158"/>
      <c r="R125" s="158"/>
      <c r="S125" s="158"/>
      <c r="T125" s="159"/>
      <c r="AT125" s="153" t="s">
        <v>184</v>
      </c>
      <c r="AU125" s="153" t="s">
        <v>78</v>
      </c>
      <c r="AV125" s="11" t="s">
        <v>78</v>
      </c>
      <c r="AW125" s="11" t="s">
        <v>30</v>
      </c>
      <c r="AX125" s="11" t="s">
        <v>76</v>
      </c>
      <c r="AY125" s="153" t="s">
        <v>169</v>
      </c>
    </row>
    <row r="126" spans="2:65" s="1" customFormat="1" ht="16.5" customHeight="1">
      <c r="B126" s="138"/>
      <c r="C126" s="170" t="s">
        <v>268</v>
      </c>
      <c r="D126" s="170" t="s">
        <v>293</v>
      </c>
      <c r="E126" s="171" t="s">
        <v>655</v>
      </c>
      <c r="F126" s="172" t="s">
        <v>656</v>
      </c>
      <c r="G126" s="173" t="s">
        <v>214</v>
      </c>
      <c r="H126" s="174">
        <v>60</v>
      </c>
      <c r="I126" s="175"/>
      <c r="J126" s="176">
        <f>ROUND(I126*H126,2)</f>
        <v>0</v>
      </c>
      <c r="K126" s="172" t="s">
        <v>175</v>
      </c>
      <c r="L126" s="177"/>
      <c r="M126" s="178" t="s">
        <v>1</v>
      </c>
      <c r="N126" s="179" t="s">
        <v>39</v>
      </c>
      <c r="O126" s="48"/>
      <c r="P126" s="148">
        <f>O126*H126</f>
        <v>0</v>
      </c>
      <c r="Q126" s="148">
        <v>1.6000000000000001E-4</v>
      </c>
      <c r="R126" s="148">
        <f>Q126*H126</f>
        <v>9.6000000000000009E-3</v>
      </c>
      <c r="S126" s="148">
        <v>0</v>
      </c>
      <c r="T126" s="149">
        <f>S126*H126</f>
        <v>0</v>
      </c>
      <c r="AR126" s="15" t="s">
        <v>545</v>
      </c>
      <c r="AT126" s="15" t="s">
        <v>293</v>
      </c>
      <c r="AU126" s="15" t="s">
        <v>78</v>
      </c>
      <c r="AY126" s="15" t="s">
        <v>169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5" t="s">
        <v>76</v>
      </c>
      <c r="BK126" s="150">
        <f>ROUND(I126*H126,2)</f>
        <v>0</v>
      </c>
      <c r="BL126" s="15" t="s">
        <v>545</v>
      </c>
      <c r="BM126" s="15" t="s">
        <v>657</v>
      </c>
    </row>
    <row r="127" spans="2:65" s="1" customFormat="1" ht="16.5" customHeight="1">
      <c r="B127" s="138"/>
      <c r="C127" s="139" t="s">
        <v>273</v>
      </c>
      <c r="D127" s="139" t="s">
        <v>171</v>
      </c>
      <c r="E127" s="140" t="s">
        <v>658</v>
      </c>
      <c r="F127" s="141" t="s">
        <v>659</v>
      </c>
      <c r="G127" s="142" t="s">
        <v>660</v>
      </c>
      <c r="H127" s="190"/>
      <c r="I127" s="144"/>
      <c r="J127" s="145">
        <f>ROUND(I127*H127,2)</f>
        <v>0</v>
      </c>
      <c r="K127" s="141" t="s">
        <v>1</v>
      </c>
      <c r="L127" s="29"/>
      <c r="M127" s="146" t="s">
        <v>1</v>
      </c>
      <c r="N127" s="147" t="s">
        <v>39</v>
      </c>
      <c r="O127" s="48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" t="s">
        <v>545</v>
      </c>
      <c r="AT127" s="15" t="s">
        <v>171</v>
      </c>
      <c r="AU127" s="15" t="s">
        <v>78</v>
      </c>
      <c r="AY127" s="15" t="s">
        <v>169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5" t="s">
        <v>76</v>
      </c>
      <c r="BK127" s="150">
        <f>ROUND(I127*H127,2)</f>
        <v>0</v>
      </c>
      <c r="BL127" s="15" t="s">
        <v>545</v>
      </c>
      <c r="BM127" s="15" t="s">
        <v>661</v>
      </c>
    </row>
    <row r="128" spans="2:65" s="1" customFormat="1" ht="16.5" customHeight="1">
      <c r="B128" s="138"/>
      <c r="C128" s="139" t="s">
        <v>280</v>
      </c>
      <c r="D128" s="139" t="s">
        <v>171</v>
      </c>
      <c r="E128" s="140" t="s">
        <v>662</v>
      </c>
      <c r="F128" s="141" t="s">
        <v>663</v>
      </c>
      <c r="G128" s="142" t="s">
        <v>660</v>
      </c>
      <c r="H128" s="190"/>
      <c r="I128" s="144"/>
      <c r="J128" s="145">
        <f>ROUND(I128*H128,2)</f>
        <v>0</v>
      </c>
      <c r="K128" s="141" t="s">
        <v>1</v>
      </c>
      <c r="L128" s="29"/>
      <c r="M128" s="146" t="s">
        <v>1</v>
      </c>
      <c r="N128" s="147" t="s">
        <v>39</v>
      </c>
      <c r="O128" s="48"/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" t="s">
        <v>454</v>
      </c>
      <c r="AT128" s="15" t="s">
        <v>171</v>
      </c>
      <c r="AU128" s="15" t="s">
        <v>78</v>
      </c>
      <c r="AY128" s="15" t="s">
        <v>169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5" t="s">
        <v>76</v>
      </c>
      <c r="BK128" s="150">
        <f>ROUND(I128*H128,2)</f>
        <v>0</v>
      </c>
      <c r="BL128" s="15" t="s">
        <v>454</v>
      </c>
      <c r="BM128" s="15" t="s">
        <v>664</v>
      </c>
    </row>
    <row r="129" spans="2:65" s="1" customFormat="1" ht="16.5" customHeight="1">
      <c r="B129" s="138"/>
      <c r="C129" s="139" t="s">
        <v>287</v>
      </c>
      <c r="D129" s="139" t="s">
        <v>171</v>
      </c>
      <c r="E129" s="140" t="s">
        <v>665</v>
      </c>
      <c r="F129" s="141" t="s">
        <v>666</v>
      </c>
      <c r="G129" s="142" t="s">
        <v>660</v>
      </c>
      <c r="H129" s="190"/>
      <c r="I129" s="144"/>
      <c r="J129" s="145">
        <f>ROUND(I129*H129,2)</f>
        <v>0</v>
      </c>
      <c r="K129" s="141" t="s">
        <v>1</v>
      </c>
      <c r="L129" s="29"/>
      <c r="M129" s="146" t="s">
        <v>1</v>
      </c>
      <c r="N129" s="147" t="s">
        <v>39</v>
      </c>
      <c r="O129" s="48"/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" t="s">
        <v>454</v>
      </c>
      <c r="AT129" s="15" t="s">
        <v>171</v>
      </c>
      <c r="AU129" s="15" t="s">
        <v>78</v>
      </c>
      <c r="AY129" s="15" t="s">
        <v>169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5" t="s">
        <v>76</v>
      </c>
      <c r="BK129" s="150">
        <f>ROUND(I129*H129,2)</f>
        <v>0</v>
      </c>
      <c r="BL129" s="15" t="s">
        <v>454</v>
      </c>
      <c r="BM129" s="15" t="s">
        <v>667</v>
      </c>
    </row>
    <row r="130" spans="2:65" s="10" customFormat="1" ht="22.9" customHeight="1">
      <c r="B130" s="125"/>
      <c r="D130" s="126" t="s">
        <v>67</v>
      </c>
      <c r="E130" s="136" t="s">
        <v>548</v>
      </c>
      <c r="F130" s="136" t="s">
        <v>549</v>
      </c>
      <c r="I130" s="128"/>
      <c r="J130" s="137">
        <f>BK130</f>
        <v>0</v>
      </c>
      <c r="L130" s="125"/>
      <c r="M130" s="130"/>
      <c r="N130" s="131"/>
      <c r="O130" s="131"/>
      <c r="P130" s="132">
        <f>SUM(P131:P162)</f>
        <v>0</v>
      </c>
      <c r="Q130" s="131"/>
      <c r="R130" s="132">
        <f>SUM(R131:R162)</f>
        <v>44.422800760000001</v>
      </c>
      <c r="S130" s="131"/>
      <c r="T130" s="133">
        <f>SUM(T131:T162)</f>
        <v>0</v>
      </c>
      <c r="AR130" s="126" t="s">
        <v>92</v>
      </c>
      <c r="AT130" s="134" t="s">
        <v>67</v>
      </c>
      <c r="AU130" s="134" t="s">
        <v>76</v>
      </c>
      <c r="AY130" s="126" t="s">
        <v>169</v>
      </c>
      <c r="BK130" s="135">
        <f>SUM(BK131:BK162)</f>
        <v>0</v>
      </c>
    </row>
    <row r="131" spans="2:65" s="1" customFormat="1" ht="16.5" customHeight="1">
      <c r="B131" s="138"/>
      <c r="C131" s="139" t="s">
        <v>292</v>
      </c>
      <c r="D131" s="139" t="s">
        <v>171</v>
      </c>
      <c r="E131" s="140" t="s">
        <v>668</v>
      </c>
      <c r="F131" s="141" t="s">
        <v>669</v>
      </c>
      <c r="G131" s="142" t="s">
        <v>670</v>
      </c>
      <c r="H131" s="143">
        <v>0.22</v>
      </c>
      <c r="I131" s="144"/>
      <c r="J131" s="145">
        <f>ROUND(I131*H131,2)</f>
        <v>0</v>
      </c>
      <c r="K131" s="141" t="s">
        <v>175</v>
      </c>
      <c r="L131" s="29"/>
      <c r="M131" s="146" t="s">
        <v>1</v>
      </c>
      <c r="N131" s="147" t="s">
        <v>39</v>
      </c>
      <c r="O131" s="48"/>
      <c r="P131" s="148">
        <f>O131*H131</f>
        <v>0</v>
      </c>
      <c r="Q131" s="148">
        <v>8.8000000000000005E-3</v>
      </c>
      <c r="R131" s="148">
        <f>Q131*H131</f>
        <v>1.9360000000000002E-3</v>
      </c>
      <c r="S131" s="148">
        <v>0</v>
      </c>
      <c r="T131" s="149">
        <f>S131*H131</f>
        <v>0</v>
      </c>
      <c r="AR131" s="15" t="s">
        <v>454</v>
      </c>
      <c r="AT131" s="15" t="s">
        <v>171</v>
      </c>
      <c r="AU131" s="15" t="s">
        <v>78</v>
      </c>
      <c r="AY131" s="15" t="s">
        <v>169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5" t="s">
        <v>76</v>
      </c>
      <c r="BK131" s="150">
        <f>ROUND(I131*H131,2)</f>
        <v>0</v>
      </c>
      <c r="BL131" s="15" t="s">
        <v>454</v>
      </c>
      <c r="BM131" s="15" t="s">
        <v>671</v>
      </c>
    </row>
    <row r="132" spans="2:65" s="1" customFormat="1" ht="19.5">
      <c r="B132" s="29"/>
      <c r="D132" s="152" t="s">
        <v>277</v>
      </c>
      <c r="F132" s="168" t="s">
        <v>672</v>
      </c>
      <c r="I132" s="84"/>
      <c r="L132" s="29"/>
      <c r="M132" s="169"/>
      <c r="N132" s="48"/>
      <c r="O132" s="48"/>
      <c r="P132" s="48"/>
      <c r="Q132" s="48"/>
      <c r="R132" s="48"/>
      <c r="S132" s="48"/>
      <c r="T132" s="49"/>
      <c r="AT132" s="15" t="s">
        <v>277</v>
      </c>
      <c r="AU132" s="15" t="s">
        <v>78</v>
      </c>
    </row>
    <row r="133" spans="2:65" s="11" customFormat="1">
      <c r="B133" s="151"/>
      <c r="D133" s="152" t="s">
        <v>184</v>
      </c>
      <c r="E133" s="153" t="s">
        <v>1</v>
      </c>
      <c r="F133" s="154" t="s">
        <v>576</v>
      </c>
      <c r="H133" s="155">
        <v>220</v>
      </c>
      <c r="I133" s="156"/>
      <c r="L133" s="151"/>
      <c r="M133" s="157"/>
      <c r="N133" s="158"/>
      <c r="O133" s="158"/>
      <c r="P133" s="158"/>
      <c r="Q133" s="158"/>
      <c r="R133" s="158"/>
      <c r="S133" s="158"/>
      <c r="T133" s="159"/>
      <c r="AT133" s="153" t="s">
        <v>184</v>
      </c>
      <c r="AU133" s="153" t="s">
        <v>78</v>
      </c>
      <c r="AV133" s="11" t="s">
        <v>78</v>
      </c>
      <c r="AW133" s="11" t="s">
        <v>30</v>
      </c>
      <c r="AX133" s="11" t="s">
        <v>76</v>
      </c>
      <c r="AY133" s="153" t="s">
        <v>169</v>
      </c>
    </row>
    <row r="134" spans="2:65" s="11" customFormat="1">
      <c r="B134" s="151"/>
      <c r="D134" s="152" t="s">
        <v>184</v>
      </c>
      <c r="F134" s="154" t="s">
        <v>673</v>
      </c>
      <c r="H134" s="155">
        <v>0.22</v>
      </c>
      <c r="I134" s="156"/>
      <c r="L134" s="151"/>
      <c r="M134" s="157"/>
      <c r="N134" s="158"/>
      <c r="O134" s="158"/>
      <c r="P134" s="158"/>
      <c r="Q134" s="158"/>
      <c r="R134" s="158"/>
      <c r="S134" s="158"/>
      <c r="T134" s="159"/>
      <c r="AT134" s="153" t="s">
        <v>184</v>
      </c>
      <c r="AU134" s="153" t="s">
        <v>78</v>
      </c>
      <c r="AV134" s="11" t="s">
        <v>78</v>
      </c>
      <c r="AW134" s="11" t="s">
        <v>3</v>
      </c>
      <c r="AX134" s="11" t="s">
        <v>76</v>
      </c>
      <c r="AY134" s="153" t="s">
        <v>169</v>
      </c>
    </row>
    <row r="135" spans="2:65" s="1" customFormat="1" ht="16.5" customHeight="1">
      <c r="B135" s="138"/>
      <c r="C135" s="139" t="s">
        <v>298</v>
      </c>
      <c r="D135" s="139" t="s">
        <v>171</v>
      </c>
      <c r="E135" s="140" t="s">
        <v>674</v>
      </c>
      <c r="F135" s="141" t="s">
        <v>675</v>
      </c>
      <c r="G135" s="142" t="s">
        <v>174</v>
      </c>
      <c r="H135" s="143">
        <v>8</v>
      </c>
      <c r="I135" s="144"/>
      <c r="J135" s="145">
        <f>ROUND(I135*H135,2)</f>
        <v>0</v>
      </c>
      <c r="K135" s="141" t="s">
        <v>175</v>
      </c>
      <c r="L135" s="29"/>
      <c r="M135" s="146" t="s">
        <v>1</v>
      </c>
      <c r="N135" s="147" t="s">
        <v>39</v>
      </c>
      <c r="O135" s="48"/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" t="s">
        <v>454</v>
      </c>
      <c r="AT135" s="15" t="s">
        <v>171</v>
      </c>
      <c r="AU135" s="15" t="s">
        <v>78</v>
      </c>
      <c r="AY135" s="15" t="s">
        <v>169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76</v>
      </c>
      <c r="BK135" s="150">
        <f>ROUND(I135*H135,2)</f>
        <v>0</v>
      </c>
      <c r="BL135" s="15" t="s">
        <v>454</v>
      </c>
      <c r="BM135" s="15" t="s">
        <v>676</v>
      </c>
    </row>
    <row r="136" spans="2:65" s="11" customFormat="1">
      <c r="B136" s="151"/>
      <c r="D136" s="152" t="s">
        <v>184</v>
      </c>
      <c r="E136" s="153" t="s">
        <v>1</v>
      </c>
      <c r="F136" s="154" t="s">
        <v>555</v>
      </c>
      <c r="H136" s="155">
        <v>8</v>
      </c>
      <c r="I136" s="156"/>
      <c r="L136" s="151"/>
      <c r="M136" s="157"/>
      <c r="N136" s="158"/>
      <c r="O136" s="158"/>
      <c r="P136" s="158"/>
      <c r="Q136" s="158"/>
      <c r="R136" s="158"/>
      <c r="S136" s="158"/>
      <c r="T136" s="159"/>
      <c r="AT136" s="153" t="s">
        <v>184</v>
      </c>
      <c r="AU136" s="153" t="s">
        <v>78</v>
      </c>
      <c r="AV136" s="11" t="s">
        <v>78</v>
      </c>
      <c r="AW136" s="11" t="s">
        <v>30</v>
      </c>
      <c r="AX136" s="11" t="s">
        <v>76</v>
      </c>
      <c r="AY136" s="153" t="s">
        <v>169</v>
      </c>
    </row>
    <row r="137" spans="2:65" s="1" customFormat="1" ht="16.5" customHeight="1">
      <c r="B137" s="138"/>
      <c r="C137" s="139" t="s">
        <v>302</v>
      </c>
      <c r="D137" s="139" t="s">
        <v>171</v>
      </c>
      <c r="E137" s="140" t="s">
        <v>677</v>
      </c>
      <c r="F137" s="141" t="s">
        <v>678</v>
      </c>
      <c r="G137" s="142" t="s">
        <v>121</v>
      </c>
      <c r="H137" s="143">
        <v>0.75</v>
      </c>
      <c r="I137" s="144"/>
      <c r="J137" s="145">
        <f>ROUND(I137*H137,2)</f>
        <v>0</v>
      </c>
      <c r="K137" s="141" t="s">
        <v>175</v>
      </c>
      <c r="L137" s="29"/>
      <c r="M137" s="146" t="s">
        <v>1</v>
      </c>
      <c r="N137" s="147" t="s">
        <v>39</v>
      </c>
      <c r="O137" s="48"/>
      <c r="P137" s="148">
        <f>O137*H137</f>
        <v>0</v>
      </c>
      <c r="Q137" s="148">
        <v>2.2563399999999998</v>
      </c>
      <c r="R137" s="148">
        <f>Q137*H137</f>
        <v>1.6922549999999998</v>
      </c>
      <c r="S137" s="148">
        <v>0</v>
      </c>
      <c r="T137" s="149">
        <f>S137*H137</f>
        <v>0</v>
      </c>
      <c r="AR137" s="15" t="s">
        <v>454</v>
      </c>
      <c r="AT137" s="15" t="s">
        <v>171</v>
      </c>
      <c r="AU137" s="15" t="s">
        <v>78</v>
      </c>
      <c r="AY137" s="15" t="s">
        <v>169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5" t="s">
        <v>76</v>
      </c>
      <c r="BK137" s="150">
        <f>ROUND(I137*H137,2)</f>
        <v>0</v>
      </c>
      <c r="BL137" s="15" t="s">
        <v>454</v>
      </c>
      <c r="BM137" s="15" t="s">
        <v>679</v>
      </c>
    </row>
    <row r="138" spans="2:65" s="11" customFormat="1">
      <c r="B138" s="151"/>
      <c r="D138" s="152" t="s">
        <v>184</v>
      </c>
      <c r="E138" s="153" t="s">
        <v>1</v>
      </c>
      <c r="F138" s="154" t="s">
        <v>680</v>
      </c>
      <c r="H138" s="155">
        <v>0.75</v>
      </c>
      <c r="I138" s="156"/>
      <c r="L138" s="151"/>
      <c r="M138" s="157"/>
      <c r="N138" s="158"/>
      <c r="O138" s="158"/>
      <c r="P138" s="158"/>
      <c r="Q138" s="158"/>
      <c r="R138" s="158"/>
      <c r="S138" s="158"/>
      <c r="T138" s="159"/>
      <c r="AT138" s="153" t="s">
        <v>184</v>
      </c>
      <c r="AU138" s="153" t="s">
        <v>78</v>
      </c>
      <c r="AV138" s="11" t="s">
        <v>78</v>
      </c>
      <c r="AW138" s="11" t="s">
        <v>30</v>
      </c>
      <c r="AX138" s="11" t="s">
        <v>76</v>
      </c>
      <c r="AY138" s="153" t="s">
        <v>169</v>
      </c>
    </row>
    <row r="139" spans="2:65" s="13" customFormat="1">
      <c r="B139" s="180"/>
      <c r="D139" s="152" t="s">
        <v>184</v>
      </c>
      <c r="E139" s="181" t="s">
        <v>1</v>
      </c>
      <c r="F139" s="182" t="s">
        <v>681</v>
      </c>
      <c r="H139" s="181" t="s">
        <v>1</v>
      </c>
      <c r="I139" s="183"/>
      <c r="L139" s="180"/>
      <c r="M139" s="184"/>
      <c r="N139" s="185"/>
      <c r="O139" s="185"/>
      <c r="P139" s="185"/>
      <c r="Q139" s="185"/>
      <c r="R139" s="185"/>
      <c r="S139" s="185"/>
      <c r="T139" s="186"/>
      <c r="AT139" s="181" t="s">
        <v>184</v>
      </c>
      <c r="AU139" s="181" t="s">
        <v>78</v>
      </c>
      <c r="AV139" s="13" t="s">
        <v>76</v>
      </c>
      <c r="AW139" s="13" t="s">
        <v>30</v>
      </c>
      <c r="AX139" s="13" t="s">
        <v>68</v>
      </c>
      <c r="AY139" s="181" t="s">
        <v>169</v>
      </c>
    </row>
    <row r="140" spans="2:65" s="1" customFormat="1" ht="16.5" customHeight="1">
      <c r="B140" s="138"/>
      <c r="C140" s="139" t="s">
        <v>308</v>
      </c>
      <c r="D140" s="139" t="s">
        <v>171</v>
      </c>
      <c r="E140" s="140" t="s">
        <v>551</v>
      </c>
      <c r="F140" s="141" t="s">
        <v>552</v>
      </c>
      <c r="G140" s="142" t="s">
        <v>121</v>
      </c>
      <c r="H140" s="143">
        <v>5.6639999999999997</v>
      </c>
      <c r="I140" s="144"/>
      <c r="J140" s="145">
        <f>ROUND(I140*H140,2)</f>
        <v>0</v>
      </c>
      <c r="K140" s="141" t="s">
        <v>175</v>
      </c>
      <c r="L140" s="29"/>
      <c r="M140" s="146" t="s">
        <v>1</v>
      </c>
      <c r="N140" s="147" t="s">
        <v>39</v>
      </c>
      <c r="O140" s="48"/>
      <c r="P140" s="148">
        <f>O140*H140</f>
        <v>0</v>
      </c>
      <c r="Q140" s="148">
        <v>2.2563399999999998</v>
      </c>
      <c r="R140" s="148">
        <f>Q140*H140</f>
        <v>12.779909759999999</v>
      </c>
      <c r="S140" s="148">
        <v>0</v>
      </c>
      <c r="T140" s="149">
        <f>S140*H140</f>
        <v>0</v>
      </c>
      <c r="AR140" s="15" t="s">
        <v>454</v>
      </c>
      <c r="AT140" s="15" t="s">
        <v>171</v>
      </c>
      <c r="AU140" s="15" t="s">
        <v>78</v>
      </c>
      <c r="AY140" s="15" t="s">
        <v>169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5" t="s">
        <v>76</v>
      </c>
      <c r="BK140" s="150">
        <f>ROUND(I140*H140,2)</f>
        <v>0</v>
      </c>
      <c r="BL140" s="15" t="s">
        <v>454</v>
      </c>
      <c r="BM140" s="15" t="s">
        <v>682</v>
      </c>
    </row>
    <row r="141" spans="2:65" s="11" customFormat="1">
      <c r="B141" s="151"/>
      <c r="D141" s="152" t="s">
        <v>184</v>
      </c>
      <c r="E141" s="153" t="s">
        <v>1</v>
      </c>
      <c r="F141" s="154" t="s">
        <v>561</v>
      </c>
      <c r="H141" s="155">
        <v>0.28799999999999998</v>
      </c>
      <c r="I141" s="156"/>
      <c r="L141" s="151"/>
      <c r="M141" s="157"/>
      <c r="N141" s="158"/>
      <c r="O141" s="158"/>
      <c r="P141" s="158"/>
      <c r="Q141" s="158"/>
      <c r="R141" s="158"/>
      <c r="S141" s="158"/>
      <c r="T141" s="159"/>
      <c r="AT141" s="153" t="s">
        <v>184</v>
      </c>
      <c r="AU141" s="153" t="s">
        <v>78</v>
      </c>
      <c r="AV141" s="11" t="s">
        <v>78</v>
      </c>
      <c r="AW141" s="11" t="s">
        <v>30</v>
      </c>
      <c r="AX141" s="11" t="s">
        <v>68</v>
      </c>
      <c r="AY141" s="153" t="s">
        <v>169</v>
      </c>
    </row>
    <row r="142" spans="2:65" s="11" customFormat="1">
      <c r="B142" s="151"/>
      <c r="D142" s="152" t="s">
        <v>184</v>
      </c>
      <c r="E142" s="153" t="s">
        <v>1</v>
      </c>
      <c r="F142" s="154" t="s">
        <v>569</v>
      </c>
      <c r="H142" s="155">
        <v>5.3760000000000003</v>
      </c>
      <c r="I142" s="156"/>
      <c r="L142" s="151"/>
      <c r="M142" s="157"/>
      <c r="N142" s="158"/>
      <c r="O142" s="158"/>
      <c r="P142" s="158"/>
      <c r="Q142" s="158"/>
      <c r="R142" s="158"/>
      <c r="S142" s="158"/>
      <c r="T142" s="159"/>
      <c r="AT142" s="153" t="s">
        <v>184</v>
      </c>
      <c r="AU142" s="153" t="s">
        <v>78</v>
      </c>
      <c r="AV142" s="11" t="s">
        <v>78</v>
      </c>
      <c r="AW142" s="11" t="s">
        <v>30</v>
      </c>
      <c r="AX142" s="11" t="s">
        <v>68</v>
      </c>
      <c r="AY142" s="153" t="s">
        <v>169</v>
      </c>
    </row>
    <row r="143" spans="2:65" s="12" customFormat="1">
      <c r="B143" s="160"/>
      <c r="D143" s="152" t="s">
        <v>184</v>
      </c>
      <c r="E143" s="161" t="s">
        <v>1</v>
      </c>
      <c r="F143" s="162" t="s">
        <v>272</v>
      </c>
      <c r="H143" s="163">
        <v>5.6639999999999997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184</v>
      </c>
      <c r="AU143" s="161" t="s">
        <v>78</v>
      </c>
      <c r="AV143" s="12" t="s">
        <v>176</v>
      </c>
      <c r="AW143" s="12" t="s">
        <v>30</v>
      </c>
      <c r="AX143" s="12" t="s">
        <v>76</v>
      </c>
      <c r="AY143" s="161" t="s">
        <v>169</v>
      </c>
    </row>
    <row r="144" spans="2:65" s="1" customFormat="1" ht="16.5" customHeight="1">
      <c r="B144" s="138"/>
      <c r="C144" s="139" t="s">
        <v>312</v>
      </c>
      <c r="D144" s="139" t="s">
        <v>171</v>
      </c>
      <c r="E144" s="140" t="s">
        <v>683</v>
      </c>
      <c r="F144" s="141" t="s">
        <v>684</v>
      </c>
      <c r="G144" s="142" t="s">
        <v>214</v>
      </c>
      <c r="H144" s="143">
        <v>200</v>
      </c>
      <c r="I144" s="144"/>
      <c r="J144" s="145">
        <f>ROUND(I144*H144,2)</f>
        <v>0</v>
      </c>
      <c r="K144" s="141" t="s">
        <v>175</v>
      </c>
      <c r="L144" s="29"/>
      <c r="M144" s="146" t="s">
        <v>1</v>
      </c>
      <c r="N144" s="147" t="s">
        <v>39</v>
      </c>
      <c r="O144" s="48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" t="s">
        <v>454</v>
      </c>
      <c r="AT144" s="15" t="s">
        <v>171</v>
      </c>
      <c r="AU144" s="15" t="s">
        <v>78</v>
      </c>
      <c r="AY144" s="15" t="s">
        <v>169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5" t="s">
        <v>76</v>
      </c>
      <c r="BK144" s="150">
        <f>ROUND(I144*H144,2)</f>
        <v>0</v>
      </c>
      <c r="BL144" s="15" t="s">
        <v>454</v>
      </c>
      <c r="BM144" s="15" t="s">
        <v>685</v>
      </c>
    </row>
    <row r="145" spans="2:65" s="11" customFormat="1">
      <c r="B145" s="151"/>
      <c r="D145" s="152" t="s">
        <v>184</v>
      </c>
      <c r="E145" s="153" t="s">
        <v>1</v>
      </c>
      <c r="F145" s="154" t="s">
        <v>564</v>
      </c>
      <c r="H145" s="155">
        <v>200</v>
      </c>
      <c r="I145" s="156"/>
      <c r="L145" s="151"/>
      <c r="M145" s="157"/>
      <c r="N145" s="158"/>
      <c r="O145" s="158"/>
      <c r="P145" s="158"/>
      <c r="Q145" s="158"/>
      <c r="R145" s="158"/>
      <c r="S145" s="158"/>
      <c r="T145" s="159"/>
      <c r="AT145" s="153" t="s">
        <v>184</v>
      </c>
      <c r="AU145" s="153" t="s">
        <v>78</v>
      </c>
      <c r="AV145" s="11" t="s">
        <v>78</v>
      </c>
      <c r="AW145" s="11" t="s">
        <v>30</v>
      </c>
      <c r="AX145" s="11" t="s">
        <v>76</v>
      </c>
      <c r="AY145" s="153" t="s">
        <v>169</v>
      </c>
    </row>
    <row r="146" spans="2:65" s="1" customFormat="1" ht="16.5" customHeight="1">
      <c r="B146" s="138"/>
      <c r="C146" s="139" t="s">
        <v>317</v>
      </c>
      <c r="D146" s="139" t="s">
        <v>171</v>
      </c>
      <c r="E146" s="140" t="s">
        <v>686</v>
      </c>
      <c r="F146" s="141" t="s">
        <v>687</v>
      </c>
      <c r="G146" s="142" t="s">
        <v>214</v>
      </c>
      <c r="H146" s="143">
        <v>15</v>
      </c>
      <c r="I146" s="144"/>
      <c r="J146" s="145">
        <f>ROUND(I146*H146,2)</f>
        <v>0</v>
      </c>
      <c r="K146" s="141" t="s">
        <v>175</v>
      </c>
      <c r="L146" s="29"/>
      <c r="M146" s="146" t="s">
        <v>1</v>
      </c>
      <c r="N146" s="147" t="s">
        <v>39</v>
      </c>
      <c r="O146" s="48"/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" t="s">
        <v>454</v>
      </c>
      <c r="AT146" s="15" t="s">
        <v>171</v>
      </c>
      <c r="AU146" s="15" t="s">
        <v>78</v>
      </c>
      <c r="AY146" s="15" t="s">
        <v>169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5" t="s">
        <v>76</v>
      </c>
      <c r="BK146" s="150">
        <f>ROUND(I146*H146,2)</f>
        <v>0</v>
      </c>
      <c r="BL146" s="15" t="s">
        <v>454</v>
      </c>
      <c r="BM146" s="15" t="s">
        <v>688</v>
      </c>
    </row>
    <row r="147" spans="2:65" s="11" customFormat="1">
      <c r="B147" s="151"/>
      <c r="D147" s="152" t="s">
        <v>184</v>
      </c>
      <c r="E147" s="153" t="s">
        <v>1</v>
      </c>
      <c r="F147" s="154" t="s">
        <v>579</v>
      </c>
      <c r="H147" s="155">
        <v>15</v>
      </c>
      <c r="I147" s="156"/>
      <c r="L147" s="151"/>
      <c r="M147" s="157"/>
      <c r="N147" s="158"/>
      <c r="O147" s="158"/>
      <c r="P147" s="158"/>
      <c r="Q147" s="158"/>
      <c r="R147" s="158"/>
      <c r="S147" s="158"/>
      <c r="T147" s="159"/>
      <c r="AT147" s="153" t="s">
        <v>184</v>
      </c>
      <c r="AU147" s="153" t="s">
        <v>78</v>
      </c>
      <c r="AV147" s="11" t="s">
        <v>78</v>
      </c>
      <c r="AW147" s="11" t="s">
        <v>30</v>
      </c>
      <c r="AX147" s="11" t="s">
        <v>76</v>
      </c>
      <c r="AY147" s="153" t="s">
        <v>169</v>
      </c>
    </row>
    <row r="148" spans="2:65" s="1" customFormat="1" ht="16.5" customHeight="1">
      <c r="B148" s="138"/>
      <c r="C148" s="139" t="s">
        <v>322</v>
      </c>
      <c r="D148" s="139" t="s">
        <v>171</v>
      </c>
      <c r="E148" s="140" t="s">
        <v>689</v>
      </c>
      <c r="F148" s="141" t="s">
        <v>690</v>
      </c>
      <c r="G148" s="142" t="s">
        <v>214</v>
      </c>
      <c r="H148" s="143">
        <v>200</v>
      </c>
      <c r="I148" s="144"/>
      <c r="J148" s="145">
        <f>ROUND(I148*H148,2)</f>
        <v>0</v>
      </c>
      <c r="K148" s="141" t="s">
        <v>175</v>
      </c>
      <c r="L148" s="29"/>
      <c r="M148" s="146" t="s">
        <v>1</v>
      </c>
      <c r="N148" s="147" t="s">
        <v>39</v>
      </c>
      <c r="O148" s="48"/>
      <c r="P148" s="148">
        <f>O148*H148</f>
        <v>0</v>
      </c>
      <c r="Q148" s="148">
        <v>7.8E-2</v>
      </c>
      <c r="R148" s="148">
        <f>Q148*H148</f>
        <v>15.6</v>
      </c>
      <c r="S148" s="148">
        <v>0</v>
      </c>
      <c r="T148" s="149">
        <f>S148*H148</f>
        <v>0</v>
      </c>
      <c r="AR148" s="15" t="s">
        <v>454</v>
      </c>
      <c r="AT148" s="15" t="s">
        <v>171</v>
      </c>
      <c r="AU148" s="15" t="s">
        <v>78</v>
      </c>
      <c r="AY148" s="15" t="s">
        <v>169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5" t="s">
        <v>76</v>
      </c>
      <c r="BK148" s="150">
        <f>ROUND(I148*H148,2)</f>
        <v>0</v>
      </c>
      <c r="BL148" s="15" t="s">
        <v>454</v>
      </c>
      <c r="BM148" s="15" t="s">
        <v>691</v>
      </c>
    </row>
    <row r="149" spans="2:65" s="11" customFormat="1">
      <c r="B149" s="151"/>
      <c r="D149" s="152" t="s">
        <v>184</v>
      </c>
      <c r="E149" s="153" t="s">
        <v>1</v>
      </c>
      <c r="F149" s="154" t="s">
        <v>564</v>
      </c>
      <c r="H149" s="155">
        <v>200</v>
      </c>
      <c r="I149" s="156"/>
      <c r="L149" s="151"/>
      <c r="M149" s="157"/>
      <c r="N149" s="158"/>
      <c r="O149" s="158"/>
      <c r="P149" s="158"/>
      <c r="Q149" s="158"/>
      <c r="R149" s="158"/>
      <c r="S149" s="158"/>
      <c r="T149" s="159"/>
      <c r="AT149" s="153" t="s">
        <v>184</v>
      </c>
      <c r="AU149" s="153" t="s">
        <v>78</v>
      </c>
      <c r="AV149" s="11" t="s">
        <v>78</v>
      </c>
      <c r="AW149" s="11" t="s">
        <v>30</v>
      </c>
      <c r="AX149" s="11" t="s">
        <v>76</v>
      </c>
      <c r="AY149" s="153" t="s">
        <v>169</v>
      </c>
    </row>
    <row r="150" spans="2:65" s="1" customFormat="1" ht="16.5" customHeight="1">
      <c r="B150" s="138"/>
      <c r="C150" s="170" t="s">
        <v>326</v>
      </c>
      <c r="D150" s="170" t="s">
        <v>293</v>
      </c>
      <c r="E150" s="171" t="s">
        <v>692</v>
      </c>
      <c r="F150" s="172" t="s">
        <v>693</v>
      </c>
      <c r="G150" s="173" t="s">
        <v>214</v>
      </c>
      <c r="H150" s="174">
        <v>220</v>
      </c>
      <c r="I150" s="175"/>
      <c r="J150" s="176">
        <f>ROUND(I150*H150,2)</f>
        <v>0</v>
      </c>
      <c r="K150" s="172" t="s">
        <v>175</v>
      </c>
      <c r="L150" s="177"/>
      <c r="M150" s="178" t="s">
        <v>1</v>
      </c>
      <c r="N150" s="179" t="s">
        <v>39</v>
      </c>
      <c r="O150" s="48"/>
      <c r="P150" s="148">
        <f>O150*H150</f>
        <v>0</v>
      </c>
      <c r="Q150" s="148">
        <v>9.7999999999999997E-4</v>
      </c>
      <c r="R150" s="148">
        <f>Q150*H150</f>
        <v>0.21559999999999999</v>
      </c>
      <c r="S150" s="148">
        <v>0</v>
      </c>
      <c r="T150" s="149">
        <f>S150*H150</f>
        <v>0</v>
      </c>
      <c r="AR150" s="15" t="s">
        <v>545</v>
      </c>
      <c r="AT150" s="15" t="s">
        <v>293</v>
      </c>
      <c r="AU150" s="15" t="s">
        <v>78</v>
      </c>
      <c r="AY150" s="15" t="s">
        <v>169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5" t="s">
        <v>76</v>
      </c>
      <c r="BK150" s="150">
        <f>ROUND(I150*H150,2)</f>
        <v>0</v>
      </c>
      <c r="BL150" s="15" t="s">
        <v>545</v>
      </c>
      <c r="BM150" s="15" t="s">
        <v>694</v>
      </c>
    </row>
    <row r="151" spans="2:65" s="11" customFormat="1">
      <c r="B151" s="151"/>
      <c r="D151" s="152" t="s">
        <v>184</v>
      </c>
      <c r="E151" s="153" t="s">
        <v>1</v>
      </c>
      <c r="F151" s="154" t="s">
        <v>564</v>
      </c>
      <c r="H151" s="155">
        <v>200</v>
      </c>
      <c r="I151" s="156"/>
      <c r="L151" s="151"/>
      <c r="M151" s="157"/>
      <c r="N151" s="158"/>
      <c r="O151" s="158"/>
      <c r="P151" s="158"/>
      <c r="Q151" s="158"/>
      <c r="R151" s="158"/>
      <c r="S151" s="158"/>
      <c r="T151" s="159"/>
      <c r="AT151" s="153" t="s">
        <v>184</v>
      </c>
      <c r="AU151" s="153" t="s">
        <v>78</v>
      </c>
      <c r="AV151" s="11" t="s">
        <v>78</v>
      </c>
      <c r="AW151" s="11" t="s">
        <v>30</v>
      </c>
      <c r="AX151" s="11" t="s">
        <v>76</v>
      </c>
      <c r="AY151" s="153" t="s">
        <v>169</v>
      </c>
    </row>
    <row r="152" spans="2:65" s="11" customFormat="1">
      <c r="B152" s="151"/>
      <c r="D152" s="152" t="s">
        <v>184</v>
      </c>
      <c r="F152" s="154" t="s">
        <v>695</v>
      </c>
      <c r="H152" s="155">
        <v>220</v>
      </c>
      <c r="I152" s="156"/>
      <c r="L152" s="151"/>
      <c r="M152" s="157"/>
      <c r="N152" s="158"/>
      <c r="O152" s="158"/>
      <c r="P152" s="158"/>
      <c r="Q152" s="158"/>
      <c r="R152" s="158"/>
      <c r="S152" s="158"/>
      <c r="T152" s="159"/>
      <c r="AT152" s="153" t="s">
        <v>184</v>
      </c>
      <c r="AU152" s="153" t="s">
        <v>78</v>
      </c>
      <c r="AV152" s="11" t="s">
        <v>78</v>
      </c>
      <c r="AW152" s="11" t="s">
        <v>3</v>
      </c>
      <c r="AX152" s="11" t="s">
        <v>76</v>
      </c>
      <c r="AY152" s="153" t="s">
        <v>169</v>
      </c>
    </row>
    <row r="153" spans="2:65" s="1" customFormat="1" ht="16.5" customHeight="1">
      <c r="B153" s="138"/>
      <c r="C153" s="170" t="s">
        <v>333</v>
      </c>
      <c r="D153" s="170" t="s">
        <v>293</v>
      </c>
      <c r="E153" s="171" t="s">
        <v>294</v>
      </c>
      <c r="F153" s="172" t="s">
        <v>295</v>
      </c>
      <c r="G153" s="173" t="s">
        <v>283</v>
      </c>
      <c r="H153" s="174">
        <v>14</v>
      </c>
      <c r="I153" s="175"/>
      <c r="J153" s="176">
        <f>ROUND(I153*H153,2)</f>
        <v>0</v>
      </c>
      <c r="K153" s="172" t="s">
        <v>175</v>
      </c>
      <c r="L153" s="177"/>
      <c r="M153" s="178" t="s">
        <v>1</v>
      </c>
      <c r="N153" s="179" t="s">
        <v>39</v>
      </c>
      <c r="O153" s="48"/>
      <c r="P153" s="148">
        <f>O153*H153</f>
        <v>0</v>
      </c>
      <c r="Q153" s="148">
        <v>1</v>
      </c>
      <c r="R153" s="148">
        <f>Q153*H153</f>
        <v>14</v>
      </c>
      <c r="S153" s="148">
        <v>0</v>
      </c>
      <c r="T153" s="149">
        <f>S153*H153</f>
        <v>0</v>
      </c>
      <c r="AR153" s="15" t="s">
        <v>545</v>
      </c>
      <c r="AT153" s="15" t="s">
        <v>293</v>
      </c>
      <c r="AU153" s="15" t="s">
        <v>78</v>
      </c>
      <c r="AY153" s="15" t="s">
        <v>169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5" t="s">
        <v>76</v>
      </c>
      <c r="BK153" s="150">
        <f>ROUND(I153*H153,2)</f>
        <v>0</v>
      </c>
      <c r="BL153" s="15" t="s">
        <v>545</v>
      </c>
      <c r="BM153" s="15" t="s">
        <v>696</v>
      </c>
    </row>
    <row r="154" spans="2:65" s="1" customFormat="1" ht="19.5">
      <c r="B154" s="29"/>
      <c r="D154" s="152" t="s">
        <v>277</v>
      </c>
      <c r="F154" s="168" t="s">
        <v>697</v>
      </c>
      <c r="I154" s="84"/>
      <c r="L154" s="29"/>
      <c r="M154" s="169"/>
      <c r="N154" s="48"/>
      <c r="O154" s="48"/>
      <c r="P154" s="48"/>
      <c r="Q154" s="48"/>
      <c r="R154" s="48"/>
      <c r="S154" s="48"/>
      <c r="T154" s="49"/>
      <c r="AT154" s="15" t="s">
        <v>277</v>
      </c>
      <c r="AU154" s="15" t="s">
        <v>78</v>
      </c>
    </row>
    <row r="155" spans="2:65" s="11" customFormat="1">
      <c r="B155" s="151"/>
      <c r="D155" s="152" t="s">
        <v>184</v>
      </c>
      <c r="E155" s="153" t="s">
        <v>1</v>
      </c>
      <c r="F155" s="154" t="s">
        <v>698</v>
      </c>
      <c r="H155" s="155">
        <v>14</v>
      </c>
      <c r="I155" s="156"/>
      <c r="L155" s="151"/>
      <c r="M155" s="157"/>
      <c r="N155" s="158"/>
      <c r="O155" s="158"/>
      <c r="P155" s="158"/>
      <c r="Q155" s="158"/>
      <c r="R155" s="158"/>
      <c r="S155" s="158"/>
      <c r="T155" s="159"/>
      <c r="AT155" s="153" t="s">
        <v>184</v>
      </c>
      <c r="AU155" s="153" t="s">
        <v>78</v>
      </c>
      <c r="AV155" s="11" t="s">
        <v>78</v>
      </c>
      <c r="AW155" s="11" t="s">
        <v>30</v>
      </c>
      <c r="AX155" s="11" t="s">
        <v>76</v>
      </c>
      <c r="AY155" s="153" t="s">
        <v>169</v>
      </c>
    </row>
    <row r="156" spans="2:65" s="1" customFormat="1" ht="16.5" customHeight="1">
      <c r="B156" s="138"/>
      <c r="C156" s="139" t="s">
        <v>338</v>
      </c>
      <c r="D156" s="139" t="s">
        <v>171</v>
      </c>
      <c r="E156" s="140" t="s">
        <v>699</v>
      </c>
      <c r="F156" s="141" t="s">
        <v>700</v>
      </c>
      <c r="G156" s="142" t="s">
        <v>214</v>
      </c>
      <c r="H156" s="143">
        <v>242</v>
      </c>
      <c r="I156" s="144"/>
      <c r="J156" s="145">
        <f>ROUND(I156*H156,2)</f>
        <v>0</v>
      </c>
      <c r="K156" s="141" t="s">
        <v>175</v>
      </c>
      <c r="L156" s="29"/>
      <c r="M156" s="146" t="s">
        <v>1</v>
      </c>
      <c r="N156" s="147" t="s">
        <v>39</v>
      </c>
      <c r="O156" s="48"/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" t="s">
        <v>454</v>
      </c>
      <c r="AT156" s="15" t="s">
        <v>171</v>
      </c>
      <c r="AU156" s="15" t="s">
        <v>78</v>
      </c>
      <c r="AY156" s="15" t="s">
        <v>169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5" t="s">
        <v>76</v>
      </c>
      <c r="BK156" s="150">
        <f>ROUND(I156*H156,2)</f>
        <v>0</v>
      </c>
      <c r="BL156" s="15" t="s">
        <v>454</v>
      </c>
      <c r="BM156" s="15" t="s">
        <v>701</v>
      </c>
    </row>
    <row r="157" spans="2:65" s="11" customFormat="1">
      <c r="B157" s="151"/>
      <c r="D157" s="152" t="s">
        <v>184</v>
      </c>
      <c r="E157" s="153" t="s">
        <v>1</v>
      </c>
      <c r="F157" s="154" t="s">
        <v>702</v>
      </c>
      <c r="H157" s="155">
        <v>242</v>
      </c>
      <c r="I157" s="156"/>
      <c r="L157" s="151"/>
      <c r="M157" s="157"/>
      <c r="N157" s="158"/>
      <c r="O157" s="158"/>
      <c r="P157" s="158"/>
      <c r="Q157" s="158"/>
      <c r="R157" s="158"/>
      <c r="S157" s="158"/>
      <c r="T157" s="159"/>
      <c r="AT157" s="153" t="s">
        <v>184</v>
      </c>
      <c r="AU157" s="153" t="s">
        <v>78</v>
      </c>
      <c r="AV157" s="11" t="s">
        <v>78</v>
      </c>
      <c r="AW157" s="11" t="s">
        <v>30</v>
      </c>
      <c r="AX157" s="11" t="s">
        <v>76</v>
      </c>
      <c r="AY157" s="153" t="s">
        <v>169</v>
      </c>
    </row>
    <row r="158" spans="2:65" s="1" customFormat="1" ht="16.5" customHeight="1">
      <c r="B158" s="138"/>
      <c r="C158" s="170" t="s">
        <v>343</v>
      </c>
      <c r="D158" s="170" t="s">
        <v>293</v>
      </c>
      <c r="E158" s="171" t="s">
        <v>703</v>
      </c>
      <c r="F158" s="172" t="s">
        <v>704</v>
      </c>
      <c r="G158" s="173" t="s">
        <v>214</v>
      </c>
      <c r="H158" s="174">
        <v>242</v>
      </c>
      <c r="I158" s="175"/>
      <c r="J158" s="176">
        <f>ROUND(I158*H158,2)</f>
        <v>0</v>
      </c>
      <c r="K158" s="172" t="s">
        <v>175</v>
      </c>
      <c r="L158" s="177"/>
      <c r="M158" s="178" t="s">
        <v>1</v>
      </c>
      <c r="N158" s="179" t="s">
        <v>39</v>
      </c>
      <c r="O158" s="48"/>
      <c r="P158" s="148">
        <f>O158*H158</f>
        <v>0</v>
      </c>
      <c r="Q158" s="148">
        <v>5.5000000000000003E-4</v>
      </c>
      <c r="R158" s="148">
        <f>Q158*H158</f>
        <v>0.1331</v>
      </c>
      <c r="S158" s="148">
        <v>0</v>
      </c>
      <c r="T158" s="149">
        <f>S158*H158</f>
        <v>0</v>
      </c>
      <c r="AR158" s="15" t="s">
        <v>545</v>
      </c>
      <c r="AT158" s="15" t="s">
        <v>293</v>
      </c>
      <c r="AU158" s="15" t="s">
        <v>78</v>
      </c>
      <c r="AY158" s="15" t="s">
        <v>169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5" t="s">
        <v>76</v>
      </c>
      <c r="BK158" s="150">
        <f>ROUND(I158*H158,2)</f>
        <v>0</v>
      </c>
      <c r="BL158" s="15" t="s">
        <v>545</v>
      </c>
      <c r="BM158" s="15" t="s">
        <v>705</v>
      </c>
    </row>
    <row r="159" spans="2:65" s="1" customFormat="1" ht="16.5" customHeight="1">
      <c r="B159" s="138"/>
      <c r="C159" s="139" t="s">
        <v>347</v>
      </c>
      <c r="D159" s="139" t="s">
        <v>171</v>
      </c>
      <c r="E159" s="140" t="s">
        <v>706</v>
      </c>
      <c r="F159" s="141" t="s">
        <v>707</v>
      </c>
      <c r="G159" s="142" t="s">
        <v>214</v>
      </c>
      <c r="H159" s="143">
        <v>200</v>
      </c>
      <c r="I159" s="144"/>
      <c r="J159" s="145">
        <f>ROUND(I159*H159,2)</f>
        <v>0</v>
      </c>
      <c r="K159" s="141" t="s">
        <v>175</v>
      </c>
      <c r="L159" s="29"/>
      <c r="M159" s="146" t="s">
        <v>1</v>
      </c>
      <c r="N159" s="147" t="s">
        <v>39</v>
      </c>
      <c r="O159" s="48"/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" t="s">
        <v>454</v>
      </c>
      <c r="AT159" s="15" t="s">
        <v>171</v>
      </c>
      <c r="AU159" s="15" t="s">
        <v>78</v>
      </c>
      <c r="AY159" s="15" t="s">
        <v>169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5" t="s">
        <v>76</v>
      </c>
      <c r="BK159" s="150">
        <f>ROUND(I159*H159,2)</f>
        <v>0</v>
      </c>
      <c r="BL159" s="15" t="s">
        <v>454</v>
      </c>
      <c r="BM159" s="15" t="s">
        <v>708</v>
      </c>
    </row>
    <row r="160" spans="2:65" s="11" customFormat="1">
      <c r="B160" s="151"/>
      <c r="D160" s="152" t="s">
        <v>184</v>
      </c>
      <c r="E160" s="153" t="s">
        <v>1</v>
      </c>
      <c r="F160" s="154" t="s">
        <v>564</v>
      </c>
      <c r="H160" s="155">
        <v>200</v>
      </c>
      <c r="I160" s="156"/>
      <c r="L160" s="151"/>
      <c r="M160" s="157"/>
      <c r="N160" s="158"/>
      <c r="O160" s="158"/>
      <c r="P160" s="158"/>
      <c r="Q160" s="158"/>
      <c r="R160" s="158"/>
      <c r="S160" s="158"/>
      <c r="T160" s="159"/>
      <c r="AT160" s="153" t="s">
        <v>184</v>
      </c>
      <c r="AU160" s="153" t="s">
        <v>78</v>
      </c>
      <c r="AV160" s="11" t="s">
        <v>78</v>
      </c>
      <c r="AW160" s="11" t="s">
        <v>30</v>
      </c>
      <c r="AX160" s="11" t="s">
        <v>76</v>
      </c>
      <c r="AY160" s="153" t="s">
        <v>169</v>
      </c>
    </row>
    <row r="161" spans="2:65" s="1" customFormat="1" ht="16.5" customHeight="1">
      <c r="B161" s="138"/>
      <c r="C161" s="139" t="s">
        <v>351</v>
      </c>
      <c r="D161" s="139" t="s">
        <v>171</v>
      </c>
      <c r="E161" s="140" t="s">
        <v>709</v>
      </c>
      <c r="F161" s="141" t="s">
        <v>710</v>
      </c>
      <c r="G161" s="142" t="s">
        <v>214</v>
      </c>
      <c r="H161" s="143">
        <v>15</v>
      </c>
      <c r="I161" s="144"/>
      <c r="J161" s="145">
        <f>ROUND(I161*H161,2)</f>
        <v>0</v>
      </c>
      <c r="K161" s="141" t="s">
        <v>175</v>
      </c>
      <c r="L161" s="29"/>
      <c r="M161" s="146" t="s">
        <v>1</v>
      </c>
      <c r="N161" s="147" t="s">
        <v>39</v>
      </c>
      <c r="O161" s="48"/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" t="s">
        <v>454</v>
      </c>
      <c r="AT161" s="15" t="s">
        <v>171</v>
      </c>
      <c r="AU161" s="15" t="s">
        <v>78</v>
      </c>
      <c r="AY161" s="15" t="s">
        <v>169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5" t="s">
        <v>76</v>
      </c>
      <c r="BK161" s="150">
        <f>ROUND(I161*H161,2)</f>
        <v>0</v>
      </c>
      <c r="BL161" s="15" t="s">
        <v>454</v>
      </c>
      <c r="BM161" s="15" t="s">
        <v>711</v>
      </c>
    </row>
    <row r="162" spans="2:65" s="11" customFormat="1">
      <c r="B162" s="151"/>
      <c r="D162" s="152" t="s">
        <v>184</v>
      </c>
      <c r="E162" s="153" t="s">
        <v>1</v>
      </c>
      <c r="F162" s="154" t="s">
        <v>579</v>
      </c>
      <c r="H162" s="155">
        <v>15</v>
      </c>
      <c r="I162" s="156"/>
      <c r="L162" s="151"/>
      <c r="M162" s="157"/>
      <c r="N162" s="158"/>
      <c r="O162" s="158"/>
      <c r="P162" s="158"/>
      <c r="Q162" s="158"/>
      <c r="R162" s="158"/>
      <c r="S162" s="158"/>
      <c r="T162" s="159"/>
      <c r="AT162" s="153" t="s">
        <v>184</v>
      </c>
      <c r="AU162" s="153" t="s">
        <v>78</v>
      </c>
      <c r="AV162" s="11" t="s">
        <v>78</v>
      </c>
      <c r="AW162" s="11" t="s">
        <v>30</v>
      </c>
      <c r="AX162" s="11" t="s">
        <v>76</v>
      </c>
      <c r="AY162" s="153" t="s">
        <v>169</v>
      </c>
    </row>
    <row r="163" spans="2:65" s="10" customFormat="1" ht="22.9" customHeight="1">
      <c r="B163" s="125"/>
      <c r="D163" s="126" t="s">
        <v>67</v>
      </c>
      <c r="E163" s="136" t="s">
        <v>712</v>
      </c>
      <c r="F163" s="136" t="s">
        <v>713</v>
      </c>
      <c r="I163" s="128"/>
      <c r="J163" s="137">
        <f>BK163</f>
        <v>0</v>
      </c>
      <c r="L163" s="125"/>
      <c r="M163" s="130"/>
      <c r="N163" s="131"/>
      <c r="O163" s="131"/>
      <c r="P163" s="132">
        <f>SUM(P164:P173)</f>
        <v>0</v>
      </c>
      <c r="Q163" s="131"/>
      <c r="R163" s="132">
        <f>SUM(R164:R173)</f>
        <v>0</v>
      </c>
      <c r="S163" s="131"/>
      <c r="T163" s="133">
        <f>SUM(T164:T173)</f>
        <v>0</v>
      </c>
      <c r="AR163" s="126" t="s">
        <v>92</v>
      </c>
      <c r="AT163" s="134" t="s">
        <v>67</v>
      </c>
      <c r="AU163" s="134" t="s">
        <v>76</v>
      </c>
      <c r="AY163" s="126" t="s">
        <v>169</v>
      </c>
      <c r="BK163" s="135">
        <f>SUM(BK164:BK173)</f>
        <v>0</v>
      </c>
    </row>
    <row r="164" spans="2:65" s="1" customFormat="1" ht="16.5" customHeight="1">
      <c r="B164" s="138"/>
      <c r="C164" s="139" t="s">
        <v>355</v>
      </c>
      <c r="D164" s="139" t="s">
        <v>171</v>
      </c>
      <c r="E164" s="140" t="s">
        <v>714</v>
      </c>
      <c r="F164" s="141" t="s">
        <v>715</v>
      </c>
      <c r="G164" s="142" t="s">
        <v>174</v>
      </c>
      <c r="H164" s="143">
        <v>8</v>
      </c>
      <c r="I164" s="144"/>
      <c r="J164" s="145">
        <f>ROUND(I164*H164,2)</f>
        <v>0</v>
      </c>
      <c r="K164" s="141" t="s">
        <v>175</v>
      </c>
      <c r="L164" s="29"/>
      <c r="M164" s="146" t="s">
        <v>1</v>
      </c>
      <c r="N164" s="147" t="s">
        <v>39</v>
      </c>
      <c r="O164" s="48"/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" t="s">
        <v>454</v>
      </c>
      <c r="AT164" s="15" t="s">
        <v>171</v>
      </c>
      <c r="AU164" s="15" t="s">
        <v>78</v>
      </c>
      <c r="AY164" s="15" t="s">
        <v>169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5" t="s">
        <v>76</v>
      </c>
      <c r="BK164" s="150">
        <f>ROUND(I164*H164,2)</f>
        <v>0</v>
      </c>
      <c r="BL164" s="15" t="s">
        <v>454</v>
      </c>
      <c r="BM164" s="15" t="s">
        <v>716</v>
      </c>
    </row>
    <row r="165" spans="2:65" s="11" customFormat="1">
      <c r="B165" s="151"/>
      <c r="D165" s="152" t="s">
        <v>184</v>
      </c>
      <c r="E165" s="153" t="s">
        <v>1</v>
      </c>
      <c r="F165" s="154" t="s">
        <v>559</v>
      </c>
      <c r="H165" s="155">
        <v>8</v>
      </c>
      <c r="I165" s="156"/>
      <c r="L165" s="151"/>
      <c r="M165" s="157"/>
      <c r="N165" s="158"/>
      <c r="O165" s="158"/>
      <c r="P165" s="158"/>
      <c r="Q165" s="158"/>
      <c r="R165" s="158"/>
      <c r="S165" s="158"/>
      <c r="T165" s="159"/>
      <c r="AT165" s="153" t="s">
        <v>184</v>
      </c>
      <c r="AU165" s="153" t="s">
        <v>78</v>
      </c>
      <c r="AV165" s="11" t="s">
        <v>78</v>
      </c>
      <c r="AW165" s="11" t="s">
        <v>30</v>
      </c>
      <c r="AX165" s="11" t="s">
        <v>76</v>
      </c>
      <c r="AY165" s="153" t="s">
        <v>169</v>
      </c>
    </row>
    <row r="166" spans="2:65" s="1" customFormat="1" ht="16.5" customHeight="1">
      <c r="B166" s="138"/>
      <c r="C166" s="139" t="s">
        <v>359</v>
      </c>
      <c r="D166" s="139" t="s">
        <v>171</v>
      </c>
      <c r="E166" s="140" t="s">
        <v>717</v>
      </c>
      <c r="F166" s="141" t="s">
        <v>718</v>
      </c>
      <c r="G166" s="142" t="s">
        <v>174</v>
      </c>
      <c r="H166" s="143">
        <v>8</v>
      </c>
      <c r="I166" s="144"/>
      <c r="J166" s="145">
        <f>ROUND(I166*H166,2)</f>
        <v>0</v>
      </c>
      <c r="K166" s="141" t="s">
        <v>1</v>
      </c>
      <c r="L166" s="29"/>
      <c r="M166" s="146" t="s">
        <v>1</v>
      </c>
      <c r="N166" s="147" t="s">
        <v>39</v>
      </c>
      <c r="O166" s="48"/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" t="s">
        <v>454</v>
      </c>
      <c r="AT166" s="15" t="s">
        <v>171</v>
      </c>
      <c r="AU166" s="15" t="s">
        <v>78</v>
      </c>
      <c r="AY166" s="15" t="s">
        <v>169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5" t="s">
        <v>76</v>
      </c>
      <c r="BK166" s="150">
        <f>ROUND(I166*H166,2)</f>
        <v>0</v>
      </c>
      <c r="BL166" s="15" t="s">
        <v>454</v>
      </c>
      <c r="BM166" s="15" t="s">
        <v>719</v>
      </c>
    </row>
    <row r="167" spans="2:65" s="13" customFormat="1">
      <c r="B167" s="180"/>
      <c r="D167" s="152" t="s">
        <v>184</v>
      </c>
      <c r="E167" s="181" t="s">
        <v>1</v>
      </c>
      <c r="F167" s="182" t="s">
        <v>720</v>
      </c>
      <c r="H167" s="181" t="s">
        <v>1</v>
      </c>
      <c r="I167" s="183"/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184</v>
      </c>
      <c r="AU167" s="181" t="s">
        <v>78</v>
      </c>
      <c r="AV167" s="13" t="s">
        <v>76</v>
      </c>
      <c r="AW167" s="13" t="s">
        <v>30</v>
      </c>
      <c r="AX167" s="13" t="s">
        <v>68</v>
      </c>
      <c r="AY167" s="181" t="s">
        <v>169</v>
      </c>
    </row>
    <row r="168" spans="2:65" s="13" customFormat="1">
      <c r="B168" s="180"/>
      <c r="D168" s="152" t="s">
        <v>184</v>
      </c>
      <c r="E168" s="181" t="s">
        <v>1</v>
      </c>
      <c r="F168" s="182" t="s">
        <v>721</v>
      </c>
      <c r="H168" s="181" t="s">
        <v>1</v>
      </c>
      <c r="I168" s="183"/>
      <c r="L168" s="180"/>
      <c r="M168" s="184"/>
      <c r="N168" s="185"/>
      <c r="O168" s="185"/>
      <c r="P168" s="185"/>
      <c r="Q168" s="185"/>
      <c r="R168" s="185"/>
      <c r="S168" s="185"/>
      <c r="T168" s="186"/>
      <c r="AT168" s="181" t="s">
        <v>184</v>
      </c>
      <c r="AU168" s="181" t="s">
        <v>78</v>
      </c>
      <c r="AV168" s="13" t="s">
        <v>76</v>
      </c>
      <c r="AW168" s="13" t="s">
        <v>30</v>
      </c>
      <c r="AX168" s="13" t="s">
        <v>68</v>
      </c>
      <c r="AY168" s="181" t="s">
        <v>169</v>
      </c>
    </row>
    <row r="169" spans="2:65" s="11" customFormat="1">
      <c r="B169" s="151"/>
      <c r="D169" s="152" t="s">
        <v>184</v>
      </c>
      <c r="E169" s="153" t="s">
        <v>1</v>
      </c>
      <c r="F169" s="154" t="s">
        <v>559</v>
      </c>
      <c r="H169" s="155">
        <v>8</v>
      </c>
      <c r="I169" s="156"/>
      <c r="L169" s="151"/>
      <c r="M169" s="157"/>
      <c r="N169" s="158"/>
      <c r="O169" s="158"/>
      <c r="P169" s="158"/>
      <c r="Q169" s="158"/>
      <c r="R169" s="158"/>
      <c r="S169" s="158"/>
      <c r="T169" s="159"/>
      <c r="AT169" s="153" t="s">
        <v>184</v>
      </c>
      <c r="AU169" s="153" t="s">
        <v>78</v>
      </c>
      <c r="AV169" s="11" t="s">
        <v>78</v>
      </c>
      <c r="AW169" s="11" t="s">
        <v>30</v>
      </c>
      <c r="AX169" s="11" t="s">
        <v>76</v>
      </c>
      <c r="AY169" s="153" t="s">
        <v>169</v>
      </c>
    </row>
    <row r="170" spans="2:65" s="1" customFormat="1" ht="16.5" customHeight="1">
      <c r="B170" s="138"/>
      <c r="C170" s="139" t="s">
        <v>363</v>
      </c>
      <c r="D170" s="139" t="s">
        <v>171</v>
      </c>
      <c r="E170" s="140" t="s">
        <v>722</v>
      </c>
      <c r="F170" s="141" t="s">
        <v>723</v>
      </c>
      <c r="G170" s="142" t="s">
        <v>174</v>
      </c>
      <c r="H170" s="143">
        <v>8</v>
      </c>
      <c r="I170" s="144"/>
      <c r="J170" s="145">
        <f>ROUND(I170*H170,2)</f>
        <v>0</v>
      </c>
      <c r="K170" s="141" t="s">
        <v>1</v>
      </c>
      <c r="L170" s="29"/>
      <c r="M170" s="146" t="s">
        <v>1</v>
      </c>
      <c r="N170" s="147" t="s">
        <v>39</v>
      </c>
      <c r="O170" s="48"/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" t="s">
        <v>454</v>
      </c>
      <c r="AT170" s="15" t="s">
        <v>171</v>
      </c>
      <c r="AU170" s="15" t="s">
        <v>78</v>
      </c>
      <c r="AY170" s="15" t="s">
        <v>169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5" t="s">
        <v>76</v>
      </c>
      <c r="BK170" s="150">
        <f>ROUND(I170*H170,2)</f>
        <v>0</v>
      </c>
      <c r="BL170" s="15" t="s">
        <v>454</v>
      </c>
      <c r="BM170" s="15" t="s">
        <v>724</v>
      </c>
    </row>
    <row r="171" spans="2:65" s="11" customFormat="1">
      <c r="B171" s="151"/>
      <c r="D171" s="152" t="s">
        <v>184</v>
      </c>
      <c r="E171" s="153" t="s">
        <v>1</v>
      </c>
      <c r="F171" s="154" t="s">
        <v>555</v>
      </c>
      <c r="H171" s="155">
        <v>8</v>
      </c>
      <c r="I171" s="156"/>
      <c r="L171" s="151"/>
      <c r="M171" s="157"/>
      <c r="N171" s="158"/>
      <c r="O171" s="158"/>
      <c r="P171" s="158"/>
      <c r="Q171" s="158"/>
      <c r="R171" s="158"/>
      <c r="S171" s="158"/>
      <c r="T171" s="159"/>
      <c r="AT171" s="153" t="s">
        <v>184</v>
      </c>
      <c r="AU171" s="153" t="s">
        <v>78</v>
      </c>
      <c r="AV171" s="11" t="s">
        <v>78</v>
      </c>
      <c r="AW171" s="11" t="s">
        <v>30</v>
      </c>
      <c r="AX171" s="11" t="s">
        <v>76</v>
      </c>
      <c r="AY171" s="153" t="s">
        <v>169</v>
      </c>
    </row>
    <row r="172" spans="2:65" s="1" customFormat="1" ht="16.5" customHeight="1">
      <c r="B172" s="138"/>
      <c r="C172" s="139" t="s">
        <v>367</v>
      </c>
      <c r="D172" s="139" t="s">
        <v>171</v>
      </c>
      <c r="E172" s="140" t="s">
        <v>725</v>
      </c>
      <c r="F172" s="141" t="s">
        <v>726</v>
      </c>
      <c r="G172" s="142" t="s">
        <v>727</v>
      </c>
      <c r="H172" s="143">
        <v>8</v>
      </c>
      <c r="I172" s="144"/>
      <c r="J172" s="145">
        <f>ROUND(I172*H172,2)</f>
        <v>0</v>
      </c>
      <c r="K172" s="141" t="s">
        <v>1</v>
      </c>
      <c r="L172" s="29"/>
      <c r="M172" s="146" t="s">
        <v>1</v>
      </c>
      <c r="N172" s="147" t="s">
        <v>39</v>
      </c>
      <c r="O172" s="48"/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" t="s">
        <v>454</v>
      </c>
      <c r="AT172" s="15" t="s">
        <v>171</v>
      </c>
      <c r="AU172" s="15" t="s">
        <v>78</v>
      </c>
      <c r="AY172" s="15" t="s">
        <v>169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5" t="s">
        <v>76</v>
      </c>
      <c r="BK172" s="150">
        <f>ROUND(I172*H172,2)</f>
        <v>0</v>
      </c>
      <c r="BL172" s="15" t="s">
        <v>454</v>
      </c>
      <c r="BM172" s="15" t="s">
        <v>728</v>
      </c>
    </row>
    <row r="173" spans="2:65" s="11" customFormat="1">
      <c r="B173" s="151"/>
      <c r="D173" s="152" t="s">
        <v>184</v>
      </c>
      <c r="E173" s="153" t="s">
        <v>1</v>
      </c>
      <c r="F173" s="154" t="s">
        <v>555</v>
      </c>
      <c r="H173" s="155">
        <v>8</v>
      </c>
      <c r="I173" s="156"/>
      <c r="L173" s="151"/>
      <c r="M173" s="187"/>
      <c r="N173" s="188"/>
      <c r="O173" s="188"/>
      <c r="P173" s="188"/>
      <c r="Q173" s="188"/>
      <c r="R173" s="188"/>
      <c r="S173" s="188"/>
      <c r="T173" s="189"/>
      <c r="AT173" s="153" t="s">
        <v>184</v>
      </c>
      <c r="AU173" s="153" t="s">
        <v>78</v>
      </c>
      <c r="AV173" s="11" t="s">
        <v>78</v>
      </c>
      <c r="AW173" s="11" t="s">
        <v>30</v>
      </c>
      <c r="AX173" s="11" t="s">
        <v>76</v>
      </c>
      <c r="AY173" s="153" t="s">
        <v>169</v>
      </c>
    </row>
    <row r="174" spans="2:65" s="1" customFormat="1" ht="6.95" customHeight="1">
      <c r="B174" s="38"/>
      <c r="C174" s="39"/>
      <c r="D174" s="39"/>
      <c r="E174" s="39"/>
      <c r="F174" s="39"/>
      <c r="G174" s="39"/>
      <c r="H174" s="39"/>
      <c r="I174" s="100"/>
      <c r="J174" s="39"/>
      <c r="K174" s="39"/>
      <c r="L174" s="29"/>
    </row>
  </sheetData>
  <autoFilter ref="C82:K173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78</v>
      </c>
    </row>
    <row r="4" spans="2:46" ht="24.95" customHeight="1">
      <c r="B4" s="18"/>
      <c r="D4" s="19" t="s">
        <v>96</v>
      </c>
      <c r="L4" s="18"/>
      <c r="M4" s="20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4" t="s">
        <v>16</v>
      </c>
      <c r="L6" s="18"/>
    </row>
    <row r="7" spans="2:46" ht="16.5" customHeight="1">
      <c r="B7" s="18"/>
      <c r="E7" s="229" t="str">
        <f>'Rekapitulace stavby'!K6</f>
        <v>U ZÁMECKÉHO PARKU - LITVÍNOV</v>
      </c>
      <c r="F7" s="230"/>
      <c r="G7" s="230"/>
      <c r="H7" s="230"/>
      <c r="L7" s="18"/>
    </row>
    <row r="8" spans="2:46" s="1" customFormat="1" ht="12" customHeight="1">
      <c r="B8" s="29"/>
      <c r="D8" s="24" t="s">
        <v>109</v>
      </c>
      <c r="I8" s="84"/>
      <c r="L8" s="29"/>
    </row>
    <row r="9" spans="2:46" s="1" customFormat="1" ht="36.950000000000003" customHeight="1">
      <c r="B9" s="29"/>
      <c r="E9" s="203" t="s">
        <v>729</v>
      </c>
      <c r="F9" s="202"/>
      <c r="G9" s="202"/>
      <c r="H9" s="202"/>
      <c r="I9" s="84"/>
      <c r="L9" s="29"/>
    </row>
    <row r="10" spans="2:46" s="1" customFormat="1">
      <c r="B10" s="29"/>
      <c r="I10" s="84"/>
      <c r="L10" s="29"/>
    </row>
    <row r="11" spans="2:46" s="1" customFormat="1" ht="12" customHeight="1">
      <c r="B11" s="29"/>
      <c r="D11" s="24" t="s">
        <v>18</v>
      </c>
      <c r="F11" s="15" t="s">
        <v>1</v>
      </c>
      <c r="I11" s="85" t="s">
        <v>19</v>
      </c>
      <c r="J11" s="15" t="s">
        <v>1</v>
      </c>
      <c r="L11" s="29"/>
    </row>
    <row r="12" spans="2:46" s="1" customFormat="1" ht="12" customHeight="1">
      <c r="B12" s="29"/>
      <c r="D12" s="24" t="s">
        <v>20</v>
      </c>
      <c r="F12" s="15" t="s">
        <v>21</v>
      </c>
      <c r="I12" s="85" t="s">
        <v>22</v>
      </c>
      <c r="J12" s="45" t="str">
        <f>'Rekapitulace stavby'!AN8</f>
        <v>29. 12. 2018</v>
      </c>
      <c r="L12" s="29"/>
    </row>
    <row r="13" spans="2:46" s="1" customFormat="1" ht="10.9" customHeight="1">
      <c r="B13" s="29"/>
      <c r="I13" s="84"/>
      <c r="L13" s="29"/>
    </row>
    <row r="14" spans="2:46" s="1" customFormat="1" ht="12" customHeight="1">
      <c r="B14" s="29"/>
      <c r="D14" s="24" t="s">
        <v>24</v>
      </c>
      <c r="I14" s="85" t="s">
        <v>25</v>
      </c>
      <c r="J14" s="15" t="str">
        <f>IF('Rekapitulace stavby'!AN10="","",'Rekapitulace stavby'!AN10)</f>
        <v/>
      </c>
      <c r="L14" s="29"/>
    </row>
    <row r="15" spans="2:46" s="1" customFormat="1" ht="18" customHeight="1">
      <c r="B15" s="29"/>
      <c r="E15" s="15" t="str">
        <f>IF('Rekapitulace stavby'!E11="","",'Rekapitulace stavby'!E11)</f>
        <v xml:space="preserve"> </v>
      </c>
      <c r="I15" s="85" t="s">
        <v>26</v>
      </c>
      <c r="J15" s="15" t="str">
        <f>IF('Rekapitulace stavby'!AN11="","",'Rekapitulace stavby'!AN11)</f>
        <v/>
      </c>
      <c r="L15" s="29"/>
    </row>
    <row r="16" spans="2:46" s="1" customFormat="1" ht="6.95" customHeight="1">
      <c r="B16" s="29"/>
      <c r="I16" s="84"/>
      <c r="L16" s="29"/>
    </row>
    <row r="17" spans="2:12" s="1" customFormat="1" ht="12" customHeight="1">
      <c r="B17" s="29"/>
      <c r="D17" s="24" t="s">
        <v>27</v>
      </c>
      <c r="I17" s="85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06"/>
      <c r="G18" s="206"/>
      <c r="H18" s="206"/>
      <c r="I18" s="85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4"/>
      <c r="L19" s="29"/>
    </row>
    <row r="20" spans="2:12" s="1" customFormat="1" ht="12" customHeight="1">
      <c r="B20" s="29"/>
      <c r="D20" s="24" t="s">
        <v>29</v>
      </c>
      <c r="I20" s="85" t="s">
        <v>25</v>
      </c>
      <c r="J20" s="15" t="str">
        <f>IF('Rekapitulace stavby'!AN16="","",'Rekapitulace stavby'!AN16)</f>
        <v/>
      </c>
      <c r="L20" s="29"/>
    </row>
    <row r="21" spans="2:12" s="1" customFormat="1" ht="18" customHeight="1">
      <c r="B21" s="29"/>
      <c r="E21" s="15" t="str">
        <f>IF('Rekapitulace stavby'!E17="","",'Rekapitulace stavby'!E17)</f>
        <v xml:space="preserve"> </v>
      </c>
      <c r="I21" s="85" t="s">
        <v>26</v>
      </c>
      <c r="J21" s="15" t="str">
        <f>IF('Rekapitulace stavby'!AN17="","",'Rekapitulace stavby'!AN17)</f>
        <v/>
      </c>
      <c r="L21" s="29"/>
    </row>
    <row r="22" spans="2:12" s="1" customFormat="1" ht="6.95" customHeight="1">
      <c r="B22" s="29"/>
      <c r="I22" s="84"/>
      <c r="L22" s="29"/>
    </row>
    <row r="23" spans="2:12" s="1" customFormat="1" ht="12" customHeight="1">
      <c r="B23" s="29"/>
      <c r="D23" s="24" t="s">
        <v>31</v>
      </c>
      <c r="I23" s="85" t="s">
        <v>25</v>
      </c>
      <c r="J23" s="15" t="s">
        <v>1</v>
      </c>
      <c r="L23" s="29"/>
    </row>
    <row r="24" spans="2:12" s="1" customFormat="1" ht="18" customHeight="1">
      <c r="B24" s="29"/>
      <c r="E24" s="15" t="s">
        <v>32</v>
      </c>
      <c r="I24" s="85" t="s">
        <v>26</v>
      </c>
      <c r="J24" s="15" t="s">
        <v>1</v>
      </c>
      <c r="L24" s="29"/>
    </row>
    <row r="25" spans="2:12" s="1" customFormat="1" ht="6.95" customHeight="1">
      <c r="B25" s="29"/>
      <c r="I25" s="84"/>
      <c r="L25" s="29"/>
    </row>
    <row r="26" spans="2:12" s="1" customFormat="1" ht="12" customHeight="1">
      <c r="B26" s="29"/>
      <c r="D26" s="24" t="s">
        <v>33</v>
      </c>
      <c r="I26" s="84"/>
      <c r="L26" s="29"/>
    </row>
    <row r="27" spans="2:12" s="6" customFormat="1" ht="16.5" customHeight="1">
      <c r="B27" s="86"/>
      <c r="E27" s="210" t="s">
        <v>1</v>
      </c>
      <c r="F27" s="210"/>
      <c r="G27" s="210"/>
      <c r="H27" s="210"/>
      <c r="I27" s="87"/>
      <c r="L27" s="86"/>
    </row>
    <row r="28" spans="2:12" s="1" customFormat="1" ht="6.95" customHeight="1">
      <c r="B28" s="29"/>
      <c r="I28" s="84"/>
      <c r="L28" s="29"/>
    </row>
    <row r="29" spans="2:12" s="1" customFormat="1" ht="6.95" customHeight="1">
      <c r="B29" s="29"/>
      <c r="D29" s="46"/>
      <c r="E29" s="46"/>
      <c r="F29" s="46"/>
      <c r="G29" s="46"/>
      <c r="H29" s="46"/>
      <c r="I29" s="88"/>
      <c r="J29" s="46"/>
      <c r="K29" s="46"/>
      <c r="L29" s="29"/>
    </row>
    <row r="30" spans="2:12" s="1" customFormat="1" ht="25.35" customHeight="1">
      <c r="B30" s="29"/>
      <c r="D30" s="89" t="s">
        <v>34</v>
      </c>
      <c r="I30" s="84"/>
      <c r="J30" s="59">
        <f>ROUND(J81, 2)</f>
        <v>0</v>
      </c>
      <c r="L30" s="29"/>
    </row>
    <row r="31" spans="2:12" s="1" customFormat="1" ht="6.95" customHeight="1">
      <c r="B31" s="29"/>
      <c r="D31" s="46"/>
      <c r="E31" s="46"/>
      <c r="F31" s="46"/>
      <c r="G31" s="46"/>
      <c r="H31" s="46"/>
      <c r="I31" s="88"/>
      <c r="J31" s="46"/>
      <c r="K31" s="46"/>
      <c r="L31" s="29"/>
    </row>
    <row r="32" spans="2:12" s="1" customFormat="1" ht="14.45" customHeight="1">
      <c r="B32" s="29"/>
      <c r="F32" s="32" t="s">
        <v>36</v>
      </c>
      <c r="I32" s="90" t="s">
        <v>35</v>
      </c>
      <c r="J32" s="32" t="s">
        <v>37</v>
      </c>
      <c r="L32" s="29"/>
    </row>
    <row r="33" spans="2:12" s="1" customFormat="1" ht="14.45" customHeight="1">
      <c r="B33" s="29"/>
      <c r="D33" s="24" t="s">
        <v>38</v>
      </c>
      <c r="E33" s="24" t="s">
        <v>39</v>
      </c>
      <c r="F33" s="91">
        <f>ROUND((SUM(BE81:BE94)),  2)</f>
        <v>0</v>
      </c>
      <c r="I33" s="92">
        <v>0.21</v>
      </c>
      <c r="J33" s="91">
        <f>ROUND(((SUM(BE81:BE94))*I33),  2)</f>
        <v>0</v>
      </c>
      <c r="L33" s="29"/>
    </row>
    <row r="34" spans="2:12" s="1" customFormat="1" ht="14.45" customHeight="1">
      <c r="B34" s="29"/>
      <c r="E34" s="24" t="s">
        <v>40</v>
      </c>
      <c r="F34" s="91">
        <f>ROUND((SUM(BF81:BF94)),  2)</f>
        <v>0</v>
      </c>
      <c r="I34" s="92">
        <v>0.15</v>
      </c>
      <c r="J34" s="91">
        <f>ROUND(((SUM(BF81:BF94))*I34),  2)</f>
        <v>0</v>
      </c>
      <c r="L34" s="29"/>
    </row>
    <row r="35" spans="2:12" s="1" customFormat="1" ht="14.45" hidden="1" customHeight="1">
      <c r="B35" s="29"/>
      <c r="E35" s="24" t="s">
        <v>41</v>
      </c>
      <c r="F35" s="91">
        <f>ROUND((SUM(BG81:BG94)),  2)</f>
        <v>0</v>
      </c>
      <c r="I35" s="92">
        <v>0.21</v>
      </c>
      <c r="J35" s="91">
        <f>0</f>
        <v>0</v>
      </c>
      <c r="L35" s="29"/>
    </row>
    <row r="36" spans="2:12" s="1" customFormat="1" ht="14.45" hidden="1" customHeight="1">
      <c r="B36" s="29"/>
      <c r="E36" s="24" t="s">
        <v>42</v>
      </c>
      <c r="F36" s="91">
        <f>ROUND((SUM(BH81:BH94)),  2)</f>
        <v>0</v>
      </c>
      <c r="I36" s="92">
        <v>0.15</v>
      </c>
      <c r="J36" s="91">
        <f>0</f>
        <v>0</v>
      </c>
      <c r="L36" s="29"/>
    </row>
    <row r="37" spans="2:12" s="1" customFormat="1" ht="14.45" hidden="1" customHeight="1">
      <c r="B37" s="29"/>
      <c r="E37" s="24" t="s">
        <v>43</v>
      </c>
      <c r="F37" s="91">
        <f>ROUND((SUM(BI81:BI94)),  2)</f>
        <v>0</v>
      </c>
      <c r="I37" s="92">
        <v>0</v>
      </c>
      <c r="J37" s="91">
        <f>0</f>
        <v>0</v>
      </c>
      <c r="L37" s="29"/>
    </row>
    <row r="38" spans="2:12" s="1" customFormat="1" ht="6.95" customHeight="1">
      <c r="B38" s="29"/>
      <c r="I38" s="84"/>
      <c r="L38" s="29"/>
    </row>
    <row r="39" spans="2:12" s="1" customFormat="1" ht="25.35" customHeight="1">
      <c r="B39" s="29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97"/>
      <c r="J39" s="98">
        <f>SUM(J30:J37)</f>
        <v>0</v>
      </c>
      <c r="K39" s="99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100"/>
      <c r="J40" s="39"/>
      <c r="K40" s="39"/>
      <c r="L40" s="29"/>
    </row>
    <row r="44" spans="2:12" s="1" customFormat="1" ht="6.95" hidden="1" customHeight="1">
      <c r="B44" s="40"/>
      <c r="C44" s="41"/>
      <c r="D44" s="41"/>
      <c r="E44" s="41"/>
      <c r="F44" s="41"/>
      <c r="G44" s="41"/>
      <c r="H44" s="41"/>
      <c r="I44" s="101"/>
      <c r="J44" s="41"/>
      <c r="K44" s="41"/>
      <c r="L44" s="29"/>
    </row>
    <row r="45" spans="2:12" s="1" customFormat="1" ht="24.95" hidden="1" customHeight="1">
      <c r="B45" s="29"/>
      <c r="C45" s="19" t="s">
        <v>139</v>
      </c>
      <c r="I45" s="84"/>
      <c r="L45" s="29"/>
    </row>
    <row r="46" spans="2:12" s="1" customFormat="1" ht="6.95" hidden="1" customHeight="1">
      <c r="B46" s="29"/>
      <c r="I46" s="84"/>
      <c r="L46" s="29"/>
    </row>
    <row r="47" spans="2:12" s="1" customFormat="1" ht="12" hidden="1" customHeight="1">
      <c r="B47" s="29"/>
      <c r="C47" s="24" t="s">
        <v>16</v>
      </c>
      <c r="I47" s="84"/>
      <c r="L47" s="29"/>
    </row>
    <row r="48" spans="2:12" s="1" customFormat="1" ht="16.5" hidden="1" customHeight="1">
      <c r="B48" s="29"/>
      <c r="E48" s="229" t="str">
        <f>E7</f>
        <v>U ZÁMECKÉHO PARKU - LITVÍNOV</v>
      </c>
      <c r="F48" s="230"/>
      <c r="G48" s="230"/>
      <c r="H48" s="230"/>
      <c r="I48" s="84"/>
      <c r="L48" s="29"/>
    </row>
    <row r="49" spans="2:47" s="1" customFormat="1" ht="12" hidden="1" customHeight="1">
      <c r="B49" s="29"/>
      <c r="C49" s="24" t="s">
        <v>109</v>
      </c>
      <c r="I49" s="84"/>
      <c r="L49" s="29"/>
    </row>
    <row r="50" spans="2:47" s="1" customFormat="1" ht="16.5" hidden="1" customHeight="1">
      <c r="B50" s="29"/>
      <c r="E50" s="203" t="str">
        <f>E9</f>
        <v>ZRN3 - SVÁTEČNÍ OSVĚTLENÍ</v>
      </c>
      <c r="F50" s="202"/>
      <c r="G50" s="202"/>
      <c r="H50" s="202"/>
      <c r="I50" s="84"/>
      <c r="L50" s="29"/>
    </row>
    <row r="51" spans="2:47" s="1" customFormat="1" ht="6.95" hidden="1" customHeight="1">
      <c r="B51" s="29"/>
      <c r="I51" s="84"/>
      <c r="L51" s="29"/>
    </row>
    <row r="52" spans="2:47" s="1" customFormat="1" ht="12" hidden="1" customHeight="1">
      <c r="B52" s="29"/>
      <c r="C52" s="24" t="s">
        <v>20</v>
      </c>
      <c r="F52" s="15" t="str">
        <f>F12</f>
        <v xml:space="preserve"> </v>
      </c>
      <c r="I52" s="85" t="s">
        <v>22</v>
      </c>
      <c r="J52" s="45" t="str">
        <f>IF(J12="","",J12)</f>
        <v>29. 12. 2018</v>
      </c>
      <c r="L52" s="29"/>
    </row>
    <row r="53" spans="2:47" s="1" customFormat="1" ht="6.95" hidden="1" customHeight="1">
      <c r="B53" s="29"/>
      <c r="I53" s="84"/>
      <c r="L53" s="29"/>
    </row>
    <row r="54" spans="2:47" s="1" customFormat="1" ht="13.7" hidden="1" customHeight="1">
      <c r="B54" s="29"/>
      <c r="C54" s="24" t="s">
        <v>24</v>
      </c>
      <c r="F54" s="15" t="str">
        <f>E15</f>
        <v xml:space="preserve"> </v>
      </c>
      <c r="I54" s="85" t="s">
        <v>29</v>
      </c>
      <c r="J54" s="27" t="str">
        <f>E21</f>
        <v xml:space="preserve"> </v>
      </c>
      <c r="L54" s="29"/>
    </row>
    <row r="55" spans="2:47" s="1" customFormat="1" ht="13.7" hidden="1" customHeight="1">
      <c r="B55" s="29"/>
      <c r="C55" s="24" t="s">
        <v>27</v>
      </c>
      <c r="F55" s="15" t="str">
        <f>IF(E18="","",E18)</f>
        <v>Vyplň údaj</v>
      </c>
      <c r="I55" s="85" t="s">
        <v>31</v>
      </c>
      <c r="J55" s="27" t="str">
        <f>E24</f>
        <v>PLHÁK</v>
      </c>
      <c r="L55" s="29"/>
    </row>
    <row r="56" spans="2:47" s="1" customFormat="1" ht="10.35" hidden="1" customHeight="1">
      <c r="B56" s="29"/>
      <c r="I56" s="84"/>
      <c r="L56" s="29"/>
    </row>
    <row r="57" spans="2:47" s="1" customFormat="1" ht="29.25" hidden="1" customHeight="1">
      <c r="B57" s="29"/>
      <c r="C57" s="102" t="s">
        <v>140</v>
      </c>
      <c r="D57" s="93"/>
      <c r="E57" s="93"/>
      <c r="F57" s="93"/>
      <c r="G57" s="93"/>
      <c r="H57" s="93"/>
      <c r="I57" s="103"/>
      <c r="J57" s="104" t="s">
        <v>141</v>
      </c>
      <c r="K57" s="93"/>
      <c r="L57" s="29"/>
    </row>
    <row r="58" spans="2:47" s="1" customFormat="1" ht="10.35" hidden="1" customHeight="1">
      <c r="B58" s="29"/>
      <c r="I58" s="84"/>
      <c r="L58" s="29"/>
    </row>
    <row r="59" spans="2:47" s="1" customFormat="1" ht="22.9" hidden="1" customHeight="1">
      <c r="B59" s="29"/>
      <c r="C59" s="105" t="s">
        <v>142</v>
      </c>
      <c r="I59" s="84"/>
      <c r="J59" s="59">
        <f>J81</f>
        <v>0</v>
      </c>
      <c r="L59" s="29"/>
      <c r="AU59" s="15" t="s">
        <v>143</v>
      </c>
    </row>
    <row r="60" spans="2:47" s="7" customFormat="1" ht="24.95" hidden="1" customHeight="1">
      <c r="B60" s="106"/>
      <c r="D60" s="107" t="s">
        <v>151</v>
      </c>
      <c r="E60" s="108"/>
      <c r="F60" s="108"/>
      <c r="G60" s="108"/>
      <c r="H60" s="108"/>
      <c r="I60" s="109"/>
      <c r="J60" s="110">
        <f>J82</f>
        <v>0</v>
      </c>
      <c r="L60" s="106"/>
    </row>
    <row r="61" spans="2:47" s="8" customFormat="1" ht="19.899999999999999" hidden="1" customHeight="1">
      <c r="B61" s="111"/>
      <c r="D61" s="112" t="s">
        <v>152</v>
      </c>
      <c r="E61" s="113"/>
      <c r="F61" s="113"/>
      <c r="G61" s="113"/>
      <c r="H61" s="113"/>
      <c r="I61" s="114"/>
      <c r="J61" s="115">
        <f>J83</f>
        <v>0</v>
      </c>
      <c r="L61" s="111"/>
    </row>
    <row r="62" spans="2:47" s="1" customFormat="1" ht="21.75" hidden="1" customHeight="1">
      <c r="B62" s="29"/>
      <c r="I62" s="84"/>
      <c r="L62" s="29"/>
    </row>
    <row r="63" spans="2:47" s="1" customFormat="1" ht="6.95" hidden="1" customHeight="1">
      <c r="B63" s="38"/>
      <c r="C63" s="39"/>
      <c r="D63" s="39"/>
      <c r="E63" s="39"/>
      <c r="F63" s="39"/>
      <c r="G63" s="39"/>
      <c r="H63" s="39"/>
      <c r="I63" s="100"/>
      <c r="J63" s="39"/>
      <c r="K63" s="39"/>
      <c r="L63" s="29"/>
    </row>
    <row r="64" spans="2:47" hidden="1"/>
    <row r="65" spans="2:20" hidden="1"/>
    <row r="66" spans="2:20" hidden="1"/>
    <row r="67" spans="2:20" s="1" customFormat="1" ht="6.95" customHeight="1">
      <c r="B67" s="40"/>
      <c r="C67" s="41"/>
      <c r="D67" s="41"/>
      <c r="E67" s="41"/>
      <c r="F67" s="41"/>
      <c r="G67" s="41"/>
      <c r="H67" s="41"/>
      <c r="I67" s="101"/>
      <c r="J67" s="41"/>
      <c r="K67" s="41"/>
      <c r="L67" s="29"/>
    </row>
    <row r="68" spans="2:20" s="1" customFormat="1" ht="24.95" customHeight="1">
      <c r="B68" s="29"/>
      <c r="C68" s="19" t="s">
        <v>154</v>
      </c>
      <c r="I68" s="84"/>
      <c r="L68" s="29"/>
    </row>
    <row r="69" spans="2:20" s="1" customFormat="1" ht="6.95" customHeight="1">
      <c r="B69" s="29"/>
      <c r="I69" s="84"/>
      <c r="L69" s="29"/>
    </row>
    <row r="70" spans="2:20" s="1" customFormat="1" ht="12" customHeight="1">
      <c r="B70" s="29"/>
      <c r="C70" s="24" t="s">
        <v>16</v>
      </c>
      <c r="I70" s="84"/>
      <c r="L70" s="29"/>
    </row>
    <row r="71" spans="2:20" s="1" customFormat="1" ht="16.5" customHeight="1">
      <c r="B71" s="29"/>
      <c r="E71" s="229" t="str">
        <f>E7</f>
        <v>U ZÁMECKÉHO PARKU - LITVÍNOV</v>
      </c>
      <c r="F71" s="230"/>
      <c r="G71" s="230"/>
      <c r="H71" s="230"/>
      <c r="I71" s="84"/>
      <c r="L71" s="29"/>
    </row>
    <row r="72" spans="2:20" s="1" customFormat="1" ht="12" customHeight="1">
      <c r="B72" s="29"/>
      <c r="C72" s="24" t="s">
        <v>109</v>
      </c>
      <c r="I72" s="84"/>
      <c r="L72" s="29"/>
    </row>
    <row r="73" spans="2:20" s="1" customFormat="1" ht="16.5" customHeight="1">
      <c r="B73" s="29"/>
      <c r="E73" s="203" t="str">
        <f>E9</f>
        <v>ZRN3 - SVÁTEČNÍ OSVĚTLENÍ</v>
      </c>
      <c r="F73" s="202"/>
      <c r="G73" s="202"/>
      <c r="H73" s="202"/>
      <c r="I73" s="84"/>
      <c r="L73" s="29"/>
    </row>
    <row r="74" spans="2:20" s="1" customFormat="1" ht="6.95" customHeight="1">
      <c r="B74" s="29"/>
      <c r="I74" s="84"/>
      <c r="L74" s="29"/>
    </row>
    <row r="75" spans="2:20" s="1" customFormat="1" ht="12" customHeight="1">
      <c r="B75" s="29"/>
      <c r="C75" s="24" t="s">
        <v>20</v>
      </c>
      <c r="F75" s="15" t="str">
        <f>F12</f>
        <v xml:space="preserve"> </v>
      </c>
      <c r="I75" s="85" t="s">
        <v>22</v>
      </c>
      <c r="J75" s="45" t="str">
        <f>IF(J12="","",J12)</f>
        <v>29. 12. 2018</v>
      </c>
      <c r="L75" s="29"/>
    </row>
    <row r="76" spans="2:20" s="1" customFormat="1" ht="6.95" customHeight="1">
      <c r="B76" s="29"/>
      <c r="I76" s="84"/>
      <c r="L76" s="29"/>
    </row>
    <row r="77" spans="2:20" s="1" customFormat="1" ht="13.7" customHeight="1">
      <c r="B77" s="29"/>
      <c r="C77" s="24" t="s">
        <v>24</v>
      </c>
      <c r="F77" s="15" t="str">
        <f>E15</f>
        <v xml:space="preserve"> </v>
      </c>
      <c r="I77" s="85" t="s">
        <v>29</v>
      </c>
      <c r="J77" s="27" t="str">
        <f>E21</f>
        <v xml:space="preserve"> </v>
      </c>
      <c r="L77" s="29"/>
    </row>
    <row r="78" spans="2:20" s="1" customFormat="1" ht="13.7" customHeight="1">
      <c r="B78" s="29"/>
      <c r="C78" s="24" t="s">
        <v>27</v>
      </c>
      <c r="F78" s="15" t="str">
        <f>IF(E18="","",E18)</f>
        <v>Vyplň údaj</v>
      </c>
      <c r="I78" s="85" t="s">
        <v>31</v>
      </c>
      <c r="J78" s="27" t="str">
        <f>E24</f>
        <v>PLHÁK</v>
      </c>
      <c r="L78" s="29"/>
    </row>
    <row r="79" spans="2:20" s="1" customFormat="1" ht="10.35" customHeight="1">
      <c r="B79" s="29"/>
      <c r="I79" s="84"/>
      <c r="L79" s="29"/>
    </row>
    <row r="80" spans="2:20" s="9" customFormat="1" ht="29.25" customHeight="1">
      <c r="B80" s="116"/>
      <c r="C80" s="117" t="s">
        <v>155</v>
      </c>
      <c r="D80" s="118" t="s">
        <v>53</v>
      </c>
      <c r="E80" s="118" t="s">
        <v>49</v>
      </c>
      <c r="F80" s="118" t="s">
        <v>50</v>
      </c>
      <c r="G80" s="118" t="s">
        <v>156</v>
      </c>
      <c r="H80" s="118" t="s">
        <v>157</v>
      </c>
      <c r="I80" s="119" t="s">
        <v>158</v>
      </c>
      <c r="J80" s="118" t="s">
        <v>141</v>
      </c>
      <c r="K80" s="120" t="s">
        <v>159</v>
      </c>
      <c r="L80" s="116"/>
      <c r="M80" s="52" t="s">
        <v>1</v>
      </c>
      <c r="N80" s="53" t="s">
        <v>38</v>
      </c>
      <c r="O80" s="53" t="s">
        <v>160</v>
      </c>
      <c r="P80" s="53" t="s">
        <v>161</v>
      </c>
      <c r="Q80" s="53" t="s">
        <v>162</v>
      </c>
      <c r="R80" s="53" t="s">
        <v>163</v>
      </c>
      <c r="S80" s="53" t="s">
        <v>164</v>
      </c>
      <c r="T80" s="54" t="s">
        <v>165</v>
      </c>
    </row>
    <row r="81" spans="2:65" s="1" customFormat="1" ht="22.9" customHeight="1">
      <c r="B81" s="29"/>
      <c r="C81" s="57" t="s">
        <v>166</v>
      </c>
      <c r="I81" s="84"/>
      <c r="J81" s="121">
        <f>BK81</f>
        <v>0</v>
      </c>
      <c r="L81" s="29"/>
      <c r="M81" s="55"/>
      <c r="N81" s="46"/>
      <c r="O81" s="46"/>
      <c r="P81" s="122">
        <f>P82</f>
        <v>0</v>
      </c>
      <c r="Q81" s="46"/>
      <c r="R81" s="122">
        <f>R82</f>
        <v>0</v>
      </c>
      <c r="S81" s="46"/>
      <c r="T81" s="123">
        <f>T82</f>
        <v>0</v>
      </c>
      <c r="AT81" s="15" t="s">
        <v>67</v>
      </c>
      <c r="AU81" s="15" t="s">
        <v>143</v>
      </c>
      <c r="BK81" s="124">
        <f>BK82</f>
        <v>0</v>
      </c>
    </row>
    <row r="82" spans="2:65" s="10" customFormat="1" ht="25.9" customHeight="1">
      <c r="B82" s="125"/>
      <c r="D82" s="126" t="s">
        <v>67</v>
      </c>
      <c r="E82" s="127" t="s">
        <v>293</v>
      </c>
      <c r="F82" s="127" t="s">
        <v>535</v>
      </c>
      <c r="I82" s="128"/>
      <c r="J82" s="129">
        <f>BK82</f>
        <v>0</v>
      </c>
      <c r="L82" s="125"/>
      <c r="M82" s="130"/>
      <c r="N82" s="131"/>
      <c r="O82" s="131"/>
      <c r="P82" s="132">
        <f>P83</f>
        <v>0</v>
      </c>
      <c r="Q82" s="131"/>
      <c r="R82" s="132">
        <f>R83</f>
        <v>0</v>
      </c>
      <c r="S82" s="131"/>
      <c r="T82" s="133">
        <f>T83</f>
        <v>0</v>
      </c>
      <c r="AR82" s="126" t="s">
        <v>92</v>
      </c>
      <c r="AT82" s="134" t="s">
        <v>67</v>
      </c>
      <c r="AU82" s="134" t="s">
        <v>68</v>
      </c>
      <c r="AY82" s="126" t="s">
        <v>169</v>
      </c>
      <c r="BK82" s="135">
        <f>BK83</f>
        <v>0</v>
      </c>
    </row>
    <row r="83" spans="2:65" s="10" customFormat="1" ht="22.9" customHeight="1">
      <c r="B83" s="125"/>
      <c r="D83" s="126" t="s">
        <v>67</v>
      </c>
      <c r="E83" s="136" t="s">
        <v>536</v>
      </c>
      <c r="F83" s="136" t="s">
        <v>537</v>
      </c>
      <c r="I83" s="128"/>
      <c r="J83" s="137">
        <f>BK83</f>
        <v>0</v>
      </c>
      <c r="L83" s="125"/>
      <c r="M83" s="130"/>
      <c r="N83" s="131"/>
      <c r="O83" s="131"/>
      <c r="P83" s="132">
        <f>SUM(P84:P94)</f>
        <v>0</v>
      </c>
      <c r="Q83" s="131"/>
      <c r="R83" s="132">
        <f>SUM(R84:R94)</f>
        <v>0</v>
      </c>
      <c r="S83" s="131"/>
      <c r="T83" s="133">
        <f>SUM(T84:T94)</f>
        <v>0</v>
      </c>
      <c r="AR83" s="126" t="s">
        <v>92</v>
      </c>
      <c r="AT83" s="134" t="s">
        <v>67</v>
      </c>
      <c r="AU83" s="134" t="s">
        <v>76</v>
      </c>
      <c r="AY83" s="126" t="s">
        <v>169</v>
      </c>
      <c r="BK83" s="135">
        <f>SUM(BK84:BK94)</f>
        <v>0</v>
      </c>
    </row>
    <row r="84" spans="2:65" s="1" customFormat="1" ht="16.5" customHeight="1">
      <c r="B84" s="138"/>
      <c r="C84" s="139" t="s">
        <v>76</v>
      </c>
      <c r="D84" s="139" t="s">
        <v>171</v>
      </c>
      <c r="E84" s="140" t="s">
        <v>730</v>
      </c>
      <c r="F84" s="141" t="s">
        <v>731</v>
      </c>
      <c r="G84" s="142" t="s">
        <v>732</v>
      </c>
      <c r="H84" s="143">
        <v>1</v>
      </c>
      <c r="I84" s="144"/>
      <c r="J84" s="145">
        <f>ROUND(I84*H84,2)</f>
        <v>0</v>
      </c>
      <c r="K84" s="141" t="s">
        <v>1</v>
      </c>
      <c r="L84" s="29"/>
      <c r="M84" s="146" t="s">
        <v>1</v>
      </c>
      <c r="N84" s="147" t="s">
        <v>39</v>
      </c>
      <c r="O84" s="48"/>
      <c r="P84" s="148">
        <f>O84*H84</f>
        <v>0</v>
      </c>
      <c r="Q84" s="148">
        <v>0</v>
      </c>
      <c r="R84" s="148">
        <f>Q84*H84</f>
        <v>0</v>
      </c>
      <c r="S84" s="148">
        <v>0</v>
      </c>
      <c r="T84" s="149">
        <f>S84*H84</f>
        <v>0</v>
      </c>
      <c r="AR84" s="15" t="s">
        <v>454</v>
      </c>
      <c r="AT84" s="15" t="s">
        <v>171</v>
      </c>
      <c r="AU84" s="15" t="s">
        <v>78</v>
      </c>
      <c r="AY84" s="15" t="s">
        <v>169</v>
      </c>
      <c r="BE84" s="150">
        <f>IF(N84="základní",J84,0)</f>
        <v>0</v>
      </c>
      <c r="BF84" s="150">
        <f>IF(N84="snížená",J84,0)</f>
        <v>0</v>
      </c>
      <c r="BG84" s="150">
        <f>IF(N84="zákl. přenesená",J84,0)</f>
        <v>0</v>
      </c>
      <c r="BH84" s="150">
        <f>IF(N84="sníž. přenesená",J84,0)</f>
        <v>0</v>
      </c>
      <c r="BI84" s="150">
        <f>IF(N84="nulová",J84,0)</f>
        <v>0</v>
      </c>
      <c r="BJ84" s="15" t="s">
        <v>76</v>
      </c>
      <c r="BK84" s="150">
        <f>ROUND(I84*H84,2)</f>
        <v>0</v>
      </c>
      <c r="BL84" s="15" t="s">
        <v>454</v>
      </c>
      <c r="BM84" s="15" t="s">
        <v>733</v>
      </c>
    </row>
    <row r="85" spans="2:65" s="11" customFormat="1">
      <c r="B85" s="151"/>
      <c r="D85" s="152" t="s">
        <v>184</v>
      </c>
      <c r="E85" s="153" t="s">
        <v>1</v>
      </c>
      <c r="F85" s="154" t="s">
        <v>734</v>
      </c>
      <c r="H85" s="155">
        <v>1</v>
      </c>
      <c r="I85" s="156"/>
      <c r="L85" s="151"/>
      <c r="M85" s="157"/>
      <c r="N85" s="158"/>
      <c r="O85" s="158"/>
      <c r="P85" s="158"/>
      <c r="Q85" s="158"/>
      <c r="R85" s="158"/>
      <c r="S85" s="158"/>
      <c r="T85" s="159"/>
      <c r="AT85" s="153" t="s">
        <v>184</v>
      </c>
      <c r="AU85" s="153" t="s">
        <v>78</v>
      </c>
      <c r="AV85" s="11" t="s">
        <v>78</v>
      </c>
      <c r="AW85" s="11" t="s">
        <v>30</v>
      </c>
      <c r="AX85" s="11" t="s">
        <v>76</v>
      </c>
      <c r="AY85" s="153" t="s">
        <v>169</v>
      </c>
    </row>
    <row r="86" spans="2:65" s="1" customFormat="1" ht="16.5" customHeight="1">
      <c r="B86" s="138"/>
      <c r="C86" s="139" t="s">
        <v>78</v>
      </c>
      <c r="D86" s="139" t="s">
        <v>171</v>
      </c>
      <c r="E86" s="140" t="s">
        <v>735</v>
      </c>
      <c r="F86" s="141" t="s">
        <v>736</v>
      </c>
      <c r="G86" s="142" t="s">
        <v>732</v>
      </c>
      <c r="H86" s="143">
        <v>1</v>
      </c>
      <c r="I86" s="144"/>
      <c r="J86" s="145">
        <f>ROUND(I86*H86,2)</f>
        <v>0</v>
      </c>
      <c r="K86" s="141" t="s">
        <v>1</v>
      </c>
      <c r="L86" s="29"/>
      <c r="M86" s="146" t="s">
        <v>1</v>
      </c>
      <c r="N86" s="147" t="s">
        <v>39</v>
      </c>
      <c r="O86" s="48"/>
      <c r="P86" s="148">
        <f>O86*H86</f>
        <v>0</v>
      </c>
      <c r="Q86" s="148">
        <v>0</v>
      </c>
      <c r="R86" s="148">
        <f>Q86*H86</f>
        <v>0</v>
      </c>
      <c r="S86" s="148">
        <v>0</v>
      </c>
      <c r="T86" s="149">
        <f>S86*H86</f>
        <v>0</v>
      </c>
      <c r="AR86" s="15" t="s">
        <v>454</v>
      </c>
      <c r="AT86" s="15" t="s">
        <v>171</v>
      </c>
      <c r="AU86" s="15" t="s">
        <v>78</v>
      </c>
      <c r="AY86" s="15" t="s">
        <v>169</v>
      </c>
      <c r="BE86" s="150">
        <f>IF(N86="základní",J86,0)</f>
        <v>0</v>
      </c>
      <c r="BF86" s="150">
        <f>IF(N86="snížená",J86,0)</f>
        <v>0</v>
      </c>
      <c r="BG86" s="150">
        <f>IF(N86="zákl. přenesená",J86,0)</f>
        <v>0</v>
      </c>
      <c r="BH86" s="150">
        <f>IF(N86="sníž. přenesená",J86,0)</f>
        <v>0</v>
      </c>
      <c r="BI86" s="150">
        <f>IF(N86="nulová",J86,0)</f>
        <v>0</v>
      </c>
      <c r="BJ86" s="15" t="s">
        <v>76</v>
      </c>
      <c r="BK86" s="150">
        <f>ROUND(I86*H86,2)</f>
        <v>0</v>
      </c>
      <c r="BL86" s="15" t="s">
        <v>454</v>
      </c>
      <c r="BM86" s="15" t="s">
        <v>737</v>
      </c>
    </row>
    <row r="87" spans="2:65" s="13" customFormat="1">
      <c r="B87" s="180"/>
      <c r="D87" s="152" t="s">
        <v>184</v>
      </c>
      <c r="E87" s="181" t="s">
        <v>1</v>
      </c>
      <c r="F87" s="182" t="s">
        <v>738</v>
      </c>
      <c r="H87" s="181" t="s">
        <v>1</v>
      </c>
      <c r="I87" s="183"/>
      <c r="L87" s="180"/>
      <c r="M87" s="184"/>
      <c r="N87" s="185"/>
      <c r="O87" s="185"/>
      <c r="P87" s="185"/>
      <c r="Q87" s="185"/>
      <c r="R87" s="185"/>
      <c r="S87" s="185"/>
      <c r="T87" s="186"/>
      <c r="AT87" s="181" t="s">
        <v>184</v>
      </c>
      <c r="AU87" s="181" t="s">
        <v>78</v>
      </c>
      <c r="AV87" s="13" t="s">
        <v>76</v>
      </c>
      <c r="AW87" s="13" t="s">
        <v>30</v>
      </c>
      <c r="AX87" s="13" t="s">
        <v>68</v>
      </c>
      <c r="AY87" s="181" t="s">
        <v>169</v>
      </c>
    </row>
    <row r="88" spans="2:65" s="11" customFormat="1">
      <c r="B88" s="151"/>
      <c r="D88" s="152" t="s">
        <v>184</v>
      </c>
      <c r="E88" s="153" t="s">
        <v>1</v>
      </c>
      <c r="F88" s="154" t="s">
        <v>76</v>
      </c>
      <c r="H88" s="155">
        <v>1</v>
      </c>
      <c r="I88" s="156"/>
      <c r="L88" s="151"/>
      <c r="M88" s="157"/>
      <c r="N88" s="158"/>
      <c r="O88" s="158"/>
      <c r="P88" s="158"/>
      <c r="Q88" s="158"/>
      <c r="R88" s="158"/>
      <c r="S88" s="158"/>
      <c r="T88" s="159"/>
      <c r="AT88" s="153" t="s">
        <v>184</v>
      </c>
      <c r="AU88" s="153" t="s">
        <v>78</v>
      </c>
      <c r="AV88" s="11" t="s">
        <v>78</v>
      </c>
      <c r="AW88" s="11" t="s">
        <v>30</v>
      </c>
      <c r="AX88" s="11" t="s">
        <v>76</v>
      </c>
      <c r="AY88" s="153" t="s">
        <v>169</v>
      </c>
    </row>
    <row r="89" spans="2:65" s="1" customFormat="1" ht="16.5" customHeight="1">
      <c r="B89" s="138"/>
      <c r="C89" s="139" t="s">
        <v>92</v>
      </c>
      <c r="D89" s="139" t="s">
        <v>171</v>
      </c>
      <c r="E89" s="140" t="s">
        <v>739</v>
      </c>
      <c r="F89" s="141" t="s">
        <v>740</v>
      </c>
      <c r="G89" s="142" t="s">
        <v>732</v>
      </c>
      <c r="H89" s="143">
        <v>1</v>
      </c>
      <c r="I89" s="144"/>
      <c r="J89" s="145">
        <f>ROUND(I89*H89,2)</f>
        <v>0</v>
      </c>
      <c r="K89" s="141" t="s">
        <v>1</v>
      </c>
      <c r="L89" s="29"/>
      <c r="M89" s="146" t="s">
        <v>1</v>
      </c>
      <c r="N89" s="147" t="s">
        <v>39</v>
      </c>
      <c r="O89" s="48"/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AR89" s="15" t="s">
        <v>454</v>
      </c>
      <c r="AT89" s="15" t="s">
        <v>171</v>
      </c>
      <c r="AU89" s="15" t="s">
        <v>78</v>
      </c>
      <c r="AY89" s="15" t="s">
        <v>169</v>
      </c>
      <c r="BE89" s="150">
        <f>IF(N89="základní",J89,0)</f>
        <v>0</v>
      </c>
      <c r="BF89" s="150">
        <f>IF(N89="snížená",J89,0)</f>
        <v>0</v>
      </c>
      <c r="BG89" s="150">
        <f>IF(N89="zákl. přenesená",J89,0)</f>
        <v>0</v>
      </c>
      <c r="BH89" s="150">
        <f>IF(N89="sníž. přenesená",J89,0)</f>
        <v>0</v>
      </c>
      <c r="BI89" s="150">
        <f>IF(N89="nulová",J89,0)</f>
        <v>0</v>
      </c>
      <c r="BJ89" s="15" t="s">
        <v>76</v>
      </c>
      <c r="BK89" s="150">
        <f>ROUND(I89*H89,2)</f>
        <v>0</v>
      </c>
      <c r="BL89" s="15" t="s">
        <v>454</v>
      </c>
      <c r="BM89" s="15" t="s">
        <v>741</v>
      </c>
    </row>
    <row r="90" spans="2:65" s="13" customFormat="1">
      <c r="B90" s="180"/>
      <c r="D90" s="152" t="s">
        <v>184</v>
      </c>
      <c r="E90" s="181" t="s">
        <v>1</v>
      </c>
      <c r="F90" s="182" t="s">
        <v>742</v>
      </c>
      <c r="H90" s="181" t="s">
        <v>1</v>
      </c>
      <c r="I90" s="183"/>
      <c r="L90" s="180"/>
      <c r="M90" s="184"/>
      <c r="N90" s="185"/>
      <c r="O90" s="185"/>
      <c r="P90" s="185"/>
      <c r="Q90" s="185"/>
      <c r="R90" s="185"/>
      <c r="S90" s="185"/>
      <c r="T90" s="186"/>
      <c r="AT90" s="181" t="s">
        <v>184</v>
      </c>
      <c r="AU90" s="181" t="s">
        <v>78</v>
      </c>
      <c r="AV90" s="13" t="s">
        <v>76</v>
      </c>
      <c r="AW90" s="13" t="s">
        <v>30</v>
      </c>
      <c r="AX90" s="13" t="s">
        <v>68</v>
      </c>
      <c r="AY90" s="181" t="s">
        <v>169</v>
      </c>
    </row>
    <row r="91" spans="2:65" s="11" customFormat="1">
      <c r="B91" s="151"/>
      <c r="D91" s="152" t="s">
        <v>184</v>
      </c>
      <c r="E91" s="153" t="s">
        <v>1</v>
      </c>
      <c r="F91" s="154" t="s">
        <v>76</v>
      </c>
      <c r="H91" s="155">
        <v>1</v>
      </c>
      <c r="I91" s="156"/>
      <c r="L91" s="151"/>
      <c r="M91" s="157"/>
      <c r="N91" s="158"/>
      <c r="O91" s="158"/>
      <c r="P91" s="158"/>
      <c r="Q91" s="158"/>
      <c r="R91" s="158"/>
      <c r="S91" s="158"/>
      <c r="T91" s="159"/>
      <c r="AT91" s="153" t="s">
        <v>184</v>
      </c>
      <c r="AU91" s="153" t="s">
        <v>78</v>
      </c>
      <c r="AV91" s="11" t="s">
        <v>78</v>
      </c>
      <c r="AW91" s="11" t="s">
        <v>30</v>
      </c>
      <c r="AX91" s="11" t="s">
        <v>76</v>
      </c>
      <c r="AY91" s="153" t="s">
        <v>169</v>
      </c>
    </row>
    <row r="92" spans="2:65" s="1" customFormat="1" ht="16.5" customHeight="1">
      <c r="B92" s="138"/>
      <c r="C92" s="139" t="s">
        <v>176</v>
      </c>
      <c r="D92" s="139" t="s">
        <v>171</v>
      </c>
      <c r="E92" s="140" t="s">
        <v>743</v>
      </c>
      <c r="F92" s="141" t="s">
        <v>744</v>
      </c>
      <c r="G92" s="142" t="s">
        <v>732</v>
      </c>
      <c r="H92" s="143">
        <v>1</v>
      </c>
      <c r="I92" s="144"/>
      <c r="J92" s="145">
        <f>ROUND(I92*H92,2)</f>
        <v>0</v>
      </c>
      <c r="K92" s="141" t="s">
        <v>1</v>
      </c>
      <c r="L92" s="29"/>
      <c r="M92" s="146" t="s">
        <v>1</v>
      </c>
      <c r="N92" s="147" t="s">
        <v>39</v>
      </c>
      <c r="O92" s="48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AR92" s="15" t="s">
        <v>454</v>
      </c>
      <c r="AT92" s="15" t="s">
        <v>171</v>
      </c>
      <c r="AU92" s="15" t="s">
        <v>78</v>
      </c>
      <c r="AY92" s="15" t="s">
        <v>169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5" t="s">
        <v>76</v>
      </c>
      <c r="BK92" s="150">
        <f>ROUND(I92*H92,2)</f>
        <v>0</v>
      </c>
      <c r="BL92" s="15" t="s">
        <v>454</v>
      </c>
      <c r="BM92" s="15" t="s">
        <v>745</v>
      </c>
    </row>
    <row r="93" spans="2:65" s="13" customFormat="1">
      <c r="B93" s="180"/>
      <c r="D93" s="152" t="s">
        <v>184</v>
      </c>
      <c r="E93" s="181" t="s">
        <v>1</v>
      </c>
      <c r="F93" s="182" t="s">
        <v>742</v>
      </c>
      <c r="H93" s="181" t="s">
        <v>1</v>
      </c>
      <c r="I93" s="183"/>
      <c r="L93" s="180"/>
      <c r="M93" s="184"/>
      <c r="N93" s="185"/>
      <c r="O93" s="185"/>
      <c r="P93" s="185"/>
      <c r="Q93" s="185"/>
      <c r="R93" s="185"/>
      <c r="S93" s="185"/>
      <c r="T93" s="186"/>
      <c r="AT93" s="181" t="s">
        <v>184</v>
      </c>
      <c r="AU93" s="181" t="s">
        <v>78</v>
      </c>
      <c r="AV93" s="13" t="s">
        <v>76</v>
      </c>
      <c r="AW93" s="13" t="s">
        <v>30</v>
      </c>
      <c r="AX93" s="13" t="s">
        <v>68</v>
      </c>
      <c r="AY93" s="181" t="s">
        <v>169</v>
      </c>
    </row>
    <row r="94" spans="2:65" s="11" customFormat="1">
      <c r="B94" s="151"/>
      <c r="D94" s="152" t="s">
        <v>184</v>
      </c>
      <c r="E94" s="153" t="s">
        <v>1</v>
      </c>
      <c r="F94" s="154" t="s">
        <v>76</v>
      </c>
      <c r="H94" s="155">
        <v>1</v>
      </c>
      <c r="I94" s="156"/>
      <c r="L94" s="151"/>
      <c r="M94" s="187"/>
      <c r="N94" s="188"/>
      <c r="O94" s="188"/>
      <c r="P94" s="188"/>
      <c r="Q94" s="188"/>
      <c r="R94" s="188"/>
      <c r="S94" s="188"/>
      <c r="T94" s="189"/>
      <c r="AT94" s="153" t="s">
        <v>184</v>
      </c>
      <c r="AU94" s="153" t="s">
        <v>78</v>
      </c>
      <c r="AV94" s="11" t="s">
        <v>78</v>
      </c>
      <c r="AW94" s="11" t="s">
        <v>30</v>
      </c>
      <c r="AX94" s="11" t="s">
        <v>76</v>
      </c>
      <c r="AY94" s="153" t="s">
        <v>169</v>
      </c>
    </row>
    <row r="95" spans="2:65" s="1" customFormat="1" ht="6.95" customHeight="1">
      <c r="B95" s="38"/>
      <c r="C95" s="39"/>
      <c r="D95" s="39"/>
      <c r="E95" s="39"/>
      <c r="F95" s="39"/>
      <c r="G95" s="39"/>
      <c r="H95" s="39"/>
      <c r="I95" s="100"/>
      <c r="J95" s="39"/>
      <c r="K95" s="39"/>
      <c r="L95" s="29"/>
    </row>
  </sheetData>
  <autoFilter ref="C80:K94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5" t="s">
        <v>87</v>
      </c>
    </row>
    <row r="3" spans="2:4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78</v>
      </c>
    </row>
    <row r="4" spans="2:46" ht="24.95" customHeight="1">
      <c r="B4" s="18"/>
      <c r="D4" s="19" t="s">
        <v>96</v>
      </c>
      <c r="L4" s="18"/>
      <c r="M4" s="20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4" t="s">
        <v>16</v>
      </c>
      <c r="L6" s="18"/>
    </row>
    <row r="7" spans="2:46" ht="16.5" customHeight="1">
      <c r="B7" s="18"/>
      <c r="E7" s="229" t="str">
        <f>'Rekapitulace stavby'!K6</f>
        <v>U ZÁMECKÉHO PARKU - LITVÍNOV</v>
      </c>
      <c r="F7" s="230"/>
      <c r="G7" s="230"/>
      <c r="H7" s="230"/>
      <c r="L7" s="18"/>
    </row>
    <row r="8" spans="2:46" s="1" customFormat="1" ht="12" customHeight="1">
      <c r="B8" s="29"/>
      <c r="D8" s="24" t="s">
        <v>109</v>
      </c>
      <c r="I8" s="84"/>
      <c r="L8" s="29"/>
    </row>
    <row r="9" spans="2:46" s="1" customFormat="1" ht="36.950000000000003" customHeight="1">
      <c r="B9" s="29"/>
      <c r="E9" s="203" t="s">
        <v>746</v>
      </c>
      <c r="F9" s="202"/>
      <c r="G9" s="202"/>
      <c r="H9" s="202"/>
      <c r="I9" s="84"/>
      <c r="L9" s="29"/>
    </row>
    <row r="10" spans="2:46" s="1" customFormat="1">
      <c r="B10" s="29"/>
      <c r="I10" s="84"/>
      <c r="L10" s="29"/>
    </row>
    <row r="11" spans="2:46" s="1" customFormat="1" ht="12" customHeight="1">
      <c r="B11" s="29"/>
      <c r="D11" s="24" t="s">
        <v>18</v>
      </c>
      <c r="F11" s="15" t="s">
        <v>1</v>
      </c>
      <c r="I11" s="85" t="s">
        <v>19</v>
      </c>
      <c r="J11" s="15" t="s">
        <v>1</v>
      </c>
      <c r="L11" s="29"/>
    </row>
    <row r="12" spans="2:46" s="1" customFormat="1" ht="12" customHeight="1">
      <c r="B12" s="29"/>
      <c r="D12" s="24" t="s">
        <v>20</v>
      </c>
      <c r="F12" s="15" t="s">
        <v>21</v>
      </c>
      <c r="I12" s="85" t="s">
        <v>22</v>
      </c>
      <c r="J12" s="45" t="str">
        <f>'Rekapitulace stavby'!AN8</f>
        <v>29. 12. 2018</v>
      </c>
      <c r="L12" s="29"/>
    </row>
    <row r="13" spans="2:46" s="1" customFormat="1" ht="10.9" customHeight="1">
      <c r="B13" s="29"/>
      <c r="I13" s="84"/>
      <c r="L13" s="29"/>
    </row>
    <row r="14" spans="2:46" s="1" customFormat="1" ht="12" customHeight="1">
      <c r="B14" s="29"/>
      <c r="D14" s="24" t="s">
        <v>24</v>
      </c>
      <c r="I14" s="85" t="s">
        <v>25</v>
      </c>
      <c r="J14" s="15" t="s">
        <v>1</v>
      </c>
      <c r="L14" s="29"/>
    </row>
    <row r="15" spans="2:46" s="1" customFormat="1" ht="18" customHeight="1">
      <c r="B15" s="29"/>
      <c r="E15" s="15" t="s">
        <v>21</v>
      </c>
      <c r="I15" s="85" t="s">
        <v>26</v>
      </c>
      <c r="J15" s="15" t="s">
        <v>1</v>
      </c>
      <c r="L15" s="29"/>
    </row>
    <row r="16" spans="2:46" s="1" customFormat="1" ht="6.95" customHeight="1">
      <c r="B16" s="29"/>
      <c r="I16" s="84"/>
      <c r="L16" s="29"/>
    </row>
    <row r="17" spans="2:12" s="1" customFormat="1" ht="12" customHeight="1">
      <c r="B17" s="29"/>
      <c r="D17" s="24" t="s">
        <v>27</v>
      </c>
      <c r="I17" s="85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31" t="str">
        <f>'Rekapitulace stavby'!E14</f>
        <v>Vyplň údaj</v>
      </c>
      <c r="F18" s="206"/>
      <c r="G18" s="206"/>
      <c r="H18" s="206"/>
      <c r="I18" s="85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I19" s="84"/>
      <c r="L19" s="29"/>
    </row>
    <row r="20" spans="2:12" s="1" customFormat="1" ht="12" customHeight="1">
      <c r="B20" s="29"/>
      <c r="D20" s="24" t="s">
        <v>29</v>
      </c>
      <c r="I20" s="85" t="s">
        <v>25</v>
      </c>
      <c r="J20" s="15" t="s">
        <v>1</v>
      </c>
      <c r="L20" s="29"/>
    </row>
    <row r="21" spans="2:12" s="1" customFormat="1" ht="18" customHeight="1">
      <c r="B21" s="29"/>
      <c r="E21" s="15" t="s">
        <v>138</v>
      </c>
      <c r="I21" s="85" t="s">
        <v>26</v>
      </c>
      <c r="J21" s="15" t="s">
        <v>1</v>
      </c>
      <c r="L21" s="29"/>
    </row>
    <row r="22" spans="2:12" s="1" customFormat="1" ht="6.95" customHeight="1">
      <c r="B22" s="29"/>
      <c r="I22" s="84"/>
      <c r="L22" s="29"/>
    </row>
    <row r="23" spans="2:12" s="1" customFormat="1" ht="12" customHeight="1">
      <c r="B23" s="29"/>
      <c r="D23" s="24" t="s">
        <v>31</v>
      </c>
      <c r="I23" s="85" t="s">
        <v>25</v>
      </c>
      <c r="J23" s="15" t="s">
        <v>1</v>
      </c>
      <c r="L23" s="29"/>
    </row>
    <row r="24" spans="2:12" s="1" customFormat="1" ht="18" customHeight="1">
      <c r="B24" s="29"/>
      <c r="E24" s="15" t="s">
        <v>32</v>
      </c>
      <c r="I24" s="85" t="s">
        <v>26</v>
      </c>
      <c r="J24" s="15" t="s">
        <v>1</v>
      </c>
      <c r="L24" s="29"/>
    </row>
    <row r="25" spans="2:12" s="1" customFormat="1" ht="6.95" customHeight="1">
      <c r="B25" s="29"/>
      <c r="I25" s="84"/>
      <c r="L25" s="29"/>
    </row>
    <row r="26" spans="2:12" s="1" customFormat="1" ht="12" customHeight="1">
      <c r="B26" s="29"/>
      <c r="D26" s="24" t="s">
        <v>33</v>
      </c>
      <c r="I26" s="84"/>
      <c r="L26" s="29"/>
    </row>
    <row r="27" spans="2:12" s="6" customFormat="1" ht="16.5" customHeight="1">
      <c r="B27" s="86"/>
      <c r="E27" s="210" t="s">
        <v>1</v>
      </c>
      <c r="F27" s="210"/>
      <c r="G27" s="210"/>
      <c r="H27" s="210"/>
      <c r="I27" s="87"/>
      <c r="L27" s="86"/>
    </row>
    <row r="28" spans="2:12" s="1" customFormat="1" ht="6.95" customHeight="1">
      <c r="B28" s="29"/>
      <c r="I28" s="84"/>
      <c r="L28" s="29"/>
    </row>
    <row r="29" spans="2:12" s="1" customFormat="1" ht="6.95" customHeight="1">
      <c r="B29" s="29"/>
      <c r="D29" s="46"/>
      <c r="E29" s="46"/>
      <c r="F29" s="46"/>
      <c r="G29" s="46"/>
      <c r="H29" s="46"/>
      <c r="I29" s="88"/>
      <c r="J29" s="46"/>
      <c r="K29" s="46"/>
      <c r="L29" s="29"/>
    </row>
    <row r="30" spans="2:12" s="1" customFormat="1" ht="25.35" customHeight="1">
      <c r="B30" s="29"/>
      <c r="D30" s="89" t="s">
        <v>34</v>
      </c>
      <c r="I30" s="84"/>
      <c r="J30" s="59">
        <f>ROUND(J83, 2)</f>
        <v>0</v>
      </c>
      <c r="L30" s="29"/>
    </row>
    <row r="31" spans="2:12" s="1" customFormat="1" ht="6.95" customHeight="1">
      <c r="B31" s="29"/>
      <c r="D31" s="46"/>
      <c r="E31" s="46"/>
      <c r="F31" s="46"/>
      <c r="G31" s="46"/>
      <c r="H31" s="46"/>
      <c r="I31" s="88"/>
      <c r="J31" s="46"/>
      <c r="K31" s="46"/>
      <c r="L31" s="29"/>
    </row>
    <row r="32" spans="2:12" s="1" customFormat="1" ht="14.45" customHeight="1">
      <c r="B32" s="29"/>
      <c r="F32" s="32" t="s">
        <v>36</v>
      </c>
      <c r="I32" s="90" t="s">
        <v>35</v>
      </c>
      <c r="J32" s="32" t="s">
        <v>37</v>
      </c>
      <c r="L32" s="29"/>
    </row>
    <row r="33" spans="2:12" s="1" customFormat="1" ht="14.45" customHeight="1">
      <c r="B33" s="29"/>
      <c r="D33" s="24" t="s">
        <v>38</v>
      </c>
      <c r="E33" s="24" t="s">
        <v>39</v>
      </c>
      <c r="F33" s="91">
        <f>ROUND((SUM(BE83:BE110)),  2)</f>
        <v>0</v>
      </c>
      <c r="I33" s="92">
        <v>0.21</v>
      </c>
      <c r="J33" s="91">
        <f>ROUND(((SUM(BE83:BE110))*I33),  2)</f>
        <v>0</v>
      </c>
      <c r="L33" s="29"/>
    </row>
    <row r="34" spans="2:12" s="1" customFormat="1" ht="14.45" customHeight="1">
      <c r="B34" s="29"/>
      <c r="E34" s="24" t="s">
        <v>40</v>
      </c>
      <c r="F34" s="91">
        <f>ROUND((SUM(BF83:BF110)),  2)</f>
        <v>0</v>
      </c>
      <c r="I34" s="92">
        <v>0.15</v>
      </c>
      <c r="J34" s="91">
        <f>ROUND(((SUM(BF83:BF110))*I34),  2)</f>
        <v>0</v>
      </c>
      <c r="L34" s="29"/>
    </row>
    <row r="35" spans="2:12" s="1" customFormat="1" ht="14.45" hidden="1" customHeight="1">
      <c r="B35" s="29"/>
      <c r="E35" s="24" t="s">
        <v>41</v>
      </c>
      <c r="F35" s="91">
        <f>ROUND((SUM(BG83:BG110)),  2)</f>
        <v>0</v>
      </c>
      <c r="I35" s="92">
        <v>0.21</v>
      </c>
      <c r="J35" s="91">
        <f>0</f>
        <v>0</v>
      </c>
      <c r="L35" s="29"/>
    </row>
    <row r="36" spans="2:12" s="1" customFormat="1" ht="14.45" hidden="1" customHeight="1">
      <c r="B36" s="29"/>
      <c r="E36" s="24" t="s">
        <v>42</v>
      </c>
      <c r="F36" s="91">
        <f>ROUND((SUM(BH83:BH110)),  2)</f>
        <v>0</v>
      </c>
      <c r="I36" s="92">
        <v>0.15</v>
      </c>
      <c r="J36" s="91">
        <f>0</f>
        <v>0</v>
      </c>
      <c r="L36" s="29"/>
    </row>
    <row r="37" spans="2:12" s="1" customFormat="1" ht="14.45" hidden="1" customHeight="1">
      <c r="B37" s="29"/>
      <c r="E37" s="24" t="s">
        <v>43</v>
      </c>
      <c r="F37" s="91">
        <f>ROUND((SUM(BI83:BI110)),  2)</f>
        <v>0</v>
      </c>
      <c r="I37" s="92">
        <v>0</v>
      </c>
      <c r="J37" s="91">
        <f>0</f>
        <v>0</v>
      </c>
      <c r="L37" s="29"/>
    </row>
    <row r="38" spans="2:12" s="1" customFormat="1" ht="6.95" customHeight="1">
      <c r="B38" s="29"/>
      <c r="I38" s="84"/>
      <c r="L38" s="29"/>
    </row>
    <row r="39" spans="2:12" s="1" customFormat="1" ht="25.35" customHeight="1">
      <c r="B39" s="29"/>
      <c r="C39" s="93"/>
      <c r="D39" s="94" t="s">
        <v>44</v>
      </c>
      <c r="E39" s="50"/>
      <c r="F39" s="50"/>
      <c r="G39" s="95" t="s">
        <v>45</v>
      </c>
      <c r="H39" s="96" t="s">
        <v>46</v>
      </c>
      <c r="I39" s="97"/>
      <c r="J39" s="98">
        <f>SUM(J30:J37)</f>
        <v>0</v>
      </c>
      <c r="K39" s="99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100"/>
      <c r="J40" s="39"/>
      <c r="K40" s="39"/>
      <c r="L40" s="29"/>
    </row>
    <row r="44" spans="2:12" s="1" customFormat="1" ht="6.95" hidden="1" customHeight="1">
      <c r="B44" s="40"/>
      <c r="C44" s="41"/>
      <c r="D44" s="41"/>
      <c r="E44" s="41"/>
      <c r="F44" s="41"/>
      <c r="G44" s="41"/>
      <c r="H44" s="41"/>
      <c r="I44" s="101"/>
      <c r="J44" s="41"/>
      <c r="K44" s="41"/>
      <c r="L44" s="29"/>
    </row>
    <row r="45" spans="2:12" s="1" customFormat="1" ht="24.95" hidden="1" customHeight="1">
      <c r="B45" s="29"/>
      <c r="C45" s="19" t="s">
        <v>139</v>
      </c>
      <c r="I45" s="84"/>
      <c r="L45" s="29"/>
    </row>
    <row r="46" spans="2:12" s="1" customFormat="1" ht="6.95" hidden="1" customHeight="1">
      <c r="B46" s="29"/>
      <c r="I46" s="84"/>
      <c r="L46" s="29"/>
    </row>
    <row r="47" spans="2:12" s="1" customFormat="1" ht="12" hidden="1" customHeight="1">
      <c r="B47" s="29"/>
      <c r="C47" s="24" t="s">
        <v>16</v>
      </c>
      <c r="I47" s="84"/>
      <c r="L47" s="29"/>
    </row>
    <row r="48" spans="2:12" s="1" customFormat="1" ht="16.5" hidden="1" customHeight="1">
      <c r="B48" s="29"/>
      <c r="E48" s="229" t="str">
        <f>E7</f>
        <v>U ZÁMECKÉHO PARKU - LITVÍNOV</v>
      </c>
      <c r="F48" s="230"/>
      <c r="G48" s="230"/>
      <c r="H48" s="230"/>
      <c r="I48" s="84"/>
      <c r="L48" s="29"/>
    </row>
    <row r="49" spans="2:47" s="1" customFormat="1" ht="12" hidden="1" customHeight="1">
      <c r="B49" s="29"/>
      <c r="C49" s="24" t="s">
        <v>109</v>
      </c>
      <c r="I49" s="84"/>
      <c r="L49" s="29"/>
    </row>
    <row r="50" spans="2:47" s="1" customFormat="1" ht="16.5" hidden="1" customHeight="1">
      <c r="B50" s="29"/>
      <c r="E50" s="203" t="str">
        <f>E9</f>
        <v>VON - VEDLEJŠÍ A OSTATNÍ NÁKLADY</v>
      </c>
      <c r="F50" s="202"/>
      <c r="G50" s="202"/>
      <c r="H50" s="202"/>
      <c r="I50" s="84"/>
      <c r="L50" s="29"/>
    </row>
    <row r="51" spans="2:47" s="1" customFormat="1" ht="6.95" hidden="1" customHeight="1">
      <c r="B51" s="29"/>
      <c r="I51" s="84"/>
      <c r="L51" s="29"/>
    </row>
    <row r="52" spans="2:47" s="1" customFormat="1" ht="12" hidden="1" customHeight="1">
      <c r="B52" s="29"/>
      <c r="C52" s="24" t="s">
        <v>20</v>
      </c>
      <c r="F52" s="15" t="str">
        <f>F12</f>
        <v xml:space="preserve"> </v>
      </c>
      <c r="I52" s="85" t="s">
        <v>22</v>
      </c>
      <c r="J52" s="45" t="str">
        <f>IF(J12="","",J12)</f>
        <v>29. 12. 2018</v>
      </c>
      <c r="L52" s="29"/>
    </row>
    <row r="53" spans="2:47" s="1" customFormat="1" ht="6.95" hidden="1" customHeight="1">
      <c r="B53" s="29"/>
      <c r="I53" s="84"/>
      <c r="L53" s="29"/>
    </row>
    <row r="54" spans="2:47" s="1" customFormat="1" ht="13.7" hidden="1" customHeight="1">
      <c r="B54" s="29"/>
      <c r="C54" s="24" t="s">
        <v>24</v>
      </c>
      <c r="F54" s="15" t="str">
        <f>E15</f>
        <v xml:space="preserve"> </v>
      </c>
      <c r="I54" s="85" t="s">
        <v>29</v>
      </c>
      <c r="J54" s="27" t="str">
        <f>E21</f>
        <v>NE2D PROJEKT</v>
      </c>
      <c r="L54" s="29"/>
    </row>
    <row r="55" spans="2:47" s="1" customFormat="1" ht="13.7" hidden="1" customHeight="1">
      <c r="B55" s="29"/>
      <c r="C55" s="24" t="s">
        <v>27</v>
      </c>
      <c r="F55" s="15" t="str">
        <f>IF(E18="","",E18)</f>
        <v>Vyplň údaj</v>
      </c>
      <c r="I55" s="85" t="s">
        <v>31</v>
      </c>
      <c r="J55" s="27" t="str">
        <f>E24</f>
        <v>PLHÁK</v>
      </c>
      <c r="L55" s="29"/>
    </row>
    <row r="56" spans="2:47" s="1" customFormat="1" ht="10.35" hidden="1" customHeight="1">
      <c r="B56" s="29"/>
      <c r="I56" s="84"/>
      <c r="L56" s="29"/>
    </row>
    <row r="57" spans="2:47" s="1" customFormat="1" ht="29.25" hidden="1" customHeight="1">
      <c r="B57" s="29"/>
      <c r="C57" s="102" t="s">
        <v>140</v>
      </c>
      <c r="D57" s="93"/>
      <c r="E57" s="93"/>
      <c r="F57" s="93"/>
      <c r="G57" s="93"/>
      <c r="H57" s="93"/>
      <c r="I57" s="103"/>
      <c r="J57" s="104" t="s">
        <v>141</v>
      </c>
      <c r="K57" s="93"/>
      <c r="L57" s="29"/>
    </row>
    <row r="58" spans="2:47" s="1" customFormat="1" ht="10.35" hidden="1" customHeight="1">
      <c r="B58" s="29"/>
      <c r="I58" s="84"/>
      <c r="L58" s="29"/>
    </row>
    <row r="59" spans="2:47" s="1" customFormat="1" ht="22.9" hidden="1" customHeight="1">
      <c r="B59" s="29"/>
      <c r="C59" s="105" t="s">
        <v>142</v>
      </c>
      <c r="I59" s="84"/>
      <c r="J59" s="59">
        <f>J83</f>
        <v>0</v>
      </c>
      <c r="L59" s="29"/>
      <c r="AU59" s="15" t="s">
        <v>143</v>
      </c>
    </row>
    <row r="60" spans="2:47" s="7" customFormat="1" ht="24.95" hidden="1" customHeight="1">
      <c r="B60" s="106"/>
      <c r="D60" s="107" t="s">
        <v>747</v>
      </c>
      <c r="E60" s="108"/>
      <c r="F60" s="108"/>
      <c r="G60" s="108"/>
      <c r="H60" s="108"/>
      <c r="I60" s="109"/>
      <c r="J60" s="110">
        <f>J84</f>
        <v>0</v>
      </c>
      <c r="L60" s="106"/>
    </row>
    <row r="61" spans="2:47" s="8" customFormat="1" ht="19.899999999999999" hidden="1" customHeight="1">
      <c r="B61" s="111"/>
      <c r="D61" s="112" t="s">
        <v>748</v>
      </c>
      <c r="E61" s="113"/>
      <c r="F61" s="113"/>
      <c r="G61" s="113"/>
      <c r="H61" s="113"/>
      <c r="I61" s="114"/>
      <c r="J61" s="115">
        <f>J85</f>
        <v>0</v>
      </c>
      <c r="L61" s="111"/>
    </row>
    <row r="62" spans="2:47" s="8" customFormat="1" ht="19.899999999999999" hidden="1" customHeight="1">
      <c r="B62" s="111"/>
      <c r="D62" s="112" t="s">
        <v>749</v>
      </c>
      <c r="E62" s="113"/>
      <c r="F62" s="113"/>
      <c r="G62" s="113"/>
      <c r="H62" s="113"/>
      <c r="I62" s="114"/>
      <c r="J62" s="115">
        <f>J94</f>
        <v>0</v>
      </c>
      <c r="L62" s="111"/>
    </row>
    <row r="63" spans="2:47" s="8" customFormat="1" ht="19.899999999999999" hidden="1" customHeight="1">
      <c r="B63" s="111"/>
      <c r="D63" s="112" t="s">
        <v>750</v>
      </c>
      <c r="E63" s="113"/>
      <c r="F63" s="113"/>
      <c r="G63" s="113"/>
      <c r="H63" s="113"/>
      <c r="I63" s="114"/>
      <c r="J63" s="115">
        <f>J107</f>
        <v>0</v>
      </c>
      <c r="L63" s="111"/>
    </row>
    <row r="64" spans="2:47" s="1" customFormat="1" ht="21.75" hidden="1" customHeight="1">
      <c r="B64" s="29"/>
      <c r="I64" s="84"/>
      <c r="L64" s="29"/>
    </row>
    <row r="65" spans="2:12" s="1" customFormat="1" ht="6.95" hidden="1" customHeight="1">
      <c r="B65" s="38"/>
      <c r="C65" s="39"/>
      <c r="D65" s="39"/>
      <c r="E65" s="39"/>
      <c r="F65" s="39"/>
      <c r="G65" s="39"/>
      <c r="H65" s="39"/>
      <c r="I65" s="100"/>
      <c r="J65" s="39"/>
      <c r="K65" s="39"/>
      <c r="L65" s="29"/>
    </row>
    <row r="66" spans="2:12" hidden="1"/>
    <row r="67" spans="2:12" hidden="1"/>
    <row r="68" spans="2:12" hidden="1"/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101"/>
      <c r="J69" s="41"/>
      <c r="K69" s="41"/>
      <c r="L69" s="29"/>
    </row>
    <row r="70" spans="2:12" s="1" customFormat="1" ht="24.95" customHeight="1">
      <c r="B70" s="29"/>
      <c r="C70" s="19" t="s">
        <v>154</v>
      </c>
      <c r="I70" s="84"/>
      <c r="L70" s="29"/>
    </row>
    <row r="71" spans="2:12" s="1" customFormat="1" ht="6.95" customHeight="1">
      <c r="B71" s="29"/>
      <c r="I71" s="84"/>
      <c r="L71" s="29"/>
    </row>
    <row r="72" spans="2:12" s="1" customFormat="1" ht="12" customHeight="1">
      <c r="B72" s="29"/>
      <c r="C72" s="24" t="s">
        <v>16</v>
      </c>
      <c r="I72" s="84"/>
      <c r="L72" s="29"/>
    </row>
    <row r="73" spans="2:12" s="1" customFormat="1" ht="16.5" customHeight="1">
      <c r="B73" s="29"/>
      <c r="E73" s="229" t="str">
        <f>E7</f>
        <v>U ZÁMECKÉHO PARKU - LITVÍNOV</v>
      </c>
      <c r="F73" s="230"/>
      <c r="G73" s="230"/>
      <c r="H73" s="230"/>
      <c r="I73" s="84"/>
      <c r="L73" s="29"/>
    </row>
    <row r="74" spans="2:12" s="1" customFormat="1" ht="12" customHeight="1">
      <c r="B74" s="29"/>
      <c r="C74" s="24" t="s">
        <v>109</v>
      </c>
      <c r="I74" s="84"/>
      <c r="L74" s="29"/>
    </row>
    <row r="75" spans="2:12" s="1" customFormat="1" ht="16.5" customHeight="1">
      <c r="B75" s="29"/>
      <c r="E75" s="203" t="str">
        <f>E9</f>
        <v>VON - VEDLEJŠÍ A OSTATNÍ NÁKLADY</v>
      </c>
      <c r="F75" s="202"/>
      <c r="G75" s="202"/>
      <c r="H75" s="202"/>
      <c r="I75" s="84"/>
      <c r="L75" s="29"/>
    </row>
    <row r="76" spans="2:12" s="1" customFormat="1" ht="6.95" customHeight="1">
      <c r="B76" s="29"/>
      <c r="I76" s="84"/>
      <c r="L76" s="29"/>
    </row>
    <row r="77" spans="2:12" s="1" customFormat="1" ht="12" customHeight="1">
      <c r="B77" s="29"/>
      <c r="C77" s="24" t="s">
        <v>20</v>
      </c>
      <c r="F77" s="15" t="str">
        <f>F12</f>
        <v xml:space="preserve"> </v>
      </c>
      <c r="I77" s="85" t="s">
        <v>22</v>
      </c>
      <c r="J77" s="45" t="str">
        <f>IF(J12="","",J12)</f>
        <v>29. 12. 2018</v>
      </c>
      <c r="L77" s="29"/>
    </row>
    <row r="78" spans="2:12" s="1" customFormat="1" ht="6.95" customHeight="1">
      <c r="B78" s="29"/>
      <c r="I78" s="84"/>
      <c r="L78" s="29"/>
    </row>
    <row r="79" spans="2:12" s="1" customFormat="1" ht="13.7" customHeight="1">
      <c r="B79" s="29"/>
      <c r="C79" s="24" t="s">
        <v>24</v>
      </c>
      <c r="F79" s="15" t="str">
        <f>E15</f>
        <v xml:space="preserve"> </v>
      </c>
      <c r="I79" s="85" t="s">
        <v>29</v>
      </c>
      <c r="J79" s="27" t="str">
        <f>E21</f>
        <v>NE2D PROJEKT</v>
      </c>
      <c r="L79" s="29"/>
    </row>
    <row r="80" spans="2:12" s="1" customFormat="1" ht="13.7" customHeight="1">
      <c r="B80" s="29"/>
      <c r="C80" s="24" t="s">
        <v>27</v>
      </c>
      <c r="F80" s="15" t="str">
        <f>IF(E18="","",E18)</f>
        <v>Vyplň údaj</v>
      </c>
      <c r="I80" s="85" t="s">
        <v>31</v>
      </c>
      <c r="J80" s="27" t="str">
        <f>E24</f>
        <v>PLHÁK</v>
      </c>
      <c r="L80" s="29"/>
    </row>
    <row r="81" spans="2:65" s="1" customFormat="1" ht="10.35" customHeight="1">
      <c r="B81" s="29"/>
      <c r="I81" s="84"/>
      <c r="L81" s="29"/>
    </row>
    <row r="82" spans="2:65" s="9" customFormat="1" ht="29.25" customHeight="1">
      <c r="B82" s="116"/>
      <c r="C82" s="117" t="s">
        <v>155</v>
      </c>
      <c r="D82" s="118" t="s">
        <v>53</v>
      </c>
      <c r="E82" s="118" t="s">
        <v>49</v>
      </c>
      <c r="F82" s="118" t="s">
        <v>50</v>
      </c>
      <c r="G82" s="118" t="s">
        <v>156</v>
      </c>
      <c r="H82" s="118" t="s">
        <v>157</v>
      </c>
      <c r="I82" s="119" t="s">
        <v>158</v>
      </c>
      <c r="J82" s="118" t="s">
        <v>141</v>
      </c>
      <c r="K82" s="120" t="s">
        <v>159</v>
      </c>
      <c r="L82" s="116"/>
      <c r="M82" s="52" t="s">
        <v>1</v>
      </c>
      <c r="N82" s="53" t="s">
        <v>38</v>
      </c>
      <c r="O82" s="53" t="s">
        <v>160</v>
      </c>
      <c r="P82" s="53" t="s">
        <v>161</v>
      </c>
      <c r="Q82" s="53" t="s">
        <v>162</v>
      </c>
      <c r="R82" s="53" t="s">
        <v>163</v>
      </c>
      <c r="S82" s="53" t="s">
        <v>164</v>
      </c>
      <c r="T82" s="54" t="s">
        <v>165</v>
      </c>
    </row>
    <row r="83" spans="2:65" s="1" customFormat="1" ht="22.9" customHeight="1">
      <c r="B83" s="29"/>
      <c r="C83" s="57" t="s">
        <v>166</v>
      </c>
      <c r="I83" s="84"/>
      <c r="J83" s="121">
        <f>BK83</f>
        <v>0</v>
      </c>
      <c r="L83" s="29"/>
      <c r="M83" s="55"/>
      <c r="N83" s="46"/>
      <c r="O83" s="46"/>
      <c r="P83" s="122">
        <f>P84</f>
        <v>0</v>
      </c>
      <c r="Q83" s="46"/>
      <c r="R83" s="122">
        <f>R84</f>
        <v>0</v>
      </c>
      <c r="S83" s="46"/>
      <c r="T83" s="123">
        <f>T84</f>
        <v>0</v>
      </c>
      <c r="AT83" s="15" t="s">
        <v>67</v>
      </c>
      <c r="AU83" s="15" t="s">
        <v>143</v>
      </c>
      <c r="BK83" s="124">
        <f>BK84</f>
        <v>0</v>
      </c>
    </row>
    <row r="84" spans="2:65" s="10" customFormat="1" ht="25.9" customHeight="1">
      <c r="B84" s="125"/>
      <c r="D84" s="126" t="s">
        <v>67</v>
      </c>
      <c r="E84" s="127" t="s">
        <v>751</v>
      </c>
      <c r="F84" s="127" t="s">
        <v>752</v>
      </c>
      <c r="I84" s="128"/>
      <c r="J84" s="129">
        <f>BK84</f>
        <v>0</v>
      </c>
      <c r="L84" s="125"/>
      <c r="M84" s="130"/>
      <c r="N84" s="131"/>
      <c r="O84" s="131"/>
      <c r="P84" s="132">
        <f>P85+P94+P107</f>
        <v>0</v>
      </c>
      <c r="Q84" s="131"/>
      <c r="R84" s="132">
        <f>R85+R94+R107</f>
        <v>0</v>
      </c>
      <c r="S84" s="131"/>
      <c r="T84" s="133">
        <f>T85+T94+T107</f>
        <v>0</v>
      </c>
      <c r="AR84" s="126" t="s">
        <v>188</v>
      </c>
      <c r="AT84" s="134" t="s">
        <v>67</v>
      </c>
      <c r="AU84" s="134" t="s">
        <v>68</v>
      </c>
      <c r="AY84" s="126" t="s">
        <v>169</v>
      </c>
      <c r="BK84" s="135">
        <f>BK85+BK94+BK107</f>
        <v>0</v>
      </c>
    </row>
    <row r="85" spans="2:65" s="10" customFormat="1" ht="22.9" customHeight="1">
      <c r="B85" s="125"/>
      <c r="D85" s="126" t="s">
        <v>67</v>
      </c>
      <c r="E85" s="136" t="s">
        <v>753</v>
      </c>
      <c r="F85" s="136" t="s">
        <v>754</v>
      </c>
      <c r="I85" s="128"/>
      <c r="J85" s="137">
        <f>BK85</f>
        <v>0</v>
      </c>
      <c r="L85" s="125"/>
      <c r="M85" s="130"/>
      <c r="N85" s="131"/>
      <c r="O85" s="131"/>
      <c r="P85" s="132">
        <f>SUM(P86:P93)</f>
        <v>0</v>
      </c>
      <c r="Q85" s="131"/>
      <c r="R85" s="132">
        <f>SUM(R86:R93)</f>
        <v>0</v>
      </c>
      <c r="S85" s="131"/>
      <c r="T85" s="133">
        <f>SUM(T86:T93)</f>
        <v>0</v>
      </c>
      <c r="AR85" s="126" t="s">
        <v>188</v>
      </c>
      <c r="AT85" s="134" t="s">
        <v>67</v>
      </c>
      <c r="AU85" s="134" t="s">
        <v>76</v>
      </c>
      <c r="AY85" s="126" t="s">
        <v>169</v>
      </c>
      <c r="BK85" s="135">
        <f>SUM(BK86:BK93)</f>
        <v>0</v>
      </c>
    </row>
    <row r="86" spans="2:65" s="1" customFormat="1" ht="16.5" customHeight="1">
      <c r="B86" s="138"/>
      <c r="C86" s="139" t="s">
        <v>76</v>
      </c>
      <c r="D86" s="139" t="s">
        <v>171</v>
      </c>
      <c r="E86" s="140" t="s">
        <v>755</v>
      </c>
      <c r="F86" s="141" t="s">
        <v>756</v>
      </c>
      <c r="G86" s="142" t="s">
        <v>727</v>
      </c>
      <c r="H86" s="143">
        <v>10</v>
      </c>
      <c r="I86" s="144"/>
      <c r="J86" s="145">
        <f>ROUND(I86*H86,2)</f>
        <v>0</v>
      </c>
      <c r="K86" s="141" t="s">
        <v>757</v>
      </c>
      <c r="L86" s="29"/>
      <c r="M86" s="146" t="s">
        <v>1</v>
      </c>
      <c r="N86" s="147" t="s">
        <v>39</v>
      </c>
      <c r="O86" s="48"/>
      <c r="P86" s="148">
        <f>O86*H86</f>
        <v>0</v>
      </c>
      <c r="Q86" s="148">
        <v>0</v>
      </c>
      <c r="R86" s="148">
        <f>Q86*H86</f>
        <v>0</v>
      </c>
      <c r="S86" s="148">
        <v>0</v>
      </c>
      <c r="T86" s="149">
        <f>S86*H86</f>
        <v>0</v>
      </c>
      <c r="AR86" s="15" t="s">
        <v>758</v>
      </c>
      <c r="AT86" s="15" t="s">
        <v>171</v>
      </c>
      <c r="AU86" s="15" t="s">
        <v>78</v>
      </c>
      <c r="AY86" s="15" t="s">
        <v>169</v>
      </c>
      <c r="BE86" s="150">
        <f>IF(N86="základní",J86,0)</f>
        <v>0</v>
      </c>
      <c r="BF86" s="150">
        <f>IF(N86="snížená",J86,0)</f>
        <v>0</v>
      </c>
      <c r="BG86" s="150">
        <f>IF(N86="zákl. přenesená",J86,0)</f>
        <v>0</v>
      </c>
      <c r="BH86" s="150">
        <f>IF(N86="sníž. přenesená",J86,0)</f>
        <v>0</v>
      </c>
      <c r="BI86" s="150">
        <f>IF(N86="nulová",J86,0)</f>
        <v>0</v>
      </c>
      <c r="BJ86" s="15" t="s">
        <v>76</v>
      </c>
      <c r="BK86" s="150">
        <f>ROUND(I86*H86,2)</f>
        <v>0</v>
      </c>
      <c r="BL86" s="15" t="s">
        <v>758</v>
      </c>
      <c r="BM86" s="15" t="s">
        <v>759</v>
      </c>
    </row>
    <row r="87" spans="2:65" s="11" customFormat="1">
      <c r="B87" s="151"/>
      <c r="D87" s="152" t="s">
        <v>184</v>
      </c>
      <c r="E87" s="153" t="s">
        <v>1</v>
      </c>
      <c r="F87" s="154" t="s">
        <v>760</v>
      </c>
      <c r="H87" s="155">
        <v>10</v>
      </c>
      <c r="I87" s="156"/>
      <c r="L87" s="151"/>
      <c r="M87" s="157"/>
      <c r="N87" s="158"/>
      <c r="O87" s="158"/>
      <c r="P87" s="158"/>
      <c r="Q87" s="158"/>
      <c r="R87" s="158"/>
      <c r="S87" s="158"/>
      <c r="T87" s="159"/>
      <c r="AT87" s="153" t="s">
        <v>184</v>
      </c>
      <c r="AU87" s="153" t="s">
        <v>78</v>
      </c>
      <c r="AV87" s="11" t="s">
        <v>78</v>
      </c>
      <c r="AW87" s="11" t="s">
        <v>30</v>
      </c>
      <c r="AX87" s="11" t="s">
        <v>76</v>
      </c>
      <c r="AY87" s="153" t="s">
        <v>169</v>
      </c>
    </row>
    <row r="88" spans="2:65" s="1" customFormat="1" ht="16.5" customHeight="1">
      <c r="B88" s="138"/>
      <c r="C88" s="139" t="s">
        <v>78</v>
      </c>
      <c r="D88" s="139" t="s">
        <v>171</v>
      </c>
      <c r="E88" s="140" t="s">
        <v>761</v>
      </c>
      <c r="F88" s="141" t="s">
        <v>762</v>
      </c>
      <c r="G88" s="142" t="s">
        <v>727</v>
      </c>
      <c r="H88" s="143">
        <v>12</v>
      </c>
      <c r="I88" s="144"/>
      <c r="J88" s="145">
        <f>ROUND(I88*H88,2)</f>
        <v>0</v>
      </c>
      <c r="K88" s="141" t="s">
        <v>757</v>
      </c>
      <c r="L88" s="29"/>
      <c r="M88" s="146" t="s">
        <v>1</v>
      </c>
      <c r="N88" s="147" t="s">
        <v>39</v>
      </c>
      <c r="O88" s="48"/>
      <c r="P88" s="148">
        <f>O88*H88</f>
        <v>0</v>
      </c>
      <c r="Q88" s="148">
        <v>0</v>
      </c>
      <c r="R88" s="148">
        <f>Q88*H88</f>
        <v>0</v>
      </c>
      <c r="S88" s="148">
        <v>0</v>
      </c>
      <c r="T88" s="149">
        <f>S88*H88</f>
        <v>0</v>
      </c>
      <c r="AR88" s="15" t="s">
        <v>758</v>
      </c>
      <c r="AT88" s="15" t="s">
        <v>171</v>
      </c>
      <c r="AU88" s="15" t="s">
        <v>78</v>
      </c>
      <c r="AY88" s="15" t="s">
        <v>169</v>
      </c>
      <c r="BE88" s="150">
        <f>IF(N88="základní",J88,0)</f>
        <v>0</v>
      </c>
      <c r="BF88" s="150">
        <f>IF(N88="snížená",J88,0)</f>
        <v>0</v>
      </c>
      <c r="BG88" s="150">
        <f>IF(N88="zákl. přenesená",J88,0)</f>
        <v>0</v>
      </c>
      <c r="BH88" s="150">
        <f>IF(N88="sníž. přenesená",J88,0)</f>
        <v>0</v>
      </c>
      <c r="BI88" s="150">
        <f>IF(N88="nulová",J88,0)</f>
        <v>0</v>
      </c>
      <c r="BJ88" s="15" t="s">
        <v>76</v>
      </c>
      <c r="BK88" s="150">
        <f>ROUND(I88*H88,2)</f>
        <v>0</v>
      </c>
      <c r="BL88" s="15" t="s">
        <v>758</v>
      </c>
      <c r="BM88" s="15" t="s">
        <v>763</v>
      </c>
    </row>
    <row r="89" spans="2:65" s="11" customFormat="1">
      <c r="B89" s="151"/>
      <c r="D89" s="152" t="s">
        <v>184</v>
      </c>
      <c r="E89" s="153" t="s">
        <v>1</v>
      </c>
      <c r="F89" s="154" t="s">
        <v>764</v>
      </c>
      <c r="H89" s="155">
        <v>12</v>
      </c>
      <c r="I89" s="156"/>
      <c r="L89" s="151"/>
      <c r="M89" s="157"/>
      <c r="N89" s="158"/>
      <c r="O89" s="158"/>
      <c r="P89" s="158"/>
      <c r="Q89" s="158"/>
      <c r="R89" s="158"/>
      <c r="S89" s="158"/>
      <c r="T89" s="159"/>
      <c r="AT89" s="153" t="s">
        <v>184</v>
      </c>
      <c r="AU89" s="153" t="s">
        <v>78</v>
      </c>
      <c r="AV89" s="11" t="s">
        <v>78</v>
      </c>
      <c r="AW89" s="11" t="s">
        <v>30</v>
      </c>
      <c r="AX89" s="11" t="s">
        <v>76</v>
      </c>
      <c r="AY89" s="153" t="s">
        <v>169</v>
      </c>
    </row>
    <row r="90" spans="2:65" s="1" customFormat="1" ht="16.5" customHeight="1">
      <c r="B90" s="138"/>
      <c r="C90" s="139" t="s">
        <v>92</v>
      </c>
      <c r="D90" s="139" t="s">
        <v>171</v>
      </c>
      <c r="E90" s="140" t="s">
        <v>765</v>
      </c>
      <c r="F90" s="141" t="s">
        <v>766</v>
      </c>
      <c r="G90" s="142" t="s">
        <v>727</v>
      </c>
      <c r="H90" s="143">
        <v>16</v>
      </c>
      <c r="I90" s="144"/>
      <c r="J90" s="145">
        <f>ROUND(I90*H90,2)</f>
        <v>0</v>
      </c>
      <c r="K90" s="141" t="s">
        <v>757</v>
      </c>
      <c r="L90" s="29"/>
      <c r="M90" s="146" t="s">
        <v>1</v>
      </c>
      <c r="N90" s="147" t="s">
        <v>39</v>
      </c>
      <c r="O90" s="48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AR90" s="15" t="s">
        <v>758</v>
      </c>
      <c r="AT90" s="15" t="s">
        <v>171</v>
      </c>
      <c r="AU90" s="15" t="s">
        <v>78</v>
      </c>
      <c r="AY90" s="15" t="s">
        <v>169</v>
      </c>
      <c r="BE90" s="150">
        <f>IF(N90="základní",J90,0)</f>
        <v>0</v>
      </c>
      <c r="BF90" s="150">
        <f>IF(N90="snížená",J90,0)</f>
        <v>0</v>
      </c>
      <c r="BG90" s="150">
        <f>IF(N90="zákl. přenesená",J90,0)</f>
        <v>0</v>
      </c>
      <c r="BH90" s="150">
        <f>IF(N90="sníž. přenesená",J90,0)</f>
        <v>0</v>
      </c>
      <c r="BI90" s="150">
        <f>IF(N90="nulová",J90,0)</f>
        <v>0</v>
      </c>
      <c r="BJ90" s="15" t="s">
        <v>76</v>
      </c>
      <c r="BK90" s="150">
        <f>ROUND(I90*H90,2)</f>
        <v>0</v>
      </c>
      <c r="BL90" s="15" t="s">
        <v>758</v>
      </c>
      <c r="BM90" s="15" t="s">
        <v>767</v>
      </c>
    </row>
    <row r="91" spans="2:65" s="11" customFormat="1">
      <c r="B91" s="151"/>
      <c r="D91" s="152" t="s">
        <v>184</v>
      </c>
      <c r="E91" s="153" t="s">
        <v>1</v>
      </c>
      <c r="F91" s="154" t="s">
        <v>768</v>
      </c>
      <c r="H91" s="155">
        <v>16</v>
      </c>
      <c r="I91" s="156"/>
      <c r="L91" s="151"/>
      <c r="M91" s="157"/>
      <c r="N91" s="158"/>
      <c r="O91" s="158"/>
      <c r="P91" s="158"/>
      <c r="Q91" s="158"/>
      <c r="R91" s="158"/>
      <c r="S91" s="158"/>
      <c r="T91" s="159"/>
      <c r="AT91" s="153" t="s">
        <v>184</v>
      </c>
      <c r="AU91" s="153" t="s">
        <v>78</v>
      </c>
      <c r="AV91" s="11" t="s">
        <v>78</v>
      </c>
      <c r="AW91" s="11" t="s">
        <v>30</v>
      </c>
      <c r="AX91" s="11" t="s">
        <v>76</v>
      </c>
      <c r="AY91" s="153" t="s">
        <v>169</v>
      </c>
    </row>
    <row r="92" spans="2:65" s="1" customFormat="1" ht="16.5" customHeight="1">
      <c r="B92" s="138"/>
      <c r="C92" s="139" t="s">
        <v>176</v>
      </c>
      <c r="D92" s="139" t="s">
        <v>171</v>
      </c>
      <c r="E92" s="140" t="s">
        <v>769</v>
      </c>
      <c r="F92" s="141" t="s">
        <v>770</v>
      </c>
      <c r="G92" s="142" t="s">
        <v>727</v>
      </c>
      <c r="H92" s="143">
        <v>8</v>
      </c>
      <c r="I92" s="144"/>
      <c r="J92" s="145">
        <f>ROUND(I92*H92,2)</f>
        <v>0</v>
      </c>
      <c r="K92" s="141" t="s">
        <v>757</v>
      </c>
      <c r="L92" s="29"/>
      <c r="M92" s="146" t="s">
        <v>1</v>
      </c>
      <c r="N92" s="147" t="s">
        <v>39</v>
      </c>
      <c r="O92" s="48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AR92" s="15" t="s">
        <v>758</v>
      </c>
      <c r="AT92" s="15" t="s">
        <v>171</v>
      </c>
      <c r="AU92" s="15" t="s">
        <v>78</v>
      </c>
      <c r="AY92" s="15" t="s">
        <v>169</v>
      </c>
      <c r="BE92" s="150">
        <f>IF(N92="základní",J92,0)</f>
        <v>0</v>
      </c>
      <c r="BF92" s="150">
        <f>IF(N92="snížená",J92,0)</f>
        <v>0</v>
      </c>
      <c r="BG92" s="150">
        <f>IF(N92="zákl. přenesená",J92,0)</f>
        <v>0</v>
      </c>
      <c r="BH92" s="150">
        <f>IF(N92="sníž. přenesená",J92,0)</f>
        <v>0</v>
      </c>
      <c r="BI92" s="150">
        <f>IF(N92="nulová",J92,0)</f>
        <v>0</v>
      </c>
      <c r="BJ92" s="15" t="s">
        <v>76</v>
      </c>
      <c r="BK92" s="150">
        <f>ROUND(I92*H92,2)</f>
        <v>0</v>
      </c>
      <c r="BL92" s="15" t="s">
        <v>758</v>
      </c>
      <c r="BM92" s="15" t="s">
        <v>771</v>
      </c>
    </row>
    <row r="93" spans="2:65" s="11" customFormat="1">
      <c r="B93" s="151"/>
      <c r="D93" s="152" t="s">
        <v>184</v>
      </c>
      <c r="E93" s="153" t="s">
        <v>1</v>
      </c>
      <c r="F93" s="154" t="s">
        <v>772</v>
      </c>
      <c r="H93" s="155">
        <v>8</v>
      </c>
      <c r="I93" s="156"/>
      <c r="L93" s="151"/>
      <c r="M93" s="157"/>
      <c r="N93" s="158"/>
      <c r="O93" s="158"/>
      <c r="P93" s="158"/>
      <c r="Q93" s="158"/>
      <c r="R93" s="158"/>
      <c r="S93" s="158"/>
      <c r="T93" s="159"/>
      <c r="AT93" s="153" t="s">
        <v>184</v>
      </c>
      <c r="AU93" s="153" t="s">
        <v>78</v>
      </c>
      <c r="AV93" s="11" t="s">
        <v>78</v>
      </c>
      <c r="AW93" s="11" t="s">
        <v>30</v>
      </c>
      <c r="AX93" s="11" t="s">
        <v>76</v>
      </c>
      <c r="AY93" s="153" t="s">
        <v>169</v>
      </c>
    </row>
    <row r="94" spans="2:65" s="10" customFormat="1" ht="22.9" customHeight="1">
      <c r="B94" s="125"/>
      <c r="D94" s="126" t="s">
        <v>67</v>
      </c>
      <c r="E94" s="136" t="s">
        <v>773</v>
      </c>
      <c r="F94" s="136" t="s">
        <v>774</v>
      </c>
      <c r="I94" s="128"/>
      <c r="J94" s="137">
        <f>BK94</f>
        <v>0</v>
      </c>
      <c r="L94" s="125"/>
      <c r="M94" s="130"/>
      <c r="N94" s="131"/>
      <c r="O94" s="131"/>
      <c r="P94" s="132">
        <f>SUM(P95:P106)</f>
        <v>0</v>
      </c>
      <c r="Q94" s="131"/>
      <c r="R94" s="132">
        <f>SUM(R95:R106)</f>
        <v>0</v>
      </c>
      <c r="S94" s="131"/>
      <c r="T94" s="133">
        <f>SUM(T95:T106)</f>
        <v>0</v>
      </c>
      <c r="AR94" s="126" t="s">
        <v>188</v>
      </c>
      <c r="AT94" s="134" t="s">
        <v>67</v>
      </c>
      <c r="AU94" s="134" t="s">
        <v>76</v>
      </c>
      <c r="AY94" s="126" t="s">
        <v>169</v>
      </c>
      <c r="BK94" s="135">
        <f>SUM(BK95:BK106)</f>
        <v>0</v>
      </c>
    </row>
    <row r="95" spans="2:65" s="1" customFormat="1" ht="16.5" customHeight="1">
      <c r="B95" s="138"/>
      <c r="C95" s="139" t="s">
        <v>188</v>
      </c>
      <c r="D95" s="139" t="s">
        <v>171</v>
      </c>
      <c r="E95" s="140" t="s">
        <v>775</v>
      </c>
      <c r="F95" s="141" t="s">
        <v>774</v>
      </c>
      <c r="G95" s="142" t="s">
        <v>776</v>
      </c>
      <c r="H95" s="143">
        <v>1</v>
      </c>
      <c r="I95" s="144"/>
      <c r="J95" s="145">
        <f>ROUND(I95*H95,2)</f>
        <v>0</v>
      </c>
      <c r="K95" s="141" t="s">
        <v>757</v>
      </c>
      <c r="L95" s="29"/>
      <c r="M95" s="146" t="s">
        <v>1</v>
      </c>
      <c r="N95" s="147" t="s">
        <v>39</v>
      </c>
      <c r="O95" s="48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AR95" s="15" t="s">
        <v>758</v>
      </c>
      <c r="AT95" s="15" t="s">
        <v>171</v>
      </c>
      <c r="AU95" s="15" t="s">
        <v>78</v>
      </c>
      <c r="AY95" s="15" t="s">
        <v>169</v>
      </c>
      <c r="BE95" s="150">
        <f>IF(N95="základní",J95,0)</f>
        <v>0</v>
      </c>
      <c r="BF95" s="150">
        <f>IF(N95="snížená",J95,0)</f>
        <v>0</v>
      </c>
      <c r="BG95" s="150">
        <f>IF(N95="zákl. přenesená",J95,0)</f>
        <v>0</v>
      </c>
      <c r="BH95" s="150">
        <f>IF(N95="sníž. přenesená",J95,0)</f>
        <v>0</v>
      </c>
      <c r="BI95" s="150">
        <f>IF(N95="nulová",J95,0)</f>
        <v>0</v>
      </c>
      <c r="BJ95" s="15" t="s">
        <v>76</v>
      </c>
      <c r="BK95" s="150">
        <f>ROUND(I95*H95,2)</f>
        <v>0</v>
      </c>
      <c r="BL95" s="15" t="s">
        <v>758</v>
      </c>
      <c r="BM95" s="15" t="s">
        <v>777</v>
      </c>
    </row>
    <row r="96" spans="2:65" s="11" customFormat="1">
      <c r="B96" s="151"/>
      <c r="D96" s="152" t="s">
        <v>184</v>
      </c>
      <c r="E96" s="153" t="s">
        <v>1</v>
      </c>
      <c r="F96" s="154" t="s">
        <v>778</v>
      </c>
      <c r="H96" s="155">
        <v>1</v>
      </c>
      <c r="I96" s="156"/>
      <c r="L96" s="151"/>
      <c r="M96" s="157"/>
      <c r="N96" s="158"/>
      <c r="O96" s="158"/>
      <c r="P96" s="158"/>
      <c r="Q96" s="158"/>
      <c r="R96" s="158"/>
      <c r="S96" s="158"/>
      <c r="T96" s="159"/>
      <c r="AT96" s="153" t="s">
        <v>184</v>
      </c>
      <c r="AU96" s="153" t="s">
        <v>78</v>
      </c>
      <c r="AV96" s="11" t="s">
        <v>78</v>
      </c>
      <c r="AW96" s="11" t="s">
        <v>30</v>
      </c>
      <c r="AX96" s="11" t="s">
        <v>76</v>
      </c>
      <c r="AY96" s="153" t="s">
        <v>169</v>
      </c>
    </row>
    <row r="97" spans="2:65" s="13" customFormat="1">
      <c r="B97" s="180"/>
      <c r="D97" s="152" t="s">
        <v>184</v>
      </c>
      <c r="E97" s="181" t="s">
        <v>1</v>
      </c>
      <c r="F97" s="182" t="s">
        <v>779</v>
      </c>
      <c r="H97" s="181" t="s">
        <v>1</v>
      </c>
      <c r="I97" s="183"/>
      <c r="L97" s="180"/>
      <c r="M97" s="184"/>
      <c r="N97" s="185"/>
      <c r="O97" s="185"/>
      <c r="P97" s="185"/>
      <c r="Q97" s="185"/>
      <c r="R97" s="185"/>
      <c r="S97" s="185"/>
      <c r="T97" s="186"/>
      <c r="AT97" s="181" t="s">
        <v>184</v>
      </c>
      <c r="AU97" s="181" t="s">
        <v>78</v>
      </c>
      <c r="AV97" s="13" t="s">
        <v>76</v>
      </c>
      <c r="AW97" s="13" t="s">
        <v>30</v>
      </c>
      <c r="AX97" s="13" t="s">
        <v>68</v>
      </c>
      <c r="AY97" s="181" t="s">
        <v>169</v>
      </c>
    </row>
    <row r="98" spans="2:65" s="13" customFormat="1">
      <c r="B98" s="180"/>
      <c r="D98" s="152" t="s">
        <v>184</v>
      </c>
      <c r="E98" s="181" t="s">
        <v>1</v>
      </c>
      <c r="F98" s="182" t="s">
        <v>780</v>
      </c>
      <c r="H98" s="181" t="s">
        <v>1</v>
      </c>
      <c r="I98" s="183"/>
      <c r="L98" s="180"/>
      <c r="M98" s="184"/>
      <c r="N98" s="185"/>
      <c r="O98" s="185"/>
      <c r="P98" s="185"/>
      <c r="Q98" s="185"/>
      <c r="R98" s="185"/>
      <c r="S98" s="185"/>
      <c r="T98" s="186"/>
      <c r="AT98" s="181" t="s">
        <v>184</v>
      </c>
      <c r="AU98" s="181" t="s">
        <v>78</v>
      </c>
      <c r="AV98" s="13" t="s">
        <v>76</v>
      </c>
      <c r="AW98" s="13" t="s">
        <v>30</v>
      </c>
      <c r="AX98" s="13" t="s">
        <v>68</v>
      </c>
      <c r="AY98" s="181" t="s">
        <v>169</v>
      </c>
    </row>
    <row r="99" spans="2:65" s="13" customFormat="1">
      <c r="B99" s="180"/>
      <c r="D99" s="152" t="s">
        <v>184</v>
      </c>
      <c r="E99" s="181" t="s">
        <v>1</v>
      </c>
      <c r="F99" s="182" t="s">
        <v>781</v>
      </c>
      <c r="H99" s="181" t="s">
        <v>1</v>
      </c>
      <c r="I99" s="183"/>
      <c r="L99" s="180"/>
      <c r="M99" s="184"/>
      <c r="N99" s="185"/>
      <c r="O99" s="185"/>
      <c r="P99" s="185"/>
      <c r="Q99" s="185"/>
      <c r="R99" s="185"/>
      <c r="S99" s="185"/>
      <c r="T99" s="186"/>
      <c r="AT99" s="181" t="s">
        <v>184</v>
      </c>
      <c r="AU99" s="181" t="s">
        <v>78</v>
      </c>
      <c r="AV99" s="13" t="s">
        <v>76</v>
      </c>
      <c r="AW99" s="13" t="s">
        <v>30</v>
      </c>
      <c r="AX99" s="13" t="s">
        <v>68</v>
      </c>
      <c r="AY99" s="181" t="s">
        <v>169</v>
      </c>
    </row>
    <row r="100" spans="2:65" s="13" customFormat="1">
      <c r="B100" s="180"/>
      <c r="D100" s="152" t="s">
        <v>184</v>
      </c>
      <c r="E100" s="181" t="s">
        <v>1</v>
      </c>
      <c r="F100" s="182" t="s">
        <v>782</v>
      </c>
      <c r="H100" s="181" t="s">
        <v>1</v>
      </c>
      <c r="I100" s="183"/>
      <c r="L100" s="180"/>
      <c r="M100" s="184"/>
      <c r="N100" s="185"/>
      <c r="O100" s="185"/>
      <c r="P100" s="185"/>
      <c r="Q100" s="185"/>
      <c r="R100" s="185"/>
      <c r="S100" s="185"/>
      <c r="T100" s="186"/>
      <c r="AT100" s="181" t="s">
        <v>184</v>
      </c>
      <c r="AU100" s="181" t="s">
        <v>78</v>
      </c>
      <c r="AV100" s="13" t="s">
        <v>76</v>
      </c>
      <c r="AW100" s="13" t="s">
        <v>30</v>
      </c>
      <c r="AX100" s="13" t="s">
        <v>68</v>
      </c>
      <c r="AY100" s="181" t="s">
        <v>169</v>
      </c>
    </row>
    <row r="101" spans="2:65" s="13" customFormat="1">
      <c r="B101" s="180"/>
      <c r="D101" s="152" t="s">
        <v>184</v>
      </c>
      <c r="E101" s="181" t="s">
        <v>1</v>
      </c>
      <c r="F101" s="182" t="s">
        <v>783</v>
      </c>
      <c r="H101" s="181" t="s">
        <v>1</v>
      </c>
      <c r="I101" s="183"/>
      <c r="L101" s="180"/>
      <c r="M101" s="184"/>
      <c r="N101" s="185"/>
      <c r="O101" s="185"/>
      <c r="P101" s="185"/>
      <c r="Q101" s="185"/>
      <c r="R101" s="185"/>
      <c r="S101" s="185"/>
      <c r="T101" s="186"/>
      <c r="AT101" s="181" t="s">
        <v>184</v>
      </c>
      <c r="AU101" s="181" t="s">
        <v>78</v>
      </c>
      <c r="AV101" s="13" t="s">
        <v>76</v>
      </c>
      <c r="AW101" s="13" t="s">
        <v>30</v>
      </c>
      <c r="AX101" s="13" t="s">
        <v>68</v>
      </c>
      <c r="AY101" s="181" t="s">
        <v>169</v>
      </c>
    </row>
    <row r="102" spans="2:65" s="13" customFormat="1">
      <c r="B102" s="180"/>
      <c r="D102" s="152" t="s">
        <v>184</v>
      </c>
      <c r="E102" s="181" t="s">
        <v>1</v>
      </c>
      <c r="F102" s="182" t="s">
        <v>784</v>
      </c>
      <c r="H102" s="181" t="s">
        <v>1</v>
      </c>
      <c r="I102" s="183"/>
      <c r="L102" s="180"/>
      <c r="M102" s="184"/>
      <c r="N102" s="185"/>
      <c r="O102" s="185"/>
      <c r="P102" s="185"/>
      <c r="Q102" s="185"/>
      <c r="R102" s="185"/>
      <c r="S102" s="185"/>
      <c r="T102" s="186"/>
      <c r="AT102" s="181" t="s">
        <v>184</v>
      </c>
      <c r="AU102" s="181" t="s">
        <v>78</v>
      </c>
      <c r="AV102" s="13" t="s">
        <v>76</v>
      </c>
      <c r="AW102" s="13" t="s">
        <v>30</v>
      </c>
      <c r="AX102" s="13" t="s">
        <v>68</v>
      </c>
      <c r="AY102" s="181" t="s">
        <v>169</v>
      </c>
    </row>
    <row r="103" spans="2:65" s="1" customFormat="1" ht="16.5" customHeight="1">
      <c r="B103" s="138"/>
      <c r="C103" s="139" t="s">
        <v>192</v>
      </c>
      <c r="D103" s="139" t="s">
        <v>171</v>
      </c>
      <c r="E103" s="140" t="s">
        <v>785</v>
      </c>
      <c r="F103" s="141" t="s">
        <v>786</v>
      </c>
      <c r="G103" s="142" t="s">
        <v>776</v>
      </c>
      <c r="H103" s="143">
        <v>1</v>
      </c>
      <c r="I103" s="144"/>
      <c r="J103" s="145">
        <f>ROUND(I103*H103,2)</f>
        <v>0</v>
      </c>
      <c r="K103" s="141" t="s">
        <v>757</v>
      </c>
      <c r="L103" s="29"/>
      <c r="M103" s="146" t="s">
        <v>1</v>
      </c>
      <c r="N103" s="147" t="s">
        <v>39</v>
      </c>
      <c r="O103" s="48"/>
      <c r="P103" s="148">
        <f>O103*H103</f>
        <v>0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AR103" s="15" t="s">
        <v>758</v>
      </c>
      <c r="AT103" s="15" t="s">
        <v>171</v>
      </c>
      <c r="AU103" s="15" t="s">
        <v>78</v>
      </c>
      <c r="AY103" s="15" t="s">
        <v>169</v>
      </c>
      <c r="BE103" s="150">
        <f>IF(N103="základní",J103,0)</f>
        <v>0</v>
      </c>
      <c r="BF103" s="150">
        <f>IF(N103="snížená",J103,0)</f>
        <v>0</v>
      </c>
      <c r="BG103" s="150">
        <f>IF(N103="zákl. přenesená",J103,0)</f>
        <v>0</v>
      </c>
      <c r="BH103" s="150">
        <f>IF(N103="sníž. přenesená",J103,0)</f>
        <v>0</v>
      </c>
      <c r="BI103" s="150">
        <f>IF(N103="nulová",J103,0)</f>
        <v>0</v>
      </c>
      <c r="BJ103" s="15" t="s">
        <v>76</v>
      </c>
      <c r="BK103" s="150">
        <f>ROUND(I103*H103,2)</f>
        <v>0</v>
      </c>
      <c r="BL103" s="15" t="s">
        <v>758</v>
      </c>
      <c r="BM103" s="15" t="s">
        <v>787</v>
      </c>
    </row>
    <row r="104" spans="2:65" s="11" customFormat="1">
      <c r="B104" s="151"/>
      <c r="D104" s="152" t="s">
        <v>184</v>
      </c>
      <c r="E104" s="153" t="s">
        <v>1</v>
      </c>
      <c r="F104" s="154" t="s">
        <v>788</v>
      </c>
      <c r="H104" s="155">
        <v>1</v>
      </c>
      <c r="I104" s="156"/>
      <c r="L104" s="151"/>
      <c r="M104" s="157"/>
      <c r="N104" s="158"/>
      <c r="O104" s="158"/>
      <c r="P104" s="158"/>
      <c r="Q104" s="158"/>
      <c r="R104" s="158"/>
      <c r="S104" s="158"/>
      <c r="T104" s="159"/>
      <c r="AT104" s="153" t="s">
        <v>184</v>
      </c>
      <c r="AU104" s="153" t="s">
        <v>78</v>
      </c>
      <c r="AV104" s="11" t="s">
        <v>78</v>
      </c>
      <c r="AW104" s="11" t="s">
        <v>30</v>
      </c>
      <c r="AX104" s="11" t="s">
        <v>76</v>
      </c>
      <c r="AY104" s="153" t="s">
        <v>169</v>
      </c>
    </row>
    <row r="105" spans="2:65" s="13" customFormat="1">
      <c r="B105" s="180"/>
      <c r="D105" s="152" t="s">
        <v>184</v>
      </c>
      <c r="E105" s="181" t="s">
        <v>1</v>
      </c>
      <c r="F105" s="182" t="s">
        <v>789</v>
      </c>
      <c r="H105" s="181" t="s">
        <v>1</v>
      </c>
      <c r="I105" s="183"/>
      <c r="L105" s="180"/>
      <c r="M105" s="184"/>
      <c r="N105" s="185"/>
      <c r="O105" s="185"/>
      <c r="P105" s="185"/>
      <c r="Q105" s="185"/>
      <c r="R105" s="185"/>
      <c r="S105" s="185"/>
      <c r="T105" s="186"/>
      <c r="AT105" s="181" t="s">
        <v>184</v>
      </c>
      <c r="AU105" s="181" t="s">
        <v>78</v>
      </c>
      <c r="AV105" s="13" t="s">
        <v>76</v>
      </c>
      <c r="AW105" s="13" t="s">
        <v>30</v>
      </c>
      <c r="AX105" s="13" t="s">
        <v>68</v>
      </c>
      <c r="AY105" s="181" t="s">
        <v>169</v>
      </c>
    </row>
    <row r="106" spans="2:65" s="13" customFormat="1">
      <c r="B106" s="180"/>
      <c r="D106" s="152" t="s">
        <v>184</v>
      </c>
      <c r="E106" s="181" t="s">
        <v>1</v>
      </c>
      <c r="F106" s="182" t="s">
        <v>790</v>
      </c>
      <c r="H106" s="181" t="s">
        <v>1</v>
      </c>
      <c r="I106" s="183"/>
      <c r="L106" s="180"/>
      <c r="M106" s="184"/>
      <c r="N106" s="185"/>
      <c r="O106" s="185"/>
      <c r="P106" s="185"/>
      <c r="Q106" s="185"/>
      <c r="R106" s="185"/>
      <c r="S106" s="185"/>
      <c r="T106" s="186"/>
      <c r="AT106" s="181" t="s">
        <v>184</v>
      </c>
      <c r="AU106" s="181" t="s">
        <v>78</v>
      </c>
      <c r="AV106" s="13" t="s">
        <v>76</v>
      </c>
      <c r="AW106" s="13" t="s">
        <v>30</v>
      </c>
      <c r="AX106" s="13" t="s">
        <v>68</v>
      </c>
      <c r="AY106" s="181" t="s">
        <v>169</v>
      </c>
    </row>
    <row r="107" spans="2:65" s="10" customFormat="1" ht="22.9" customHeight="1">
      <c r="B107" s="125"/>
      <c r="D107" s="126" t="s">
        <v>67</v>
      </c>
      <c r="E107" s="136" t="s">
        <v>791</v>
      </c>
      <c r="F107" s="136" t="s">
        <v>792</v>
      </c>
      <c r="I107" s="128"/>
      <c r="J107" s="137">
        <f>BK107</f>
        <v>0</v>
      </c>
      <c r="L107" s="125"/>
      <c r="M107" s="130"/>
      <c r="N107" s="131"/>
      <c r="O107" s="131"/>
      <c r="P107" s="132">
        <f>SUM(P108:P110)</f>
        <v>0</v>
      </c>
      <c r="Q107" s="131"/>
      <c r="R107" s="132">
        <f>SUM(R108:R110)</f>
        <v>0</v>
      </c>
      <c r="S107" s="131"/>
      <c r="T107" s="133">
        <f>SUM(T108:T110)</f>
        <v>0</v>
      </c>
      <c r="AR107" s="126" t="s">
        <v>188</v>
      </c>
      <c r="AT107" s="134" t="s">
        <v>67</v>
      </c>
      <c r="AU107" s="134" t="s">
        <v>76</v>
      </c>
      <c r="AY107" s="126" t="s">
        <v>169</v>
      </c>
      <c r="BK107" s="135">
        <f>SUM(BK108:BK110)</f>
        <v>0</v>
      </c>
    </row>
    <row r="108" spans="2:65" s="1" customFormat="1" ht="16.5" customHeight="1">
      <c r="B108" s="138"/>
      <c r="C108" s="139" t="s">
        <v>108</v>
      </c>
      <c r="D108" s="139" t="s">
        <v>171</v>
      </c>
      <c r="E108" s="140" t="s">
        <v>793</v>
      </c>
      <c r="F108" s="141" t="s">
        <v>794</v>
      </c>
      <c r="G108" s="142" t="s">
        <v>795</v>
      </c>
      <c r="H108" s="143">
        <v>10</v>
      </c>
      <c r="I108" s="144"/>
      <c r="J108" s="145">
        <f>ROUND(I108*H108,2)</f>
        <v>0</v>
      </c>
      <c r="K108" s="141" t="s">
        <v>757</v>
      </c>
      <c r="L108" s="29"/>
      <c r="M108" s="146" t="s">
        <v>1</v>
      </c>
      <c r="N108" s="147" t="s">
        <v>39</v>
      </c>
      <c r="O108" s="48"/>
      <c r="P108" s="148">
        <f>O108*H108</f>
        <v>0</v>
      </c>
      <c r="Q108" s="148">
        <v>0</v>
      </c>
      <c r="R108" s="148">
        <f>Q108*H108</f>
        <v>0</v>
      </c>
      <c r="S108" s="148">
        <v>0</v>
      </c>
      <c r="T108" s="149">
        <f>S108*H108</f>
        <v>0</v>
      </c>
      <c r="AR108" s="15" t="s">
        <v>758</v>
      </c>
      <c r="AT108" s="15" t="s">
        <v>171</v>
      </c>
      <c r="AU108" s="15" t="s">
        <v>78</v>
      </c>
      <c r="AY108" s="15" t="s">
        <v>169</v>
      </c>
      <c r="BE108" s="150">
        <f>IF(N108="základní",J108,0)</f>
        <v>0</v>
      </c>
      <c r="BF108" s="150">
        <f>IF(N108="snížená",J108,0)</f>
        <v>0</v>
      </c>
      <c r="BG108" s="150">
        <f>IF(N108="zákl. přenesená",J108,0)</f>
        <v>0</v>
      </c>
      <c r="BH108" s="150">
        <f>IF(N108="sníž. přenesená",J108,0)</f>
        <v>0</v>
      </c>
      <c r="BI108" s="150">
        <f>IF(N108="nulová",J108,0)</f>
        <v>0</v>
      </c>
      <c r="BJ108" s="15" t="s">
        <v>76</v>
      </c>
      <c r="BK108" s="150">
        <f>ROUND(I108*H108,2)</f>
        <v>0</v>
      </c>
      <c r="BL108" s="15" t="s">
        <v>758</v>
      </c>
      <c r="BM108" s="15" t="s">
        <v>796</v>
      </c>
    </row>
    <row r="109" spans="2:65" s="13" customFormat="1">
      <c r="B109" s="180"/>
      <c r="D109" s="152" t="s">
        <v>184</v>
      </c>
      <c r="E109" s="181" t="s">
        <v>1</v>
      </c>
      <c r="F109" s="182" t="s">
        <v>797</v>
      </c>
      <c r="H109" s="181" t="s">
        <v>1</v>
      </c>
      <c r="I109" s="183"/>
      <c r="L109" s="180"/>
      <c r="M109" s="184"/>
      <c r="N109" s="185"/>
      <c r="O109" s="185"/>
      <c r="P109" s="185"/>
      <c r="Q109" s="185"/>
      <c r="R109" s="185"/>
      <c r="S109" s="185"/>
      <c r="T109" s="186"/>
      <c r="AT109" s="181" t="s">
        <v>184</v>
      </c>
      <c r="AU109" s="181" t="s">
        <v>78</v>
      </c>
      <c r="AV109" s="13" t="s">
        <v>76</v>
      </c>
      <c r="AW109" s="13" t="s">
        <v>30</v>
      </c>
      <c r="AX109" s="13" t="s">
        <v>68</v>
      </c>
      <c r="AY109" s="181" t="s">
        <v>169</v>
      </c>
    </row>
    <row r="110" spans="2:65" s="11" customFormat="1">
      <c r="B110" s="151"/>
      <c r="D110" s="152" t="s">
        <v>184</v>
      </c>
      <c r="E110" s="153" t="s">
        <v>1</v>
      </c>
      <c r="F110" s="154" t="s">
        <v>798</v>
      </c>
      <c r="H110" s="155">
        <v>10</v>
      </c>
      <c r="I110" s="156"/>
      <c r="L110" s="151"/>
      <c r="M110" s="187"/>
      <c r="N110" s="188"/>
      <c r="O110" s="188"/>
      <c r="P110" s="188"/>
      <c r="Q110" s="188"/>
      <c r="R110" s="188"/>
      <c r="S110" s="188"/>
      <c r="T110" s="189"/>
      <c r="AT110" s="153" t="s">
        <v>184</v>
      </c>
      <c r="AU110" s="153" t="s">
        <v>78</v>
      </c>
      <c r="AV110" s="11" t="s">
        <v>78</v>
      </c>
      <c r="AW110" s="11" t="s">
        <v>30</v>
      </c>
      <c r="AX110" s="11" t="s">
        <v>76</v>
      </c>
      <c r="AY110" s="153" t="s">
        <v>169</v>
      </c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100"/>
      <c r="J111" s="39"/>
      <c r="K111" s="39"/>
      <c r="L111" s="29"/>
    </row>
  </sheetData>
  <autoFilter ref="C82:K110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ZRN1 - KOMUNIKACE</vt:lpstr>
      <vt:lpstr>ZRN2 - VEŘEJNÉ OSVĚTLENÍ</vt:lpstr>
      <vt:lpstr>ZRN3 - SVÁTEČNÍ OSVĚTLENÍ</vt:lpstr>
      <vt:lpstr>VON - VEDLEJŠÍ A OSTATNÍ ...</vt:lpstr>
      <vt:lpstr>'Rekapitulace stavby'!Názvy_tisku</vt:lpstr>
      <vt:lpstr>'VON - VEDLEJŠÍ A OSTATNÍ ...'!Názvy_tisku</vt:lpstr>
      <vt:lpstr>'ZRN1 - KOMUNIKACE'!Názvy_tisku</vt:lpstr>
      <vt:lpstr>'ZRN2 - VEŘEJNÉ OSVĚTLENÍ'!Názvy_tisku</vt:lpstr>
      <vt:lpstr>'ZRN3 - SVÁTEČNÍ OSVĚTLENÍ'!Názvy_tisku</vt:lpstr>
      <vt:lpstr>'Rekapitulace stavby'!Oblast_tisku</vt:lpstr>
      <vt:lpstr>'VON - VEDLEJŠÍ A OSTATNÍ ...'!Oblast_tisku</vt:lpstr>
      <vt:lpstr>'ZRN1 - KOMUNIKACE'!Oblast_tisku</vt:lpstr>
      <vt:lpstr>'ZRN2 - VEŘEJNÉ OSVĚTLENÍ'!Oblast_tisku</vt:lpstr>
      <vt:lpstr>'ZRN3 - SVÁTEČNÍ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DESKTOP-GGURO42\Plhak</dc:creator>
  <cp:lastModifiedBy>Blovska Jitka</cp:lastModifiedBy>
  <dcterms:created xsi:type="dcterms:W3CDTF">2019-02-18T11:30:08Z</dcterms:created>
  <dcterms:modified xsi:type="dcterms:W3CDTF">2019-03-01T11:58:47Z</dcterms:modified>
</cp:coreProperties>
</file>