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25" windowHeight="12360" activeTab="0"/>
  </bookViews>
  <sheets>
    <sheet name="Rekapitulace stavby" sheetId="1" r:id="rId1"/>
    <sheet name="1. - Etapa" sheetId="2" r:id="rId2"/>
    <sheet name="2. - Etapa" sheetId="3" r:id="rId3"/>
  </sheets>
  <definedNames>
    <definedName name="_xlnm.Print_Area" localSheetId="1">'1. - Etapa'!$C$4:$Q$70,'1. - Etapa'!$C$76:$Q$104,'1. - Etapa'!$C$110:$Q$146</definedName>
    <definedName name="_xlnm.Print_Area" localSheetId="2">'2. - Etapa'!$C$4:$Q$70,'2. - Etapa'!$C$76:$Q$104,'2. - Etapa'!$C$110:$Q$146</definedName>
    <definedName name="_xlnm.Print_Area" localSheetId="0">'Rekapitulace stavby'!$C$4:$AP$70,'Rekapitulace stavby'!$C$76:$AP$97</definedName>
    <definedName name="_xlnm.Print_Titles" localSheetId="0">'Rekapitulace stavby'!$85:$85</definedName>
    <definedName name="_xlnm.Print_Titles" localSheetId="1">'1. - Etapa'!$120:$120</definedName>
    <definedName name="_xlnm.Print_Titles" localSheetId="2">'2. - Etapa'!$120:$120</definedName>
  </definedNames>
  <calcPr calcId="152511"/>
</workbook>
</file>

<file path=xl/sharedStrings.xml><?xml version="1.0" encoding="utf-8"?>
<sst xmlns="http://schemas.openxmlformats.org/spreadsheetml/2006/main" count="1004" uniqueCount="220">
  <si>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</si>
  <si>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</si>
  <si>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</si>
  <si>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</si>
  <si>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</si>
  <si>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</si>
  <si>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</si>
  <si>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</si>
  <si>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</si>
  <si>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</si>
  <si>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</si>
  <si>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</si>
  <si>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</si>
  <si>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</si>
  <si>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</si>
  <si>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</si>
  <si>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</si>
  <si>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970-03-18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</si>
  <si>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</si>
  <si>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</si>
  <si>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podlahové krytiny ve společných prostorech penzionu pro seniory Vodní 872,Litvínov</t>
  </si>
  <si>
    <t>JKSO:</t>
  </si>
  <si>
    <t/>
  </si>
  <si>
    <t>CC-CZ:</t>
  </si>
  <si>
    <t>Místo:</t>
  </si>
  <si>
    <t xml:space="preserve"> </t>
  </si>
  <si>
    <t>Datum:</t>
  </si>
  <si>
    <t>21. 3. 2018</t>
  </si>
  <si>
    <t>Objednatel:</t>
  </si>
  <si>
    <t>IČ:</t>
  </si>
  <si>
    <t>Krušnohorská poliklinika s.r.o.</t>
  </si>
  <si>
    <t>DIČ:</t>
  </si>
  <si>
    <t>Zhotovitel:</t>
  </si>
  <si>
    <t>Vyplň údaj</t>
  </si>
  <si>
    <t>Projektant:</t>
  </si>
  <si>
    <t>True</t>
  </si>
  <si>
    <t>Zpracovatel:</t>
  </si>
  <si>
    <t>ing.Žílová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</si>
  <si>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</si>
  <si>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</si>
  <si>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</si>
  <si>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</si>
  <si>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</si>
  <si>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</si>
  <si>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</si>
  <si>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</si>
  <si>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</si>
  <si>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</si>
  <si>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</si>
  <si>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</si>
  <si>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</si>
  <si>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</si>
  <si>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</si>
  <si>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</si>
  <si>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</si>
  <si>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</si>
  <si>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</si>
  <si>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</si>
  <si>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</si>
  <si>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</si>
  <si>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</si>
  <si>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</si>
  <si>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</si>
  <si>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</si>
  <si>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</si>
  <si>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</si>
  <si>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</si>
  <si>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</si>
  <si>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</si>
  <si>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</si>
  <si>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</si>
  <si>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</si>
  <si>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</si>
  <si>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</si>
  <si>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</si>
  <si>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</si>
  <si>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</si>
  <si>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</si>
  <si>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</si>
  <si>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</si>
  <si>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</si>
  <si>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{f1707807-2f48-4512-8939-785886c7c071}</t>
  </si>
  <si>
    <t>{00000000-0000-0000-0000-000000000000}</t>
  </si>
  <si>
    <t>/</t>
  </si>
  <si>
    <t>1.</t>
  </si>
  <si>
    <t>Etapa</t>
  </si>
  <si>
    <t>1</t>
  </si>
  <si>
    <t>{95b014f4-0e39-49c6-87b8-29c8a1e62074}</t>
  </si>
  <si>
    <t>2.</t>
  </si>
  <si>
    <t>{49e26832-4501-44ec-b615-384e02494c2b}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</si>
  <si>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</si>
  <si>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</si>
  <si>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</si>
  <si>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</si>
  <si>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</si>
  <si>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</si>
  <si>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</si>
  <si>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</si>
  <si>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</si>
  <si>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</si>
  <si>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</si>
  <si>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</si>
  <si>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</si>
  <si>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</si>
  <si>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</si>
  <si>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</si>
  <si>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</si>
  <si>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1. - Etapa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</si>
  <si>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</si>
  <si>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</si>
  <si>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</si>
  <si>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</si>
  <si>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</si>
  <si>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</si>
  <si>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</si>
  <si>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</si>
  <si>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</si>
  <si>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</si>
  <si>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 xml:space="preserve">    783 - Dokončovací práce - nátěry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</si>
  <si>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</si>
  <si>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</si>
  <si>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</si>
  <si>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</si>
  <si>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</si>
  <si>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</si>
  <si>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</si>
  <si>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</si>
  <si>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</si>
  <si>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</si>
  <si>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</si>
  <si>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</si>
  <si>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</si>
  <si>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</si>
  <si>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</si>
  <si>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</si>
  <si>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</si>
  <si>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</si>
  <si>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</si>
  <si>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</si>
  <si>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</si>
  <si>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</si>
  <si>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</si>
  <si>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</si>
  <si>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</si>
  <si>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</si>
  <si>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997013501</t>
  </si>
  <si>
    <t>Odvoz suti a vybouraných hmot na skládku nebo meziskládku do 1 km se složením</t>
  </si>
  <si>
    <t>t</t>
  </si>
  <si>
    <t>4</t>
  </si>
  <si>
    <t>-476456140</t>
  </si>
  <si>
    <t>997013509</t>
  </si>
  <si>
    <t>Příplatek k odvozu suti a vybouraných hmot na skládku ZKD 1 km přes 1 km</t>
  </si>
  <si>
    <t>-270752715</t>
  </si>
  <si>
    <t>3,089*9</t>
  </si>
  <si>
    <t>VV</t>
  </si>
  <si>
    <t>3</t>
  </si>
  <si>
    <t>997013813</t>
  </si>
  <si>
    <t>Poplatek za uložení na skládce (skládkovné) stavebního odpadu z plastických hmot kód odpadu 170 203</t>
  </si>
  <si>
    <t>-806436989</t>
  </si>
  <si>
    <t>776111311</t>
  </si>
  <si>
    <t>Vysátí podkladu povlakových podlah</t>
  </si>
  <si>
    <t>m2</t>
  </si>
  <si>
    <t>16</t>
  </si>
  <si>
    <t>1671370737</t>
  </si>
  <si>
    <t>5</t>
  </si>
  <si>
    <t>776121311</t>
  </si>
  <si>
    <t>Vodou ředitelná penetrace savého podkladu povlakových podlah ředěná v poměru 1:1</t>
  </si>
  <si>
    <t>-742972580</t>
  </si>
  <si>
    <t>6</t>
  </si>
  <si>
    <t>776201812</t>
  </si>
  <si>
    <t>Demontáž lepených povlakových podlah s podložkou ručně</t>
  </si>
  <si>
    <t>73915103</t>
  </si>
  <si>
    <t>7</t>
  </si>
  <si>
    <t>776201814</t>
  </si>
  <si>
    <t>Demontáž povlakových podlahovin volně položených podlepených páskou</t>
  </si>
  <si>
    <t>-267689011</t>
  </si>
  <si>
    <t>8</t>
  </si>
  <si>
    <t>776221111</t>
  </si>
  <si>
    <t>Lepení pásů z PVC standardním lepidlem</t>
  </si>
  <si>
    <t>-1090908852</t>
  </si>
  <si>
    <t>9</t>
  </si>
  <si>
    <t>M</t>
  </si>
  <si>
    <t>28411012</t>
  </si>
  <si>
    <t>PVC heterogenní protiskluzné nášlapná vrstva 0,70mm R 10 zátěž 34/43 otlak do 0,05mm hořlavost Bfl S1</t>
  </si>
  <si>
    <t>32</t>
  </si>
  <si>
    <t>-444642250</t>
  </si>
  <si>
    <t>10</t>
  </si>
  <si>
    <t>776411112</t>
  </si>
  <si>
    <t>Montáž obvodových soklíků výšky  do 100 mm</t>
  </si>
  <si>
    <t>m</t>
  </si>
  <si>
    <t>1103964008</t>
  </si>
  <si>
    <t>11</t>
  </si>
  <si>
    <t>28411010</t>
  </si>
  <si>
    <t>lišta soklová PVC 20 x 100 mm</t>
  </si>
  <si>
    <t>105592713</t>
  </si>
  <si>
    <t>12</t>
  </si>
  <si>
    <t>998776103</t>
  </si>
  <si>
    <t>Přesun hmot tonážní pro podlahy povlakové v objektech v do 24 m</t>
  </si>
  <si>
    <t>-1263440270</t>
  </si>
  <si>
    <t>13</t>
  </si>
  <si>
    <t>783813101.1</t>
  </si>
  <si>
    <t>Nátěr teracových bočnic schodiště</t>
  </si>
  <si>
    <t>1543451994</t>
  </si>
  <si>
    <t>VP - Vícepráce</t>
  </si>
  <si>
    <t>PN</t>
  </si>
  <si>
    <t>2. - Etapa</t>
  </si>
  <si>
    <t>1368877773</t>
  </si>
  <si>
    <t>-2137764169</t>
  </si>
  <si>
    <t>0,346*9</t>
  </si>
  <si>
    <t>-1186623046</t>
  </si>
  <si>
    <t>1378838855</t>
  </si>
  <si>
    <t>1050151893</t>
  </si>
  <si>
    <t>335782076</t>
  </si>
  <si>
    <t>1482697149</t>
  </si>
  <si>
    <t>1029975394</t>
  </si>
  <si>
    <t>2128512680</t>
  </si>
  <si>
    <t>226108587</t>
  </si>
  <si>
    <t>-165608196</t>
  </si>
  <si>
    <t>-1262170332</t>
  </si>
  <si>
    <t>1515195957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</si>
</sst>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 applyProtection="1">
      <alignment vertical="center"/>
      <protection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 applyProtection="1">
      <alignment vertical="center"/>
      <protection/>
    </xf>
    <xf numFmtId="0" fontId="25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25" fillId="5" borderId="0" xfId="0" applyNumberFormat="1" applyFont="1" applyFill="1" applyBorder="1" applyAlignment="1" applyProtection="1">
      <alignment vertical="center"/>
      <protection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3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 topLeftCell="A1">
      <pane ySplit="1" topLeftCell="A78" activePane="bottomLeft" state="frozen"/>
      <selection pane="bottomLeft" activeCell="AG97" sqref="AG97:AM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236" t="s">
        <v>8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93" t="s">
        <v>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24"/>
      <c r="AS4" s="18" t="s">
        <v>13</v>
      </c>
      <c r="BE4" s="25" t="s">
        <v>14</v>
      </c>
      <c r="BS4" s="19" t="s">
        <v>15</v>
      </c>
    </row>
    <row r="5" spans="2:71" ht="14.45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7" t="s">
        <v>17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6"/>
      <c r="AQ5" s="24"/>
      <c r="BE5" s="195" t="s">
        <v>18</v>
      </c>
      <c r="BS5" s="19" t="s">
        <v>9</v>
      </c>
    </row>
    <row r="6" spans="2:71" ht="36.95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199" t="s">
        <v>20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6"/>
      <c r="AQ6" s="24"/>
      <c r="BE6" s="196"/>
      <c r="BS6" s="19" t="s">
        <v>9</v>
      </c>
    </row>
    <row r="7" spans="2:71" ht="14.45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196"/>
      <c r="BS7" s="19" t="s">
        <v>9</v>
      </c>
    </row>
    <row r="8" spans="2:71" ht="14.45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196"/>
      <c r="BS8" s="19" t="s">
        <v>9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6"/>
      <c r="BS9" s="19" t="s">
        <v>9</v>
      </c>
    </row>
    <row r="10" spans="2:71" ht="14.45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22</v>
      </c>
      <c r="AO10" s="26"/>
      <c r="AP10" s="26"/>
      <c r="AQ10" s="24"/>
      <c r="BE10" s="196"/>
      <c r="BS10" s="19" t="s">
        <v>9</v>
      </c>
    </row>
    <row r="11" spans="2:71" ht="18.4" customHeight="1">
      <c r="B11" s="23"/>
      <c r="C11" s="26"/>
      <c r="D11" s="26"/>
      <c r="E11" s="28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31</v>
      </c>
      <c r="AL11" s="26"/>
      <c r="AM11" s="26"/>
      <c r="AN11" s="28" t="s">
        <v>22</v>
      </c>
      <c r="AO11" s="26"/>
      <c r="AP11" s="26"/>
      <c r="AQ11" s="24"/>
      <c r="BE11" s="196"/>
      <c r="BS11" s="19" t="s">
        <v>9</v>
      </c>
    </row>
    <row r="12" spans="2:71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6"/>
      <c r="BS12" s="19" t="s">
        <v>9</v>
      </c>
    </row>
    <row r="13" spans="2:71" ht="14.45" customHeight="1">
      <c r="B13" s="23"/>
      <c r="C13" s="26"/>
      <c r="D13" s="30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33</v>
      </c>
      <c r="AO13" s="26"/>
      <c r="AP13" s="26"/>
      <c r="AQ13" s="24"/>
      <c r="BE13" s="196"/>
      <c r="BS13" s="19" t="s">
        <v>9</v>
      </c>
    </row>
    <row r="14" spans="2:71" ht="13.5">
      <c r="B14" s="23"/>
      <c r="C14" s="26"/>
      <c r="D14" s="26"/>
      <c r="E14" s="200" t="s">
        <v>33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30" t="s">
        <v>31</v>
      </c>
      <c r="AL14" s="26"/>
      <c r="AM14" s="26"/>
      <c r="AN14" s="32" t="s">
        <v>33</v>
      </c>
      <c r="AO14" s="26"/>
      <c r="AP14" s="26"/>
      <c r="AQ14" s="24"/>
      <c r="BE14" s="196"/>
      <c r="BS14" s="19" t="s">
        <v>9</v>
      </c>
    </row>
    <row r="15" spans="2:71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6"/>
      <c r="BS15" s="19" t="s">
        <v>6</v>
      </c>
    </row>
    <row r="16" spans="2:71" ht="14.45" customHeight="1">
      <c r="B16" s="23"/>
      <c r="C16" s="26"/>
      <c r="D16" s="30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22</v>
      </c>
      <c r="AO16" s="26"/>
      <c r="AP16" s="26"/>
      <c r="AQ16" s="24"/>
      <c r="BE16" s="196"/>
      <c r="BS16" s="19" t="s">
        <v>6</v>
      </c>
    </row>
    <row r="17" spans="2:71" ht="18.4" customHeight="1">
      <c r="B17" s="23"/>
      <c r="C17" s="26"/>
      <c r="D17" s="26"/>
      <c r="E17" s="28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31</v>
      </c>
      <c r="AL17" s="26"/>
      <c r="AM17" s="26"/>
      <c r="AN17" s="28" t="s">
        <v>22</v>
      </c>
      <c r="AO17" s="26"/>
      <c r="AP17" s="26"/>
      <c r="AQ17" s="24"/>
      <c r="BE17" s="196"/>
      <c r="BS17" s="19" t="s">
        <v>35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6"/>
      <c r="BS18" s="19" t="s">
        <v>9</v>
      </c>
    </row>
    <row r="19" spans="2:71" ht="14.45" customHeight="1">
      <c r="B19" s="23"/>
      <c r="C19" s="26"/>
      <c r="D19" s="30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4"/>
      <c r="BE19" s="196"/>
      <c r="BS19" s="19" t="s">
        <v>9</v>
      </c>
    </row>
    <row r="20" spans="2:57" ht="18.4" customHeight="1">
      <c r="B20" s="23"/>
      <c r="C20" s="26"/>
      <c r="D20" s="26"/>
      <c r="E20" s="28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31</v>
      </c>
      <c r="AL20" s="26"/>
      <c r="AM20" s="26"/>
      <c r="AN20" s="28" t="s">
        <v>22</v>
      </c>
      <c r="AO20" s="26"/>
      <c r="AP20" s="26"/>
      <c r="AQ20" s="24"/>
      <c r="BE20" s="196"/>
    </row>
    <row r="21" spans="2:57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6"/>
    </row>
    <row r="22" spans="2:57" ht="13.5">
      <c r="B22" s="23"/>
      <c r="C22" s="26"/>
      <c r="D22" s="30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6"/>
    </row>
    <row r="23" spans="2:57" ht="16.5" customHeight="1">
      <c r="B23" s="23"/>
      <c r="C23" s="26"/>
      <c r="D23" s="26"/>
      <c r="E23" s="202" t="s">
        <v>22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6"/>
      <c r="AP23" s="26"/>
      <c r="AQ23" s="24"/>
      <c r="BE23" s="196"/>
    </row>
    <row r="24" spans="2:57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6"/>
    </row>
    <row r="25" spans="2:57" ht="6.95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96"/>
    </row>
    <row r="26" spans="2:57" ht="14.45" customHeight="1">
      <c r="B26" s="23"/>
      <c r="C26" s="26"/>
      <c r="D26" s="34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03">
        <f>ROUND(AG87,2)</f>
        <v>0</v>
      </c>
      <c r="AL26" s="198"/>
      <c r="AM26" s="198"/>
      <c r="AN26" s="198"/>
      <c r="AO26" s="198"/>
      <c r="AP26" s="26"/>
      <c r="AQ26" s="24"/>
      <c r="BE26" s="196"/>
    </row>
    <row r="27" spans="2:57" ht="14.45" customHeight="1">
      <c r="B27" s="23"/>
      <c r="C27" s="26"/>
      <c r="D27" s="34" t="s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03">
        <f>ROUND(AG91,2)</f>
        <v>0</v>
      </c>
      <c r="AL27" s="203"/>
      <c r="AM27" s="203"/>
      <c r="AN27" s="203"/>
      <c r="AO27" s="203"/>
      <c r="AP27" s="26"/>
      <c r="AQ27" s="24"/>
      <c r="BE27" s="196"/>
    </row>
    <row r="28" spans="2:57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6"/>
    </row>
    <row r="29" spans="2:57" s="1" customFormat="1" ht="25.9" customHeight="1">
      <c r="B29" s="35"/>
      <c r="C29" s="36"/>
      <c r="D29" s="38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04">
        <f>ROUND(AK26+AK27,2)</f>
        <v>0</v>
      </c>
      <c r="AL29" s="205"/>
      <c r="AM29" s="205"/>
      <c r="AN29" s="205"/>
      <c r="AO29" s="205"/>
      <c r="AP29" s="36"/>
      <c r="AQ29" s="37"/>
      <c r="BE29" s="196"/>
    </row>
    <row r="30" spans="2:57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6"/>
    </row>
    <row r="31" spans="2:57" s="2" customFormat="1" ht="14.45" customHeight="1">
      <c r="B31" s="40"/>
      <c r="C31" s="41"/>
      <c r="D31" s="42" t="s">
        <v>42</v>
      </c>
      <c r="E31" s="41"/>
      <c r="F31" s="42" t="s">
        <v>43</v>
      </c>
      <c r="G31" s="41"/>
      <c r="H31" s="41"/>
      <c r="I31" s="41"/>
      <c r="J31" s="41"/>
      <c r="K31" s="41"/>
      <c r="L31" s="206">
        <v>0.21</v>
      </c>
      <c r="M31" s="207"/>
      <c r="N31" s="207"/>
      <c r="O31" s="207"/>
      <c r="P31" s="41"/>
      <c r="Q31" s="41"/>
      <c r="R31" s="41"/>
      <c r="S31" s="41"/>
      <c r="T31" s="44" t="s">
        <v>44</v>
      </c>
      <c r="U31" s="41"/>
      <c r="V31" s="41"/>
      <c r="W31" s="208">
        <f>ROUND(AZ87+SUM(CD92:CD96),2)</f>
        <v>0</v>
      </c>
      <c r="X31" s="207"/>
      <c r="Y31" s="207"/>
      <c r="Z31" s="207"/>
      <c r="AA31" s="207"/>
      <c r="AB31" s="207"/>
      <c r="AC31" s="207"/>
      <c r="AD31" s="207"/>
      <c r="AE31" s="207"/>
      <c r="AF31" s="41"/>
      <c r="AG31" s="41"/>
      <c r="AH31" s="41"/>
      <c r="AI31" s="41"/>
      <c r="AJ31" s="41"/>
      <c r="AK31" s="208">
        <f>ROUND(AV87+SUM(BY92:BY96),2)</f>
        <v>0</v>
      </c>
      <c r="AL31" s="207"/>
      <c r="AM31" s="207"/>
      <c r="AN31" s="207"/>
      <c r="AO31" s="207"/>
      <c r="AP31" s="41"/>
      <c r="AQ31" s="45"/>
      <c r="BE31" s="196"/>
    </row>
    <row r="32" spans="2:57" s="2" customFormat="1" ht="14.45" customHeight="1">
      <c r="B32" s="40"/>
      <c r="C32" s="41"/>
      <c r="D32" s="41"/>
      <c r="E32" s="41"/>
      <c r="F32" s="42" t="s">
        <v>45</v>
      </c>
      <c r="G32" s="41"/>
      <c r="H32" s="41"/>
      <c r="I32" s="41"/>
      <c r="J32" s="41"/>
      <c r="K32" s="41"/>
      <c r="L32" s="206">
        <v>0.15</v>
      </c>
      <c r="M32" s="207"/>
      <c r="N32" s="207"/>
      <c r="O32" s="207"/>
      <c r="P32" s="41"/>
      <c r="Q32" s="41"/>
      <c r="R32" s="41"/>
      <c r="S32" s="41"/>
      <c r="T32" s="44" t="s">
        <v>44</v>
      </c>
      <c r="U32" s="41"/>
      <c r="V32" s="41"/>
      <c r="W32" s="208">
        <f>ROUND(BA87+SUM(CE92:CE96),2)</f>
        <v>0</v>
      </c>
      <c r="X32" s="207"/>
      <c r="Y32" s="207"/>
      <c r="Z32" s="207"/>
      <c r="AA32" s="207"/>
      <c r="AB32" s="207"/>
      <c r="AC32" s="207"/>
      <c r="AD32" s="207"/>
      <c r="AE32" s="207"/>
      <c r="AF32" s="41"/>
      <c r="AG32" s="41"/>
      <c r="AH32" s="41"/>
      <c r="AI32" s="41"/>
      <c r="AJ32" s="41"/>
      <c r="AK32" s="208">
        <f>ROUND(AW87+SUM(BZ92:BZ96),2)</f>
        <v>0</v>
      </c>
      <c r="AL32" s="207"/>
      <c r="AM32" s="207"/>
      <c r="AN32" s="207"/>
      <c r="AO32" s="207"/>
      <c r="AP32" s="41"/>
      <c r="AQ32" s="45"/>
      <c r="BE32" s="196"/>
    </row>
    <row r="33" spans="2:57" s="2" customFormat="1" ht="14.45" customHeight="1" hidden="1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206">
        <v>0.21</v>
      </c>
      <c r="M33" s="207"/>
      <c r="N33" s="207"/>
      <c r="O33" s="207"/>
      <c r="P33" s="41"/>
      <c r="Q33" s="41"/>
      <c r="R33" s="41"/>
      <c r="S33" s="41"/>
      <c r="T33" s="44" t="s">
        <v>44</v>
      </c>
      <c r="U33" s="41"/>
      <c r="V33" s="41"/>
      <c r="W33" s="208">
        <f>ROUND(BB87+SUM(CF92:CF96),2)</f>
        <v>0</v>
      </c>
      <c r="X33" s="207"/>
      <c r="Y33" s="207"/>
      <c r="Z33" s="207"/>
      <c r="AA33" s="207"/>
      <c r="AB33" s="207"/>
      <c r="AC33" s="207"/>
      <c r="AD33" s="207"/>
      <c r="AE33" s="207"/>
      <c r="AF33" s="41"/>
      <c r="AG33" s="41"/>
      <c r="AH33" s="41"/>
      <c r="AI33" s="41"/>
      <c r="AJ33" s="41"/>
      <c r="AK33" s="208">
        <v>0</v>
      </c>
      <c r="AL33" s="207"/>
      <c r="AM33" s="207"/>
      <c r="AN33" s="207"/>
      <c r="AO33" s="207"/>
      <c r="AP33" s="41"/>
      <c r="AQ33" s="45"/>
      <c r="BE33" s="196"/>
    </row>
    <row r="34" spans="2:57" s="2" customFormat="1" ht="14.45" customHeight="1" hidden="1">
      <c r="B34" s="40"/>
      <c r="C34" s="41"/>
      <c r="D34" s="41"/>
      <c r="E34" s="41"/>
      <c r="F34" s="42" t="s">
        <v>47</v>
      </c>
      <c r="G34" s="41"/>
      <c r="H34" s="41"/>
      <c r="I34" s="41"/>
      <c r="J34" s="41"/>
      <c r="K34" s="41"/>
      <c r="L34" s="206">
        <v>0.15</v>
      </c>
      <c r="M34" s="207"/>
      <c r="N34" s="207"/>
      <c r="O34" s="207"/>
      <c r="P34" s="41"/>
      <c r="Q34" s="41"/>
      <c r="R34" s="41"/>
      <c r="S34" s="41"/>
      <c r="T34" s="44" t="s">
        <v>44</v>
      </c>
      <c r="U34" s="41"/>
      <c r="V34" s="41"/>
      <c r="W34" s="208">
        <f>ROUND(BC87+SUM(CG92:CG96),2)</f>
        <v>0</v>
      </c>
      <c r="X34" s="207"/>
      <c r="Y34" s="207"/>
      <c r="Z34" s="207"/>
      <c r="AA34" s="207"/>
      <c r="AB34" s="207"/>
      <c r="AC34" s="207"/>
      <c r="AD34" s="207"/>
      <c r="AE34" s="207"/>
      <c r="AF34" s="41"/>
      <c r="AG34" s="41"/>
      <c r="AH34" s="41"/>
      <c r="AI34" s="41"/>
      <c r="AJ34" s="41"/>
      <c r="AK34" s="208">
        <v>0</v>
      </c>
      <c r="AL34" s="207"/>
      <c r="AM34" s="207"/>
      <c r="AN34" s="207"/>
      <c r="AO34" s="207"/>
      <c r="AP34" s="41"/>
      <c r="AQ34" s="45"/>
      <c r="BE34" s="196"/>
    </row>
    <row r="35" spans="2:43" s="2" customFormat="1" ht="14.45" customHeight="1" hidden="1">
      <c r="B35" s="40"/>
      <c r="C35" s="41"/>
      <c r="D35" s="41"/>
      <c r="E35" s="41"/>
      <c r="F35" s="42" t="s">
        <v>48</v>
      </c>
      <c r="G35" s="41"/>
      <c r="H35" s="41"/>
      <c r="I35" s="41"/>
      <c r="J35" s="41"/>
      <c r="K35" s="41"/>
      <c r="L35" s="206">
        <v>0</v>
      </c>
      <c r="M35" s="207"/>
      <c r="N35" s="207"/>
      <c r="O35" s="207"/>
      <c r="P35" s="41"/>
      <c r="Q35" s="41"/>
      <c r="R35" s="41"/>
      <c r="S35" s="41"/>
      <c r="T35" s="44" t="s">
        <v>44</v>
      </c>
      <c r="U35" s="41"/>
      <c r="V35" s="41"/>
      <c r="W35" s="208">
        <f>ROUND(BD87+SUM(CH92:CH96),2)</f>
        <v>0</v>
      </c>
      <c r="X35" s="207"/>
      <c r="Y35" s="207"/>
      <c r="Z35" s="207"/>
      <c r="AA35" s="207"/>
      <c r="AB35" s="207"/>
      <c r="AC35" s="207"/>
      <c r="AD35" s="207"/>
      <c r="AE35" s="207"/>
      <c r="AF35" s="41"/>
      <c r="AG35" s="41"/>
      <c r="AH35" s="41"/>
      <c r="AI35" s="41"/>
      <c r="AJ35" s="41"/>
      <c r="AK35" s="208">
        <v>0</v>
      </c>
      <c r="AL35" s="207"/>
      <c r="AM35" s="207"/>
      <c r="AN35" s="207"/>
      <c r="AO35" s="207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50</v>
      </c>
      <c r="U37" s="48"/>
      <c r="V37" s="48"/>
      <c r="W37" s="48"/>
      <c r="X37" s="209" t="s">
        <v>51</v>
      </c>
      <c r="Y37" s="210"/>
      <c r="Z37" s="210"/>
      <c r="AA37" s="210"/>
      <c r="AB37" s="210"/>
      <c r="AC37" s="48"/>
      <c r="AD37" s="48"/>
      <c r="AE37" s="48"/>
      <c r="AF37" s="48"/>
      <c r="AG37" s="48"/>
      <c r="AH37" s="48"/>
      <c r="AI37" s="48"/>
      <c r="AJ37" s="48"/>
      <c r="AK37" s="211">
        <f>SUM(AK29:AK35)</f>
        <v>0</v>
      </c>
      <c r="AL37" s="210"/>
      <c r="AM37" s="210"/>
      <c r="AN37" s="210"/>
      <c r="AO37" s="212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3.5">
      <c r="B49" s="35"/>
      <c r="C49" s="36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3.5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3.5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3.5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3.5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3.5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3.5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3.5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 ht="13.5">
      <c r="B58" s="35"/>
      <c r="C58" s="36"/>
      <c r="D58" s="55" t="s">
        <v>54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55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54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55</v>
      </c>
      <c r="AN58" s="56"/>
      <c r="AO58" s="58"/>
      <c r="AP58" s="36"/>
      <c r="AQ58" s="37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3.5">
      <c r="B60" s="35"/>
      <c r="C60" s="36"/>
      <c r="D60" s="50" t="s">
        <v>56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3.5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3.5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3.5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3.5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3.5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3.5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3.5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 ht="13.5">
      <c r="B69" s="35"/>
      <c r="C69" s="36"/>
      <c r="D69" s="55" t="s">
        <v>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55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54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55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193" t="s">
        <v>58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970-03-18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13" t="str">
        <f>K6</f>
        <v>Výměna podlahové krytiny ve společných prostorech penzionu pro seniory Vodní 872,Litvínov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3.5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IF(AN8="","",AN8)</f>
        <v>21. 3. 2018</v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3.5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Krušnohorská poliklinika s.r.o.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34</v>
      </c>
      <c r="AJ82" s="36"/>
      <c r="AK82" s="36"/>
      <c r="AL82" s="36"/>
      <c r="AM82" s="215" t="str">
        <f>IF(E17="","",E17)</f>
        <v xml:space="preserve"> </v>
      </c>
      <c r="AN82" s="215"/>
      <c r="AO82" s="215"/>
      <c r="AP82" s="215"/>
      <c r="AQ82" s="37"/>
      <c r="AS82" s="216" t="s">
        <v>59</v>
      </c>
      <c r="AT82" s="217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2:56" s="1" customFormat="1" ht="13.5">
      <c r="B83" s="35"/>
      <c r="C83" s="30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36</v>
      </c>
      <c r="AJ83" s="36"/>
      <c r="AK83" s="36"/>
      <c r="AL83" s="36"/>
      <c r="AM83" s="215" t="str">
        <f>IF(E20="","",E20)</f>
        <v>ing.Žílová</v>
      </c>
      <c r="AN83" s="215"/>
      <c r="AO83" s="215"/>
      <c r="AP83" s="215"/>
      <c r="AQ83" s="37"/>
      <c r="AS83" s="218"/>
      <c r="AT83" s="219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0"/>
      <c r="AT84" s="221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2:56" s="1" customFormat="1" ht="29.25" customHeight="1">
      <c r="B85" s="35"/>
      <c r="C85" s="222" t="s">
        <v>60</v>
      </c>
      <c r="D85" s="223"/>
      <c r="E85" s="223"/>
      <c r="F85" s="223"/>
      <c r="G85" s="223"/>
      <c r="H85" s="79"/>
      <c r="I85" s="224" t="s">
        <v>61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62</v>
      </c>
      <c r="AH85" s="223"/>
      <c r="AI85" s="223"/>
      <c r="AJ85" s="223"/>
      <c r="AK85" s="223"/>
      <c r="AL85" s="223"/>
      <c r="AM85" s="223"/>
      <c r="AN85" s="224" t="s">
        <v>63</v>
      </c>
      <c r="AO85" s="223"/>
      <c r="AP85" s="225"/>
      <c r="AQ85" s="37"/>
      <c r="AS85" s="80" t="s">
        <v>64</v>
      </c>
      <c r="AT85" s="81" t="s">
        <v>65</v>
      </c>
      <c r="AU85" s="81" t="s">
        <v>66</v>
      </c>
      <c r="AV85" s="81" t="s">
        <v>67</v>
      </c>
      <c r="AW85" s="81" t="s">
        <v>68</v>
      </c>
      <c r="AX85" s="81" t="s">
        <v>69</v>
      </c>
      <c r="AY85" s="81" t="s">
        <v>70</v>
      </c>
      <c r="AZ85" s="81" t="s">
        <v>71</v>
      </c>
      <c r="BA85" s="81" t="s">
        <v>72</v>
      </c>
      <c r="BB85" s="81" t="s">
        <v>73</v>
      </c>
      <c r="BC85" s="81" t="s">
        <v>74</v>
      </c>
      <c r="BD85" s="82" t="s">
        <v>75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4" t="s">
        <v>76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33">
        <f>ROUND(SUM(AG88:AG89),2)</f>
        <v>0</v>
      </c>
      <c r="AH87" s="233"/>
      <c r="AI87" s="233"/>
      <c r="AJ87" s="233"/>
      <c r="AK87" s="233"/>
      <c r="AL87" s="233"/>
      <c r="AM87" s="233"/>
      <c r="AN87" s="234">
        <f>SUM(AG87,AT87)</f>
        <v>0</v>
      </c>
      <c r="AO87" s="234"/>
      <c r="AP87" s="234"/>
      <c r="AQ87" s="71"/>
      <c r="AS87" s="86">
        <f>ROUND(SUM(AS88:AS89),2)</f>
        <v>0</v>
      </c>
      <c r="AT87" s="87">
        <f>ROUND(SUM(AV87:AW87),2)</f>
        <v>0</v>
      </c>
      <c r="AU87" s="88">
        <f>ROUND(SUM(AU88:AU89),5)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ROUND(SUM(AZ88:AZ89),2)</f>
        <v>0</v>
      </c>
      <c r="BA87" s="87">
        <f>ROUND(SUM(BA88:BA89),2)</f>
        <v>0</v>
      </c>
      <c r="BB87" s="87">
        <f>ROUND(SUM(BB88:BB89),2)</f>
        <v>0</v>
      </c>
      <c r="BC87" s="87">
        <f>ROUND(SUM(BC88:BC89),2)</f>
        <v>0</v>
      </c>
      <c r="BD87" s="89">
        <f>ROUND(SUM(BD88:BD89),2)</f>
        <v>0</v>
      </c>
      <c r="BS87" s="90" t="s">
        <v>77</v>
      </c>
      <c r="BT87" s="90" t="s">
        <v>78</v>
      </c>
      <c r="BU87" s="91" t="s">
        <v>79</v>
      </c>
      <c r="BV87" s="90" t="s">
        <v>80</v>
      </c>
      <c r="BW87" s="90" t="s">
        <v>81</v>
      </c>
      <c r="BX87" s="90" t="s">
        <v>82</v>
      </c>
    </row>
    <row r="88" spans="1:76" s="5" customFormat="1" ht="16.5" customHeight="1">
      <c r="A88" s="92" t="s">
        <v>83</v>
      </c>
      <c r="B88" s="93"/>
      <c r="C88" s="94"/>
      <c r="D88" s="228" t="s">
        <v>84</v>
      </c>
      <c r="E88" s="228"/>
      <c r="F88" s="228"/>
      <c r="G88" s="228"/>
      <c r="H88" s="228"/>
      <c r="I88" s="95"/>
      <c r="J88" s="228" t="s">
        <v>85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6">
        <f>'1. - Etapa'!M30</f>
        <v>0</v>
      </c>
      <c r="AH88" s="227"/>
      <c r="AI88" s="227"/>
      <c r="AJ88" s="227"/>
      <c r="AK88" s="227"/>
      <c r="AL88" s="227"/>
      <c r="AM88" s="227"/>
      <c r="AN88" s="226">
        <f>SUM(AG88,AT88)</f>
        <v>0</v>
      </c>
      <c r="AO88" s="227"/>
      <c r="AP88" s="227"/>
      <c r="AQ88" s="96"/>
      <c r="AS88" s="97">
        <f>'1. - Etapa'!M28</f>
        <v>0</v>
      </c>
      <c r="AT88" s="98">
        <f>ROUND(SUM(AV88:AW88),2)</f>
        <v>0</v>
      </c>
      <c r="AU88" s="99">
        <f>'1. - Etapa'!W121</f>
        <v>0</v>
      </c>
      <c r="AV88" s="98">
        <f>'1. - Etapa'!M32</f>
        <v>0</v>
      </c>
      <c r="AW88" s="98">
        <f>'1. - Etapa'!M33</f>
        <v>0</v>
      </c>
      <c r="AX88" s="98">
        <f>'1. - Etapa'!M34</f>
        <v>0</v>
      </c>
      <c r="AY88" s="98">
        <f>'1. - Etapa'!M35</f>
        <v>0</v>
      </c>
      <c r="AZ88" s="98">
        <f>'1. - Etapa'!H32</f>
        <v>0</v>
      </c>
      <c r="BA88" s="98">
        <f>'1. - Etapa'!H33</f>
        <v>0</v>
      </c>
      <c r="BB88" s="98">
        <f>'1. - Etapa'!H34</f>
        <v>0</v>
      </c>
      <c r="BC88" s="98">
        <f>'1. - Etapa'!H35</f>
        <v>0</v>
      </c>
      <c r="BD88" s="100">
        <f>'1. - Etapa'!H36</f>
        <v>0</v>
      </c>
      <c r="BT88" s="101" t="s">
        <v>86</v>
      </c>
      <c r="BV88" s="101" t="s">
        <v>80</v>
      </c>
      <c r="BW88" s="101" t="s">
        <v>87</v>
      </c>
      <c r="BX88" s="101" t="s">
        <v>81</v>
      </c>
    </row>
    <row r="89" spans="1:76" s="5" customFormat="1" ht="16.5" customHeight="1">
      <c r="A89" s="92" t="s">
        <v>83</v>
      </c>
      <c r="B89" s="93"/>
      <c r="C89" s="94"/>
      <c r="D89" s="228" t="s">
        <v>88</v>
      </c>
      <c r="E89" s="228"/>
      <c r="F89" s="228"/>
      <c r="G89" s="228"/>
      <c r="H89" s="228"/>
      <c r="I89" s="95"/>
      <c r="J89" s="228" t="s">
        <v>85</v>
      </c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6">
        <f>'2. - Etapa'!M30</f>
        <v>0</v>
      </c>
      <c r="AH89" s="227"/>
      <c r="AI89" s="227"/>
      <c r="AJ89" s="227"/>
      <c r="AK89" s="227"/>
      <c r="AL89" s="227"/>
      <c r="AM89" s="227"/>
      <c r="AN89" s="226">
        <f>SUM(AG89,AT89)</f>
        <v>0</v>
      </c>
      <c r="AO89" s="227"/>
      <c r="AP89" s="227"/>
      <c r="AQ89" s="96"/>
      <c r="AS89" s="102">
        <f>'2. - Etapa'!M28</f>
        <v>0</v>
      </c>
      <c r="AT89" s="103">
        <f>ROUND(SUM(AV89:AW89),2)</f>
        <v>0</v>
      </c>
      <c r="AU89" s="104">
        <f>'2. - Etapa'!W121</f>
        <v>0</v>
      </c>
      <c r="AV89" s="103">
        <f>'2. - Etapa'!M32</f>
        <v>0</v>
      </c>
      <c r="AW89" s="103">
        <f>'2. - Etapa'!M33</f>
        <v>0</v>
      </c>
      <c r="AX89" s="103">
        <f>'2. - Etapa'!M34</f>
        <v>0</v>
      </c>
      <c r="AY89" s="103">
        <f>'2. - Etapa'!M35</f>
        <v>0</v>
      </c>
      <c r="AZ89" s="103">
        <f>'2. - Etapa'!H32</f>
        <v>0</v>
      </c>
      <c r="BA89" s="103">
        <f>'2. - Etapa'!H33</f>
        <v>0</v>
      </c>
      <c r="BB89" s="103">
        <f>'2. - Etapa'!H34</f>
        <v>0</v>
      </c>
      <c r="BC89" s="103">
        <f>'2. - Etapa'!H35</f>
        <v>0</v>
      </c>
      <c r="BD89" s="105">
        <f>'2. - Etapa'!H36</f>
        <v>0</v>
      </c>
      <c r="BT89" s="101" t="s">
        <v>86</v>
      </c>
      <c r="BV89" s="101" t="s">
        <v>80</v>
      </c>
      <c r="BW89" s="101" t="s">
        <v>89</v>
      </c>
      <c r="BX89" s="101" t="s">
        <v>81</v>
      </c>
    </row>
    <row r="90" spans="2:43" ht="13.5">
      <c r="B90" s="2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4"/>
    </row>
    <row r="91" spans="2:48" s="1" customFormat="1" ht="30" customHeight="1">
      <c r="B91" s="35"/>
      <c r="C91" s="84" t="s">
        <v>90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34">
        <f>ROUND(SUM(AG92:AG95),2)</f>
        <v>0</v>
      </c>
      <c r="AH91" s="234"/>
      <c r="AI91" s="234"/>
      <c r="AJ91" s="234"/>
      <c r="AK91" s="234"/>
      <c r="AL91" s="234"/>
      <c r="AM91" s="234"/>
      <c r="AN91" s="234">
        <f>ROUND(SUM(AN92:AN95),2)</f>
        <v>0</v>
      </c>
      <c r="AO91" s="234"/>
      <c r="AP91" s="234"/>
      <c r="AQ91" s="37"/>
      <c r="AS91" s="80" t="s">
        <v>91</v>
      </c>
      <c r="AT91" s="81" t="s">
        <v>92</v>
      </c>
      <c r="AU91" s="81" t="s">
        <v>42</v>
      </c>
      <c r="AV91" s="82" t="s">
        <v>65</v>
      </c>
    </row>
    <row r="92" spans="2:89" s="1" customFormat="1" ht="19.9" customHeight="1">
      <c r="B92" s="35"/>
      <c r="C92" s="36"/>
      <c r="D92" s="106" t="s">
        <v>93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29">
        <f>ROUND(AG87*AS92,2)</f>
        <v>0</v>
      </c>
      <c r="AH92" s="230"/>
      <c r="AI92" s="230"/>
      <c r="AJ92" s="230"/>
      <c r="AK92" s="230"/>
      <c r="AL92" s="230"/>
      <c r="AM92" s="230"/>
      <c r="AN92" s="230">
        <f>ROUND(AG92+AV92,2)</f>
        <v>0</v>
      </c>
      <c r="AO92" s="230"/>
      <c r="AP92" s="230"/>
      <c r="AQ92" s="37"/>
      <c r="AS92" s="107">
        <v>0</v>
      </c>
      <c r="AT92" s="108" t="s">
        <v>94</v>
      </c>
      <c r="AU92" s="108" t="s">
        <v>43</v>
      </c>
      <c r="AV92" s="109">
        <f>ROUND(IF(AU92="základní",AG92*L31,IF(AU92="snížená",AG92*L32,0)),2)</f>
        <v>0</v>
      </c>
      <c r="BV92" s="19" t="s">
        <v>95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>x</v>
      </c>
    </row>
    <row r="93" spans="2:89" s="1" customFormat="1" ht="19.9" customHeight="1">
      <c r="B93" s="35"/>
      <c r="C93" s="36"/>
      <c r="D93" s="231" t="s">
        <v>96</v>
      </c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36"/>
      <c r="AD93" s="36"/>
      <c r="AE93" s="36"/>
      <c r="AF93" s="36"/>
      <c r="AG93" s="229">
        <f>AG87*AS93</f>
        <v>0</v>
      </c>
      <c r="AH93" s="230"/>
      <c r="AI93" s="230"/>
      <c r="AJ93" s="230"/>
      <c r="AK93" s="230"/>
      <c r="AL93" s="230"/>
      <c r="AM93" s="230"/>
      <c r="AN93" s="230">
        <f>AG93+AV93</f>
        <v>0</v>
      </c>
      <c r="AO93" s="230"/>
      <c r="AP93" s="230"/>
      <c r="AQ93" s="37"/>
      <c r="AS93" s="111">
        <v>0</v>
      </c>
      <c r="AT93" s="112" t="s">
        <v>94</v>
      </c>
      <c r="AU93" s="112" t="s">
        <v>43</v>
      </c>
      <c r="AV93" s="113">
        <f>ROUND(IF(AU93="nulová",0,IF(OR(AU93="základní",AU93="zákl. přenesená"),AG93*L31,AG93*L32)),2)</f>
        <v>0</v>
      </c>
      <c r="BV93" s="19" t="s">
        <v>97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" customHeight="1">
      <c r="B94" s="35"/>
      <c r="C94" s="36"/>
      <c r="D94" s="231" t="s">
        <v>96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36"/>
      <c r="AD94" s="36"/>
      <c r="AE94" s="36"/>
      <c r="AF94" s="36"/>
      <c r="AG94" s="229">
        <f>AG87*AS94</f>
        <v>0</v>
      </c>
      <c r="AH94" s="230"/>
      <c r="AI94" s="230"/>
      <c r="AJ94" s="230"/>
      <c r="AK94" s="230"/>
      <c r="AL94" s="230"/>
      <c r="AM94" s="230"/>
      <c r="AN94" s="230">
        <f>AG94+AV94</f>
        <v>0</v>
      </c>
      <c r="AO94" s="230"/>
      <c r="AP94" s="230"/>
      <c r="AQ94" s="37"/>
      <c r="AS94" s="111">
        <v>0</v>
      </c>
      <c r="AT94" s="112" t="s">
        <v>94</v>
      </c>
      <c r="AU94" s="112" t="s">
        <v>43</v>
      </c>
      <c r="AV94" s="113">
        <f>ROUND(IF(AU94="nulová",0,IF(OR(AU94="základní",AU94="zákl. přenesená"),AG94*L31,AG94*L32)),2)</f>
        <v>0</v>
      </c>
      <c r="BV94" s="19" t="s">
        <v>97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89" s="1" customFormat="1" ht="19.9" customHeight="1">
      <c r="B95" s="35"/>
      <c r="C95" s="36"/>
      <c r="D95" s="231" t="s">
        <v>96</v>
      </c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36"/>
      <c r="AD95" s="36"/>
      <c r="AE95" s="36"/>
      <c r="AF95" s="36"/>
      <c r="AG95" s="229">
        <f>AG87*AS95</f>
        <v>0</v>
      </c>
      <c r="AH95" s="230"/>
      <c r="AI95" s="230"/>
      <c r="AJ95" s="230"/>
      <c r="AK95" s="230"/>
      <c r="AL95" s="230"/>
      <c r="AM95" s="230"/>
      <c r="AN95" s="230">
        <f>AG95+AV95</f>
        <v>0</v>
      </c>
      <c r="AO95" s="230"/>
      <c r="AP95" s="230"/>
      <c r="AQ95" s="37"/>
      <c r="AS95" s="114">
        <v>0</v>
      </c>
      <c r="AT95" s="115" t="s">
        <v>94</v>
      </c>
      <c r="AU95" s="115" t="s">
        <v>43</v>
      </c>
      <c r="AV95" s="116">
        <f>ROUND(IF(AU95="nulová",0,IF(OR(AU95="základní",AU95="zákl. přenesená"),AG95*L31,AG95*L32)),2)</f>
        <v>0</v>
      </c>
      <c r="BV95" s="19" t="s">
        <v>97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2:43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7" t="s">
        <v>98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235">
        <f>ROUND(AG87+AG91,2)</f>
        <v>0</v>
      </c>
      <c r="AH97" s="235"/>
      <c r="AI97" s="235"/>
      <c r="AJ97" s="235"/>
      <c r="AK97" s="235"/>
      <c r="AL97" s="235"/>
      <c r="AM97" s="235"/>
      <c r="AN97" s="235">
        <f>AN87+AN91</f>
        <v>0</v>
      </c>
      <c r="AO97" s="235"/>
      <c r="AP97" s="235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sheetProtection algorithmName="SHA-512" hashValue="Poffq3bw2LRHxxCAr0q6pSpd4EKz12A0a0i/jwkptIYbjM5zpHRuk9yv6dYDR6g28kUZSraSmElQ9EKVIhGTxw==" saltValue="tKXsHp228i7AR0rxPDYTmkS0yKYQL9pmBxxvFkdVi/UoTbUHlSMJkuJf65gm2lXIS0f/JwXxCC00WFqp5ahv3Q==" spinCount="10" sheet="1" objects="1" scenarios="1" formatColumns="0" formatRows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. - Etapa'!C2" display="/"/>
    <hyperlink ref="A89" location="'2. - Etap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2"/>
      <c r="C1" s="12"/>
      <c r="D1" s="13" t="s">
        <v>1</v>
      </c>
      <c r="E1" s="12"/>
      <c r="F1" s="14" t="s">
        <v>99</v>
      </c>
      <c r="G1" s="14"/>
      <c r="H1" s="280" t="s">
        <v>100</v>
      </c>
      <c r="I1" s="280"/>
      <c r="J1" s="280"/>
      <c r="K1" s="280"/>
      <c r="L1" s="14" t="s">
        <v>101</v>
      </c>
      <c r="M1" s="12"/>
      <c r="N1" s="12"/>
      <c r="O1" s="13" t="s">
        <v>102</v>
      </c>
      <c r="P1" s="12"/>
      <c r="Q1" s="12"/>
      <c r="R1" s="12"/>
      <c r="S1" s="14" t="s">
        <v>103</v>
      </c>
      <c r="T1" s="14"/>
      <c r="U1" s="119"/>
      <c r="V1" s="11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104</v>
      </c>
    </row>
    <row r="4" spans="2:46" ht="36.95" customHeight="1">
      <c r="B4" s="23"/>
      <c r="C4" s="193" t="s">
        <v>105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4"/>
      <c r="T4" s="18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8" t="str">
        <f>'Rekapitulace stavby'!K6</f>
        <v>Výměna podlahové krytiny ve společných prostorech penzionu pro seniory Vodní 872,Litvínov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6"/>
      <c r="R6" s="24"/>
    </row>
    <row r="7" spans="2:18" s="1" customFormat="1" ht="32.85" customHeight="1">
      <c r="B7" s="35"/>
      <c r="C7" s="36"/>
      <c r="D7" s="29" t="s">
        <v>106</v>
      </c>
      <c r="E7" s="36"/>
      <c r="F7" s="199" t="s">
        <v>107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6"/>
      <c r="R7" s="37"/>
    </row>
    <row r="8" spans="2:18" s="1" customFormat="1" ht="14.45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2:18" s="1" customFormat="1" ht="14.45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41" t="str">
        <f>'Rekapitulace stavby'!AN8</f>
        <v>21. 3. 2018</v>
      </c>
      <c r="P9" s="242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7" t="str">
        <f>IF('Rekapitulace stavby'!AN10="","",'Rekapitulace stavby'!AN10)</f>
        <v/>
      </c>
      <c r="P11" s="197"/>
      <c r="Q11" s="36"/>
      <c r="R11" s="37"/>
    </row>
    <row r="12" spans="2:18" s="1" customFormat="1" ht="18" customHeight="1">
      <c r="B12" s="35"/>
      <c r="C12" s="36"/>
      <c r="D12" s="36"/>
      <c r="E12" s="28" t="str">
        <f>IF('Rekapitulace stavby'!E11="","",'Rekapitulace stavby'!E11)</f>
        <v>Krušnohorská poliklinika s.r.o.</v>
      </c>
      <c r="F12" s="36"/>
      <c r="G12" s="36"/>
      <c r="H12" s="36"/>
      <c r="I12" s="36"/>
      <c r="J12" s="36"/>
      <c r="K12" s="36"/>
      <c r="L12" s="36"/>
      <c r="M12" s="30" t="s">
        <v>31</v>
      </c>
      <c r="N12" s="36"/>
      <c r="O12" s="197" t="str">
        <f>IF('Rekapitulace stavby'!AN11="","",'Rekapitulace stavby'!AN11)</f>
        <v/>
      </c>
      <c r="P12" s="19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0" t="s">
        <v>32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3" t="str">
        <f>IF('Rekapitulace stavby'!AN13="","",'Rekapitulace stavby'!AN13)</f>
        <v>Vyplň údaj</v>
      </c>
      <c r="P14" s="197"/>
      <c r="Q14" s="36"/>
      <c r="R14" s="37"/>
    </row>
    <row r="15" spans="2:18" s="1" customFormat="1" ht="18" customHeight="1">
      <c r="B15" s="35"/>
      <c r="C15" s="36"/>
      <c r="D15" s="36"/>
      <c r="E15" s="243" t="str">
        <f>IF('Rekapitulace stavby'!E14="","",'Rekapitulace stavby'!E14)</f>
        <v>Vyplň údaj</v>
      </c>
      <c r="F15" s="244"/>
      <c r="G15" s="244"/>
      <c r="H15" s="244"/>
      <c r="I15" s="244"/>
      <c r="J15" s="244"/>
      <c r="K15" s="244"/>
      <c r="L15" s="244"/>
      <c r="M15" s="30" t="s">
        <v>31</v>
      </c>
      <c r="N15" s="36"/>
      <c r="O15" s="243" t="str">
        <f>IF('Rekapitulace stavby'!AN14="","",'Rekapitulace stavby'!AN14)</f>
        <v>Vyplň údaj</v>
      </c>
      <c r="P15" s="19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34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7" t="str">
        <f>IF('Rekapitulace stavby'!AN16="","",'Rekapitulace stavby'!AN16)</f>
        <v/>
      </c>
      <c r="P17" s="197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31</v>
      </c>
      <c r="N18" s="36"/>
      <c r="O18" s="197" t="str">
        <f>IF('Rekapitulace stavby'!AN17="","",'Rekapitulace stavby'!AN17)</f>
        <v/>
      </c>
      <c r="P18" s="19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36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7" t="s">
        <v>22</v>
      </c>
      <c r="P20" s="197"/>
      <c r="Q20" s="36"/>
      <c r="R20" s="37"/>
    </row>
    <row r="21" spans="2:18" s="1" customFormat="1" ht="18" customHeight="1">
      <c r="B21" s="35"/>
      <c r="C21" s="36"/>
      <c r="D21" s="36"/>
      <c r="E21" s="28" t="s">
        <v>37</v>
      </c>
      <c r="F21" s="36"/>
      <c r="G21" s="36"/>
      <c r="H21" s="36"/>
      <c r="I21" s="36"/>
      <c r="J21" s="36"/>
      <c r="K21" s="36"/>
      <c r="L21" s="36"/>
      <c r="M21" s="30" t="s">
        <v>31</v>
      </c>
      <c r="N21" s="36"/>
      <c r="O21" s="197" t="s">
        <v>22</v>
      </c>
      <c r="P21" s="19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02" t="s">
        <v>22</v>
      </c>
      <c r="F24" s="202"/>
      <c r="G24" s="202"/>
      <c r="H24" s="202"/>
      <c r="I24" s="202"/>
      <c r="J24" s="202"/>
      <c r="K24" s="202"/>
      <c r="L24" s="202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0" t="s">
        <v>108</v>
      </c>
      <c r="E27" s="36"/>
      <c r="F27" s="36"/>
      <c r="G27" s="36"/>
      <c r="H27" s="36"/>
      <c r="I27" s="36"/>
      <c r="J27" s="36"/>
      <c r="K27" s="36"/>
      <c r="L27" s="36"/>
      <c r="M27" s="203">
        <f>N88</f>
        <v>0</v>
      </c>
      <c r="N27" s="203"/>
      <c r="O27" s="203"/>
      <c r="P27" s="203"/>
      <c r="Q27" s="36"/>
      <c r="R27" s="37"/>
    </row>
    <row r="28" spans="2:18" s="1" customFormat="1" ht="14.45" customHeight="1">
      <c r="B28" s="35"/>
      <c r="C28" s="36"/>
      <c r="D28" s="34" t="s">
        <v>93</v>
      </c>
      <c r="E28" s="36"/>
      <c r="F28" s="36"/>
      <c r="G28" s="36"/>
      <c r="H28" s="36"/>
      <c r="I28" s="36"/>
      <c r="J28" s="36"/>
      <c r="K28" s="36"/>
      <c r="L28" s="36"/>
      <c r="M28" s="203">
        <f>N96</f>
        <v>0</v>
      </c>
      <c r="N28" s="203"/>
      <c r="O28" s="203"/>
      <c r="P28" s="203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36"/>
      <c r="M30" s="245">
        <f>ROUND(M27+M28,2)</f>
        <v>0</v>
      </c>
      <c r="N30" s="240"/>
      <c r="O30" s="240"/>
      <c r="P30" s="24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22" t="s">
        <v>44</v>
      </c>
      <c r="H32" s="246">
        <f>ROUND((((SUM(BE96:BE103)+SUM(BE121:BE140))+SUM(BE142:BE146))),2)</f>
        <v>0</v>
      </c>
      <c r="I32" s="240"/>
      <c r="J32" s="240"/>
      <c r="K32" s="36"/>
      <c r="L32" s="36"/>
      <c r="M32" s="246">
        <f>ROUND(((ROUND((SUM(BE96:BE103)+SUM(BE121:BE140)),2)*F32)+SUM(BE142:BE146)*F32),2)</f>
        <v>0</v>
      </c>
      <c r="N32" s="240"/>
      <c r="O32" s="240"/>
      <c r="P32" s="240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22" t="s">
        <v>44</v>
      </c>
      <c r="H33" s="246">
        <f>ROUND((((SUM(BF96:BF103)+SUM(BF121:BF140))+SUM(BF142:BF146))),2)</f>
        <v>0</v>
      </c>
      <c r="I33" s="240"/>
      <c r="J33" s="240"/>
      <c r="K33" s="36"/>
      <c r="L33" s="36"/>
      <c r="M33" s="246">
        <f>ROUND(((ROUND((SUM(BF96:BF103)+SUM(BF121:BF140)),2)*F33)+SUM(BF142:BF146)*F33),2)</f>
        <v>0</v>
      </c>
      <c r="N33" s="240"/>
      <c r="O33" s="240"/>
      <c r="P33" s="24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22" t="s">
        <v>44</v>
      </c>
      <c r="H34" s="246">
        <f>ROUND((((SUM(BG96:BG103)+SUM(BG121:BG140))+SUM(BG142:BG146))),2)</f>
        <v>0</v>
      </c>
      <c r="I34" s="240"/>
      <c r="J34" s="240"/>
      <c r="K34" s="36"/>
      <c r="L34" s="36"/>
      <c r="M34" s="246">
        <v>0</v>
      </c>
      <c r="N34" s="240"/>
      <c r="O34" s="240"/>
      <c r="P34" s="24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22" t="s">
        <v>44</v>
      </c>
      <c r="H35" s="246">
        <f>ROUND((((SUM(BH96:BH103)+SUM(BH121:BH140))+SUM(BH142:BH146))),2)</f>
        <v>0</v>
      </c>
      <c r="I35" s="240"/>
      <c r="J35" s="240"/>
      <c r="K35" s="36"/>
      <c r="L35" s="36"/>
      <c r="M35" s="246">
        <v>0</v>
      </c>
      <c r="N35" s="240"/>
      <c r="O35" s="240"/>
      <c r="P35" s="24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22" t="s">
        <v>44</v>
      </c>
      <c r="H36" s="246">
        <f>ROUND((((SUM(BI96:BI103)+SUM(BI121:BI140))+SUM(BI142:BI146))),2)</f>
        <v>0</v>
      </c>
      <c r="I36" s="240"/>
      <c r="J36" s="240"/>
      <c r="K36" s="36"/>
      <c r="L36" s="36"/>
      <c r="M36" s="246">
        <v>0</v>
      </c>
      <c r="N36" s="240"/>
      <c r="O36" s="240"/>
      <c r="P36" s="24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8"/>
      <c r="D38" s="123" t="s">
        <v>49</v>
      </c>
      <c r="E38" s="79"/>
      <c r="F38" s="79"/>
      <c r="G38" s="124" t="s">
        <v>50</v>
      </c>
      <c r="H38" s="125" t="s">
        <v>51</v>
      </c>
      <c r="I38" s="79"/>
      <c r="J38" s="79"/>
      <c r="K38" s="79"/>
      <c r="L38" s="247">
        <f>SUM(M30:M36)</f>
        <v>0</v>
      </c>
      <c r="M38" s="247"/>
      <c r="N38" s="247"/>
      <c r="O38" s="247"/>
      <c r="P38" s="248"/>
      <c r="Q38" s="118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2:21" s="1" customFormat="1" ht="36.95" customHeight="1">
      <c r="B76" s="35"/>
      <c r="C76" s="193" t="s">
        <v>109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7"/>
      <c r="T76" s="129"/>
      <c r="U76" s="129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29"/>
      <c r="U77" s="129"/>
    </row>
    <row r="78" spans="2:21" s="1" customFormat="1" ht="30" customHeight="1">
      <c r="B78" s="35"/>
      <c r="C78" s="30" t="s">
        <v>19</v>
      </c>
      <c r="D78" s="36"/>
      <c r="E78" s="36"/>
      <c r="F78" s="238" t="str">
        <f>F6</f>
        <v>Výměna podlahové krytiny ve společných prostorech penzionu pro seniory Vodní 872,Litvínov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6"/>
      <c r="R78" s="37"/>
      <c r="T78" s="129"/>
      <c r="U78" s="129"/>
    </row>
    <row r="79" spans="2:21" s="1" customFormat="1" ht="36.95" customHeight="1">
      <c r="B79" s="35"/>
      <c r="C79" s="69" t="s">
        <v>106</v>
      </c>
      <c r="D79" s="36"/>
      <c r="E79" s="36"/>
      <c r="F79" s="213" t="str">
        <f>F7</f>
        <v>1. - Etapa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6"/>
      <c r="R79" s="37"/>
      <c r="T79" s="129"/>
      <c r="U79" s="129"/>
    </row>
    <row r="80" spans="2:21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29"/>
      <c r="U80" s="129"/>
    </row>
    <row r="81" spans="2:21" s="1" customFormat="1" ht="18" customHeight="1">
      <c r="B81" s="35"/>
      <c r="C81" s="30" t="s">
        <v>24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26</v>
      </c>
      <c r="L81" s="36"/>
      <c r="M81" s="242" t="str">
        <f>IF(O9="","",O9)</f>
        <v>21. 3. 2018</v>
      </c>
      <c r="N81" s="242"/>
      <c r="O81" s="242"/>
      <c r="P81" s="242"/>
      <c r="Q81" s="36"/>
      <c r="R81" s="37"/>
      <c r="T81" s="129"/>
      <c r="U81" s="129"/>
    </row>
    <row r="82" spans="2:21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29"/>
      <c r="U82" s="129"/>
    </row>
    <row r="83" spans="2:21" s="1" customFormat="1" ht="13.5">
      <c r="B83" s="35"/>
      <c r="C83" s="30" t="s">
        <v>28</v>
      </c>
      <c r="D83" s="36"/>
      <c r="E83" s="36"/>
      <c r="F83" s="28" t="str">
        <f>E12</f>
        <v>Krušnohorská poliklinika s.r.o.</v>
      </c>
      <c r="G83" s="36"/>
      <c r="H83" s="36"/>
      <c r="I83" s="36"/>
      <c r="J83" s="36"/>
      <c r="K83" s="30" t="s">
        <v>34</v>
      </c>
      <c r="L83" s="36"/>
      <c r="M83" s="197" t="str">
        <f>E18</f>
        <v xml:space="preserve"> </v>
      </c>
      <c r="N83" s="197"/>
      <c r="O83" s="197"/>
      <c r="P83" s="197"/>
      <c r="Q83" s="197"/>
      <c r="R83" s="37"/>
      <c r="T83" s="129"/>
      <c r="U83" s="129"/>
    </row>
    <row r="84" spans="2:21" s="1" customFormat="1" ht="14.45" customHeight="1">
      <c r="B84" s="35"/>
      <c r="C84" s="30" t="s">
        <v>32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36</v>
      </c>
      <c r="L84" s="36"/>
      <c r="M84" s="197" t="str">
        <f>E21</f>
        <v>ing.Žílová</v>
      </c>
      <c r="N84" s="197"/>
      <c r="O84" s="197"/>
      <c r="P84" s="197"/>
      <c r="Q84" s="197"/>
      <c r="R84" s="37"/>
      <c r="T84" s="129"/>
      <c r="U84" s="129"/>
    </row>
    <row r="85" spans="2:21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29"/>
      <c r="U85" s="129"/>
    </row>
    <row r="86" spans="2:21" s="1" customFormat="1" ht="29.25" customHeight="1">
      <c r="B86" s="35"/>
      <c r="C86" s="249" t="s">
        <v>110</v>
      </c>
      <c r="D86" s="250"/>
      <c r="E86" s="250"/>
      <c r="F86" s="250"/>
      <c r="G86" s="250"/>
      <c r="H86" s="118"/>
      <c r="I86" s="118"/>
      <c r="J86" s="118"/>
      <c r="K86" s="118"/>
      <c r="L86" s="118"/>
      <c r="M86" s="118"/>
      <c r="N86" s="249" t="s">
        <v>111</v>
      </c>
      <c r="O86" s="250"/>
      <c r="P86" s="250"/>
      <c r="Q86" s="250"/>
      <c r="R86" s="37"/>
      <c r="T86" s="129"/>
      <c r="U86" s="129"/>
    </row>
    <row r="87" spans="2:21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29"/>
      <c r="U87" s="129"/>
    </row>
    <row r="88" spans="2:47" s="1" customFormat="1" ht="29.25" customHeight="1">
      <c r="B88" s="35"/>
      <c r="C88" s="130" t="s">
        <v>112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4">
        <f>N121</f>
        <v>0</v>
      </c>
      <c r="O88" s="251"/>
      <c r="P88" s="251"/>
      <c r="Q88" s="251"/>
      <c r="R88" s="37"/>
      <c r="T88" s="129"/>
      <c r="U88" s="129"/>
      <c r="AU88" s="19" t="s">
        <v>113</v>
      </c>
    </row>
    <row r="89" spans="2:21" s="6" customFormat="1" ht="24.95" customHeight="1">
      <c r="B89" s="131"/>
      <c r="C89" s="132"/>
      <c r="D89" s="133" t="s">
        <v>114</v>
      </c>
      <c r="E89" s="132"/>
      <c r="F89" s="132"/>
      <c r="G89" s="132"/>
      <c r="H89" s="132"/>
      <c r="I89" s="132"/>
      <c r="J89" s="132"/>
      <c r="K89" s="132"/>
      <c r="L89" s="132"/>
      <c r="M89" s="132"/>
      <c r="N89" s="252">
        <f>N122</f>
        <v>0</v>
      </c>
      <c r="O89" s="253"/>
      <c r="P89" s="253"/>
      <c r="Q89" s="253"/>
      <c r="R89" s="134"/>
      <c r="T89" s="135"/>
      <c r="U89" s="135"/>
    </row>
    <row r="90" spans="2:21" s="7" customFormat="1" ht="19.9" customHeight="1">
      <c r="B90" s="136"/>
      <c r="C90" s="137"/>
      <c r="D90" s="106" t="s">
        <v>115</v>
      </c>
      <c r="E90" s="137"/>
      <c r="F90" s="137"/>
      <c r="G90" s="137"/>
      <c r="H90" s="137"/>
      <c r="I90" s="137"/>
      <c r="J90" s="137"/>
      <c r="K90" s="137"/>
      <c r="L90" s="137"/>
      <c r="M90" s="137"/>
      <c r="N90" s="230">
        <f>N123</f>
        <v>0</v>
      </c>
      <c r="O90" s="254"/>
      <c r="P90" s="254"/>
      <c r="Q90" s="254"/>
      <c r="R90" s="138"/>
      <c r="T90" s="139"/>
      <c r="U90" s="139"/>
    </row>
    <row r="91" spans="2:21" s="6" customFormat="1" ht="24.95" customHeight="1">
      <c r="B91" s="131"/>
      <c r="C91" s="132"/>
      <c r="D91" s="133" t="s">
        <v>116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52">
        <f>N128</f>
        <v>0</v>
      </c>
      <c r="O91" s="253"/>
      <c r="P91" s="253"/>
      <c r="Q91" s="253"/>
      <c r="R91" s="134"/>
      <c r="T91" s="135"/>
      <c r="U91" s="135"/>
    </row>
    <row r="92" spans="2:21" s="7" customFormat="1" ht="19.9" customHeight="1">
      <c r="B92" s="136"/>
      <c r="C92" s="137"/>
      <c r="D92" s="106" t="s">
        <v>117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230">
        <f>N129</f>
        <v>0</v>
      </c>
      <c r="O92" s="254"/>
      <c r="P92" s="254"/>
      <c r="Q92" s="254"/>
      <c r="R92" s="138"/>
      <c r="T92" s="139"/>
      <c r="U92" s="139"/>
    </row>
    <row r="93" spans="2:21" s="7" customFormat="1" ht="19.9" customHeight="1">
      <c r="B93" s="136"/>
      <c r="C93" s="137"/>
      <c r="D93" s="106" t="s">
        <v>118</v>
      </c>
      <c r="E93" s="137"/>
      <c r="F93" s="137"/>
      <c r="G93" s="137"/>
      <c r="H93" s="137"/>
      <c r="I93" s="137"/>
      <c r="J93" s="137"/>
      <c r="K93" s="137"/>
      <c r="L93" s="137"/>
      <c r="M93" s="137"/>
      <c r="N93" s="230">
        <f>N139</f>
        <v>0</v>
      </c>
      <c r="O93" s="254"/>
      <c r="P93" s="254"/>
      <c r="Q93" s="254"/>
      <c r="R93" s="138"/>
      <c r="T93" s="139"/>
      <c r="U93" s="139"/>
    </row>
    <row r="94" spans="2:21" s="6" customFormat="1" ht="21.75" customHeight="1">
      <c r="B94" s="131"/>
      <c r="C94" s="132"/>
      <c r="D94" s="133" t="s">
        <v>119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55">
        <f>N141</f>
        <v>0</v>
      </c>
      <c r="O94" s="253"/>
      <c r="P94" s="253"/>
      <c r="Q94" s="253"/>
      <c r="R94" s="134"/>
      <c r="T94" s="135"/>
      <c r="U94" s="135"/>
    </row>
    <row r="95" spans="2:21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29"/>
      <c r="U95" s="129"/>
    </row>
    <row r="96" spans="2:21" s="1" customFormat="1" ht="29.25" customHeight="1">
      <c r="B96" s="35"/>
      <c r="C96" s="130" t="s">
        <v>120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1">
        <f>ROUND(N97+N98+N99+N100+N101+N102,2)</f>
        <v>0</v>
      </c>
      <c r="O96" s="256"/>
      <c r="P96" s="256"/>
      <c r="Q96" s="256"/>
      <c r="R96" s="37"/>
      <c r="T96" s="140"/>
      <c r="U96" s="141" t="s">
        <v>42</v>
      </c>
    </row>
    <row r="97" spans="2:65" s="1" customFormat="1" ht="18" customHeight="1">
      <c r="B97" s="35"/>
      <c r="C97" s="36"/>
      <c r="D97" s="231" t="s">
        <v>121</v>
      </c>
      <c r="E97" s="232"/>
      <c r="F97" s="232"/>
      <c r="G97" s="232"/>
      <c r="H97" s="232"/>
      <c r="I97" s="36"/>
      <c r="J97" s="36"/>
      <c r="K97" s="36"/>
      <c r="L97" s="36"/>
      <c r="M97" s="36"/>
      <c r="N97" s="229">
        <f>ROUND(N88*T97,2)</f>
        <v>0</v>
      </c>
      <c r="O97" s="230"/>
      <c r="P97" s="230"/>
      <c r="Q97" s="230"/>
      <c r="R97" s="37"/>
      <c r="S97" s="142"/>
      <c r="T97" s="143"/>
      <c r="U97" s="144" t="s">
        <v>43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122</v>
      </c>
      <c r="AZ97" s="142"/>
      <c r="BA97" s="142"/>
      <c r="BB97" s="142"/>
      <c r="BC97" s="142"/>
      <c r="BD97" s="142"/>
      <c r="BE97" s="146">
        <f aca="true" t="shared" si="0" ref="BE97:BE102">IF(U97="základní",N97,0)</f>
        <v>0</v>
      </c>
      <c r="BF97" s="146">
        <f aca="true" t="shared" si="1" ref="BF97:BF102">IF(U97="snížená",N97,0)</f>
        <v>0</v>
      </c>
      <c r="BG97" s="146">
        <f aca="true" t="shared" si="2" ref="BG97:BG102">IF(U97="zákl. přenesená",N97,0)</f>
        <v>0</v>
      </c>
      <c r="BH97" s="146">
        <f aca="true" t="shared" si="3" ref="BH97:BH102">IF(U97="sníž. přenesená",N97,0)</f>
        <v>0</v>
      </c>
      <c r="BI97" s="146">
        <f aca="true" t="shared" si="4" ref="BI97:BI102">IF(U97="nulová",N97,0)</f>
        <v>0</v>
      </c>
      <c r="BJ97" s="145" t="s">
        <v>86</v>
      </c>
      <c r="BK97" s="142"/>
      <c r="BL97" s="142"/>
      <c r="BM97" s="142"/>
    </row>
    <row r="98" spans="2:65" s="1" customFormat="1" ht="18" customHeight="1">
      <c r="B98" s="35"/>
      <c r="C98" s="36"/>
      <c r="D98" s="231" t="s">
        <v>123</v>
      </c>
      <c r="E98" s="232"/>
      <c r="F98" s="232"/>
      <c r="G98" s="232"/>
      <c r="H98" s="232"/>
      <c r="I98" s="36"/>
      <c r="J98" s="36"/>
      <c r="K98" s="36"/>
      <c r="L98" s="36"/>
      <c r="M98" s="36"/>
      <c r="N98" s="229">
        <f>ROUND(N88*T98,2)</f>
        <v>0</v>
      </c>
      <c r="O98" s="230"/>
      <c r="P98" s="230"/>
      <c r="Q98" s="230"/>
      <c r="R98" s="37"/>
      <c r="S98" s="142"/>
      <c r="T98" s="143"/>
      <c r="U98" s="144" t="s">
        <v>43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122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86</v>
      </c>
      <c r="BK98" s="142"/>
      <c r="BL98" s="142"/>
      <c r="BM98" s="142"/>
    </row>
    <row r="99" spans="2:65" s="1" customFormat="1" ht="18" customHeight="1">
      <c r="B99" s="35"/>
      <c r="C99" s="36"/>
      <c r="D99" s="231" t="s">
        <v>124</v>
      </c>
      <c r="E99" s="232"/>
      <c r="F99" s="232"/>
      <c r="G99" s="232"/>
      <c r="H99" s="232"/>
      <c r="I99" s="36"/>
      <c r="J99" s="36"/>
      <c r="K99" s="36"/>
      <c r="L99" s="36"/>
      <c r="M99" s="36"/>
      <c r="N99" s="229">
        <f>ROUND(N88*T99,2)</f>
        <v>0</v>
      </c>
      <c r="O99" s="230"/>
      <c r="P99" s="230"/>
      <c r="Q99" s="230"/>
      <c r="R99" s="37"/>
      <c r="S99" s="142"/>
      <c r="T99" s="143"/>
      <c r="U99" s="144" t="s">
        <v>43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122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86</v>
      </c>
      <c r="BK99" s="142"/>
      <c r="BL99" s="142"/>
      <c r="BM99" s="142"/>
    </row>
    <row r="100" spans="2:65" s="1" customFormat="1" ht="18" customHeight="1">
      <c r="B100" s="35"/>
      <c r="C100" s="36"/>
      <c r="D100" s="231" t="s">
        <v>125</v>
      </c>
      <c r="E100" s="232"/>
      <c r="F100" s="232"/>
      <c r="G100" s="232"/>
      <c r="H100" s="232"/>
      <c r="I100" s="36"/>
      <c r="J100" s="36"/>
      <c r="K100" s="36"/>
      <c r="L100" s="36"/>
      <c r="M100" s="36"/>
      <c r="N100" s="229">
        <f>ROUND(N88*T100,2)</f>
        <v>0</v>
      </c>
      <c r="O100" s="230"/>
      <c r="P100" s="230"/>
      <c r="Q100" s="230"/>
      <c r="R100" s="37"/>
      <c r="S100" s="142"/>
      <c r="T100" s="143"/>
      <c r="U100" s="144" t="s">
        <v>43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122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86</v>
      </c>
      <c r="BK100" s="142"/>
      <c r="BL100" s="142"/>
      <c r="BM100" s="142"/>
    </row>
    <row r="101" spans="2:65" s="1" customFormat="1" ht="18" customHeight="1">
      <c r="B101" s="35"/>
      <c r="C101" s="36"/>
      <c r="D101" s="231" t="s">
        <v>126</v>
      </c>
      <c r="E101" s="232"/>
      <c r="F101" s="232"/>
      <c r="G101" s="232"/>
      <c r="H101" s="232"/>
      <c r="I101" s="36"/>
      <c r="J101" s="36"/>
      <c r="K101" s="36"/>
      <c r="L101" s="36"/>
      <c r="M101" s="36"/>
      <c r="N101" s="229">
        <f>ROUND(N88*T101,2)</f>
        <v>0</v>
      </c>
      <c r="O101" s="230"/>
      <c r="P101" s="230"/>
      <c r="Q101" s="230"/>
      <c r="R101" s="37"/>
      <c r="S101" s="142"/>
      <c r="T101" s="143"/>
      <c r="U101" s="144" t="s">
        <v>43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122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86</v>
      </c>
      <c r="BK101" s="142"/>
      <c r="BL101" s="142"/>
      <c r="BM101" s="142"/>
    </row>
    <row r="102" spans="2:65" s="1" customFormat="1" ht="18" customHeight="1">
      <c r="B102" s="35"/>
      <c r="C102" s="36"/>
      <c r="D102" s="106" t="s">
        <v>127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29">
        <f>ROUND(N88*T102,2)</f>
        <v>0</v>
      </c>
      <c r="O102" s="230"/>
      <c r="P102" s="230"/>
      <c r="Q102" s="230"/>
      <c r="R102" s="37"/>
      <c r="S102" s="142"/>
      <c r="T102" s="147"/>
      <c r="U102" s="148" t="s">
        <v>43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128</v>
      </c>
      <c r="AZ102" s="142"/>
      <c r="BA102" s="142"/>
      <c r="BB102" s="142"/>
      <c r="BC102" s="142"/>
      <c r="BD102" s="142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86</v>
      </c>
      <c r="BK102" s="142"/>
      <c r="BL102" s="142"/>
      <c r="BM102" s="142"/>
    </row>
    <row r="103" spans="2:21" s="1" customFormat="1" ht="13.5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29"/>
      <c r="U103" s="129"/>
    </row>
    <row r="104" spans="2:21" s="1" customFormat="1" ht="29.25" customHeight="1">
      <c r="B104" s="35"/>
      <c r="C104" s="117" t="s">
        <v>98</v>
      </c>
      <c r="D104" s="118"/>
      <c r="E104" s="118"/>
      <c r="F104" s="118"/>
      <c r="G104" s="118"/>
      <c r="H104" s="118"/>
      <c r="I104" s="118"/>
      <c r="J104" s="118"/>
      <c r="K104" s="118"/>
      <c r="L104" s="235">
        <f>ROUND(SUM(N88+N96),2)</f>
        <v>0</v>
      </c>
      <c r="M104" s="235"/>
      <c r="N104" s="235"/>
      <c r="O104" s="235"/>
      <c r="P104" s="235"/>
      <c r="Q104" s="235"/>
      <c r="R104" s="37"/>
      <c r="T104" s="129"/>
      <c r="U104" s="129"/>
    </row>
    <row r="105" spans="2:21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29"/>
      <c r="U105" s="129"/>
    </row>
    <row r="109" spans="2:18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18" s="1" customFormat="1" ht="36.95" customHeight="1">
      <c r="B110" s="35"/>
      <c r="C110" s="193" t="s">
        <v>129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30" customHeight="1">
      <c r="B112" s="35"/>
      <c r="C112" s="30" t="s">
        <v>19</v>
      </c>
      <c r="D112" s="36"/>
      <c r="E112" s="36"/>
      <c r="F112" s="238" t="str">
        <f>F6</f>
        <v>Výměna podlahové krytiny ve společných prostorech penzionu pro seniory Vodní 872,Litvínov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36"/>
      <c r="R112" s="37"/>
    </row>
    <row r="113" spans="2:18" s="1" customFormat="1" ht="36.95" customHeight="1">
      <c r="B113" s="35"/>
      <c r="C113" s="69" t="s">
        <v>106</v>
      </c>
      <c r="D113" s="36"/>
      <c r="E113" s="36"/>
      <c r="F113" s="213" t="str">
        <f>F7</f>
        <v>1. - Etapa</v>
      </c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8" customHeight="1">
      <c r="B115" s="35"/>
      <c r="C115" s="30" t="s">
        <v>24</v>
      </c>
      <c r="D115" s="36"/>
      <c r="E115" s="36"/>
      <c r="F115" s="28" t="str">
        <f>F9</f>
        <v xml:space="preserve"> </v>
      </c>
      <c r="G115" s="36"/>
      <c r="H115" s="36"/>
      <c r="I115" s="36"/>
      <c r="J115" s="36"/>
      <c r="K115" s="30" t="s">
        <v>26</v>
      </c>
      <c r="L115" s="36"/>
      <c r="M115" s="242" t="str">
        <f>IF(O9="","",O9)</f>
        <v>21. 3. 2018</v>
      </c>
      <c r="N115" s="242"/>
      <c r="O115" s="242"/>
      <c r="P115" s="242"/>
      <c r="Q115" s="36"/>
      <c r="R115" s="37"/>
    </row>
    <row r="116" spans="2:18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3.5">
      <c r="B117" s="35"/>
      <c r="C117" s="30" t="s">
        <v>28</v>
      </c>
      <c r="D117" s="36"/>
      <c r="E117" s="36"/>
      <c r="F117" s="28" t="str">
        <f>E12</f>
        <v>Krušnohorská poliklinika s.r.o.</v>
      </c>
      <c r="G117" s="36"/>
      <c r="H117" s="36"/>
      <c r="I117" s="36"/>
      <c r="J117" s="36"/>
      <c r="K117" s="30" t="s">
        <v>34</v>
      </c>
      <c r="L117" s="36"/>
      <c r="M117" s="197" t="str">
        <f>E18</f>
        <v xml:space="preserve"> </v>
      </c>
      <c r="N117" s="197"/>
      <c r="O117" s="197"/>
      <c r="P117" s="197"/>
      <c r="Q117" s="197"/>
      <c r="R117" s="37"/>
    </row>
    <row r="118" spans="2:18" s="1" customFormat="1" ht="14.45" customHeight="1">
      <c r="B118" s="35"/>
      <c r="C118" s="30" t="s">
        <v>32</v>
      </c>
      <c r="D118" s="36"/>
      <c r="E118" s="36"/>
      <c r="F118" s="28" t="str">
        <f>IF(E15="","",E15)</f>
        <v>Vyplň údaj</v>
      </c>
      <c r="G118" s="36"/>
      <c r="H118" s="36"/>
      <c r="I118" s="36"/>
      <c r="J118" s="36"/>
      <c r="K118" s="30" t="s">
        <v>36</v>
      </c>
      <c r="L118" s="36"/>
      <c r="M118" s="197" t="str">
        <f>E21</f>
        <v>ing.Žílová</v>
      </c>
      <c r="N118" s="197"/>
      <c r="O118" s="197"/>
      <c r="P118" s="197"/>
      <c r="Q118" s="197"/>
      <c r="R118" s="37"/>
    </row>
    <row r="119" spans="2:18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27" s="8" customFormat="1" ht="29.25" customHeight="1">
      <c r="B120" s="149"/>
      <c r="C120" s="150" t="s">
        <v>130</v>
      </c>
      <c r="D120" s="151" t="s">
        <v>131</v>
      </c>
      <c r="E120" s="151" t="s">
        <v>60</v>
      </c>
      <c r="F120" s="257" t="s">
        <v>132</v>
      </c>
      <c r="G120" s="257"/>
      <c r="H120" s="257"/>
      <c r="I120" s="257"/>
      <c r="J120" s="151" t="s">
        <v>133</v>
      </c>
      <c r="K120" s="151" t="s">
        <v>134</v>
      </c>
      <c r="L120" s="257" t="s">
        <v>135</v>
      </c>
      <c r="M120" s="257"/>
      <c r="N120" s="257" t="s">
        <v>111</v>
      </c>
      <c r="O120" s="257"/>
      <c r="P120" s="257"/>
      <c r="Q120" s="258"/>
      <c r="R120" s="152"/>
      <c r="T120" s="80" t="s">
        <v>136</v>
      </c>
      <c r="U120" s="81" t="s">
        <v>42</v>
      </c>
      <c r="V120" s="81" t="s">
        <v>137</v>
      </c>
      <c r="W120" s="81" t="s">
        <v>138</v>
      </c>
      <c r="X120" s="81" t="s">
        <v>139</v>
      </c>
      <c r="Y120" s="81" t="s">
        <v>140</v>
      </c>
      <c r="Z120" s="81" t="s">
        <v>141</v>
      </c>
      <c r="AA120" s="82" t="s">
        <v>142</v>
      </c>
    </row>
    <row r="121" spans="2:63" s="1" customFormat="1" ht="29.25" customHeight="1">
      <c r="B121" s="35"/>
      <c r="C121" s="84" t="s">
        <v>108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70">
        <f>BK121</f>
        <v>0</v>
      </c>
      <c r="O121" s="271"/>
      <c r="P121" s="271"/>
      <c r="Q121" s="271"/>
      <c r="R121" s="37"/>
      <c r="T121" s="83"/>
      <c r="U121" s="51"/>
      <c r="V121" s="51"/>
      <c r="W121" s="153">
        <f>W122+W128+W141</f>
        <v>0</v>
      </c>
      <c r="X121" s="51"/>
      <c r="Y121" s="153">
        <f>Y122+Y128+Y141</f>
        <v>1.9250098999999996</v>
      </c>
      <c r="Z121" s="51"/>
      <c r="AA121" s="154">
        <f>AA122+AA128+AA141</f>
        <v>3.0894</v>
      </c>
      <c r="AT121" s="19" t="s">
        <v>77</v>
      </c>
      <c r="AU121" s="19" t="s">
        <v>113</v>
      </c>
      <c r="BK121" s="155">
        <f>BK122+BK128+BK141</f>
        <v>0</v>
      </c>
    </row>
    <row r="122" spans="2:63" s="9" customFormat="1" ht="37.35" customHeight="1">
      <c r="B122" s="156"/>
      <c r="C122" s="157"/>
      <c r="D122" s="158" t="s">
        <v>114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255">
        <f>BK122</f>
        <v>0</v>
      </c>
      <c r="O122" s="252"/>
      <c r="P122" s="252"/>
      <c r="Q122" s="252"/>
      <c r="R122" s="159"/>
      <c r="T122" s="160"/>
      <c r="U122" s="157"/>
      <c r="V122" s="157"/>
      <c r="W122" s="161">
        <f>W123</f>
        <v>0</v>
      </c>
      <c r="X122" s="157"/>
      <c r="Y122" s="161">
        <f>Y123</f>
        <v>0</v>
      </c>
      <c r="Z122" s="157"/>
      <c r="AA122" s="162">
        <f>AA123</f>
        <v>0</v>
      </c>
      <c r="AR122" s="163" t="s">
        <v>86</v>
      </c>
      <c r="AT122" s="164" t="s">
        <v>77</v>
      </c>
      <c r="AU122" s="164" t="s">
        <v>78</v>
      </c>
      <c r="AY122" s="163" t="s">
        <v>143</v>
      </c>
      <c r="BK122" s="165">
        <f>BK123</f>
        <v>0</v>
      </c>
    </row>
    <row r="123" spans="2:63" s="9" customFormat="1" ht="19.9" customHeight="1">
      <c r="B123" s="156"/>
      <c r="C123" s="157"/>
      <c r="D123" s="166" t="s">
        <v>115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72">
        <f>BK123</f>
        <v>0</v>
      </c>
      <c r="O123" s="273"/>
      <c r="P123" s="273"/>
      <c r="Q123" s="273"/>
      <c r="R123" s="159"/>
      <c r="T123" s="160"/>
      <c r="U123" s="157"/>
      <c r="V123" s="157"/>
      <c r="W123" s="161">
        <f>SUM(W124:W127)</f>
        <v>0</v>
      </c>
      <c r="X123" s="157"/>
      <c r="Y123" s="161">
        <f>SUM(Y124:Y127)</f>
        <v>0</v>
      </c>
      <c r="Z123" s="157"/>
      <c r="AA123" s="162">
        <f>SUM(AA124:AA127)</f>
        <v>0</v>
      </c>
      <c r="AR123" s="163" t="s">
        <v>86</v>
      </c>
      <c r="AT123" s="164" t="s">
        <v>77</v>
      </c>
      <c r="AU123" s="164" t="s">
        <v>86</v>
      </c>
      <c r="AY123" s="163" t="s">
        <v>143</v>
      </c>
      <c r="BK123" s="165">
        <f>SUM(BK124:BK127)</f>
        <v>0</v>
      </c>
    </row>
    <row r="124" spans="2:65" s="1" customFormat="1" ht="38.25" customHeight="1">
      <c r="B124" s="35"/>
      <c r="C124" s="167" t="s">
        <v>86</v>
      </c>
      <c r="D124" s="167" t="s">
        <v>144</v>
      </c>
      <c r="E124" s="168" t="s">
        <v>145</v>
      </c>
      <c r="F124" s="259" t="s">
        <v>146</v>
      </c>
      <c r="G124" s="259"/>
      <c r="H124" s="259"/>
      <c r="I124" s="259"/>
      <c r="J124" s="169" t="s">
        <v>147</v>
      </c>
      <c r="K124" s="170">
        <v>3.089</v>
      </c>
      <c r="L124" s="260">
        <v>0</v>
      </c>
      <c r="M124" s="261"/>
      <c r="N124" s="262">
        <f>ROUND(L124*K124,2)</f>
        <v>0</v>
      </c>
      <c r="O124" s="262"/>
      <c r="P124" s="262"/>
      <c r="Q124" s="262"/>
      <c r="R124" s="37"/>
      <c r="T124" s="171" t="s">
        <v>22</v>
      </c>
      <c r="U124" s="44" t="s">
        <v>43</v>
      </c>
      <c r="V124" s="36"/>
      <c r="W124" s="172">
        <f>V124*K124</f>
        <v>0</v>
      </c>
      <c r="X124" s="172">
        <v>0</v>
      </c>
      <c r="Y124" s="172">
        <f>X124*K124</f>
        <v>0</v>
      </c>
      <c r="Z124" s="172">
        <v>0</v>
      </c>
      <c r="AA124" s="173">
        <f>Z124*K124</f>
        <v>0</v>
      </c>
      <c r="AR124" s="19" t="s">
        <v>148</v>
      </c>
      <c r="AT124" s="19" t="s">
        <v>144</v>
      </c>
      <c r="AU124" s="19" t="s">
        <v>104</v>
      </c>
      <c r="AY124" s="19" t="s">
        <v>143</v>
      </c>
      <c r="BE124" s="110">
        <f>IF(U124="základní",N124,0)</f>
        <v>0</v>
      </c>
      <c r="BF124" s="110">
        <f>IF(U124="snížená",N124,0)</f>
        <v>0</v>
      </c>
      <c r="BG124" s="110">
        <f>IF(U124="zákl. přenesená",N124,0)</f>
        <v>0</v>
      </c>
      <c r="BH124" s="110">
        <f>IF(U124="sníž. přenesená",N124,0)</f>
        <v>0</v>
      </c>
      <c r="BI124" s="110">
        <f>IF(U124="nulová",N124,0)</f>
        <v>0</v>
      </c>
      <c r="BJ124" s="19" t="s">
        <v>86</v>
      </c>
      <c r="BK124" s="110">
        <f>ROUND(L124*K124,2)</f>
        <v>0</v>
      </c>
      <c r="BL124" s="19" t="s">
        <v>148</v>
      </c>
      <c r="BM124" s="19" t="s">
        <v>149</v>
      </c>
    </row>
    <row r="125" spans="2:65" s="1" customFormat="1" ht="25.5" customHeight="1">
      <c r="B125" s="35"/>
      <c r="C125" s="167" t="s">
        <v>104</v>
      </c>
      <c r="D125" s="167" t="s">
        <v>144</v>
      </c>
      <c r="E125" s="168" t="s">
        <v>150</v>
      </c>
      <c r="F125" s="259" t="s">
        <v>151</v>
      </c>
      <c r="G125" s="259"/>
      <c r="H125" s="259"/>
      <c r="I125" s="259"/>
      <c r="J125" s="169" t="s">
        <v>147</v>
      </c>
      <c r="K125" s="170">
        <v>27.801</v>
      </c>
      <c r="L125" s="260">
        <v>0</v>
      </c>
      <c r="M125" s="261"/>
      <c r="N125" s="262">
        <f>ROUND(L125*K125,2)</f>
        <v>0</v>
      </c>
      <c r="O125" s="262"/>
      <c r="P125" s="262"/>
      <c r="Q125" s="262"/>
      <c r="R125" s="37"/>
      <c r="T125" s="171" t="s">
        <v>22</v>
      </c>
      <c r="U125" s="44" t="s">
        <v>43</v>
      </c>
      <c r="V125" s="36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9" t="s">
        <v>148</v>
      </c>
      <c r="AT125" s="19" t="s">
        <v>144</v>
      </c>
      <c r="AU125" s="19" t="s">
        <v>104</v>
      </c>
      <c r="AY125" s="19" t="s">
        <v>143</v>
      </c>
      <c r="BE125" s="110">
        <f>IF(U125="základní",N125,0)</f>
        <v>0</v>
      </c>
      <c r="BF125" s="110">
        <f>IF(U125="snížená",N125,0)</f>
        <v>0</v>
      </c>
      <c r="BG125" s="110">
        <f>IF(U125="zákl. přenesená",N125,0)</f>
        <v>0</v>
      </c>
      <c r="BH125" s="110">
        <f>IF(U125="sníž. přenesená",N125,0)</f>
        <v>0</v>
      </c>
      <c r="BI125" s="110">
        <f>IF(U125="nulová",N125,0)</f>
        <v>0</v>
      </c>
      <c r="BJ125" s="19" t="s">
        <v>86</v>
      </c>
      <c r="BK125" s="110">
        <f>ROUND(L125*K125,2)</f>
        <v>0</v>
      </c>
      <c r="BL125" s="19" t="s">
        <v>148</v>
      </c>
      <c r="BM125" s="19" t="s">
        <v>152</v>
      </c>
    </row>
    <row r="126" spans="2:51" s="10" customFormat="1" ht="16.5" customHeight="1">
      <c r="B126" s="174"/>
      <c r="C126" s="175"/>
      <c r="D126" s="175"/>
      <c r="E126" s="176" t="s">
        <v>22</v>
      </c>
      <c r="F126" s="263" t="s">
        <v>153</v>
      </c>
      <c r="G126" s="264"/>
      <c r="H126" s="264"/>
      <c r="I126" s="264"/>
      <c r="J126" s="175"/>
      <c r="K126" s="177">
        <v>27.801</v>
      </c>
      <c r="L126" s="175"/>
      <c r="M126" s="175"/>
      <c r="N126" s="175"/>
      <c r="O126" s="175"/>
      <c r="P126" s="175"/>
      <c r="Q126" s="175"/>
      <c r="R126" s="178"/>
      <c r="T126" s="179"/>
      <c r="U126" s="175"/>
      <c r="V126" s="175"/>
      <c r="W126" s="175"/>
      <c r="X126" s="175"/>
      <c r="Y126" s="175"/>
      <c r="Z126" s="175"/>
      <c r="AA126" s="180"/>
      <c r="AT126" s="181" t="s">
        <v>154</v>
      </c>
      <c r="AU126" s="181" t="s">
        <v>104</v>
      </c>
      <c r="AV126" s="10" t="s">
        <v>104</v>
      </c>
      <c r="AW126" s="10" t="s">
        <v>35</v>
      </c>
      <c r="AX126" s="10" t="s">
        <v>86</v>
      </c>
      <c r="AY126" s="181" t="s">
        <v>143</v>
      </c>
    </row>
    <row r="127" spans="2:65" s="1" customFormat="1" ht="38.25" customHeight="1">
      <c r="B127" s="35"/>
      <c r="C127" s="167" t="s">
        <v>155</v>
      </c>
      <c r="D127" s="167" t="s">
        <v>144</v>
      </c>
      <c r="E127" s="168" t="s">
        <v>156</v>
      </c>
      <c r="F127" s="259" t="s">
        <v>157</v>
      </c>
      <c r="G127" s="259"/>
      <c r="H127" s="259"/>
      <c r="I127" s="259"/>
      <c r="J127" s="169" t="s">
        <v>147</v>
      </c>
      <c r="K127" s="170">
        <v>3.089</v>
      </c>
      <c r="L127" s="260">
        <v>0</v>
      </c>
      <c r="M127" s="261"/>
      <c r="N127" s="262">
        <f>ROUND(L127*K127,2)</f>
        <v>0</v>
      </c>
      <c r="O127" s="262"/>
      <c r="P127" s="262"/>
      <c r="Q127" s="262"/>
      <c r="R127" s="37"/>
      <c r="T127" s="171" t="s">
        <v>22</v>
      </c>
      <c r="U127" s="44" t="s">
        <v>43</v>
      </c>
      <c r="V127" s="36"/>
      <c r="W127" s="172">
        <f>V127*K127</f>
        <v>0</v>
      </c>
      <c r="X127" s="172">
        <v>0</v>
      </c>
      <c r="Y127" s="172">
        <f>X127*K127</f>
        <v>0</v>
      </c>
      <c r="Z127" s="172">
        <v>0</v>
      </c>
      <c r="AA127" s="173">
        <f>Z127*K127</f>
        <v>0</v>
      </c>
      <c r="AR127" s="19" t="s">
        <v>148</v>
      </c>
      <c r="AT127" s="19" t="s">
        <v>144</v>
      </c>
      <c r="AU127" s="19" t="s">
        <v>104</v>
      </c>
      <c r="AY127" s="19" t="s">
        <v>143</v>
      </c>
      <c r="BE127" s="110">
        <f>IF(U127="základní",N127,0)</f>
        <v>0</v>
      </c>
      <c r="BF127" s="110">
        <f>IF(U127="snížená",N127,0)</f>
        <v>0</v>
      </c>
      <c r="BG127" s="110">
        <f>IF(U127="zákl. přenesená",N127,0)</f>
        <v>0</v>
      </c>
      <c r="BH127" s="110">
        <f>IF(U127="sníž. přenesená",N127,0)</f>
        <v>0</v>
      </c>
      <c r="BI127" s="110">
        <f>IF(U127="nulová",N127,0)</f>
        <v>0</v>
      </c>
      <c r="BJ127" s="19" t="s">
        <v>86</v>
      </c>
      <c r="BK127" s="110">
        <f>ROUND(L127*K127,2)</f>
        <v>0</v>
      </c>
      <c r="BL127" s="19" t="s">
        <v>148</v>
      </c>
      <c r="BM127" s="19" t="s">
        <v>158</v>
      </c>
    </row>
    <row r="128" spans="2:63" s="9" customFormat="1" ht="37.35" customHeight="1">
      <c r="B128" s="156"/>
      <c r="C128" s="157"/>
      <c r="D128" s="158" t="s">
        <v>116</v>
      </c>
      <c r="E128" s="158"/>
      <c r="F128" s="158"/>
      <c r="G128" s="158"/>
      <c r="H128" s="158"/>
      <c r="I128" s="158"/>
      <c r="J128" s="158"/>
      <c r="K128" s="158"/>
      <c r="L128" s="158"/>
      <c r="M128" s="158"/>
      <c r="N128" s="274">
        <f>BK128</f>
        <v>0</v>
      </c>
      <c r="O128" s="275"/>
      <c r="P128" s="275"/>
      <c r="Q128" s="275"/>
      <c r="R128" s="159"/>
      <c r="T128" s="160"/>
      <c r="U128" s="157"/>
      <c r="V128" s="157"/>
      <c r="W128" s="161">
        <f>W129+W139</f>
        <v>0</v>
      </c>
      <c r="X128" s="157"/>
      <c r="Y128" s="161">
        <f>Y129+Y139</f>
        <v>1.9250098999999996</v>
      </c>
      <c r="Z128" s="157"/>
      <c r="AA128" s="162">
        <f>AA129+AA139</f>
        <v>3.0894</v>
      </c>
      <c r="AR128" s="163" t="s">
        <v>104</v>
      </c>
      <c r="AT128" s="164" t="s">
        <v>77</v>
      </c>
      <c r="AU128" s="164" t="s">
        <v>78</v>
      </c>
      <c r="AY128" s="163" t="s">
        <v>143</v>
      </c>
      <c r="BK128" s="165">
        <f>BK129+BK139</f>
        <v>0</v>
      </c>
    </row>
    <row r="129" spans="2:63" s="9" customFormat="1" ht="19.9" customHeight="1">
      <c r="B129" s="156"/>
      <c r="C129" s="157"/>
      <c r="D129" s="166" t="s">
        <v>117</v>
      </c>
      <c r="E129" s="166"/>
      <c r="F129" s="166"/>
      <c r="G129" s="166"/>
      <c r="H129" s="166"/>
      <c r="I129" s="166"/>
      <c r="J129" s="166"/>
      <c r="K129" s="166"/>
      <c r="L129" s="166"/>
      <c r="M129" s="166"/>
      <c r="N129" s="272">
        <f>BK129</f>
        <v>0</v>
      </c>
      <c r="O129" s="273"/>
      <c r="P129" s="273"/>
      <c r="Q129" s="273"/>
      <c r="R129" s="159"/>
      <c r="T129" s="160"/>
      <c r="U129" s="157"/>
      <c r="V129" s="157"/>
      <c r="W129" s="161">
        <f>SUM(W130:W138)</f>
        <v>0</v>
      </c>
      <c r="X129" s="157"/>
      <c r="Y129" s="161">
        <f>SUM(Y130:Y138)</f>
        <v>1.9230598999999997</v>
      </c>
      <c r="Z129" s="157"/>
      <c r="AA129" s="162">
        <f>SUM(AA130:AA138)</f>
        <v>3.0894</v>
      </c>
      <c r="AR129" s="163" t="s">
        <v>104</v>
      </c>
      <c r="AT129" s="164" t="s">
        <v>77</v>
      </c>
      <c r="AU129" s="164" t="s">
        <v>86</v>
      </c>
      <c r="AY129" s="163" t="s">
        <v>143</v>
      </c>
      <c r="BK129" s="165">
        <f>SUM(BK130:BK138)</f>
        <v>0</v>
      </c>
    </row>
    <row r="130" spans="2:65" s="1" customFormat="1" ht="16.5" customHeight="1">
      <c r="B130" s="35"/>
      <c r="C130" s="167" t="s">
        <v>148</v>
      </c>
      <c r="D130" s="167" t="s">
        <v>144</v>
      </c>
      <c r="E130" s="168" t="s">
        <v>159</v>
      </c>
      <c r="F130" s="259" t="s">
        <v>160</v>
      </c>
      <c r="G130" s="259"/>
      <c r="H130" s="259"/>
      <c r="I130" s="259"/>
      <c r="J130" s="169" t="s">
        <v>161</v>
      </c>
      <c r="K130" s="170">
        <v>514.9</v>
      </c>
      <c r="L130" s="260">
        <v>0</v>
      </c>
      <c r="M130" s="261"/>
      <c r="N130" s="262">
        <f aca="true" t="shared" si="5" ref="N130:N138">ROUND(L130*K130,2)</f>
        <v>0</v>
      </c>
      <c r="O130" s="262"/>
      <c r="P130" s="262"/>
      <c r="Q130" s="262"/>
      <c r="R130" s="37"/>
      <c r="T130" s="171" t="s">
        <v>22</v>
      </c>
      <c r="U130" s="44" t="s">
        <v>43</v>
      </c>
      <c r="V130" s="36"/>
      <c r="W130" s="172">
        <f aca="true" t="shared" si="6" ref="W130:W138">V130*K130</f>
        <v>0</v>
      </c>
      <c r="X130" s="172">
        <v>0</v>
      </c>
      <c r="Y130" s="172">
        <f aca="true" t="shared" si="7" ref="Y130:Y138">X130*K130</f>
        <v>0</v>
      </c>
      <c r="Z130" s="172">
        <v>0</v>
      </c>
      <c r="AA130" s="173">
        <f aca="true" t="shared" si="8" ref="AA130:AA138">Z130*K130</f>
        <v>0</v>
      </c>
      <c r="AR130" s="19" t="s">
        <v>162</v>
      </c>
      <c r="AT130" s="19" t="s">
        <v>144</v>
      </c>
      <c r="AU130" s="19" t="s">
        <v>104</v>
      </c>
      <c r="AY130" s="19" t="s">
        <v>143</v>
      </c>
      <c r="BE130" s="110">
        <f aca="true" t="shared" si="9" ref="BE130:BE138">IF(U130="základní",N130,0)</f>
        <v>0</v>
      </c>
      <c r="BF130" s="110">
        <f aca="true" t="shared" si="10" ref="BF130:BF138">IF(U130="snížená",N130,0)</f>
        <v>0</v>
      </c>
      <c r="BG130" s="110">
        <f aca="true" t="shared" si="11" ref="BG130:BG138">IF(U130="zákl. přenesená",N130,0)</f>
        <v>0</v>
      </c>
      <c r="BH130" s="110">
        <f aca="true" t="shared" si="12" ref="BH130:BH138">IF(U130="sníž. přenesená",N130,0)</f>
        <v>0</v>
      </c>
      <c r="BI130" s="110">
        <f aca="true" t="shared" si="13" ref="BI130:BI138">IF(U130="nulová",N130,0)</f>
        <v>0</v>
      </c>
      <c r="BJ130" s="19" t="s">
        <v>86</v>
      </c>
      <c r="BK130" s="110">
        <f aca="true" t="shared" si="14" ref="BK130:BK138">ROUND(L130*K130,2)</f>
        <v>0</v>
      </c>
      <c r="BL130" s="19" t="s">
        <v>162</v>
      </c>
      <c r="BM130" s="19" t="s">
        <v>163</v>
      </c>
    </row>
    <row r="131" spans="2:65" s="1" customFormat="1" ht="25.5" customHeight="1">
      <c r="B131" s="35"/>
      <c r="C131" s="167" t="s">
        <v>164</v>
      </c>
      <c r="D131" s="167" t="s">
        <v>144</v>
      </c>
      <c r="E131" s="168" t="s">
        <v>165</v>
      </c>
      <c r="F131" s="259" t="s">
        <v>166</v>
      </c>
      <c r="G131" s="259"/>
      <c r="H131" s="259"/>
      <c r="I131" s="259"/>
      <c r="J131" s="169" t="s">
        <v>161</v>
      </c>
      <c r="K131" s="170">
        <v>514.9</v>
      </c>
      <c r="L131" s="260">
        <v>0</v>
      </c>
      <c r="M131" s="261"/>
      <c r="N131" s="262">
        <f t="shared" si="5"/>
        <v>0</v>
      </c>
      <c r="O131" s="262"/>
      <c r="P131" s="262"/>
      <c r="Q131" s="262"/>
      <c r="R131" s="37"/>
      <c r="T131" s="171" t="s">
        <v>22</v>
      </c>
      <c r="U131" s="44" t="s">
        <v>43</v>
      </c>
      <c r="V131" s="36"/>
      <c r="W131" s="172">
        <f t="shared" si="6"/>
        <v>0</v>
      </c>
      <c r="X131" s="172">
        <v>7E-05</v>
      </c>
      <c r="Y131" s="172">
        <f t="shared" si="7"/>
        <v>0.036043</v>
      </c>
      <c r="Z131" s="172">
        <v>0</v>
      </c>
      <c r="AA131" s="173">
        <f t="shared" si="8"/>
        <v>0</v>
      </c>
      <c r="AR131" s="19" t="s">
        <v>162</v>
      </c>
      <c r="AT131" s="19" t="s">
        <v>144</v>
      </c>
      <c r="AU131" s="19" t="s">
        <v>104</v>
      </c>
      <c r="AY131" s="19" t="s">
        <v>143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9" t="s">
        <v>86</v>
      </c>
      <c r="BK131" s="110">
        <f t="shared" si="14"/>
        <v>0</v>
      </c>
      <c r="BL131" s="19" t="s">
        <v>162</v>
      </c>
      <c r="BM131" s="19" t="s">
        <v>167</v>
      </c>
    </row>
    <row r="132" spans="2:65" s="1" customFormat="1" ht="25.5" customHeight="1">
      <c r="B132" s="35"/>
      <c r="C132" s="167" t="s">
        <v>168</v>
      </c>
      <c r="D132" s="167" t="s">
        <v>144</v>
      </c>
      <c r="E132" s="168" t="s">
        <v>169</v>
      </c>
      <c r="F132" s="259" t="s">
        <v>170</v>
      </c>
      <c r="G132" s="259"/>
      <c r="H132" s="259"/>
      <c r="I132" s="259"/>
      <c r="J132" s="169" t="s">
        <v>161</v>
      </c>
      <c r="K132" s="170">
        <v>514.9</v>
      </c>
      <c r="L132" s="260">
        <v>0</v>
      </c>
      <c r="M132" s="261"/>
      <c r="N132" s="262">
        <f t="shared" si="5"/>
        <v>0</v>
      </c>
      <c r="O132" s="262"/>
      <c r="P132" s="262"/>
      <c r="Q132" s="262"/>
      <c r="R132" s="37"/>
      <c r="T132" s="171" t="s">
        <v>22</v>
      </c>
      <c r="U132" s="44" t="s">
        <v>43</v>
      </c>
      <c r="V132" s="36"/>
      <c r="W132" s="172">
        <f t="shared" si="6"/>
        <v>0</v>
      </c>
      <c r="X132" s="172">
        <v>0</v>
      </c>
      <c r="Y132" s="172">
        <f t="shared" si="7"/>
        <v>0</v>
      </c>
      <c r="Z132" s="172">
        <v>0.003</v>
      </c>
      <c r="AA132" s="173">
        <f t="shared" si="8"/>
        <v>1.5447</v>
      </c>
      <c r="AR132" s="19" t="s">
        <v>162</v>
      </c>
      <c r="AT132" s="19" t="s">
        <v>144</v>
      </c>
      <c r="AU132" s="19" t="s">
        <v>104</v>
      </c>
      <c r="AY132" s="19" t="s">
        <v>143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9" t="s">
        <v>86</v>
      </c>
      <c r="BK132" s="110">
        <f t="shared" si="14"/>
        <v>0</v>
      </c>
      <c r="BL132" s="19" t="s">
        <v>162</v>
      </c>
      <c r="BM132" s="19" t="s">
        <v>171</v>
      </c>
    </row>
    <row r="133" spans="2:65" s="1" customFormat="1" ht="25.5" customHeight="1">
      <c r="B133" s="35"/>
      <c r="C133" s="167" t="s">
        <v>172</v>
      </c>
      <c r="D133" s="167" t="s">
        <v>144</v>
      </c>
      <c r="E133" s="168" t="s">
        <v>173</v>
      </c>
      <c r="F133" s="259" t="s">
        <v>174</v>
      </c>
      <c r="G133" s="259"/>
      <c r="H133" s="259"/>
      <c r="I133" s="259"/>
      <c r="J133" s="169" t="s">
        <v>161</v>
      </c>
      <c r="K133" s="170">
        <v>514.9</v>
      </c>
      <c r="L133" s="260">
        <v>0</v>
      </c>
      <c r="M133" s="261"/>
      <c r="N133" s="262">
        <f t="shared" si="5"/>
        <v>0</v>
      </c>
      <c r="O133" s="262"/>
      <c r="P133" s="262"/>
      <c r="Q133" s="262"/>
      <c r="R133" s="37"/>
      <c r="T133" s="171" t="s">
        <v>22</v>
      </c>
      <c r="U133" s="44" t="s">
        <v>43</v>
      </c>
      <c r="V133" s="36"/>
      <c r="W133" s="172">
        <f t="shared" si="6"/>
        <v>0</v>
      </c>
      <c r="X133" s="172">
        <v>0</v>
      </c>
      <c r="Y133" s="172">
        <f t="shared" si="7"/>
        <v>0</v>
      </c>
      <c r="Z133" s="172">
        <v>0.003</v>
      </c>
      <c r="AA133" s="173">
        <f t="shared" si="8"/>
        <v>1.5447</v>
      </c>
      <c r="AR133" s="19" t="s">
        <v>162</v>
      </c>
      <c r="AT133" s="19" t="s">
        <v>144</v>
      </c>
      <c r="AU133" s="19" t="s">
        <v>104</v>
      </c>
      <c r="AY133" s="19" t="s">
        <v>143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9" t="s">
        <v>86</v>
      </c>
      <c r="BK133" s="110">
        <f t="shared" si="14"/>
        <v>0</v>
      </c>
      <c r="BL133" s="19" t="s">
        <v>162</v>
      </c>
      <c r="BM133" s="19" t="s">
        <v>175</v>
      </c>
    </row>
    <row r="134" spans="2:65" s="1" customFormat="1" ht="16.5" customHeight="1">
      <c r="B134" s="35"/>
      <c r="C134" s="167" t="s">
        <v>176</v>
      </c>
      <c r="D134" s="167" t="s">
        <v>144</v>
      </c>
      <c r="E134" s="168" t="s">
        <v>177</v>
      </c>
      <c r="F134" s="259" t="s">
        <v>178</v>
      </c>
      <c r="G134" s="259"/>
      <c r="H134" s="259"/>
      <c r="I134" s="259"/>
      <c r="J134" s="169" t="s">
        <v>161</v>
      </c>
      <c r="K134" s="170">
        <v>514.9</v>
      </c>
      <c r="L134" s="260">
        <v>0</v>
      </c>
      <c r="M134" s="261"/>
      <c r="N134" s="262">
        <f t="shared" si="5"/>
        <v>0</v>
      </c>
      <c r="O134" s="262"/>
      <c r="P134" s="262"/>
      <c r="Q134" s="262"/>
      <c r="R134" s="37"/>
      <c r="T134" s="171" t="s">
        <v>22</v>
      </c>
      <c r="U134" s="44" t="s">
        <v>43</v>
      </c>
      <c r="V134" s="36"/>
      <c r="W134" s="172">
        <f t="shared" si="6"/>
        <v>0</v>
      </c>
      <c r="X134" s="172">
        <v>0.0003</v>
      </c>
      <c r="Y134" s="172">
        <f t="shared" si="7"/>
        <v>0.15446999999999997</v>
      </c>
      <c r="Z134" s="172">
        <v>0</v>
      </c>
      <c r="AA134" s="173">
        <f t="shared" si="8"/>
        <v>0</v>
      </c>
      <c r="AR134" s="19" t="s">
        <v>162</v>
      </c>
      <c r="AT134" s="19" t="s">
        <v>144</v>
      </c>
      <c r="AU134" s="19" t="s">
        <v>104</v>
      </c>
      <c r="AY134" s="19" t="s">
        <v>143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9" t="s">
        <v>86</v>
      </c>
      <c r="BK134" s="110">
        <f t="shared" si="14"/>
        <v>0</v>
      </c>
      <c r="BL134" s="19" t="s">
        <v>162</v>
      </c>
      <c r="BM134" s="19" t="s">
        <v>179</v>
      </c>
    </row>
    <row r="135" spans="2:65" s="1" customFormat="1" ht="38.25" customHeight="1">
      <c r="B135" s="35"/>
      <c r="C135" s="182" t="s">
        <v>180</v>
      </c>
      <c r="D135" s="182" t="s">
        <v>181</v>
      </c>
      <c r="E135" s="183" t="s">
        <v>182</v>
      </c>
      <c r="F135" s="265" t="s">
        <v>183</v>
      </c>
      <c r="G135" s="265"/>
      <c r="H135" s="265"/>
      <c r="I135" s="265"/>
      <c r="J135" s="184" t="s">
        <v>161</v>
      </c>
      <c r="K135" s="185">
        <v>566.39</v>
      </c>
      <c r="L135" s="266">
        <v>0</v>
      </c>
      <c r="M135" s="267"/>
      <c r="N135" s="268">
        <f t="shared" si="5"/>
        <v>0</v>
      </c>
      <c r="O135" s="262"/>
      <c r="P135" s="262"/>
      <c r="Q135" s="262"/>
      <c r="R135" s="37"/>
      <c r="T135" s="171" t="s">
        <v>22</v>
      </c>
      <c r="U135" s="44" t="s">
        <v>43</v>
      </c>
      <c r="V135" s="36"/>
      <c r="W135" s="172">
        <f t="shared" si="6"/>
        <v>0</v>
      </c>
      <c r="X135" s="172">
        <v>0.00275</v>
      </c>
      <c r="Y135" s="172">
        <f t="shared" si="7"/>
        <v>1.5575724999999998</v>
      </c>
      <c r="Z135" s="172">
        <v>0</v>
      </c>
      <c r="AA135" s="173">
        <f t="shared" si="8"/>
        <v>0</v>
      </c>
      <c r="AR135" s="19" t="s">
        <v>184</v>
      </c>
      <c r="AT135" s="19" t="s">
        <v>181</v>
      </c>
      <c r="AU135" s="19" t="s">
        <v>104</v>
      </c>
      <c r="AY135" s="19" t="s">
        <v>143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9" t="s">
        <v>86</v>
      </c>
      <c r="BK135" s="110">
        <f t="shared" si="14"/>
        <v>0</v>
      </c>
      <c r="BL135" s="19" t="s">
        <v>162</v>
      </c>
      <c r="BM135" s="19" t="s">
        <v>185</v>
      </c>
    </row>
    <row r="136" spans="2:65" s="1" customFormat="1" ht="25.5" customHeight="1">
      <c r="B136" s="35"/>
      <c r="C136" s="167" t="s">
        <v>186</v>
      </c>
      <c r="D136" s="167" t="s">
        <v>144</v>
      </c>
      <c r="E136" s="168" t="s">
        <v>187</v>
      </c>
      <c r="F136" s="259" t="s">
        <v>188</v>
      </c>
      <c r="G136" s="259"/>
      <c r="H136" s="259"/>
      <c r="I136" s="259"/>
      <c r="J136" s="169" t="s">
        <v>189</v>
      </c>
      <c r="K136" s="170">
        <v>419</v>
      </c>
      <c r="L136" s="260">
        <v>0</v>
      </c>
      <c r="M136" s="261"/>
      <c r="N136" s="262">
        <f t="shared" si="5"/>
        <v>0</v>
      </c>
      <c r="O136" s="262"/>
      <c r="P136" s="262"/>
      <c r="Q136" s="262"/>
      <c r="R136" s="37"/>
      <c r="T136" s="171" t="s">
        <v>22</v>
      </c>
      <c r="U136" s="44" t="s">
        <v>43</v>
      </c>
      <c r="V136" s="36"/>
      <c r="W136" s="172">
        <f t="shared" si="6"/>
        <v>0</v>
      </c>
      <c r="X136" s="172">
        <v>3E-05</v>
      </c>
      <c r="Y136" s="172">
        <f t="shared" si="7"/>
        <v>0.01257</v>
      </c>
      <c r="Z136" s="172">
        <v>0</v>
      </c>
      <c r="AA136" s="173">
        <f t="shared" si="8"/>
        <v>0</v>
      </c>
      <c r="AR136" s="19" t="s">
        <v>162</v>
      </c>
      <c r="AT136" s="19" t="s">
        <v>144</v>
      </c>
      <c r="AU136" s="19" t="s">
        <v>104</v>
      </c>
      <c r="AY136" s="19" t="s">
        <v>143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9" t="s">
        <v>86</v>
      </c>
      <c r="BK136" s="110">
        <f t="shared" si="14"/>
        <v>0</v>
      </c>
      <c r="BL136" s="19" t="s">
        <v>162</v>
      </c>
      <c r="BM136" s="19" t="s">
        <v>190</v>
      </c>
    </row>
    <row r="137" spans="2:65" s="1" customFormat="1" ht="16.5" customHeight="1">
      <c r="B137" s="35"/>
      <c r="C137" s="182" t="s">
        <v>191</v>
      </c>
      <c r="D137" s="182" t="s">
        <v>181</v>
      </c>
      <c r="E137" s="183" t="s">
        <v>192</v>
      </c>
      <c r="F137" s="265" t="s">
        <v>193</v>
      </c>
      <c r="G137" s="265"/>
      <c r="H137" s="265"/>
      <c r="I137" s="265"/>
      <c r="J137" s="184" t="s">
        <v>189</v>
      </c>
      <c r="K137" s="185">
        <v>427.38</v>
      </c>
      <c r="L137" s="266">
        <v>0</v>
      </c>
      <c r="M137" s="267"/>
      <c r="N137" s="268">
        <f t="shared" si="5"/>
        <v>0</v>
      </c>
      <c r="O137" s="262"/>
      <c r="P137" s="262"/>
      <c r="Q137" s="262"/>
      <c r="R137" s="37"/>
      <c r="T137" s="171" t="s">
        <v>22</v>
      </c>
      <c r="U137" s="44" t="s">
        <v>43</v>
      </c>
      <c r="V137" s="36"/>
      <c r="W137" s="172">
        <f t="shared" si="6"/>
        <v>0</v>
      </c>
      <c r="X137" s="172">
        <v>0.00038</v>
      </c>
      <c r="Y137" s="172">
        <f t="shared" si="7"/>
        <v>0.1624044</v>
      </c>
      <c r="Z137" s="172">
        <v>0</v>
      </c>
      <c r="AA137" s="173">
        <f t="shared" si="8"/>
        <v>0</v>
      </c>
      <c r="AR137" s="19" t="s">
        <v>184</v>
      </c>
      <c r="AT137" s="19" t="s">
        <v>181</v>
      </c>
      <c r="AU137" s="19" t="s">
        <v>104</v>
      </c>
      <c r="AY137" s="19" t="s">
        <v>143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9" t="s">
        <v>86</v>
      </c>
      <c r="BK137" s="110">
        <f t="shared" si="14"/>
        <v>0</v>
      </c>
      <c r="BL137" s="19" t="s">
        <v>162</v>
      </c>
      <c r="BM137" s="19" t="s">
        <v>194</v>
      </c>
    </row>
    <row r="138" spans="2:65" s="1" customFormat="1" ht="25.5" customHeight="1">
      <c r="B138" s="35"/>
      <c r="C138" s="167" t="s">
        <v>195</v>
      </c>
      <c r="D138" s="167" t="s">
        <v>144</v>
      </c>
      <c r="E138" s="168" t="s">
        <v>196</v>
      </c>
      <c r="F138" s="259" t="s">
        <v>197</v>
      </c>
      <c r="G138" s="259"/>
      <c r="H138" s="259"/>
      <c r="I138" s="259"/>
      <c r="J138" s="169" t="s">
        <v>147</v>
      </c>
      <c r="K138" s="170">
        <v>1.923</v>
      </c>
      <c r="L138" s="260">
        <v>0</v>
      </c>
      <c r="M138" s="261"/>
      <c r="N138" s="262">
        <f t="shared" si="5"/>
        <v>0</v>
      </c>
      <c r="O138" s="262"/>
      <c r="P138" s="262"/>
      <c r="Q138" s="262"/>
      <c r="R138" s="37"/>
      <c r="T138" s="171" t="s">
        <v>22</v>
      </c>
      <c r="U138" s="44" t="s">
        <v>43</v>
      </c>
      <c r="V138" s="36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9" t="s">
        <v>162</v>
      </c>
      <c r="AT138" s="19" t="s">
        <v>144</v>
      </c>
      <c r="AU138" s="19" t="s">
        <v>104</v>
      </c>
      <c r="AY138" s="19" t="s">
        <v>143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9" t="s">
        <v>86</v>
      </c>
      <c r="BK138" s="110">
        <f t="shared" si="14"/>
        <v>0</v>
      </c>
      <c r="BL138" s="19" t="s">
        <v>162</v>
      </c>
      <c r="BM138" s="19" t="s">
        <v>198</v>
      </c>
    </row>
    <row r="139" spans="2:63" s="9" customFormat="1" ht="29.85" customHeight="1">
      <c r="B139" s="156"/>
      <c r="C139" s="157"/>
      <c r="D139" s="166" t="s">
        <v>118</v>
      </c>
      <c r="E139" s="166"/>
      <c r="F139" s="166"/>
      <c r="G139" s="166"/>
      <c r="H139" s="166"/>
      <c r="I139" s="166"/>
      <c r="J139" s="166"/>
      <c r="K139" s="166"/>
      <c r="L139" s="166"/>
      <c r="M139" s="166"/>
      <c r="N139" s="276">
        <f>BK139</f>
        <v>0</v>
      </c>
      <c r="O139" s="277"/>
      <c r="P139" s="277"/>
      <c r="Q139" s="277"/>
      <c r="R139" s="159"/>
      <c r="T139" s="160"/>
      <c r="U139" s="157"/>
      <c r="V139" s="157"/>
      <c r="W139" s="161">
        <f>W140</f>
        <v>0</v>
      </c>
      <c r="X139" s="157"/>
      <c r="Y139" s="161">
        <f>Y140</f>
        <v>0.00195</v>
      </c>
      <c r="Z139" s="157"/>
      <c r="AA139" s="162">
        <f>AA140</f>
        <v>0</v>
      </c>
      <c r="AR139" s="163" t="s">
        <v>104</v>
      </c>
      <c r="AT139" s="164" t="s">
        <v>77</v>
      </c>
      <c r="AU139" s="164" t="s">
        <v>86</v>
      </c>
      <c r="AY139" s="163" t="s">
        <v>143</v>
      </c>
      <c r="BK139" s="165">
        <f>BK140</f>
        <v>0</v>
      </c>
    </row>
    <row r="140" spans="2:65" s="1" customFormat="1" ht="16.5" customHeight="1">
      <c r="B140" s="35"/>
      <c r="C140" s="167" t="s">
        <v>199</v>
      </c>
      <c r="D140" s="167" t="s">
        <v>144</v>
      </c>
      <c r="E140" s="168" t="s">
        <v>200</v>
      </c>
      <c r="F140" s="259" t="s">
        <v>201</v>
      </c>
      <c r="G140" s="259"/>
      <c r="H140" s="259"/>
      <c r="I140" s="259"/>
      <c r="J140" s="169" t="s">
        <v>161</v>
      </c>
      <c r="K140" s="170">
        <v>13</v>
      </c>
      <c r="L140" s="260">
        <v>0</v>
      </c>
      <c r="M140" s="261"/>
      <c r="N140" s="262">
        <f>ROUND(L140*K140,2)</f>
        <v>0</v>
      </c>
      <c r="O140" s="262"/>
      <c r="P140" s="262"/>
      <c r="Q140" s="262"/>
      <c r="R140" s="37"/>
      <c r="T140" s="171" t="s">
        <v>22</v>
      </c>
      <c r="U140" s="44" t="s">
        <v>43</v>
      </c>
      <c r="V140" s="36"/>
      <c r="W140" s="172">
        <f>V140*K140</f>
        <v>0</v>
      </c>
      <c r="X140" s="172">
        <v>0.00015</v>
      </c>
      <c r="Y140" s="172">
        <f>X140*K140</f>
        <v>0.00195</v>
      </c>
      <c r="Z140" s="172">
        <v>0</v>
      </c>
      <c r="AA140" s="173">
        <f>Z140*K140</f>
        <v>0</v>
      </c>
      <c r="AR140" s="19" t="s">
        <v>162</v>
      </c>
      <c r="AT140" s="19" t="s">
        <v>144</v>
      </c>
      <c r="AU140" s="19" t="s">
        <v>104</v>
      </c>
      <c r="AY140" s="19" t="s">
        <v>143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9" t="s">
        <v>86</v>
      </c>
      <c r="BK140" s="110">
        <f>ROUND(L140*K140,2)</f>
        <v>0</v>
      </c>
      <c r="BL140" s="19" t="s">
        <v>162</v>
      </c>
      <c r="BM140" s="19" t="s">
        <v>202</v>
      </c>
    </row>
    <row r="141" spans="2:63" s="1" customFormat="1" ht="49.9" customHeight="1">
      <c r="B141" s="35"/>
      <c r="C141" s="36"/>
      <c r="D141" s="158" t="s">
        <v>203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8">
        <f aca="true" t="shared" si="15" ref="N141:N146">BK141</f>
        <v>0</v>
      </c>
      <c r="O141" s="279"/>
      <c r="P141" s="279"/>
      <c r="Q141" s="279"/>
      <c r="R141" s="37"/>
      <c r="T141" s="143"/>
      <c r="U141" s="36"/>
      <c r="V141" s="36"/>
      <c r="W141" s="36"/>
      <c r="X141" s="36"/>
      <c r="Y141" s="36"/>
      <c r="Z141" s="36"/>
      <c r="AA141" s="78"/>
      <c r="AT141" s="19" t="s">
        <v>77</v>
      </c>
      <c r="AU141" s="19" t="s">
        <v>78</v>
      </c>
      <c r="AY141" s="19" t="s">
        <v>204</v>
      </c>
      <c r="BK141" s="110">
        <f>SUM(BK142:BK146)</f>
        <v>0</v>
      </c>
    </row>
    <row r="142" spans="2:63" s="1" customFormat="1" ht="22.35" customHeight="1">
      <c r="B142" s="35"/>
      <c r="C142" s="186" t="s">
        <v>22</v>
      </c>
      <c r="D142" s="186" t="s">
        <v>144</v>
      </c>
      <c r="E142" s="187" t="s">
        <v>22</v>
      </c>
      <c r="F142" s="269" t="s">
        <v>22</v>
      </c>
      <c r="G142" s="269"/>
      <c r="H142" s="269"/>
      <c r="I142" s="269"/>
      <c r="J142" s="188" t="s">
        <v>22</v>
      </c>
      <c r="K142" s="189"/>
      <c r="L142" s="260"/>
      <c r="M142" s="262"/>
      <c r="N142" s="262">
        <f t="shared" si="15"/>
        <v>0</v>
      </c>
      <c r="O142" s="262"/>
      <c r="P142" s="262"/>
      <c r="Q142" s="262"/>
      <c r="R142" s="37"/>
      <c r="T142" s="171" t="s">
        <v>22</v>
      </c>
      <c r="U142" s="190" t="s">
        <v>43</v>
      </c>
      <c r="V142" s="36"/>
      <c r="W142" s="36"/>
      <c r="X142" s="36"/>
      <c r="Y142" s="36"/>
      <c r="Z142" s="36"/>
      <c r="AA142" s="78"/>
      <c r="AT142" s="19" t="s">
        <v>204</v>
      </c>
      <c r="AU142" s="19" t="s">
        <v>86</v>
      </c>
      <c r="AY142" s="19" t="s">
        <v>204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9" t="s">
        <v>86</v>
      </c>
      <c r="BK142" s="110">
        <f>L142*K142</f>
        <v>0</v>
      </c>
    </row>
    <row r="143" spans="2:63" s="1" customFormat="1" ht="22.35" customHeight="1">
      <c r="B143" s="35"/>
      <c r="C143" s="186" t="s">
        <v>22</v>
      </c>
      <c r="D143" s="186" t="s">
        <v>144</v>
      </c>
      <c r="E143" s="187" t="s">
        <v>22</v>
      </c>
      <c r="F143" s="269" t="s">
        <v>22</v>
      </c>
      <c r="G143" s="269"/>
      <c r="H143" s="269"/>
      <c r="I143" s="269"/>
      <c r="J143" s="188" t="s">
        <v>22</v>
      </c>
      <c r="K143" s="189"/>
      <c r="L143" s="260"/>
      <c r="M143" s="262"/>
      <c r="N143" s="262">
        <f t="shared" si="15"/>
        <v>0</v>
      </c>
      <c r="O143" s="262"/>
      <c r="P143" s="262"/>
      <c r="Q143" s="262"/>
      <c r="R143" s="37"/>
      <c r="T143" s="171" t="s">
        <v>22</v>
      </c>
      <c r="U143" s="190" t="s">
        <v>43</v>
      </c>
      <c r="V143" s="36"/>
      <c r="W143" s="36"/>
      <c r="X143" s="36"/>
      <c r="Y143" s="36"/>
      <c r="Z143" s="36"/>
      <c r="AA143" s="78"/>
      <c r="AT143" s="19" t="s">
        <v>204</v>
      </c>
      <c r="AU143" s="19" t="s">
        <v>86</v>
      </c>
      <c r="AY143" s="19" t="s">
        <v>204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9" t="s">
        <v>86</v>
      </c>
      <c r="BK143" s="110">
        <f>L143*K143</f>
        <v>0</v>
      </c>
    </row>
    <row r="144" spans="2:63" s="1" customFormat="1" ht="22.35" customHeight="1">
      <c r="B144" s="35"/>
      <c r="C144" s="186" t="s">
        <v>22</v>
      </c>
      <c r="D144" s="186" t="s">
        <v>144</v>
      </c>
      <c r="E144" s="187" t="s">
        <v>22</v>
      </c>
      <c r="F144" s="269" t="s">
        <v>22</v>
      </c>
      <c r="G144" s="269"/>
      <c r="H144" s="269"/>
      <c r="I144" s="269"/>
      <c r="J144" s="188" t="s">
        <v>22</v>
      </c>
      <c r="K144" s="189"/>
      <c r="L144" s="260"/>
      <c r="M144" s="262"/>
      <c r="N144" s="262">
        <f t="shared" si="15"/>
        <v>0</v>
      </c>
      <c r="O144" s="262"/>
      <c r="P144" s="262"/>
      <c r="Q144" s="262"/>
      <c r="R144" s="37"/>
      <c r="T144" s="171" t="s">
        <v>22</v>
      </c>
      <c r="U144" s="190" t="s">
        <v>43</v>
      </c>
      <c r="V144" s="36"/>
      <c r="W144" s="36"/>
      <c r="X144" s="36"/>
      <c r="Y144" s="36"/>
      <c r="Z144" s="36"/>
      <c r="AA144" s="78"/>
      <c r="AT144" s="19" t="s">
        <v>204</v>
      </c>
      <c r="AU144" s="19" t="s">
        <v>86</v>
      </c>
      <c r="AY144" s="19" t="s">
        <v>204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9" t="s">
        <v>86</v>
      </c>
      <c r="BK144" s="110">
        <f>L144*K144</f>
        <v>0</v>
      </c>
    </row>
    <row r="145" spans="2:63" s="1" customFormat="1" ht="22.35" customHeight="1">
      <c r="B145" s="35"/>
      <c r="C145" s="186" t="s">
        <v>22</v>
      </c>
      <c r="D145" s="186" t="s">
        <v>144</v>
      </c>
      <c r="E145" s="187" t="s">
        <v>22</v>
      </c>
      <c r="F145" s="269" t="s">
        <v>22</v>
      </c>
      <c r="G145" s="269"/>
      <c r="H145" s="269"/>
      <c r="I145" s="269"/>
      <c r="J145" s="188" t="s">
        <v>22</v>
      </c>
      <c r="K145" s="189"/>
      <c r="L145" s="260"/>
      <c r="M145" s="262"/>
      <c r="N145" s="262">
        <f t="shared" si="15"/>
        <v>0</v>
      </c>
      <c r="O145" s="262"/>
      <c r="P145" s="262"/>
      <c r="Q145" s="262"/>
      <c r="R145" s="37"/>
      <c r="T145" s="171" t="s">
        <v>22</v>
      </c>
      <c r="U145" s="190" t="s">
        <v>43</v>
      </c>
      <c r="V145" s="36"/>
      <c r="W145" s="36"/>
      <c r="X145" s="36"/>
      <c r="Y145" s="36"/>
      <c r="Z145" s="36"/>
      <c r="AA145" s="78"/>
      <c r="AT145" s="19" t="s">
        <v>204</v>
      </c>
      <c r="AU145" s="19" t="s">
        <v>86</v>
      </c>
      <c r="AY145" s="19" t="s">
        <v>204</v>
      </c>
      <c r="BE145" s="110">
        <f>IF(U145="základní",N145,0)</f>
        <v>0</v>
      </c>
      <c r="BF145" s="110">
        <f>IF(U145="snížená",N145,0)</f>
        <v>0</v>
      </c>
      <c r="BG145" s="110">
        <f>IF(U145="zákl. přenesená",N145,0)</f>
        <v>0</v>
      </c>
      <c r="BH145" s="110">
        <f>IF(U145="sníž. přenesená",N145,0)</f>
        <v>0</v>
      </c>
      <c r="BI145" s="110">
        <f>IF(U145="nulová",N145,0)</f>
        <v>0</v>
      </c>
      <c r="BJ145" s="19" t="s">
        <v>86</v>
      </c>
      <c r="BK145" s="110">
        <f>L145*K145</f>
        <v>0</v>
      </c>
    </row>
    <row r="146" spans="2:63" s="1" customFormat="1" ht="22.35" customHeight="1">
      <c r="B146" s="35"/>
      <c r="C146" s="186" t="s">
        <v>22</v>
      </c>
      <c r="D146" s="186" t="s">
        <v>144</v>
      </c>
      <c r="E146" s="187" t="s">
        <v>22</v>
      </c>
      <c r="F146" s="269" t="s">
        <v>22</v>
      </c>
      <c r="G146" s="269"/>
      <c r="H146" s="269"/>
      <c r="I146" s="269"/>
      <c r="J146" s="188" t="s">
        <v>22</v>
      </c>
      <c r="K146" s="189"/>
      <c r="L146" s="260"/>
      <c r="M146" s="262"/>
      <c r="N146" s="262">
        <f t="shared" si="15"/>
        <v>0</v>
      </c>
      <c r="O146" s="262"/>
      <c r="P146" s="262"/>
      <c r="Q146" s="262"/>
      <c r="R146" s="37"/>
      <c r="T146" s="171" t="s">
        <v>22</v>
      </c>
      <c r="U146" s="190" t="s">
        <v>43</v>
      </c>
      <c r="V146" s="56"/>
      <c r="W146" s="56"/>
      <c r="X146" s="56"/>
      <c r="Y146" s="56"/>
      <c r="Z146" s="56"/>
      <c r="AA146" s="58"/>
      <c r="AT146" s="19" t="s">
        <v>204</v>
      </c>
      <c r="AU146" s="19" t="s">
        <v>86</v>
      </c>
      <c r="AY146" s="19" t="s">
        <v>204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9" t="s">
        <v>86</v>
      </c>
      <c r="BK146" s="110">
        <f>L146*K146</f>
        <v>0</v>
      </c>
    </row>
    <row r="147" spans="2:18" s="1" customFormat="1" ht="6.95" customHeight="1"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1"/>
    </row>
  </sheetData>
  <sheetProtection algorithmName="SHA-512" hashValue="peVFr8fiFLv2BvLx1N7BJmwYTB8qpXlJZygsAiby8tywzR0qhsFT9WHr1RlAVJYsVDUZEtiGS+Pu+mCdUjhBwA==" saltValue="ZuTReO8rKcZu7RnzgLlOGQiqvmTv4NxQ7HxE4mhjW4XPWtDOO9ICB6qizjLKRZJCsLyOw9Z0gaWgUEDnjuLNzg==" spinCount="10" sheet="1" objects="1" scenarios="1" formatColumns="0" formatRows="0"/>
  <mergeCells count="130">
    <mergeCell ref="N121:Q121"/>
    <mergeCell ref="N122:Q122"/>
    <mergeCell ref="N123:Q123"/>
    <mergeCell ref="N128:Q128"/>
    <mergeCell ref="N129:Q129"/>
    <mergeCell ref="N139:Q139"/>
    <mergeCell ref="N141:Q141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2:D147">
      <formula1>"K, M"</formula1>
    </dataValidation>
    <dataValidation type="list" allowBlank="1" showInputMessage="1" showErrorMessage="1" error="Povoleny jsou hodnoty základní, snížená, zákl. přenesená, sníž. přenesená, nulová." sqref="U142:U1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9"/>
      <c r="B1" s="12"/>
      <c r="C1" s="12"/>
      <c r="D1" s="13" t="s">
        <v>1</v>
      </c>
      <c r="E1" s="12"/>
      <c r="F1" s="14" t="s">
        <v>99</v>
      </c>
      <c r="G1" s="14"/>
      <c r="H1" s="280" t="s">
        <v>100</v>
      </c>
      <c r="I1" s="280"/>
      <c r="J1" s="280"/>
      <c r="K1" s="280"/>
      <c r="L1" s="14" t="s">
        <v>101</v>
      </c>
      <c r="M1" s="12"/>
      <c r="N1" s="12"/>
      <c r="O1" s="13" t="s">
        <v>102</v>
      </c>
      <c r="P1" s="12"/>
      <c r="Q1" s="12"/>
      <c r="R1" s="12"/>
      <c r="S1" s="14" t="s">
        <v>103</v>
      </c>
      <c r="T1" s="14"/>
      <c r="U1" s="119"/>
      <c r="V1" s="11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91" t="s">
        <v>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236" t="s">
        <v>8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104</v>
      </c>
    </row>
    <row r="4" spans="2:46" ht="36.95" customHeight="1">
      <c r="B4" s="23"/>
      <c r="C4" s="193" t="s">
        <v>105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4"/>
      <c r="T4" s="18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8" t="str">
        <f>'Rekapitulace stavby'!K6</f>
        <v>Výměna podlahové krytiny ve společných prostorech penzionu pro seniory Vodní 872,Litvínov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6"/>
      <c r="R6" s="24"/>
    </row>
    <row r="7" spans="2:18" s="1" customFormat="1" ht="32.85" customHeight="1">
      <c r="B7" s="35"/>
      <c r="C7" s="36"/>
      <c r="D7" s="29" t="s">
        <v>106</v>
      </c>
      <c r="E7" s="36"/>
      <c r="F7" s="199" t="s">
        <v>205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6"/>
      <c r="R7" s="37"/>
    </row>
    <row r="8" spans="2:18" s="1" customFormat="1" ht="14.45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2:18" s="1" customFormat="1" ht="14.45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41" t="str">
        <f>'Rekapitulace stavby'!AN8</f>
        <v>21. 3. 2018</v>
      </c>
      <c r="P9" s="242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7" t="str">
        <f>IF('Rekapitulace stavby'!AN10="","",'Rekapitulace stavby'!AN10)</f>
        <v/>
      </c>
      <c r="P11" s="197"/>
      <c r="Q11" s="36"/>
      <c r="R11" s="37"/>
    </row>
    <row r="12" spans="2:18" s="1" customFormat="1" ht="18" customHeight="1">
      <c r="B12" s="35"/>
      <c r="C12" s="36"/>
      <c r="D12" s="36"/>
      <c r="E12" s="28" t="str">
        <f>IF('Rekapitulace stavby'!E11="","",'Rekapitulace stavby'!E11)</f>
        <v>Krušnohorská poliklinika s.r.o.</v>
      </c>
      <c r="F12" s="36"/>
      <c r="G12" s="36"/>
      <c r="H12" s="36"/>
      <c r="I12" s="36"/>
      <c r="J12" s="36"/>
      <c r="K12" s="36"/>
      <c r="L12" s="36"/>
      <c r="M12" s="30" t="s">
        <v>31</v>
      </c>
      <c r="N12" s="36"/>
      <c r="O12" s="197" t="str">
        <f>IF('Rekapitulace stavby'!AN11="","",'Rekapitulace stavby'!AN11)</f>
        <v/>
      </c>
      <c r="P12" s="197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0" t="s">
        <v>32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3" t="str">
        <f>IF('Rekapitulace stavby'!AN13="","",'Rekapitulace stavby'!AN13)</f>
        <v>Vyplň údaj</v>
      </c>
      <c r="P14" s="197"/>
      <c r="Q14" s="36"/>
      <c r="R14" s="37"/>
    </row>
    <row r="15" spans="2:18" s="1" customFormat="1" ht="18" customHeight="1">
      <c r="B15" s="35"/>
      <c r="C15" s="36"/>
      <c r="D15" s="36"/>
      <c r="E15" s="243" t="str">
        <f>IF('Rekapitulace stavby'!E14="","",'Rekapitulace stavby'!E14)</f>
        <v>Vyplň údaj</v>
      </c>
      <c r="F15" s="244"/>
      <c r="G15" s="244"/>
      <c r="H15" s="244"/>
      <c r="I15" s="244"/>
      <c r="J15" s="244"/>
      <c r="K15" s="244"/>
      <c r="L15" s="244"/>
      <c r="M15" s="30" t="s">
        <v>31</v>
      </c>
      <c r="N15" s="36"/>
      <c r="O15" s="243" t="str">
        <f>IF('Rekapitulace stavby'!AN14="","",'Rekapitulace stavby'!AN14)</f>
        <v>Vyplň údaj</v>
      </c>
      <c r="P15" s="197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34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7" t="str">
        <f>IF('Rekapitulace stavby'!AN16="","",'Rekapitulace stavby'!AN16)</f>
        <v/>
      </c>
      <c r="P17" s="197"/>
      <c r="Q17" s="36"/>
      <c r="R17" s="37"/>
    </row>
    <row r="18" spans="2:18" s="1" customFormat="1" ht="18" customHeight="1">
      <c r="B18" s="35"/>
      <c r="C18" s="36"/>
      <c r="D18" s="36"/>
      <c r="E18" s="28" t="str">
        <f>IF('Rekapitulace stavby'!E17="","",'Rekapitulace stavby'!E17)</f>
        <v xml:space="preserve"> </v>
      </c>
      <c r="F18" s="36"/>
      <c r="G18" s="36"/>
      <c r="H18" s="36"/>
      <c r="I18" s="36"/>
      <c r="J18" s="36"/>
      <c r="K18" s="36"/>
      <c r="L18" s="36"/>
      <c r="M18" s="30" t="s">
        <v>31</v>
      </c>
      <c r="N18" s="36"/>
      <c r="O18" s="197" t="str">
        <f>IF('Rekapitulace stavby'!AN17="","",'Rekapitulace stavby'!AN17)</f>
        <v/>
      </c>
      <c r="P18" s="197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36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7" t="s">
        <v>22</v>
      </c>
      <c r="P20" s="197"/>
      <c r="Q20" s="36"/>
      <c r="R20" s="37"/>
    </row>
    <row r="21" spans="2:18" s="1" customFormat="1" ht="18" customHeight="1">
      <c r="B21" s="35"/>
      <c r="C21" s="36"/>
      <c r="D21" s="36"/>
      <c r="E21" s="28" t="s">
        <v>37</v>
      </c>
      <c r="F21" s="36"/>
      <c r="G21" s="36"/>
      <c r="H21" s="36"/>
      <c r="I21" s="36"/>
      <c r="J21" s="36"/>
      <c r="K21" s="36"/>
      <c r="L21" s="36"/>
      <c r="M21" s="30" t="s">
        <v>31</v>
      </c>
      <c r="N21" s="36"/>
      <c r="O21" s="197" t="s">
        <v>22</v>
      </c>
      <c r="P21" s="197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02" t="s">
        <v>22</v>
      </c>
      <c r="F24" s="202"/>
      <c r="G24" s="202"/>
      <c r="H24" s="202"/>
      <c r="I24" s="202"/>
      <c r="J24" s="202"/>
      <c r="K24" s="202"/>
      <c r="L24" s="202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20" t="s">
        <v>108</v>
      </c>
      <c r="E27" s="36"/>
      <c r="F27" s="36"/>
      <c r="G27" s="36"/>
      <c r="H27" s="36"/>
      <c r="I27" s="36"/>
      <c r="J27" s="36"/>
      <c r="K27" s="36"/>
      <c r="L27" s="36"/>
      <c r="M27" s="203">
        <f>N88</f>
        <v>0</v>
      </c>
      <c r="N27" s="203"/>
      <c r="O27" s="203"/>
      <c r="P27" s="203"/>
      <c r="Q27" s="36"/>
      <c r="R27" s="37"/>
    </row>
    <row r="28" spans="2:18" s="1" customFormat="1" ht="14.45" customHeight="1">
      <c r="B28" s="35"/>
      <c r="C28" s="36"/>
      <c r="D28" s="34" t="s">
        <v>93</v>
      </c>
      <c r="E28" s="36"/>
      <c r="F28" s="36"/>
      <c r="G28" s="36"/>
      <c r="H28" s="36"/>
      <c r="I28" s="36"/>
      <c r="J28" s="36"/>
      <c r="K28" s="36"/>
      <c r="L28" s="36"/>
      <c r="M28" s="203">
        <f>N96</f>
        <v>0</v>
      </c>
      <c r="N28" s="203"/>
      <c r="O28" s="203"/>
      <c r="P28" s="203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36"/>
      <c r="M30" s="245">
        <f>ROUND(M27+M28,2)</f>
        <v>0</v>
      </c>
      <c r="N30" s="240"/>
      <c r="O30" s="240"/>
      <c r="P30" s="24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42</v>
      </c>
      <c r="E32" s="42" t="s">
        <v>43</v>
      </c>
      <c r="F32" s="43">
        <v>0.21</v>
      </c>
      <c r="G32" s="122" t="s">
        <v>44</v>
      </c>
      <c r="H32" s="246">
        <f>ROUND((((SUM(BE96:BE103)+SUM(BE121:BE140))+SUM(BE142:BE146))),2)</f>
        <v>0</v>
      </c>
      <c r="I32" s="240"/>
      <c r="J32" s="240"/>
      <c r="K32" s="36"/>
      <c r="L32" s="36"/>
      <c r="M32" s="246">
        <f>ROUND(((ROUND((SUM(BE96:BE103)+SUM(BE121:BE140)),2)*F32)+SUM(BE142:BE146)*F32),2)</f>
        <v>0</v>
      </c>
      <c r="N32" s="240"/>
      <c r="O32" s="240"/>
      <c r="P32" s="240"/>
      <c r="Q32" s="36"/>
      <c r="R32" s="37"/>
    </row>
    <row r="33" spans="2:18" s="1" customFormat="1" ht="14.45" customHeight="1">
      <c r="B33" s="35"/>
      <c r="C33" s="36"/>
      <c r="D33" s="36"/>
      <c r="E33" s="42" t="s">
        <v>45</v>
      </c>
      <c r="F33" s="43">
        <v>0.15</v>
      </c>
      <c r="G33" s="122" t="s">
        <v>44</v>
      </c>
      <c r="H33" s="246">
        <f>ROUND((((SUM(BF96:BF103)+SUM(BF121:BF140))+SUM(BF142:BF146))),2)</f>
        <v>0</v>
      </c>
      <c r="I33" s="240"/>
      <c r="J33" s="240"/>
      <c r="K33" s="36"/>
      <c r="L33" s="36"/>
      <c r="M33" s="246">
        <f>ROUND(((ROUND((SUM(BF96:BF103)+SUM(BF121:BF140)),2)*F33)+SUM(BF142:BF146)*F33),2)</f>
        <v>0</v>
      </c>
      <c r="N33" s="240"/>
      <c r="O33" s="240"/>
      <c r="P33" s="24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46</v>
      </c>
      <c r="F34" s="43">
        <v>0.21</v>
      </c>
      <c r="G34" s="122" t="s">
        <v>44</v>
      </c>
      <c r="H34" s="246">
        <f>ROUND((((SUM(BG96:BG103)+SUM(BG121:BG140))+SUM(BG142:BG146))),2)</f>
        <v>0</v>
      </c>
      <c r="I34" s="240"/>
      <c r="J34" s="240"/>
      <c r="K34" s="36"/>
      <c r="L34" s="36"/>
      <c r="M34" s="246">
        <v>0</v>
      </c>
      <c r="N34" s="240"/>
      <c r="O34" s="240"/>
      <c r="P34" s="24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47</v>
      </c>
      <c r="F35" s="43">
        <v>0.15</v>
      </c>
      <c r="G35" s="122" t="s">
        <v>44</v>
      </c>
      <c r="H35" s="246">
        <f>ROUND((((SUM(BH96:BH103)+SUM(BH121:BH140))+SUM(BH142:BH146))),2)</f>
        <v>0</v>
      </c>
      <c r="I35" s="240"/>
      <c r="J35" s="240"/>
      <c r="K35" s="36"/>
      <c r="L35" s="36"/>
      <c r="M35" s="246">
        <v>0</v>
      </c>
      <c r="N35" s="240"/>
      <c r="O35" s="240"/>
      <c r="P35" s="24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48</v>
      </c>
      <c r="F36" s="43">
        <v>0</v>
      </c>
      <c r="G36" s="122" t="s">
        <v>44</v>
      </c>
      <c r="H36" s="246">
        <f>ROUND((((SUM(BI96:BI103)+SUM(BI121:BI140))+SUM(BI142:BI146))),2)</f>
        <v>0</v>
      </c>
      <c r="I36" s="240"/>
      <c r="J36" s="240"/>
      <c r="K36" s="36"/>
      <c r="L36" s="36"/>
      <c r="M36" s="246">
        <v>0</v>
      </c>
      <c r="N36" s="240"/>
      <c r="O36" s="240"/>
      <c r="P36" s="24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8"/>
      <c r="D38" s="123" t="s">
        <v>49</v>
      </c>
      <c r="E38" s="79"/>
      <c r="F38" s="79"/>
      <c r="G38" s="124" t="s">
        <v>50</v>
      </c>
      <c r="H38" s="125" t="s">
        <v>51</v>
      </c>
      <c r="I38" s="79"/>
      <c r="J38" s="79"/>
      <c r="K38" s="79"/>
      <c r="L38" s="247">
        <f>SUM(M30:M36)</f>
        <v>0</v>
      </c>
      <c r="M38" s="247"/>
      <c r="N38" s="247"/>
      <c r="O38" s="247"/>
      <c r="P38" s="248"/>
      <c r="Q38" s="118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2:21" s="1" customFormat="1" ht="36.95" customHeight="1">
      <c r="B76" s="35"/>
      <c r="C76" s="193" t="s">
        <v>109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7"/>
      <c r="T76" s="129"/>
      <c r="U76" s="129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29"/>
      <c r="U77" s="129"/>
    </row>
    <row r="78" spans="2:21" s="1" customFormat="1" ht="30" customHeight="1">
      <c r="B78" s="35"/>
      <c r="C78" s="30" t="s">
        <v>19</v>
      </c>
      <c r="D78" s="36"/>
      <c r="E78" s="36"/>
      <c r="F78" s="238" t="str">
        <f>F6</f>
        <v>Výměna podlahové krytiny ve společných prostorech penzionu pro seniory Vodní 872,Litvínov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6"/>
      <c r="R78" s="37"/>
      <c r="T78" s="129"/>
      <c r="U78" s="129"/>
    </row>
    <row r="79" spans="2:21" s="1" customFormat="1" ht="36.95" customHeight="1">
      <c r="B79" s="35"/>
      <c r="C79" s="69" t="s">
        <v>106</v>
      </c>
      <c r="D79" s="36"/>
      <c r="E79" s="36"/>
      <c r="F79" s="213" t="str">
        <f>F7</f>
        <v>2. - Etapa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6"/>
      <c r="R79" s="37"/>
      <c r="T79" s="129"/>
      <c r="U79" s="129"/>
    </row>
    <row r="80" spans="2:21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29"/>
      <c r="U80" s="129"/>
    </row>
    <row r="81" spans="2:21" s="1" customFormat="1" ht="18" customHeight="1">
      <c r="B81" s="35"/>
      <c r="C81" s="30" t="s">
        <v>24</v>
      </c>
      <c r="D81" s="36"/>
      <c r="E81" s="36"/>
      <c r="F81" s="28" t="str">
        <f>F9</f>
        <v xml:space="preserve"> </v>
      </c>
      <c r="G81" s="36"/>
      <c r="H81" s="36"/>
      <c r="I81" s="36"/>
      <c r="J81" s="36"/>
      <c r="K81" s="30" t="s">
        <v>26</v>
      </c>
      <c r="L81" s="36"/>
      <c r="M81" s="242" t="str">
        <f>IF(O9="","",O9)</f>
        <v>21. 3. 2018</v>
      </c>
      <c r="N81" s="242"/>
      <c r="O81" s="242"/>
      <c r="P81" s="242"/>
      <c r="Q81" s="36"/>
      <c r="R81" s="37"/>
      <c r="T81" s="129"/>
      <c r="U81" s="129"/>
    </row>
    <row r="82" spans="2:21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29"/>
      <c r="U82" s="129"/>
    </row>
    <row r="83" spans="2:21" s="1" customFormat="1" ht="13.5">
      <c r="B83" s="35"/>
      <c r="C83" s="30" t="s">
        <v>28</v>
      </c>
      <c r="D83" s="36"/>
      <c r="E83" s="36"/>
      <c r="F83" s="28" t="str">
        <f>E12</f>
        <v>Krušnohorská poliklinika s.r.o.</v>
      </c>
      <c r="G83" s="36"/>
      <c r="H83" s="36"/>
      <c r="I83" s="36"/>
      <c r="J83" s="36"/>
      <c r="K83" s="30" t="s">
        <v>34</v>
      </c>
      <c r="L83" s="36"/>
      <c r="M83" s="197" t="str">
        <f>E18</f>
        <v xml:space="preserve"> </v>
      </c>
      <c r="N83" s="197"/>
      <c r="O83" s="197"/>
      <c r="P83" s="197"/>
      <c r="Q83" s="197"/>
      <c r="R83" s="37"/>
      <c r="T83" s="129"/>
      <c r="U83" s="129"/>
    </row>
    <row r="84" spans="2:21" s="1" customFormat="1" ht="14.45" customHeight="1">
      <c r="B84" s="35"/>
      <c r="C84" s="30" t="s">
        <v>32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36</v>
      </c>
      <c r="L84" s="36"/>
      <c r="M84" s="197" t="str">
        <f>E21</f>
        <v>ing.Žílová</v>
      </c>
      <c r="N84" s="197"/>
      <c r="O84" s="197"/>
      <c r="P84" s="197"/>
      <c r="Q84" s="197"/>
      <c r="R84" s="37"/>
      <c r="T84" s="129"/>
      <c r="U84" s="129"/>
    </row>
    <row r="85" spans="2:21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29"/>
      <c r="U85" s="129"/>
    </row>
    <row r="86" spans="2:21" s="1" customFormat="1" ht="29.25" customHeight="1">
      <c r="B86" s="35"/>
      <c r="C86" s="249" t="s">
        <v>110</v>
      </c>
      <c r="D86" s="250"/>
      <c r="E86" s="250"/>
      <c r="F86" s="250"/>
      <c r="G86" s="250"/>
      <c r="H86" s="118"/>
      <c r="I86" s="118"/>
      <c r="J86" s="118"/>
      <c r="K86" s="118"/>
      <c r="L86" s="118"/>
      <c r="M86" s="118"/>
      <c r="N86" s="249" t="s">
        <v>111</v>
      </c>
      <c r="O86" s="250"/>
      <c r="P86" s="250"/>
      <c r="Q86" s="250"/>
      <c r="R86" s="37"/>
      <c r="T86" s="129"/>
      <c r="U86" s="129"/>
    </row>
    <row r="87" spans="2:21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29"/>
      <c r="U87" s="129"/>
    </row>
    <row r="88" spans="2:47" s="1" customFormat="1" ht="29.25" customHeight="1">
      <c r="B88" s="35"/>
      <c r="C88" s="130" t="s">
        <v>112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4">
        <f>N121</f>
        <v>0</v>
      </c>
      <c r="O88" s="251"/>
      <c r="P88" s="251"/>
      <c r="Q88" s="251"/>
      <c r="R88" s="37"/>
      <c r="T88" s="129"/>
      <c r="U88" s="129"/>
      <c r="AU88" s="19" t="s">
        <v>113</v>
      </c>
    </row>
    <row r="89" spans="2:21" s="6" customFormat="1" ht="24.95" customHeight="1">
      <c r="B89" s="131"/>
      <c r="C89" s="132"/>
      <c r="D89" s="133" t="s">
        <v>114</v>
      </c>
      <c r="E89" s="132"/>
      <c r="F89" s="132"/>
      <c r="G89" s="132"/>
      <c r="H89" s="132"/>
      <c r="I89" s="132"/>
      <c r="J89" s="132"/>
      <c r="K89" s="132"/>
      <c r="L89" s="132"/>
      <c r="M89" s="132"/>
      <c r="N89" s="252">
        <f>N122</f>
        <v>0</v>
      </c>
      <c r="O89" s="253"/>
      <c r="P89" s="253"/>
      <c r="Q89" s="253"/>
      <c r="R89" s="134"/>
      <c r="T89" s="135"/>
      <c r="U89" s="135"/>
    </row>
    <row r="90" spans="2:21" s="7" customFormat="1" ht="19.9" customHeight="1">
      <c r="B90" s="136"/>
      <c r="C90" s="137"/>
      <c r="D90" s="106" t="s">
        <v>115</v>
      </c>
      <c r="E90" s="137"/>
      <c r="F90" s="137"/>
      <c r="G90" s="137"/>
      <c r="H90" s="137"/>
      <c r="I90" s="137"/>
      <c r="J90" s="137"/>
      <c r="K90" s="137"/>
      <c r="L90" s="137"/>
      <c r="M90" s="137"/>
      <c r="N90" s="230">
        <f>N123</f>
        <v>0</v>
      </c>
      <c r="O90" s="254"/>
      <c r="P90" s="254"/>
      <c r="Q90" s="254"/>
      <c r="R90" s="138"/>
      <c r="T90" s="139"/>
      <c r="U90" s="139"/>
    </row>
    <row r="91" spans="2:21" s="6" customFormat="1" ht="24.95" customHeight="1">
      <c r="B91" s="131"/>
      <c r="C91" s="132"/>
      <c r="D91" s="133" t="s">
        <v>116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52">
        <f>N128</f>
        <v>0</v>
      </c>
      <c r="O91" s="253"/>
      <c r="P91" s="253"/>
      <c r="Q91" s="253"/>
      <c r="R91" s="134"/>
      <c r="T91" s="135"/>
      <c r="U91" s="135"/>
    </row>
    <row r="92" spans="2:21" s="7" customFormat="1" ht="19.9" customHeight="1">
      <c r="B92" s="136"/>
      <c r="C92" s="137"/>
      <c r="D92" s="106" t="s">
        <v>117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230">
        <f>N129</f>
        <v>0</v>
      </c>
      <c r="O92" s="254"/>
      <c r="P92" s="254"/>
      <c r="Q92" s="254"/>
      <c r="R92" s="138"/>
      <c r="T92" s="139"/>
      <c r="U92" s="139"/>
    </row>
    <row r="93" spans="2:21" s="7" customFormat="1" ht="19.9" customHeight="1">
      <c r="B93" s="136"/>
      <c r="C93" s="137"/>
      <c r="D93" s="106" t="s">
        <v>118</v>
      </c>
      <c r="E93" s="137"/>
      <c r="F93" s="137"/>
      <c r="G93" s="137"/>
      <c r="H93" s="137"/>
      <c r="I93" s="137"/>
      <c r="J93" s="137"/>
      <c r="K93" s="137"/>
      <c r="L93" s="137"/>
      <c r="M93" s="137"/>
      <c r="N93" s="230">
        <f>N139</f>
        <v>0</v>
      </c>
      <c r="O93" s="254"/>
      <c r="P93" s="254"/>
      <c r="Q93" s="254"/>
      <c r="R93" s="138"/>
      <c r="T93" s="139"/>
      <c r="U93" s="139"/>
    </row>
    <row r="94" spans="2:21" s="6" customFormat="1" ht="21.75" customHeight="1">
      <c r="B94" s="131"/>
      <c r="C94" s="132"/>
      <c r="D94" s="133" t="s">
        <v>119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55">
        <f>N141</f>
        <v>0</v>
      </c>
      <c r="O94" s="253"/>
      <c r="P94" s="253"/>
      <c r="Q94" s="253"/>
      <c r="R94" s="134"/>
      <c r="T94" s="135"/>
      <c r="U94" s="135"/>
    </row>
    <row r="95" spans="2:21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29"/>
      <c r="U95" s="129"/>
    </row>
    <row r="96" spans="2:21" s="1" customFormat="1" ht="29.25" customHeight="1">
      <c r="B96" s="35"/>
      <c r="C96" s="130" t="s">
        <v>120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1">
        <f>ROUND(N97+N98+N99+N100+N101+N102,2)</f>
        <v>0</v>
      </c>
      <c r="O96" s="256"/>
      <c r="P96" s="256"/>
      <c r="Q96" s="256"/>
      <c r="R96" s="37"/>
      <c r="T96" s="140"/>
      <c r="U96" s="141" t="s">
        <v>42</v>
      </c>
    </row>
    <row r="97" spans="2:65" s="1" customFormat="1" ht="18" customHeight="1">
      <c r="B97" s="35"/>
      <c r="C97" s="36"/>
      <c r="D97" s="231" t="s">
        <v>121</v>
      </c>
      <c r="E97" s="232"/>
      <c r="F97" s="232"/>
      <c r="G97" s="232"/>
      <c r="H97" s="232"/>
      <c r="I97" s="36"/>
      <c r="J97" s="36"/>
      <c r="K97" s="36"/>
      <c r="L97" s="36"/>
      <c r="M97" s="36"/>
      <c r="N97" s="229">
        <f>ROUND(N88*T97,2)</f>
        <v>0</v>
      </c>
      <c r="O97" s="230"/>
      <c r="P97" s="230"/>
      <c r="Q97" s="230"/>
      <c r="R97" s="37"/>
      <c r="S97" s="142"/>
      <c r="T97" s="143"/>
      <c r="U97" s="144" t="s">
        <v>43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122</v>
      </c>
      <c r="AZ97" s="142"/>
      <c r="BA97" s="142"/>
      <c r="BB97" s="142"/>
      <c r="BC97" s="142"/>
      <c r="BD97" s="142"/>
      <c r="BE97" s="146">
        <f aca="true" t="shared" si="0" ref="BE97:BE102">IF(U97="základní",N97,0)</f>
        <v>0</v>
      </c>
      <c r="BF97" s="146">
        <f aca="true" t="shared" si="1" ref="BF97:BF102">IF(U97="snížená",N97,0)</f>
        <v>0</v>
      </c>
      <c r="BG97" s="146">
        <f aca="true" t="shared" si="2" ref="BG97:BG102">IF(U97="zákl. přenesená",N97,0)</f>
        <v>0</v>
      </c>
      <c r="BH97" s="146">
        <f aca="true" t="shared" si="3" ref="BH97:BH102">IF(U97="sníž. přenesená",N97,0)</f>
        <v>0</v>
      </c>
      <c r="BI97" s="146">
        <f aca="true" t="shared" si="4" ref="BI97:BI102">IF(U97="nulová",N97,0)</f>
        <v>0</v>
      </c>
      <c r="BJ97" s="145" t="s">
        <v>86</v>
      </c>
      <c r="BK97" s="142"/>
      <c r="BL97" s="142"/>
      <c r="BM97" s="142"/>
    </row>
    <row r="98" spans="2:65" s="1" customFormat="1" ht="18" customHeight="1">
      <c r="B98" s="35"/>
      <c r="C98" s="36"/>
      <c r="D98" s="231" t="s">
        <v>123</v>
      </c>
      <c r="E98" s="232"/>
      <c r="F98" s="232"/>
      <c r="G98" s="232"/>
      <c r="H98" s="232"/>
      <c r="I98" s="36"/>
      <c r="J98" s="36"/>
      <c r="K98" s="36"/>
      <c r="L98" s="36"/>
      <c r="M98" s="36"/>
      <c r="N98" s="229">
        <f>ROUND(N88*T98,2)</f>
        <v>0</v>
      </c>
      <c r="O98" s="230"/>
      <c r="P98" s="230"/>
      <c r="Q98" s="230"/>
      <c r="R98" s="37"/>
      <c r="S98" s="142"/>
      <c r="T98" s="143"/>
      <c r="U98" s="144" t="s">
        <v>43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122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86</v>
      </c>
      <c r="BK98" s="142"/>
      <c r="BL98" s="142"/>
      <c r="BM98" s="142"/>
    </row>
    <row r="99" spans="2:65" s="1" customFormat="1" ht="18" customHeight="1">
      <c r="B99" s="35"/>
      <c r="C99" s="36"/>
      <c r="D99" s="231" t="s">
        <v>124</v>
      </c>
      <c r="E99" s="232"/>
      <c r="F99" s="232"/>
      <c r="G99" s="232"/>
      <c r="H99" s="232"/>
      <c r="I99" s="36"/>
      <c r="J99" s="36"/>
      <c r="K99" s="36"/>
      <c r="L99" s="36"/>
      <c r="M99" s="36"/>
      <c r="N99" s="229">
        <f>ROUND(N88*T99,2)</f>
        <v>0</v>
      </c>
      <c r="O99" s="230"/>
      <c r="P99" s="230"/>
      <c r="Q99" s="230"/>
      <c r="R99" s="37"/>
      <c r="S99" s="142"/>
      <c r="T99" s="143"/>
      <c r="U99" s="144" t="s">
        <v>43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122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86</v>
      </c>
      <c r="BK99" s="142"/>
      <c r="BL99" s="142"/>
      <c r="BM99" s="142"/>
    </row>
    <row r="100" spans="2:65" s="1" customFormat="1" ht="18" customHeight="1">
      <c r="B100" s="35"/>
      <c r="C100" s="36"/>
      <c r="D100" s="231" t="s">
        <v>125</v>
      </c>
      <c r="E100" s="232"/>
      <c r="F100" s="232"/>
      <c r="G100" s="232"/>
      <c r="H100" s="232"/>
      <c r="I100" s="36"/>
      <c r="J100" s="36"/>
      <c r="K100" s="36"/>
      <c r="L100" s="36"/>
      <c r="M100" s="36"/>
      <c r="N100" s="229">
        <f>ROUND(N88*T100,2)</f>
        <v>0</v>
      </c>
      <c r="O100" s="230"/>
      <c r="P100" s="230"/>
      <c r="Q100" s="230"/>
      <c r="R100" s="37"/>
      <c r="S100" s="142"/>
      <c r="T100" s="143"/>
      <c r="U100" s="144" t="s">
        <v>43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122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86</v>
      </c>
      <c r="BK100" s="142"/>
      <c r="BL100" s="142"/>
      <c r="BM100" s="142"/>
    </row>
    <row r="101" spans="2:65" s="1" customFormat="1" ht="18" customHeight="1">
      <c r="B101" s="35"/>
      <c r="C101" s="36"/>
      <c r="D101" s="231" t="s">
        <v>126</v>
      </c>
      <c r="E101" s="232"/>
      <c r="F101" s="232"/>
      <c r="G101" s="232"/>
      <c r="H101" s="232"/>
      <c r="I101" s="36"/>
      <c r="J101" s="36"/>
      <c r="K101" s="36"/>
      <c r="L101" s="36"/>
      <c r="M101" s="36"/>
      <c r="N101" s="229">
        <f>ROUND(N88*T101,2)</f>
        <v>0</v>
      </c>
      <c r="O101" s="230"/>
      <c r="P101" s="230"/>
      <c r="Q101" s="230"/>
      <c r="R101" s="37"/>
      <c r="S101" s="142"/>
      <c r="T101" s="143"/>
      <c r="U101" s="144" t="s">
        <v>43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122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86</v>
      </c>
      <c r="BK101" s="142"/>
      <c r="BL101" s="142"/>
      <c r="BM101" s="142"/>
    </row>
    <row r="102" spans="2:65" s="1" customFormat="1" ht="18" customHeight="1">
      <c r="B102" s="35"/>
      <c r="C102" s="36"/>
      <c r="D102" s="106" t="s">
        <v>127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229">
        <f>ROUND(N88*T102,2)</f>
        <v>0</v>
      </c>
      <c r="O102" s="230"/>
      <c r="P102" s="230"/>
      <c r="Q102" s="230"/>
      <c r="R102" s="37"/>
      <c r="S102" s="142"/>
      <c r="T102" s="147"/>
      <c r="U102" s="148" t="s">
        <v>43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128</v>
      </c>
      <c r="AZ102" s="142"/>
      <c r="BA102" s="142"/>
      <c r="BB102" s="142"/>
      <c r="BC102" s="142"/>
      <c r="BD102" s="142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86</v>
      </c>
      <c r="BK102" s="142"/>
      <c r="BL102" s="142"/>
      <c r="BM102" s="142"/>
    </row>
    <row r="103" spans="2:21" s="1" customFormat="1" ht="13.5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T103" s="129"/>
      <c r="U103" s="129"/>
    </row>
    <row r="104" spans="2:21" s="1" customFormat="1" ht="29.25" customHeight="1">
      <c r="B104" s="35"/>
      <c r="C104" s="117" t="s">
        <v>98</v>
      </c>
      <c r="D104" s="118"/>
      <c r="E104" s="118"/>
      <c r="F104" s="118"/>
      <c r="G104" s="118"/>
      <c r="H104" s="118"/>
      <c r="I104" s="118"/>
      <c r="J104" s="118"/>
      <c r="K104" s="118"/>
      <c r="L104" s="235">
        <f>ROUND(SUM(N88+N96),2)</f>
        <v>0</v>
      </c>
      <c r="M104" s="235"/>
      <c r="N104" s="235"/>
      <c r="O104" s="235"/>
      <c r="P104" s="235"/>
      <c r="Q104" s="235"/>
      <c r="R104" s="37"/>
      <c r="T104" s="129"/>
      <c r="U104" s="129"/>
    </row>
    <row r="105" spans="2:21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  <c r="T105" s="129"/>
      <c r="U105" s="129"/>
    </row>
    <row r="109" spans="2:18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2:18" s="1" customFormat="1" ht="36.95" customHeight="1">
      <c r="B110" s="35"/>
      <c r="C110" s="193" t="s">
        <v>129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30" customHeight="1">
      <c r="B112" s="35"/>
      <c r="C112" s="30" t="s">
        <v>19</v>
      </c>
      <c r="D112" s="36"/>
      <c r="E112" s="36"/>
      <c r="F112" s="238" t="str">
        <f>F6</f>
        <v>Výměna podlahové krytiny ve společných prostorech penzionu pro seniory Vodní 872,Litvínov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36"/>
      <c r="R112" s="37"/>
    </row>
    <row r="113" spans="2:18" s="1" customFormat="1" ht="36.95" customHeight="1">
      <c r="B113" s="35"/>
      <c r="C113" s="69" t="s">
        <v>106</v>
      </c>
      <c r="D113" s="36"/>
      <c r="E113" s="36"/>
      <c r="F113" s="213" t="str">
        <f>F7</f>
        <v>2. - Etapa</v>
      </c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8" customHeight="1">
      <c r="B115" s="35"/>
      <c r="C115" s="30" t="s">
        <v>24</v>
      </c>
      <c r="D115" s="36"/>
      <c r="E115" s="36"/>
      <c r="F115" s="28" t="str">
        <f>F9</f>
        <v xml:space="preserve"> </v>
      </c>
      <c r="G115" s="36"/>
      <c r="H115" s="36"/>
      <c r="I115" s="36"/>
      <c r="J115" s="36"/>
      <c r="K115" s="30" t="s">
        <v>26</v>
      </c>
      <c r="L115" s="36"/>
      <c r="M115" s="242" t="str">
        <f>IF(O9="","",O9)</f>
        <v>21. 3. 2018</v>
      </c>
      <c r="N115" s="242"/>
      <c r="O115" s="242"/>
      <c r="P115" s="242"/>
      <c r="Q115" s="36"/>
      <c r="R115" s="37"/>
    </row>
    <row r="116" spans="2:18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3.5">
      <c r="B117" s="35"/>
      <c r="C117" s="30" t="s">
        <v>28</v>
      </c>
      <c r="D117" s="36"/>
      <c r="E117" s="36"/>
      <c r="F117" s="28" t="str">
        <f>E12</f>
        <v>Krušnohorská poliklinika s.r.o.</v>
      </c>
      <c r="G117" s="36"/>
      <c r="H117" s="36"/>
      <c r="I117" s="36"/>
      <c r="J117" s="36"/>
      <c r="K117" s="30" t="s">
        <v>34</v>
      </c>
      <c r="L117" s="36"/>
      <c r="M117" s="197" t="str">
        <f>E18</f>
        <v xml:space="preserve"> </v>
      </c>
      <c r="N117" s="197"/>
      <c r="O117" s="197"/>
      <c r="P117" s="197"/>
      <c r="Q117" s="197"/>
      <c r="R117" s="37"/>
    </row>
    <row r="118" spans="2:18" s="1" customFormat="1" ht="14.45" customHeight="1">
      <c r="B118" s="35"/>
      <c r="C118" s="30" t="s">
        <v>32</v>
      </c>
      <c r="D118" s="36"/>
      <c r="E118" s="36"/>
      <c r="F118" s="28" t="str">
        <f>IF(E15="","",E15)</f>
        <v>Vyplň údaj</v>
      </c>
      <c r="G118" s="36"/>
      <c r="H118" s="36"/>
      <c r="I118" s="36"/>
      <c r="J118" s="36"/>
      <c r="K118" s="30" t="s">
        <v>36</v>
      </c>
      <c r="L118" s="36"/>
      <c r="M118" s="197" t="str">
        <f>E21</f>
        <v>ing.Žílová</v>
      </c>
      <c r="N118" s="197"/>
      <c r="O118" s="197"/>
      <c r="P118" s="197"/>
      <c r="Q118" s="197"/>
      <c r="R118" s="37"/>
    </row>
    <row r="119" spans="2:18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27" s="8" customFormat="1" ht="29.25" customHeight="1">
      <c r="B120" s="149"/>
      <c r="C120" s="150" t="s">
        <v>130</v>
      </c>
      <c r="D120" s="151" t="s">
        <v>131</v>
      </c>
      <c r="E120" s="151" t="s">
        <v>60</v>
      </c>
      <c r="F120" s="257" t="s">
        <v>132</v>
      </c>
      <c r="G120" s="257"/>
      <c r="H120" s="257"/>
      <c r="I120" s="257"/>
      <c r="J120" s="151" t="s">
        <v>133</v>
      </c>
      <c r="K120" s="151" t="s">
        <v>134</v>
      </c>
      <c r="L120" s="257" t="s">
        <v>135</v>
      </c>
      <c r="M120" s="257"/>
      <c r="N120" s="257" t="s">
        <v>111</v>
      </c>
      <c r="O120" s="257"/>
      <c r="P120" s="257"/>
      <c r="Q120" s="258"/>
      <c r="R120" s="152"/>
      <c r="T120" s="80" t="s">
        <v>136</v>
      </c>
      <c r="U120" s="81" t="s">
        <v>42</v>
      </c>
      <c r="V120" s="81" t="s">
        <v>137</v>
      </c>
      <c r="W120" s="81" t="s">
        <v>138</v>
      </c>
      <c r="X120" s="81" t="s">
        <v>139</v>
      </c>
      <c r="Y120" s="81" t="s">
        <v>140</v>
      </c>
      <c r="Z120" s="81" t="s">
        <v>141</v>
      </c>
      <c r="AA120" s="82" t="s">
        <v>142</v>
      </c>
    </row>
    <row r="121" spans="2:63" s="1" customFormat="1" ht="29.25" customHeight="1">
      <c r="B121" s="35"/>
      <c r="C121" s="84" t="s">
        <v>108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70">
        <f>BK121</f>
        <v>0</v>
      </c>
      <c r="O121" s="271"/>
      <c r="P121" s="271"/>
      <c r="Q121" s="271"/>
      <c r="R121" s="37"/>
      <c r="T121" s="83"/>
      <c r="U121" s="51"/>
      <c r="V121" s="51"/>
      <c r="W121" s="153">
        <f>W122+W128+W141</f>
        <v>0</v>
      </c>
      <c r="X121" s="51"/>
      <c r="Y121" s="153">
        <f>Y122+Y128+Y141</f>
        <v>0.21709199999999998</v>
      </c>
      <c r="Z121" s="51"/>
      <c r="AA121" s="154">
        <f>AA122+AA128+AA141</f>
        <v>0.3456</v>
      </c>
      <c r="AT121" s="19" t="s">
        <v>77</v>
      </c>
      <c r="AU121" s="19" t="s">
        <v>113</v>
      </c>
      <c r="BK121" s="155">
        <f>BK122+BK128+BK141</f>
        <v>0</v>
      </c>
    </row>
    <row r="122" spans="2:63" s="9" customFormat="1" ht="37.35" customHeight="1">
      <c r="B122" s="156"/>
      <c r="C122" s="157"/>
      <c r="D122" s="158" t="s">
        <v>114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255">
        <f>BK122</f>
        <v>0</v>
      </c>
      <c r="O122" s="252"/>
      <c r="P122" s="252"/>
      <c r="Q122" s="252"/>
      <c r="R122" s="159"/>
      <c r="T122" s="160"/>
      <c r="U122" s="157"/>
      <c r="V122" s="157"/>
      <c r="W122" s="161">
        <f>W123</f>
        <v>0</v>
      </c>
      <c r="X122" s="157"/>
      <c r="Y122" s="161">
        <f>Y123</f>
        <v>0</v>
      </c>
      <c r="Z122" s="157"/>
      <c r="AA122" s="162">
        <f>AA123</f>
        <v>0</v>
      </c>
      <c r="AR122" s="163" t="s">
        <v>86</v>
      </c>
      <c r="AT122" s="164" t="s">
        <v>77</v>
      </c>
      <c r="AU122" s="164" t="s">
        <v>78</v>
      </c>
      <c r="AY122" s="163" t="s">
        <v>143</v>
      </c>
      <c r="BK122" s="165">
        <f>BK123</f>
        <v>0</v>
      </c>
    </row>
    <row r="123" spans="2:63" s="9" customFormat="1" ht="19.9" customHeight="1">
      <c r="B123" s="156"/>
      <c r="C123" s="157"/>
      <c r="D123" s="166" t="s">
        <v>115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72">
        <f>BK123</f>
        <v>0</v>
      </c>
      <c r="O123" s="273"/>
      <c r="P123" s="273"/>
      <c r="Q123" s="273"/>
      <c r="R123" s="159"/>
      <c r="T123" s="160"/>
      <c r="U123" s="157"/>
      <c r="V123" s="157"/>
      <c r="W123" s="161">
        <f>SUM(W124:W127)</f>
        <v>0</v>
      </c>
      <c r="X123" s="157"/>
      <c r="Y123" s="161">
        <f>SUM(Y124:Y127)</f>
        <v>0</v>
      </c>
      <c r="Z123" s="157"/>
      <c r="AA123" s="162">
        <f>SUM(AA124:AA127)</f>
        <v>0</v>
      </c>
      <c r="AR123" s="163" t="s">
        <v>86</v>
      </c>
      <c r="AT123" s="164" t="s">
        <v>77</v>
      </c>
      <c r="AU123" s="164" t="s">
        <v>86</v>
      </c>
      <c r="AY123" s="163" t="s">
        <v>143</v>
      </c>
      <c r="BK123" s="165">
        <f>SUM(BK124:BK127)</f>
        <v>0</v>
      </c>
    </row>
    <row r="124" spans="2:65" s="1" customFormat="1" ht="38.25" customHeight="1">
      <c r="B124" s="35"/>
      <c r="C124" s="167" t="s">
        <v>86</v>
      </c>
      <c r="D124" s="167" t="s">
        <v>144</v>
      </c>
      <c r="E124" s="168" t="s">
        <v>145</v>
      </c>
      <c r="F124" s="259" t="s">
        <v>146</v>
      </c>
      <c r="G124" s="259"/>
      <c r="H124" s="259"/>
      <c r="I124" s="259"/>
      <c r="J124" s="169" t="s">
        <v>147</v>
      </c>
      <c r="K124" s="170">
        <v>0.346</v>
      </c>
      <c r="L124" s="260">
        <v>0</v>
      </c>
      <c r="M124" s="261"/>
      <c r="N124" s="262">
        <f>ROUND(L124*K124,2)</f>
        <v>0</v>
      </c>
      <c r="O124" s="262"/>
      <c r="P124" s="262"/>
      <c r="Q124" s="262"/>
      <c r="R124" s="37"/>
      <c r="T124" s="171" t="s">
        <v>22</v>
      </c>
      <c r="U124" s="44" t="s">
        <v>43</v>
      </c>
      <c r="V124" s="36"/>
      <c r="W124" s="172">
        <f>V124*K124</f>
        <v>0</v>
      </c>
      <c r="X124" s="172">
        <v>0</v>
      </c>
      <c r="Y124" s="172">
        <f>X124*K124</f>
        <v>0</v>
      </c>
      <c r="Z124" s="172">
        <v>0</v>
      </c>
      <c r="AA124" s="173">
        <f>Z124*K124</f>
        <v>0</v>
      </c>
      <c r="AR124" s="19" t="s">
        <v>148</v>
      </c>
      <c r="AT124" s="19" t="s">
        <v>144</v>
      </c>
      <c r="AU124" s="19" t="s">
        <v>104</v>
      </c>
      <c r="AY124" s="19" t="s">
        <v>143</v>
      </c>
      <c r="BE124" s="110">
        <f>IF(U124="základní",N124,0)</f>
        <v>0</v>
      </c>
      <c r="BF124" s="110">
        <f>IF(U124="snížená",N124,0)</f>
        <v>0</v>
      </c>
      <c r="BG124" s="110">
        <f>IF(U124="zákl. přenesená",N124,0)</f>
        <v>0</v>
      </c>
      <c r="BH124" s="110">
        <f>IF(U124="sníž. přenesená",N124,0)</f>
        <v>0</v>
      </c>
      <c r="BI124" s="110">
        <f>IF(U124="nulová",N124,0)</f>
        <v>0</v>
      </c>
      <c r="BJ124" s="19" t="s">
        <v>86</v>
      </c>
      <c r="BK124" s="110">
        <f>ROUND(L124*K124,2)</f>
        <v>0</v>
      </c>
      <c r="BL124" s="19" t="s">
        <v>148</v>
      </c>
      <c r="BM124" s="19" t="s">
        <v>206</v>
      </c>
    </row>
    <row r="125" spans="2:65" s="1" customFormat="1" ht="25.5" customHeight="1">
      <c r="B125" s="35"/>
      <c r="C125" s="167" t="s">
        <v>104</v>
      </c>
      <c r="D125" s="167" t="s">
        <v>144</v>
      </c>
      <c r="E125" s="168" t="s">
        <v>150</v>
      </c>
      <c r="F125" s="259" t="s">
        <v>151</v>
      </c>
      <c r="G125" s="259"/>
      <c r="H125" s="259"/>
      <c r="I125" s="259"/>
      <c r="J125" s="169" t="s">
        <v>147</v>
      </c>
      <c r="K125" s="170">
        <v>3.114</v>
      </c>
      <c r="L125" s="260">
        <v>0</v>
      </c>
      <c r="M125" s="261"/>
      <c r="N125" s="262">
        <f>ROUND(L125*K125,2)</f>
        <v>0</v>
      </c>
      <c r="O125" s="262"/>
      <c r="P125" s="262"/>
      <c r="Q125" s="262"/>
      <c r="R125" s="37"/>
      <c r="T125" s="171" t="s">
        <v>22</v>
      </c>
      <c r="U125" s="44" t="s">
        <v>43</v>
      </c>
      <c r="V125" s="36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9" t="s">
        <v>148</v>
      </c>
      <c r="AT125" s="19" t="s">
        <v>144</v>
      </c>
      <c r="AU125" s="19" t="s">
        <v>104</v>
      </c>
      <c r="AY125" s="19" t="s">
        <v>143</v>
      </c>
      <c r="BE125" s="110">
        <f>IF(U125="základní",N125,0)</f>
        <v>0</v>
      </c>
      <c r="BF125" s="110">
        <f>IF(U125="snížená",N125,0)</f>
        <v>0</v>
      </c>
      <c r="BG125" s="110">
        <f>IF(U125="zákl. přenesená",N125,0)</f>
        <v>0</v>
      </c>
      <c r="BH125" s="110">
        <f>IF(U125="sníž. přenesená",N125,0)</f>
        <v>0</v>
      </c>
      <c r="BI125" s="110">
        <f>IF(U125="nulová",N125,0)</f>
        <v>0</v>
      </c>
      <c r="BJ125" s="19" t="s">
        <v>86</v>
      </c>
      <c r="BK125" s="110">
        <f>ROUND(L125*K125,2)</f>
        <v>0</v>
      </c>
      <c r="BL125" s="19" t="s">
        <v>148</v>
      </c>
      <c r="BM125" s="19" t="s">
        <v>207</v>
      </c>
    </row>
    <row r="126" spans="2:51" s="10" customFormat="1" ht="16.5" customHeight="1">
      <c r="B126" s="174"/>
      <c r="C126" s="175"/>
      <c r="D126" s="175"/>
      <c r="E126" s="176" t="s">
        <v>22</v>
      </c>
      <c r="F126" s="263" t="s">
        <v>208</v>
      </c>
      <c r="G126" s="264"/>
      <c r="H126" s="264"/>
      <c r="I126" s="264"/>
      <c r="J126" s="175"/>
      <c r="K126" s="177">
        <v>3.114</v>
      </c>
      <c r="L126" s="175"/>
      <c r="M126" s="175"/>
      <c r="N126" s="175"/>
      <c r="O126" s="175"/>
      <c r="P126" s="175"/>
      <c r="Q126" s="175"/>
      <c r="R126" s="178"/>
      <c r="T126" s="179"/>
      <c r="U126" s="175"/>
      <c r="V126" s="175"/>
      <c r="W126" s="175"/>
      <c r="X126" s="175"/>
      <c r="Y126" s="175"/>
      <c r="Z126" s="175"/>
      <c r="AA126" s="180"/>
      <c r="AT126" s="181" t="s">
        <v>154</v>
      </c>
      <c r="AU126" s="181" t="s">
        <v>104</v>
      </c>
      <c r="AV126" s="10" t="s">
        <v>104</v>
      </c>
      <c r="AW126" s="10" t="s">
        <v>35</v>
      </c>
      <c r="AX126" s="10" t="s">
        <v>86</v>
      </c>
      <c r="AY126" s="181" t="s">
        <v>143</v>
      </c>
    </row>
    <row r="127" spans="2:65" s="1" customFormat="1" ht="38.25" customHeight="1">
      <c r="B127" s="35"/>
      <c r="C127" s="167" t="s">
        <v>155</v>
      </c>
      <c r="D127" s="167" t="s">
        <v>144</v>
      </c>
      <c r="E127" s="168" t="s">
        <v>156</v>
      </c>
      <c r="F127" s="259" t="s">
        <v>157</v>
      </c>
      <c r="G127" s="259"/>
      <c r="H127" s="259"/>
      <c r="I127" s="259"/>
      <c r="J127" s="169" t="s">
        <v>147</v>
      </c>
      <c r="K127" s="170">
        <v>0.346</v>
      </c>
      <c r="L127" s="260">
        <v>0</v>
      </c>
      <c r="M127" s="261"/>
      <c r="N127" s="262">
        <f>ROUND(L127*K127,2)</f>
        <v>0</v>
      </c>
      <c r="O127" s="262"/>
      <c r="P127" s="262"/>
      <c r="Q127" s="262"/>
      <c r="R127" s="37"/>
      <c r="T127" s="171" t="s">
        <v>22</v>
      </c>
      <c r="U127" s="44" t="s">
        <v>43</v>
      </c>
      <c r="V127" s="36"/>
      <c r="W127" s="172">
        <f>V127*K127</f>
        <v>0</v>
      </c>
      <c r="X127" s="172">
        <v>0</v>
      </c>
      <c r="Y127" s="172">
        <f>X127*K127</f>
        <v>0</v>
      </c>
      <c r="Z127" s="172">
        <v>0</v>
      </c>
      <c r="AA127" s="173">
        <f>Z127*K127</f>
        <v>0</v>
      </c>
      <c r="AR127" s="19" t="s">
        <v>148</v>
      </c>
      <c r="AT127" s="19" t="s">
        <v>144</v>
      </c>
      <c r="AU127" s="19" t="s">
        <v>104</v>
      </c>
      <c r="AY127" s="19" t="s">
        <v>143</v>
      </c>
      <c r="BE127" s="110">
        <f>IF(U127="základní",N127,0)</f>
        <v>0</v>
      </c>
      <c r="BF127" s="110">
        <f>IF(U127="snížená",N127,0)</f>
        <v>0</v>
      </c>
      <c r="BG127" s="110">
        <f>IF(U127="zákl. přenesená",N127,0)</f>
        <v>0</v>
      </c>
      <c r="BH127" s="110">
        <f>IF(U127="sníž. přenesená",N127,0)</f>
        <v>0</v>
      </c>
      <c r="BI127" s="110">
        <f>IF(U127="nulová",N127,0)</f>
        <v>0</v>
      </c>
      <c r="BJ127" s="19" t="s">
        <v>86</v>
      </c>
      <c r="BK127" s="110">
        <f>ROUND(L127*K127,2)</f>
        <v>0</v>
      </c>
      <c r="BL127" s="19" t="s">
        <v>148</v>
      </c>
      <c r="BM127" s="19" t="s">
        <v>209</v>
      </c>
    </row>
    <row r="128" spans="2:63" s="9" customFormat="1" ht="37.35" customHeight="1">
      <c r="B128" s="156"/>
      <c r="C128" s="157"/>
      <c r="D128" s="158" t="s">
        <v>116</v>
      </c>
      <c r="E128" s="158"/>
      <c r="F128" s="158"/>
      <c r="G128" s="158"/>
      <c r="H128" s="158"/>
      <c r="I128" s="158"/>
      <c r="J128" s="158"/>
      <c r="K128" s="158"/>
      <c r="L128" s="158"/>
      <c r="M128" s="158"/>
      <c r="N128" s="274">
        <f>BK128</f>
        <v>0</v>
      </c>
      <c r="O128" s="275"/>
      <c r="P128" s="275"/>
      <c r="Q128" s="275"/>
      <c r="R128" s="159"/>
      <c r="T128" s="160"/>
      <c r="U128" s="157"/>
      <c r="V128" s="157"/>
      <c r="W128" s="161">
        <f>W129+W139</f>
        <v>0</v>
      </c>
      <c r="X128" s="157"/>
      <c r="Y128" s="161">
        <f>Y129+Y139</f>
        <v>0.21709199999999998</v>
      </c>
      <c r="Z128" s="157"/>
      <c r="AA128" s="162">
        <f>AA129+AA139</f>
        <v>0.3456</v>
      </c>
      <c r="AR128" s="163" t="s">
        <v>104</v>
      </c>
      <c r="AT128" s="164" t="s">
        <v>77</v>
      </c>
      <c r="AU128" s="164" t="s">
        <v>78</v>
      </c>
      <c r="AY128" s="163" t="s">
        <v>143</v>
      </c>
      <c r="BK128" s="165">
        <f>BK129+BK139</f>
        <v>0</v>
      </c>
    </row>
    <row r="129" spans="2:63" s="9" customFormat="1" ht="19.9" customHeight="1">
      <c r="B129" s="156"/>
      <c r="C129" s="157"/>
      <c r="D129" s="166" t="s">
        <v>117</v>
      </c>
      <c r="E129" s="166"/>
      <c r="F129" s="166"/>
      <c r="G129" s="166"/>
      <c r="H129" s="166"/>
      <c r="I129" s="166"/>
      <c r="J129" s="166"/>
      <c r="K129" s="166"/>
      <c r="L129" s="166"/>
      <c r="M129" s="166"/>
      <c r="N129" s="272">
        <f>BK129</f>
        <v>0</v>
      </c>
      <c r="O129" s="273"/>
      <c r="P129" s="273"/>
      <c r="Q129" s="273"/>
      <c r="R129" s="159"/>
      <c r="T129" s="160"/>
      <c r="U129" s="157"/>
      <c r="V129" s="157"/>
      <c r="W129" s="161">
        <f>SUM(W130:W138)</f>
        <v>0</v>
      </c>
      <c r="X129" s="157"/>
      <c r="Y129" s="161">
        <f>SUM(Y130:Y138)</f>
        <v>0.21643199999999999</v>
      </c>
      <c r="Z129" s="157"/>
      <c r="AA129" s="162">
        <f>SUM(AA130:AA138)</f>
        <v>0.3456</v>
      </c>
      <c r="AR129" s="163" t="s">
        <v>104</v>
      </c>
      <c r="AT129" s="164" t="s">
        <v>77</v>
      </c>
      <c r="AU129" s="164" t="s">
        <v>86</v>
      </c>
      <c r="AY129" s="163" t="s">
        <v>143</v>
      </c>
      <c r="BK129" s="165">
        <f>SUM(BK130:BK138)</f>
        <v>0</v>
      </c>
    </row>
    <row r="130" spans="2:65" s="1" customFormat="1" ht="16.5" customHeight="1">
      <c r="B130" s="35"/>
      <c r="C130" s="167" t="s">
        <v>148</v>
      </c>
      <c r="D130" s="167" t="s">
        <v>144</v>
      </c>
      <c r="E130" s="168" t="s">
        <v>159</v>
      </c>
      <c r="F130" s="259" t="s">
        <v>160</v>
      </c>
      <c r="G130" s="259"/>
      <c r="H130" s="259"/>
      <c r="I130" s="259"/>
      <c r="J130" s="169" t="s">
        <v>161</v>
      </c>
      <c r="K130" s="170">
        <v>57.6</v>
      </c>
      <c r="L130" s="260">
        <v>0</v>
      </c>
      <c r="M130" s="261"/>
      <c r="N130" s="262">
        <f aca="true" t="shared" si="5" ref="N130:N138">ROUND(L130*K130,2)</f>
        <v>0</v>
      </c>
      <c r="O130" s="262"/>
      <c r="P130" s="262"/>
      <c r="Q130" s="262"/>
      <c r="R130" s="37"/>
      <c r="T130" s="171" t="s">
        <v>22</v>
      </c>
      <c r="U130" s="44" t="s">
        <v>43</v>
      </c>
      <c r="V130" s="36"/>
      <c r="W130" s="172">
        <f aca="true" t="shared" si="6" ref="W130:W138">V130*K130</f>
        <v>0</v>
      </c>
      <c r="X130" s="172">
        <v>0</v>
      </c>
      <c r="Y130" s="172">
        <f aca="true" t="shared" si="7" ref="Y130:Y138">X130*K130</f>
        <v>0</v>
      </c>
      <c r="Z130" s="172">
        <v>0</v>
      </c>
      <c r="AA130" s="173">
        <f aca="true" t="shared" si="8" ref="AA130:AA138">Z130*K130</f>
        <v>0</v>
      </c>
      <c r="AR130" s="19" t="s">
        <v>162</v>
      </c>
      <c r="AT130" s="19" t="s">
        <v>144</v>
      </c>
      <c r="AU130" s="19" t="s">
        <v>104</v>
      </c>
      <c r="AY130" s="19" t="s">
        <v>143</v>
      </c>
      <c r="BE130" s="110">
        <f aca="true" t="shared" si="9" ref="BE130:BE138">IF(U130="základní",N130,0)</f>
        <v>0</v>
      </c>
      <c r="BF130" s="110">
        <f aca="true" t="shared" si="10" ref="BF130:BF138">IF(U130="snížená",N130,0)</f>
        <v>0</v>
      </c>
      <c r="BG130" s="110">
        <f aca="true" t="shared" si="11" ref="BG130:BG138">IF(U130="zákl. přenesená",N130,0)</f>
        <v>0</v>
      </c>
      <c r="BH130" s="110">
        <f aca="true" t="shared" si="12" ref="BH130:BH138">IF(U130="sníž. přenesená",N130,0)</f>
        <v>0</v>
      </c>
      <c r="BI130" s="110">
        <f aca="true" t="shared" si="13" ref="BI130:BI138">IF(U130="nulová",N130,0)</f>
        <v>0</v>
      </c>
      <c r="BJ130" s="19" t="s">
        <v>86</v>
      </c>
      <c r="BK130" s="110">
        <f aca="true" t="shared" si="14" ref="BK130:BK138">ROUND(L130*K130,2)</f>
        <v>0</v>
      </c>
      <c r="BL130" s="19" t="s">
        <v>162</v>
      </c>
      <c r="BM130" s="19" t="s">
        <v>210</v>
      </c>
    </row>
    <row r="131" spans="2:65" s="1" customFormat="1" ht="25.5" customHeight="1">
      <c r="B131" s="35"/>
      <c r="C131" s="167" t="s">
        <v>164</v>
      </c>
      <c r="D131" s="167" t="s">
        <v>144</v>
      </c>
      <c r="E131" s="168" t="s">
        <v>165</v>
      </c>
      <c r="F131" s="259" t="s">
        <v>166</v>
      </c>
      <c r="G131" s="259"/>
      <c r="H131" s="259"/>
      <c r="I131" s="259"/>
      <c r="J131" s="169" t="s">
        <v>161</v>
      </c>
      <c r="K131" s="170">
        <v>57.6</v>
      </c>
      <c r="L131" s="260">
        <v>0</v>
      </c>
      <c r="M131" s="261"/>
      <c r="N131" s="262">
        <f t="shared" si="5"/>
        <v>0</v>
      </c>
      <c r="O131" s="262"/>
      <c r="P131" s="262"/>
      <c r="Q131" s="262"/>
      <c r="R131" s="37"/>
      <c r="T131" s="171" t="s">
        <v>22</v>
      </c>
      <c r="U131" s="44" t="s">
        <v>43</v>
      </c>
      <c r="V131" s="36"/>
      <c r="W131" s="172">
        <f t="shared" si="6"/>
        <v>0</v>
      </c>
      <c r="X131" s="172">
        <v>7E-05</v>
      </c>
      <c r="Y131" s="172">
        <f t="shared" si="7"/>
        <v>0.004032</v>
      </c>
      <c r="Z131" s="172">
        <v>0</v>
      </c>
      <c r="AA131" s="173">
        <f t="shared" si="8"/>
        <v>0</v>
      </c>
      <c r="AR131" s="19" t="s">
        <v>162</v>
      </c>
      <c r="AT131" s="19" t="s">
        <v>144</v>
      </c>
      <c r="AU131" s="19" t="s">
        <v>104</v>
      </c>
      <c r="AY131" s="19" t="s">
        <v>143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9" t="s">
        <v>86</v>
      </c>
      <c r="BK131" s="110">
        <f t="shared" si="14"/>
        <v>0</v>
      </c>
      <c r="BL131" s="19" t="s">
        <v>162</v>
      </c>
      <c r="BM131" s="19" t="s">
        <v>211</v>
      </c>
    </row>
    <row r="132" spans="2:65" s="1" customFormat="1" ht="25.5" customHeight="1">
      <c r="B132" s="35"/>
      <c r="C132" s="167" t="s">
        <v>168</v>
      </c>
      <c r="D132" s="167" t="s">
        <v>144</v>
      </c>
      <c r="E132" s="168" t="s">
        <v>169</v>
      </c>
      <c r="F132" s="259" t="s">
        <v>170</v>
      </c>
      <c r="G132" s="259"/>
      <c r="H132" s="259"/>
      <c r="I132" s="259"/>
      <c r="J132" s="169" t="s">
        <v>161</v>
      </c>
      <c r="K132" s="170">
        <v>57.6</v>
      </c>
      <c r="L132" s="260">
        <v>0</v>
      </c>
      <c r="M132" s="261"/>
      <c r="N132" s="262">
        <f t="shared" si="5"/>
        <v>0</v>
      </c>
      <c r="O132" s="262"/>
      <c r="P132" s="262"/>
      <c r="Q132" s="262"/>
      <c r="R132" s="37"/>
      <c r="T132" s="171" t="s">
        <v>22</v>
      </c>
      <c r="U132" s="44" t="s">
        <v>43</v>
      </c>
      <c r="V132" s="36"/>
      <c r="W132" s="172">
        <f t="shared" si="6"/>
        <v>0</v>
      </c>
      <c r="X132" s="172">
        <v>0</v>
      </c>
      <c r="Y132" s="172">
        <f t="shared" si="7"/>
        <v>0</v>
      </c>
      <c r="Z132" s="172">
        <v>0.003</v>
      </c>
      <c r="AA132" s="173">
        <f t="shared" si="8"/>
        <v>0.1728</v>
      </c>
      <c r="AR132" s="19" t="s">
        <v>162</v>
      </c>
      <c r="AT132" s="19" t="s">
        <v>144</v>
      </c>
      <c r="AU132" s="19" t="s">
        <v>104</v>
      </c>
      <c r="AY132" s="19" t="s">
        <v>143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9" t="s">
        <v>86</v>
      </c>
      <c r="BK132" s="110">
        <f t="shared" si="14"/>
        <v>0</v>
      </c>
      <c r="BL132" s="19" t="s">
        <v>162</v>
      </c>
      <c r="BM132" s="19" t="s">
        <v>212</v>
      </c>
    </row>
    <row r="133" spans="2:65" s="1" customFormat="1" ht="25.5" customHeight="1">
      <c r="B133" s="35"/>
      <c r="C133" s="167" t="s">
        <v>172</v>
      </c>
      <c r="D133" s="167" t="s">
        <v>144</v>
      </c>
      <c r="E133" s="168" t="s">
        <v>173</v>
      </c>
      <c r="F133" s="259" t="s">
        <v>174</v>
      </c>
      <c r="G133" s="259"/>
      <c r="H133" s="259"/>
      <c r="I133" s="259"/>
      <c r="J133" s="169" t="s">
        <v>161</v>
      </c>
      <c r="K133" s="170">
        <v>57.6</v>
      </c>
      <c r="L133" s="260">
        <v>0</v>
      </c>
      <c r="M133" s="261"/>
      <c r="N133" s="262">
        <f t="shared" si="5"/>
        <v>0</v>
      </c>
      <c r="O133" s="262"/>
      <c r="P133" s="262"/>
      <c r="Q133" s="262"/>
      <c r="R133" s="37"/>
      <c r="T133" s="171" t="s">
        <v>22</v>
      </c>
      <c r="U133" s="44" t="s">
        <v>43</v>
      </c>
      <c r="V133" s="36"/>
      <c r="W133" s="172">
        <f t="shared" si="6"/>
        <v>0</v>
      </c>
      <c r="X133" s="172">
        <v>0</v>
      </c>
      <c r="Y133" s="172">
        <f t="shared" si="7"/>
        <v>0</v>
      </c>
      <c r="Z133" s="172">
        <v>0.003</v>
      </c>
      <c r="AA133" s="173">
        <f t="shared" si="8"/>
        <v>0.1728</v>
      </c>
      <c r="AR133" s="19" t="s">
        <v>162</v>
      </c>
      <c r="AT133" s="19" t="s">
        <v>144</v>
      </c>
      <c r="AU133" s="19" t="s">
        <v>104</v>
      </c>
      <c r="AY133" s="19" t="s">
        <v>143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9" t="s">
        <v>86</v>
      </c>
      <c r="BK133" s="110">
        <f t="shared" si="14"/>
        <v>0</v>
      </c>
      <c r="BL133" s="19" t="s">
        <v>162</v>
      </c>
      <c r="BM133" s="19" t="s">
        <v>213</v>
      </c>
    </row>
    <row r="134" spans="2:65" s="1" customFormat="1" ht="16.5" customHeight="1">
      <c r="B134" s="35"/>
      <c r="C134" s="167" t="s">
        <v>176</v>
      </c>
      <c r="D134" s="167" t="s">
        <v>144</v>
      </c>
      <c r="E134" s="168" t="s">
        <v>177</v>
      </c>
      <c r="F134" s="259" t="s">
        <v>178</v>
      </c>
      <c r="G134" s="259"/>
      <c r="H134" s="259"/>
      <c r="I134" s="259"/>
      <c r="J134" s="169" t="s">
        <v>161</v>
      </c>
      <c r="K134" s="170">
        <v>57.6</v>
      </c>
      <c r="L134" s="260">
        <v>0</v>
      </c>
      <c r="M134" s="261"/>
      <c r="N134" s="262">
        <f t="shared" si="5"/>
        <v>0</v>
      </c>
      <c r="O134" s="262"/>
      <c r="P134" s="262"/>
      <c r="Q134" s="262"/>
      <c r="R134" s="37"/>
      <c r="T134" s="171" t="s">
        <v>22</v>
      </c>
      <c r="U134" s="44" t="s">
        <v>43</v>
      </c>
      <c r="V134" s="36"/>
      <c r="W134" s="172">
        <f t="shared" si="6"/>
        <v>0</v>
      </c>
      <c r="X134" s="172">
        <v>0.0003</v>
      </c>
      <c r="Y134" s="172">
        <f t="shared" si="7"/>
        <v>0.01728</v>
      </c>
      <c r="Z134" s="172">
        <v>0</v>
      </c>
      <c r="AA134" s="173">
        <f t="shared" si="8"/>
        <v>0</v>
      </c>
      <c r="AR134" s="19" t="s">
        <v>162</v>
      </c>
      <c r="AT134" s="19" t="s">
        <v>144</v>
      </c>
      <c r="AU134" s="19" t="s">
        <v>104</v>
      </c>
      <c r="AY134" s="19" t="s">
        <v>143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9" t="s">
        <v>86</v>
      </c>
      <c r="BK134" s="110">
        <f t="shared" si="14"/>
        <v>0</v>
      </c>
      <c r="BL134" s="19" t="s">
        <v>162</v>
      </c>
      <c r="BM134" s="19" t="s">
        <v>214</v>
      </c>
    </row>
    <row r="135" spans="2:65" s="1" customFormat="1" ht="38.25" customHeight="1">
      <c r="B135" s="35"/>
      <c r="C135" s="182" t="s">
        <v>180</v>
      </c>
      <c r="D135" s="182" t="s">
        <v>181</v>
      </c>
      <c r="E135" s="183" t="s">
        <v>182</v>
      </c>
      <c r="F135" s="265" t="s">
        <v>183</v>
      </c>
      <c r="G135" s="265"/>
      <c r="H135" s="265"/>
      <c r="I135" s="265"/>
      <c r="J135" s="184" t="s">
        <v>161</v>
      </c>
      <c r="K135" s="185">
        <v>63.36</v>
      </c>
      <c r="L135" s="266">
        <v>0</v>
      </c>
      <c r="M135" s="267"/>
      <c r="N135" s="268">
        <f t="shared" si="5"/>
        <v>0</v>
      </c>
      <c r="O135" s="262"/>
      <c r="P135" s="262"/>
      <c r="Q135" s="262"/>
      <c r="R135" s="37"/>
      <c r="T135" s="171" t="s">
        <v>22</v>
      </c>
      <c r="U135" s="44" t="s">
        <v>43</v>
      </c>
      <c r="V135" s="36"/>
      <c r="W135" s="172">
        <f t="shared" si="6"/>
        <v>0</v>
      </c>
      <c r="X135" s="172">
        <v>0.00275</v>
      </c>
      <c r="Y135" s="172">
        <f t="shared" si="7"/>
        <v>0.17423999999999998</v>
      </c>
      <c r="Z135" s="172">
        <v>0</v>
      </c>
      <c r="AA135" s="173">
        <f t="shared" si="8"/>
        <v>0</v>
      </c>
      <c r="AR135" s="19" t="s">
        <v>184</v>
      </c>
      <c r="AT135" s="19" t="s">
        <v>181</v>
      </c>
      <c r="AU135" s="19" t="s">
        <v>104</v>
      </c>
      <c r="AY135" s="19" t="s">
        <v>143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9" t="s">
        <v>86</v>
      </c>
      <c r="BK135" s="110">
        <f t="shared" si="14"/>
        <v>0</v>
      </c>
      <c r="BL135" s="19" t="s">
        <v>162</v>
      </c>
      <c r="BM135" s="19" t="s">
        <v>215</v>
      </c>
    </row>
    <row r="136" spans="2:65" s="1" customFormat="1" ht="25.5" customHeight="1">
      <c r="B136" s="35"/>
      <c r="C136" s="167" t="s">
        <v>186</v>
      </c>
      <c r="D136" s="167" t="s">
        <v>144</v>
      </c>
      <c r="E136" s="168" t="s">
        <v>187</v>
      </c>
      <c r="F136" s="259" t="s">
        <v>188</v>
      </c>
      <c r="G136" s="259"/>
      <c r="H136" s="259"/>
      <c r="I136" s="259"/>
      <c r="J136" s="169" t="s">
        <v>189</v>
      </c>
      <c r="K136" s="170">
        <v>50</v>
      </c>
      <c r="L136" s="260">
        <v>0</v>
      </c>
      <c r="M136" s="261"/>
      <c r="N136" s="262">
        <f t="shared" si="5"/>
        <v>0</v>
      </c>
      <c r="O136" s="262"/>
      <c r="P136" s="262"/>
      <c r="Q136" s="262"/>
      <c r="R136" s="37"/>
      <c r="T136" s="171" t="s">
        <v>22</v>
      </c>
      <c r="U136" s="44" t="s">
        <v>43</v>
      </c>
      <c r="V136" s="36"/>
      <c r="W136" s="172">
        <f t="shared" si="6"/>
        <v>0</v>
      </c>
      <c r="X136" s="172">
        <v>3E-05</v>
      </c>
      <c r="Y136" s="172">
        <f t="shared" si="7"/>
        <v>0.0015</v>
      </c>
      <c r="Z136" s="172">
        <v>0</v>
      </c>
      <c r="AA136" s="173">
        <f t="shared" si="8"/>
        <v>0</v>
      </c>
      <c r="AR136" s="19" t="s">
        <v>162</v>
      </c>
      <c r="AT136" s="19" t="s">
        <v>144</v>
      </c>
      <c r="AU136" s="19" t="s">
        <v>104</v>
      </c>
      <c r="AY136" s="19" t="s">
        <v>143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9" t="s">
        <v>86</v>
      </c>
      <c r="BK136" s="110">
        <f t="shared" si="14"/>
        <v>0</v>
      </c>
      <c r="BL136" s="19" t="s">
        <v>162</v>
      </c>
      <c r="BM136" s="19" t="s">
        <v>216</v>
      </c>
    </row>
    <row r="137" spans="2:65" s="1" customFormat="1" ht="16.5" customHeight="1">
      <c r="B137" s="35"/>
      <c r="C137" s="182" t="s">
        <v>191</v>
      </c>
      <c r="D137" s="182" t="s">
        <v>181</v>
      </c>
      <c r="E137" s="183" t="s">
        <v>192</v>
      </c>
      <c r="F137" s="265" t="s">
        <v>193</v>
      </c>
      <c r="G137" s="265"/>
      <c r="H137" s="265"/>
      <c r="I137" s="265"/>
      <c r="J137" s="184" t="s">
        <v>189</v>
      </c>
      <c r="K137" s="185">
        <v>51</v>
      </c>
      <c r="L137" s="266">
        <v>0</v>
      </c>
      <c r="M137" s="267"/>
      <c r="N137" s="268">
        <f t="shared" si="5"/>
        <v>0</v>
      </c>
      <c r="O137" s="262"/>
      <c r="P137" s="262"/>
      <c r="Q137" s="262"/>
      <c r="R137" s="37"/>
      <c r="T137" s="171" t="s">
        <v>22</v>
      </c>
      <c r="U137" s="44" t="s">
        <v>43</v>
      </c>
      <c r="V137" s="36"/>
      <c r="W137" s="172">
        <f t="shared" si="6"/>
        <v>0</v>
      </c>
      <c r="X137" s="172">
        <v>0.00038</v>
      </c>
      <c r="Y137" s="172">
        <f t="shared" si="7"/>
        <v>0.01938</v>
      </c>
      <c r="Z137" s="172">
        <v>0</v>
      </c>
      <c r="AA137" s="173">
        <f t="shared" si="8"/>
        <v>0</v>
      </c>
      <c r="AR137" s="19" t="s">
        <v>184</v>
      </c>
      <c r="AT137" s="19" t="s">
        <v>181</v>
      </c>
      <c r="AU137" s="19" t="s">
        <v>104</v>
      </c>
      <c r="AY137" s="19" t="s">
        <v>143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9" t="s">
        <v>86</v>
      </c>
      <c r="BK137" s="110">
        <f t="shared" si="14"/>
        <v>0</v>
      </c>
      <c r="BL137" s="19" t="s">
        <v>162</v>
      </c>
      <c r="BM137" s="19" t="s">
        <v>217</v>
      </c>
    </row>
    <row r="138" spans="2:65" s="1" customFormat="1" ht="25.5" customHeight="1">
      <c r="B138" s="35"/>
      <c r="C138" s="167" t="s">
        <v>195</v>
      </c>
      <c r="D138" s="167" t="s">
        <v>144</v>
      </c>
      <c r="E138" s="168" t="s">
        <v>196</v>
      </c>
      <c r="F138" s="259" t="s">
        <v>197</v>
      </c>
      <c r="G138" s="259"/>
      <c r="H138" s="259"/>
      <c r="I138" s="259"/>
      <c r="J138" s="169" t="s">
        <v>147</v>
      </c>
      <c r="K138" s="170">
        <v>0.216</v>
      </c>
      <c r="L138" s="260">
        <v>0</v>
      </c>
      <c r="M138" s="261"/>
      <c r="N138" s="262">
        <f t="shared" si="5"/>
        <v>0</v>
      </c>
      <c r="O138" s="262"/>
      <c r="P138" s="262"/>
      <c r="Q138" s="262"/>
      <c r="R138" s="37"/>
      <c r="T138" s="171" t="s">
        <v>22</v>
      </c>
      <c r="U138" s="44" t="s">
        <v>43</v>
      </c>
      <c r="V138" s="36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9" t="s">
        <v>162</v>
      </c>
      <c r="AT138" s="19" t="s">
        <v>144</v>
      </c>
      <c r="AU138" s="19" t="s">
        <v>104</v>
      </c>
      <c r="AY138" s="19" t="s">
        <v>143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9" t="s">
        <v>86</v>
      </c>
      <c r="BK138" s="110">
        <f t="shared" si="14"/>
        <v>0</v>
      </c>
      <c r="BL138" s="19" t="s">
        <v>162</v>
      </c>
      <c r="BM138" s="19" t="s">
        <v>218</v>
      </c>
    </row>
    <row r="139" spans="2:63" s="9" customFormat="1" ht="29.85" customHeight="1">
      <c r="B139" s="156"/>
      <c r="C139" s="157"/>
      <c r="D139" s="166" t="s">
        <v>118</v>
      </c>
      <c r="E139" s="166"/>
      <c r="F139" s="166"/>
      <c r="G139" s="166"/>
      <c r="H139" s="166"/>
      <c r="I139" s="166"/>
      <c r="J139" s="166"/>
      <c r="K139" s="166"/>
      <c r="L139" s="166"/>
      <c r="M139" s="166"/>
      <c r="N139" s="276">
        <f>BK139</f>
        <v>0</v>
      </c>
      <c r="O139" s="277"/>
      <c r="P139" s="277"/>
      <c r="Q139" s="277"/>
      <c r="R139" s="159"/>
      <c r="T139" s="160"/>
      <c r="U139" s="157"/>
      <c r="V139" s="157"/>
      <c r="W139" s="161">
        <f>W140</f>
        <v>0</v>
      </c>
      <c r="X139" s="157"/>
      <c r="Y139" s="161">
        <f>Y140</f>
        <v>0.00066</v>
      </c>
      <c r="Z139" s="157"/>
      <c r="AA139" s="162">
        <f>AA140</f>
        <v>0</v>
      </c>
      <c r="AR139" s="163" t="s">
        <v>104</v>
      </c>
      <c r="AT139" s="164" t="s">
        <v>77</v>
      </c>
      <c r="AU139" s="164" t="s">
        <v>86</v>
      </c>
      <c r="AY139" s="163" t="s">
        <v>143</v>
      </c>
      <c r="BK139" s="165">
        <f>BK140</f>
        <v>0</v>
      </c>
    </row>
    <row r="140" spans="2:65" s="1" customFormat="1" ht="16.5" customHeight="1">
      <c r="B140" s="35"/>
      <c r="C140" s="167" t="s">
        <v>199</v>
      </c>
      <c r="D140" s="167" t="s">
        <v>144</v>
      </c>
      <c r="E140" s="168" t="s">
        <v>200</v>
      </c>
      <c r="F140" s="259" t="s">
        <v>201</v>
      </c>
      <c r="G140" s="259"/>
      <c r="H140" s="259"/>
      <c r="I140" s="259"/>
      <c r="J140" s="169" t="s">
        <v>161</v>
      </c>
      <c r="K140" s="170">
        <v>4.4</v>
      </c>
      <c r="L140" s="260">
        <v>0</v>
      </c>
      <c r="M140" s="261"/>
      <c r="N140" s="262">
        <f>ROUND(L140*K140,2)</f>
        <v>0</v>
      </c>
      <c r="O140" s="262"/>
      <c r="P140" s="262"/>
      <c r="Q140" s="262"/>
      <c r="R140" s="37"/>
      <c r="T140" s="171" t="s">
        <v>22</v>
      </c>
      <c r="U140" s="44" t="s">
        <v>43</v>
      </c>
      <c r="V140" s="36"/>
      <c r="W140" s="172">
        <f>V140*K140</f>
        <v>0</v>
      </c>
      <c r="X140" s="172">
        <v>0.00015</v>
      </c>
      <c r="Y140" s="172">
        <f>X140*K140</f>
        <v>0.00066</v>
      </c>
      <c r="Z140" s="172">
        <v>0</v>
      </c>
      <c r="AA140" s="173">
        <f>Z140*K140</f>
        <v>0</v>
      </c>
      <c r="AR140" s="19" t="s">
        <v>162</v>
      </c>
      <c r="AT140" s="19" t="s">
        <v>144</v>
      </c>
      <c r="AU140" s="19" t="s">
        <v>104</v>
      </c>
      <c r="AY140" s="19" t="s">
        <v>143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9" t="s">
        <v>86</v>
      </c>
      <c r="BK140" s="110">
        <f>ROUND(L140*K140,2)</f>
        <v>0</v>
      </c>
      <c r="BL140" s="19" t="s">
        <v>162</v>
      </c>
      <c r="BM140" s="19" t="s">
        <v>219</v>
      </c>
    </row>
    <row r="141" spans="2:63" s="1" customFormat="1" ht="49.9" customHeight="1">
      <c r="B141" s="35"/>
      <c r="C141" s="36"/>
      <c r="D141" s="158" t="s">
        <v>203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8">
        <f aca="true" t="shared" si="15" ref="N141:N146">BK141</f>
        <v>0</v>
      </c>
      <c r="O141" s="279"/>
      <c r="P141" s="279"/>
      <c r="Q141" s="279"/>
      <c r="R141" s="37"/>
      <c r="T141" s="143"/>
      <c r="U141" s="36"/>
      <c r="V141" s="36"/>
      <c r="W141" s="36"/>
      <c r="X141" s="36"/>
      <c r="Y141" s="36"/>
      <c r="Z141" s="36"/>
      <c r="AA141" s="78"/>
      <c r="AT141" s="19" t="s">
        <v>77</v>
      </c>
      <c r="AU141" s="19" t="s">
        <v>78</v>
      </c>
      <c r="AY141" s="19" t="s">
        <v>204</v>
      </c>
      <c r="BK141" s="110">
        <f>SUM(BK142:BK146)</f>
        <v>0</v>
      </c>
    </row>
    <row r="142" spans="2:63" s="1" customFormat="1" ht="22.35" customHeight="1">
      <c r="B142" s="35"/>
      <c r="C142" s="186" t="s">
        <v>22</v>
      </c>
      <c r="D142" s="186" t="s">
        <v>144</v>
      </c>
      <c r="E142" s="187" t="s">
        <v>22</v>
      </c>
      <c r="F142" s="269" t="s">
        <v>22</v>
      </c>
      <c r="G142" s="269"/>
      <c r="H142" s="269"/>
      <c r="I142" s="269"/>
      <c r="J142" s="188" t="s">
        <v>22</v>
      </c>
      <c r="K142" s="189"/>
      <c r="L142" s="260"/>
      <c r="M142" s="262"/>
      <c r="N142" s="262">
        <f t="shared" si="15"/>
        <v>0</v>
      </c>
      <c r="O142" s="262"/>
      <c r="P142" s="262"/>
      <c r="Q142" s="262"/>
      <c r="R142" s="37"/>
      <c r="T142" s="171" t="s">
        <v>22</v>
      </c>
      <c r="U142" s="190" t="s">
        <v>43</v>
      </c>
      <c r="V142" s="36"/>
      <c r="W142" s="36"/>
      <c r="X142" s="36"/>
      <c r="Y142" s="36"/>
      <c r="Z142" s="36"/>
      <c r="AA142" s="78"/>
      <c r="AT142" s="19" t="s">
        <v>204</v>
      </c>
      <c r="AU142" s="19" t="s">
        <v>86</v>
      </c>
      <c r="AY142" s="19" t="s">
        <v>204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9" t="s">
        <v>86</v>
      </c>
      <c r="BK142" s="110">
        <f>L142*K142</f>
        <v>0</v>
      </c>
    </row>
    <row r="143" spans="2:63" s="1" customFormat="1" ht="22.35" customHeight="1">
      <c r="B143" s="35"/>
      <c r="C143" s="186" t="s">
        <v>22</v>
      </c>
      <c r="D143" s="186" t="s">
        <v>144</v>
      </c>
      <c r="E143" s="187" t="s">
        <v>22</v>
      </c>
      <c r="F143" s="269" t="s">
        <v>22</v>
      </c>
      <c r="G143" s="269"/>
      <c r="H143" s="269"/>
      <c r="I143" s="269"/>
      <c r="J143" s="188" t="s">
        <v>22</v>
      </c>
      <c r="K143" s="189"/>
      <c r="L143" s="260"/>
      <c r="M143" s="262"/>
      <c r="N143" s="262">
        <f t="shared" si="15"/>
        <v>0</v>
      </c>
      <c r="O143" s="262"/>
      <c r="P143" s="262"/>
      <c r="Q143" s="262"/>
      <c r="R143" s="37"/>
      <c r="T143" s="171" t="s">
        <v>22</v>
      </c>
      <c r="U143" s="190" t="s">
        <v>43</v>
      </c>
      <c r="V143" s="36"/>
      <c r="W143" s="36"/>
      <c r="X143" s="36"/>
      <c r="Y143" s="36"/>
      <c r="Z143" s="36"/>
      <c r="AA143" s="78"/>
      <c r="AT143" s="19" t="s">
        <v>204</v>
      </c>
      <c r="AU143" s="19" t="s">
        <v>86</v>
      </c>
      <c r="AY143" s="19" t="s">
        <v>204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9" t="s">
        <v>86</v>
      </c>
      <c r="BK143" s="110">
        <f>L143*K143</f>
        <v>0</v>
      </c>
    </row>
    <row r="144" spans="2:63" s="1" customFormat="1" ht="22.35" customHeight="1">
      <c r="B144" s="35"/>
      <c r="C144" s="186" t="s">
        <v>22</v>
      </c>
      <c r="D144" s="186" t="s">
        <v>144</v>
      </c>
      <c r="E144" s="187" t="s">
        <v>22</v>
      </c>
      <c r="F144" s="269" t="s">
        <v>22</v>
      </c>
      <c r="G144" s="269"/>
      <c r="H144" s="269"/>
      <c r="I144" s="269"/>
      <c r="J144" s="188" t="s">
        <v>22</v>
      </c>
      <c r="K144" s="189"/>
      <c r="L144" s="260"/>
      <c r="M144" s="262"/>
      <c r="N144" s="262">
        <f t="shared" si="15"/>
        <v>0</v>
      </c>
      <c r="O144" s="262"/>
      <c r="P144" s="262"/>
      <c r="Q144" s="262"/>
      <c r="R144" s="37"/>
      <c r="T144" s="171" t="s">
        <v>22</v>
      </c>
      <c r="U144" s="190" t="s">
        <v>43</v>
      </c>
      <c r="V144" s="36"/>
      <c r="W144" s="36"/>
      <c r="X144" s="36"/>
      <c r="Y144" s="36"/>
      <c r="Z144" s="36"/>
      <c r="AA144" s="78"/>
      <c r="AT144" s="19" t="s">
        <v>204</v>
      </c>
      <c r="AU144" s="19" t="s">
        <v>86</v>
      </c>
      <c r="AY144" s="19" t="s">
        <v>204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9" t="s">
        <v>86</v>
      </c>
      <c r="BK144" s="110">
        <f>L144*K144</f>
        <v>0</v>
      </c>
    </row>
    <row r="145" spans="2:63" s="1" customFormat="1" ht="22.35" customHeight="1">
      <c r="B145" s="35"/>
      <c r="C145" s="186" t="s">
        <v>22</v>
      </c>
      <c r="D145" s="186" t="s">
        <v>144</v>
      </c>
      <c r="E145" s="187" t="s">
        <v>22</v>
      </c>
      <c r="F145" s="269" t="s">
        <v>22</v>
      </c>
      <c r="G145" s="269"/>
      <c r="H145" s="269"/>
      <c r="I145" s="269"/>
      <c r="J145" s="188" t="s">
        <v>22</v>
      </c>
      <c r="K145" s="189"/>
      <c r="L145" s="260"/>
      <c r="M145" s="262"/>
      <c r="N145" s="262">
        <f t="shared" si="15"/>
        <v>0</v>
      </c>
      <c r="O145" s="262"/>
      <c r="P145" s="262"/>
      <c r="Q145" s="262"/>
      <c r="R145" s="37"/>
      <c r="T145" s="171" t="s">
        <v>22</v>
      </c>
      <c r="U145" s="190" t="s">
        <v>43</v>
      </c>
      <c r="V145" s="36"/>
      <c r="W145" s="36"/>
      <c r="X145" s="36"/>
      <c r="Y145" s="36"/>
      <c r="Z145" s="36"/>
      <c r="AA145" s="78"/>
      <c r="AT145" s="19" t="s">
        <v>204</v>
      </c>
      <c r="AU145" s="19" t="s">
        <v>86</v>
      </c>
      <c r="AY145" s="19" t="s">
        <v>204</v>
      </c>
      <c r="BE145" s="110">
        <f>IF(U145="základní",N145,0)</f>
        <v>0</v>
      </c>
      <c r="BF145" s="110">
        <f>IF(U145="snížená",N145,0)</f>
        <v>0</v>
      </c>
      <c r="BG145" s="110">
        <f>IF(U145="zákl. přenesená",N145,0)</f>
        <v>0</v>
      </c>
      <c r="BH145" s="110">
        <f>IF(U145="sníž. přenesená",N145,0)</f>
        <v>0</v>
      </c>
      <c r="BI145" s="110">
        <f>IF(U145="nulová",N145,0)</f>
        <v>0</v>
      </c>
      <c r="BJ145" s="19" t="s">
        <v>86</v>
      </c>
      <c r="BK145" s="110">
        <f>L145*K145</f>
        <v>0</v>
      </c>
    </row>
    <row r="146" spans="2:63" s="1" customFormat="1" ht="22.35" customHeight="1">
      <c r="B146" s="35"/>
      <c r="C146" s="186" t="s">
        <v>22</v>
      </c>
      <c r="D146" s="186" t="s">
        <v>144</v>
      </c>
      <c r="E146" s="187" t="s">
        <v>22</v>
      </c>
      <c r="F146" s="269" t="s">
        <v>22</v>
      </c>
      <c r="G146" s="269"/>
      <c r="H146" s="269"/>
      <c r="I146" s="269"/>
      <c r="J146" s="188" t="s">
        <v>22</v>
      </c>
      <c r="K146" s="189"/>
      <c r="L146" s="260"/>
      <c r="M146" s="262"/>
      <c r="N146" s="262">
        <f t="shared" si="15"/>
        <v>0</v>
      </c>
      <c r="O146" s="262"/>
      <c r="P146" s="262"/>
      <c r="Q146" s="262"/>
      <c r="R146" s="37"/>
      <c r="T146" s="171" t="s">
        <v>22</v>
      </c>
      <c r="U146" s="190" t="s">
        <v>43</v>
      </c>
      <c r="V146" s="56"/>
      <c r="W146" s="56"/>
      <c r="X146" s="56"/>
      <c r="Y146" s="56"/>
      <c r="Z146" s="56"/>
      <c r="AA146" s="58"/>
      <c r="AT146" s="19" t="s">
        <v>204</v>
      </c>
      <c r="AU146" s="19" t="s">
        <v>86</v>
      </c>
      <c r="AY146" s="19" t="s">
        <v>204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9" t="s">
        <v>86</v>
      </c>
      <c r="BK146" s="110">
        <f>L146*K146</f>
        <v>0</v>
      </c>
    </row>
    <row r="147" spans="2:18" s="1" customFormat="1" ht="6.95" customHeight="1"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1"/>
    </row>
  </sheetData>
  <sheetProtection algorithmName="SHA-512" hashValue="+qyw5EWpUYspwclbWrSGTPV8ka5k2SAdv2D9J8kep58FLyL7Ca8BtstW06jP2pNv37rGXfTBjywtM2Fq5fwdkA==" saltValue="mWBfo3tSkNzR1c2t0r6bVcEN2/2AgLBtu29w4p/fVMCKSUrRdHawPqkxbK/TlzbuhgOSNiHvtZSWR7ulowsaKg==" spinCount="10" sheet="1" objects="1" scenarios="1" formatColumns="0" formatRows="0"/>
  <mergeCells count="130">
    <mergeCell ref="N121:Q121"/>
    <mergeCell ref="N122:Q122"/>
    <mergeCell ref="N123:Q123"/>
    <mergeCell ref="N128:Q128"/>
    <mergeCell ref="N129:Q129"/>
    <mergeCell ref="N139:Q139"/>
    <mergeCell ref="N141:Q141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2:D147">
      <formula1>"K, M"</formula1>
    </dataValidation>
    <dataValidation type="list" allowBlank="1" showInputMessage="1" showErrorMessage="1" error="Povoleny jsou hodnoty základní, snížená, zákl. přenesená, sníž. přenesená, nulová." sqref="U142:U1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Domov-PC\Domov</dc:creator>
  <cp:keywords/>
  <dc:description/>
  <cp:lastModifiedBy>jednatelstvi</cp:lastModifiedBy>
  <dcterms:created xsi:type="dcterms:W3CDTF">2018-03-26T09:57:17Z</dcterms:created>
  <dcterms:modified xsi:type="dcterms:W3CDTF">2018-03-26T10:09:18Z</dcterms:modified>
  <cp:category/>
  <cp:version/>
  <cp:contentType/>
  <cp:contentStatus/>
</cp:coreProperties>
</file>