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Pokyny pro vyplnění" sheetId="1" r:id="rId1"/>
    <sheet name="01 Krycí list" sheetId="2" r:id="rId2"/>
    <sheet name="02 Rekapitulace" sheetId="3" r:id="rId3"/>
    <sheet name="03 Soupis prací" sheetId="4" r:id="rId4"/>
  </sheets>
  <externalReferences>
    <externalReference r:id="rId7"/>
    <externalReference r:id="rId8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fullCalcOnLoad="1"/>
</workbook>
</file>

<file path=xl/sharedStrings.xml><?xml version="1.0" encoding="utf-8"?>
<sst xmlns="http://schemas.openxmlformats.org/spreadsheetml/2006/main" count="428" uniqueCount="264">
  <si>
    <t>Odstranění podkladu pl do 50 m2 z kameniva drceného tl 100 mm</t>
  </si>
  <si>
    <t>m2</t>
  </si>
  <si>
    <t>m3</t>
  </si>
  <si>
    <t>Základové desky z betonu prostého C 16/20</t>
  </si>
  <si>
    <t>m</t>
  </si>
  <si>
    <t>ks</t>
  </si>
  <si>
    <t>kpl</t>
  </si>
  <si>
    <t>kus</t>
  </si>
  <si>
    <t>ZTI - kanalizace - splašková</t>
  </si>
  <si>
    <t>Potrubí kanalizační z PP připojovací systém HT DN 70</t>
  </si>
  <si>
    <t>Potrubí kanalizační z PP připojovací systém HT DN 50</t>
  </si>
  <si>
    <t>ZTI - vodovod</t>
  </si>
  <si>
    <t>ZTI - plynovod</t>
  </si>
  <si>
    <t>Tlaková zkouška plynovodního potrubí</t>
  </si>
  <si>
    <t>ZTI - zařizovací předměty</t>
  </si>
  <si>
    <t>soubor</t>
  </si>
  <si>
    <t>Elektro</t>
  </si>
  <si>
    <t>Elektro - instalace</t>
  </si>
  <si>
    <t>Revize elektro</t>
  </si>
  <si>
    <t>Vzduchotechnika</t>
  </si>
  <si>
    <t>VZT - instalace</t>
  </si>
  <si>
    <t>MJ</t>
  </si>
  <si>
    <t>Kč</t>
  </si>
  <si>
    <t>t</t>
  </si>
  <si>
    <t>Vodorovné konstrukce</t>
  </si>
  <si>
    <t>Demolice konstrukcí objektů zděných na MVC postupným rozebíráním</t>
  </si>
  <si>
    <t>Izolace proti vodě</t>
  </si>
  <si>
    <t>Provedení izolace proti zemní vlhkosti pásy přitavením vodorovné NAIP</t>
  </si>
  <si>
    <t>Konstrukce truhlářské</t>
  </si>
  <si>
    <t>kg</t>
  </si>
  <si>
    <t>ZTI</t>
  </si>
  <si>
    <t>Odstranění podkladu pl do 50 m2 z betonu vyztuženého sítěmi tl 100 mm</t>
  </si>
  <si>
    <t>Přisekání plošné zdiva z cihel pálených na MV nebo MVC tl do 150 mm</t>
  </si>
  <si>
    <t>Vybourání kovových dveřních zárubní pl do 2 m2</t>
  </si>
  <si>
    <t>Přesuny hmot</t>
  </si>
  <si>
    <t xml:space="preserve">Řezání konstrukcí c CP hl do 400 mm stěnovou pilou </t>
  </si>
  <si>
    <t>Příplatek k vysekání rýh ve zdivu cihelném hl do 150 mm ZKD 100 mm š rýhy</t>
  </si>
  <si>
    <t>Vybourání otvorů v klenbách z cihel pl do 0,0225 m2 tl do 300 mm</t>
  </si>
  <si>
    <t>Demontáž podlah z dlaždic keramických lepených</t>
  </si>
  <si>
    <t>Demontáž obkladů z obkladaček hutných lepených</t>
  </si>
  <si>
    <t>Poplatek za uložení stavebního směsného odpadu na skládce (skládkovné)</t>
  </si>
  <si>
    <t>Demontáž povlakových podlah lepených bez podložky</t>
  </si>
  <si>
    <t>Demontáž dřevěného dveřního křídla vč. obložky se zachováním pro pozdější použití</t>
  </si>
  <si>
    <t>Vysekání rýh pro montáž trubek a kabelů v cihelných zdech hloubky do 7 cm a šířky do 10 cm</t>
  </si>
  <si>
    <t>Vysekání rýh ve zdivu cihelném pro vtahování nosníků hl do 150 mm v do 350 mm</t>
  </si>
  <si>
    <t>Vysekání rýh ve zdivu cihelném u stropu hl do 150 mm š do 150 mm</t>
  </si>
  <si>
    <t>Vodorovné přemístění do 50 m výkopku z horniny tř. 1 až 4</t>
  </si>
  <si>
    <t>Kamenivo drcené drobné frakce 0-4</t>
  </si>
  <si>
    <t>Svislé konstrukce</t>
  </si>
  <si>
    <t>Zazdívka otvorů pl do 4 m2 v příčkách nebo stěnách z příčkovek Ytong tl 100 mm</t>
  </si>
  <si>
    <t>Příčkovka pórobetonová hladká YTONG P2-500 59,9 x 24,9 x 10 cm</t>
  </si>
  <si>
    <t>Tyč ocelová IPE, značka oceli S 235 JR, označení průřezu 160</t>
  </si>
  <si>
    <t>Tyč ocelová I, jakost S 235 JR označení průřezu 240</t>
  </si>
  <si>
    <t>Osazování ocelových válcovaných nosníků stropů I, IE, U, UE nebo L do č. 22</t>
  </si>
  <si>
    <t>Osazování ocelových válcovaných nosníků stropů I, IE, U, UE nebo L č. 24 a vyšší</t>
  </si>
  <si>
    <t>Úprava+očištění podkladu a aplikace lože z malty cementové pro uložení ocelového nosníku</t>
  </si>
  <si>
    <t>Vyplnění dutin mezi/nad nosníky maltou cementovou - aktivace spáry</t>
  </si>
  <si>
    <t>Lak asfaltový PENETRAL ALP- 9 kg</t>
  </si>
  <si>
    <t>Pás těžký asfaltovaný EXTRASKLOBIT PE (G 200 S 40)</t>
  </si>
  <si>
    <t>Provedení izolace proti zemní vlhkosti vodorovné za studena lakem asfaltovým</t>
  </si>
  <si>
    <t>Omítka vápenná štuková vnitřního ostění okenního nebo dveřního</t>
  </si>
  <si>
    <t>Kontrola a seřízení plastových oken klasicky otevíravých</t>
  </si>
  <si>
    <t>Kontrola a seřízení dřevěných oken klasicky otevíravých</t>
  </si>
  <si>
    <t>Kontrola, případná repase, nátěr a seřízení kování dřevěných dvoukřílých dveří vnitřních se zárubní dřevěnou obložkovou</t>
  </si>
  <si>
    <t>Vnější omítka minerální tenkovrstvá barevná Terranova zatřená (zrnitá) tl 2 mm</t>
  </si>
  <si>
    <t>Potěr anhydritový samonivelační tl do 20 mm ze suchých směsí</t>
  </si>
  <si>
    <t>Obvodová dilatace podlahovým páskem v 80 mm mezi stěnou a samonivelačním potěrem</t>
  </si>
  <si>
    <t>D+M Nátěry vodou ředitelné litinových radiátorů, lesklý povrch 1x antikorozní a 1x email vč. obroušení starého nátěru avyhlazení</t>
  </si>
  <si>
    <t>Lepidlo obkladů a dlažeb 045 FLEX EXTRA na nesavé podklady bal. 25 kg</t>
  </si>
  <si>
    <t>Penetrace podkladu vnitřních obkladů</t>
  </si>
  <si>
    <t>Obkládačky keramické formát cca20x25cm vhodné do laboratorních podmínek</t>
  </si>
  <si>
    <t>Keramická dlažba formát cca 30x30 vhodná do laboratorních podmínek</t>
  </si>
  <si>
    <t>Podlahy penetrace podkladu</t>
  </si>
  <si>
    <t>D+M lišta obvodová, plastová,v barvě obkladu</t>
  </si>
  <si>
    <t>Vnitřní omítka stěn vápenná nebo vápenocementová štuková s 1x tkaninou</t>
  </si>
  <si>
    <t>Vnitřní cementová omítka zdiva hrubá zatřená</t>
  </si>
  <si>
    <t>Směs maltová YTONG malta zdící šedá bal.17 kg</t>
  </si>
  <si>
    <t>Malby směsi PRIMALEX tekuté disperzní bílé omyvatelné dvojnásobné s penetrací místnost v do 5 m</t>
  </si>
  <si>
    <t>D+M doplnění laboratorního nábytku do učebny chemie, specifikace a vybavení dle PD a dle stávajícího nábytku</t>
  </si>
  <si>
    <t>D+M vybavení učebny biologie lavicemi vč. vybavení specifikováno v PD a investorem</t>
  </si>
  <si>
    <t>Konstrukce záměčnické</t>
  </si>
  <si>
    <t>D+M učitelský stupínek v200mm, 8,0 m2. , ocelová svařovaná konstrukce kotvená šrouby k podlaze vč- záklopu z desek cetris</t>
  </si>
  <si>
    <t>Demontáž stávajícího učitelského stupínku (7,0 m2, v. = 200mm)</t>
  </si>
  <si>
    <t>Demontáž, kontrola, odstranění nekvalitního nátěru + nový nátěr a montáž parapetu dřevěného okenního</t>
  </si>
  <si>
    <t>Demontáž a dočasné uložení AV systému a tabulí v učebně biolgie vč. zpětné montáže</t>
  </si>
  <si>
    <t>D+M školní digestoře ve specifikaci a rozměrech dle PD</t>
  </si>
  <si>
    <t>Demontáž a dočasné uložení laboratorního nábytku v učebně chemie</t>
  </si>
  <si>
    <t>Odstranění nesoudržného podkladu (cementového potěru) podlahových krytin tl. do 40mm</t>
  </si>
  <si>
    <t>Omítka rýh š do 150 mm ve stěnách MV štuková</t>
  </si>
  <si>
    <t>Vyplnění a omítnutí rýh ve stěnách hloubky do 7 cm a šířky do 15 cm</t>
  </si>
  <si>
    <t>Vybourání otvorů ve zdivu cihelném pl do 0,09 m2 na MVC nebo MV tl do 600 mm</t>
  </si>
  <si>
    <t>Chemie: otvor v nosné stěně, příčka mezi míst. 112 s 113, zděná pracovní deska v míst. 113.</t>
  </si>
  <si>
    <t>Chemie: rozpojení zdiva před vybouráním otvoru v nosné stěně - 2 svislé řezy</t>
  </si>
  <si>
    <t>Chemie: otvor v nosné stěně - 3 x profil "I"; Biologie: nosník nad umyvadlem.</t>
  </si>
  <si>
    <t>Chemie: otvor v nosné stěně - 3 x profil "I" - hloubka jedné z kapes pro střední profil. +150mm, tedy 2x příplatek</t>
  </si>
  <si>
    <t>Chemie: otvory v klenbě do sklepa pro nové vedení médií</t>
  </si>
  <si>
    <t>Biologie: otvory pro VZT (jeden ze 3 otvorů je v nově realizovaném zdivu = není nutno bourat).</t>
  </si>
  <si>
    <t>Chemie + Biologie: stavební přípomoc pro řemesla</t>
  </si>
  <si>
    <t>Biologie: odstranění jednoho ze vchodů</t>
  </si>
  <si>
    <t>Biologie: Zvětšení niky pro umístění umyvadla</t>
  </si>
  <si>
    <t>Chemie: citlivá demotáž dvěří mezi místnostmi 111 a 112. vzhledem k architektonické hodnotě budou uskladněny pro příští použití</t>
  </si>
  <si>
    <t>Biologie: Rýha v podlaze pro vedení médií, rýha š. 600mm</t>
  </si>
  <si>
    <t>Lože pod potrubí otevřený výkop ze štěrkopísku</t>
  </si>
  <si>
    <t>D+M betonového kanálu pro IS vedené pod podlahou (monolit, nebo prefa) pro oddělené vedení plynu a vody</t>
  </si>
  <si>
    <t>Biologie: vedení médií v podlaze, ochrana potrubí dle PD</t>
  </si>
  <si>
    <t>Biologie: zazdění otvoru po demontovaných dveřích.</t>
  </si>
  <si>
    <t>Biologie: Překlad nad rozšířeným otvorem (nikou) pro umyvadlo. Délka 2150mm</t>
  </si>
  <si>
    <t>Chemie: Průvlak nad zřizovaným otvorem v nosné stěny. Délka 3 x  5000mm</t>
  </si>
  <si>
    <t>Biologie + chemie: Obklady v blízkosti umyvadel/výlevek</t>
  </si>
  <si>
    <t>Biologie: správka podlahové hydroizolace po položení kanálu IS</t>
  </si>
  <si>
    <t>Biologie: omítka zdiva z tvárnic Ytong</t>
  </si>
  <si>
    <t>Biologie + chemie: Stavební přípomoc pro řemesla</t>
  </si>
  <si>
    <t>Chemie: omítnutí ostění zřízeného otvoru a rýhy po bouraných konstrukcích, Biologie: omítnutí niky pro umyvadlo.</t>
  </si>
  <si>
    <t>Biologie: oprava vnější omítky po provedení průrazu VZT</t>
  </si>
  <si>
    <t>Biologie + chemie: penetrace pod samonivelační stěrku dvojnásobná</t>
  </si>
  <si>
    <t>Biologie: lem stupínku</t>
  </si>
  <si>
    <t>Chemie - otopná tělesa</t>
  </si>
  <si>
    <t>Potrubí kanalizační plastové svodné systém KG DN 100</t>
  </si>
  <si>
    <t>Potrubí kanalizační z PP připojovací systém HT DN 40</t>
  </si>
  <si>
    <t>Potrubí kanalizační z PP připojovací systém HT DN 100</t>
  </si>
  <si>
    <t>Demontáž potrubí z PVC do D 114</t>
  </si>
  <si>
    <t>Potrubí vč. tvarovek. Dodávka + montáž.</t>
  </si>
  <si>
    <t>Zkouška těsnosti potrubí kanalizace kouřem do DN 300</t>
  </si>
  <si>
    <t>Chemie: demontáž části ležatého svodu v 1.PP, biologie: demontáž připojovacího potrubí umyvadla</t>
  </si>
  <si>
    <t>Napojení svodnéhopotrubí KG DN 110 na stávající hlavní ležatý svod pod podlahou</t>
  </si>
  <si>
    <t>Izolací opatřit potrubí při prostupu vodorovnou konstrukcí</t>
  </si>
  <si>
    <t>Objímka dvoušroubová kovová Corfix M8/M10 102 - 116 mm</t>
  </si>
  <si>
    <t>Objímka dvoušroubová kovová Corfix M8/M10 72 - 78 mm</t>
  </si>
  <si>
    <t>Montáž dvojité objímky závěsu typ 26-1-1</t>
  </si>
  <si>
    <t>Chemie: Podvěs potrubí v 1.PP</t>
  </si>
  <si>
    <t>Potrubí vodovodní plastové PPR svar polyfuze PN 16 D 25 x 3,5 mm</t>
  </si>
  <si>
    <t>Potrubí vodovodní plastové PPR svar polyfuze PN 16 D 20 x 2,8 mm</t>
  </si>
  <si>
    <t>D+M Izolace potrubí plastového PPR DN do 25 Tubolit DG</t>
  </si>
  <si>
    <t>D+M Izolace potrubí Orsil proti rosení/hluku DN 110</t>
  </si>
  <si>
    <t>D+M Izolace potrubí Orsil proti rosení/hluku do DN 70</t>
  </si>
  <si>
    <t>Napojení potrubí vodovodního plastového na stávající rozvod do DN 25</t>
  </si>
  <si>
    <t>Nástěnka závitová plastová PPR PN 20 DN 20 x G 1/2</t>
  </si>
  <si>
    <t>Proplach a dezinfekce vodovodního potrubí do DN 80</t>
  </si>
  <si>
    <t>Tlaková zkouška vodovodního potrubí do 80</t>
  </si>
  <si>
    <t>D+M Hadice flexibilní XF0019  3,8" délka do 800 mm</t>
  </si>
  <si>
    <t>Ventil přímý plastový PPR 20 mm</t>
  </si>
  <si>
    <t>Montáž ventily nebo kohouty do potrubí, hmotnost do 2 kg</t>
  </si>
  <si>
    <t>Montáž rozvaděče nástěnného, typ 455</t>
  </si>
  <si>
    <t>Rozvodnice bytová z plastických hmot PL-3</t>
  </si>
  <si>
    <t>Biologie - nový rozvaděč R1.1P</t>
  </si>
  <si>
    <t>Kabel silový s Cu jádrem CYKY 3x1,5 mm2</t>
  </si>
  <si>
    <t>Kabel silový s Cu jádrem CYKY 3x2,5 mm2</t>
  </si>
  <si>
    <t>Kabel silový s Cu jádrem CYKY 3x4 mm2</t>
  </si>
  <si>
    <t>Vodič silový s Cu jádrem CY H07 V-U 6 mm2</t>
  </si>
  <si>
    <t>Spínač řazení 6 10A Tango bílý, slonová kost</t>
  </si>
  <si>
    <t>Rámeček pro spínače a zásuvky TANGO 3901A-B10 jednonásobný</t>
  </si>
  <si>
    <t>Rámeček pro spínače a zásuvky TANGO 3901A-B20 dvojnásobný, vodorovný</t>
  </si>
  <si>
    <t>Zásuvka 1násobná 16A Tango bílý, slonová kost</t>
  </si>
  <si>
    <t>Zásuvka 2násobná 16A Tango bílá, slonová kost</t>
  </si>
  <si>
    <t>Spínač řazení 1 10A Tango bílý, slonová kost</t>
  </si>
  <si>
    <t>Montáž krabice pod omítku do připraveného lůžka KD 69</t>
  </si>
  <si>
    <t>Montáž krabice na povrchu KD 69</t>
  </si>
  <si>
    <t>Krabice přístrojová instalační KP 68/2</t>
  </si>
  <si>
    <t>Montáž nástěnný vypínač nn jednopólový pro prostředí základní nebo vlhké</t>
  </si>
  <si>
    <t>Montáž nástěnný přepínač nn 6-střídavý pro prostředí základní nebo vlhké</t>
  </si>
  <si>
    <t>Montáž zásuvka vestavná šroubové připojení 2P se zapojením vodičů</t>
  </si>
  <si>
    <t>Krabice univerzální z PH KU 68/2-1903</t>
  </si>
  <si>
    <t>Zásuvka krytá pro vlhké prostředí 5518-3929 S 1x DIN.IP44</t>
  </si>
  <si>
    <t>Demontáž stávající zásuvky vč. zaslepení</t>
  </si>
  <si>
    <t>Vystrojení rozvaděče vč. D+M ovládacích a jistících prvků</t>
  </si>
  <si>
    <t>Připojení na stávající hlavní rozvaděč</t>
  </si>
  <si>
    <t>D+M učebnového rozvodu malého napětí pro všechny pracovní pozice vč. přípojení k NN a transformátoru</t>
  </si>
  <si>
    <t>Demontáž umyvadla vč. baterie a připojení</t>
  </si>
  <si>
    <t>D+M Potrubí ocelové hladké černé bezešvé spojované svařováním tvářené za tepla D 25x2,6 mm</t>
  </si>
  <si>
    <t>Trouba SPIRO pozinkovaná D200mm délka 3000 mm</t>
  </si>
  <si>
    <t>Montáž potrubí SPIRO PA 120305 do D 200</t>
  </si>
  <si>
    <t>D+M Zpětná klapka pozink D 200</t>
  </si>
  <si>
    <t>D+M Mřížka stěnová dvojitá uzavřená velikost 350x350 NEREZ</t>
  </si>
  <si>
    <t>D+M Mřížka nástěnná venkovní velikost 250x250 NEREZ se síťkou proti hmyzu a ptactvu</t>
  </si>
  <si>
    <t>D+M prodloužení plastového odtahu ze skříně na chemikálie DN 100</t>
  </si>
  <si>
    <t>Zakládání</t>
  </si>
  <si>
    <t>Zemní práce</t>
  </si>
  <si>
    <t>Úpravy povrchů, podlahy</t>
  </si>
  <si>
    <t>Ostatní konstrukce, bourání</t>
  </si>
  <si>
    <t>Množství</t>
  </si>
  <si>
    <t>Kč/MJ</t>
  </si>
  <si>
    <t>č.pol.</t>
  </si>
  <si>
    <t>Trubka ochranná pro plyn PEHD 40 x 3,0 mm</t>
  </si>
  <si>
    <t>Montáž trubek ochranných plastových tuhých D do 50 mm uložených volně</t>
  </si>
  <si>
    <t>D+M Úhelník ochranný  trapéz,matwriál nerez</t>
  </si>
  <si>
    <t>Bilogie: ochrana plynovodního potrubí vedeného po stěně</t>
  </si>
  <si>
    <t>Objímka dvoušroubová kovová Corfix M8 25 - 30 mm</t>
  </si>
  <si>
    <t>Kohout kulový přímý G 1/2 PN 42 do 185°C vnitřní závit</t>
  </si>
  <si>
    <t>Kohout kulový rohový G 3/4 PN 42 do 185°C plnoprůtokový s 2x vnějším závitem</t>
  </si>
  <si>
    <t>D+M Přechodka ocelové/měděné potrubí</t>
  </si>
  <si>
    <t>Zaslepení vývodky a koncovky ucpávkovou zátkou</t>
  </si>
  <si>
    <t>Chemie: Průchod přes stropní konstrukci, Bilogie: Průchod podlahou</t>
  </si>
  <si>
    <t>D+M systém detekce úniku plynu vč. pipojení na stávající EZS, popř. autonomní zapojení</t>
  </si>
  <si>
    <t>POLOŽKOVÝ VÝKAZ VÝMĚR</t>
  </si>
  <si>
    <t>akce:</t>
  </si>
  <si>
    <t>Položky:</t>
  </si>
  <si>
    <t>Agregovaná položka ÚRS, nebo vlastní položka</t>
  </si>
  <si>
    <t>Vysvětivka umístění položky na stavbě</t>
  </si>
  <si>
    <t>Položka ÚRS</t>
  </si>
  <si>
    <t>Investor:</t>
  </si>
  <si>
    <t>Schola Humanitas, Ukrajinská 379, 436 01  Litvínov,  IČ: 008 32 375.</t>
  </si>
  <si>
    <t>Počítána spotřeba 0,16kg malby / m2</t>
  </si>
  <si>
    <t>Stavební úpravy v chemické laboratoři a učebně biologie Schola Humanitas - Litvínov.</t>
  </si>
  <si>
    <t>Materiál (dodávka)</t>
  </si>
  <si>
    <t>Práce (montáž)</t>
  </si>
  <si>
    <t>Kč celkem</t>
  </si>
  <si>
    <t>Ruční výkop jam, rýh a šachet v hornině tř. 1 - 2</t>
  </si>
  <si>
    <t>Poplatek za uložení odpadu ze sypaniny na skládce (hornina 1-4)</t>
  </si>
  <si>
    <t>D+M hydroizolační nátěr pod keramický obklad vč. bandážních pásek v koutech</t>
  </si>
  <si>
    <t>D+M Umyvadlo keramické připevněné na stěnu šrouby barevné bez krytu na sifon 600 mm, vč. zápachové uzávěrky, konzol a baterie</t>
  </si>
  <si>
    <t>D+M Potrubí měděné polotvrdé spojované lisováním DN 25 plynovodní</t>
  </si>
  <si>
    <t>Chemie: Posun skříně na chemikálie, celkem 6,0 m</t>
  </si>
  <si>
    <t>Podlahy penetrace podkladu nátěr Primer G</t>
  </si>
  <si>
    <t>Montáž soklíků z dlaždic keramických lepených rovných v do 90 mm vč. spárování</t>
  </si>
  <si>
    <t>Montáž obkladů vnitřních keramických hladkých do 25 ks/m2 lepených flexibilním lepidlem vč. spárování</t>
  </si>
  <si>
    <t>Montáž podlah z keramických dlaždic protiskluzných do malty do 50 ks/m2 vč. spárování</t>
  </si>
  <si>
    <t>Spárovačka dlažeb keramických vhodná do laboratorních podmínek  (Kerapoxy)</t>
  </si>
  <si>
    <t>Spárovačka obkladů keramických vhodná do laboratorních podmínek  (Kerapoxy)</t>
  </si>
  <si>
    <t>Dočištění povrchu po vybourání bet vrstev</t>
  </si>
  <si>
    <r>
      <t>Název položky,</t>
    </r>
    <r>
      <rPr>
        <b/>
        <i/>
        <sz val="10"/>
        <color indexed="8"/>
        <rFont val="Calibri"/>
        <family val="2"/>
      </rPr>
      <t xml:space="preserve"> vysvětlivka</t>
    </r>
  </si>
  <si>
    <t>Rozpočtové náklady v Kč:</t>
  </si>
  <si>
    <t>Ostatní náklady v Kč:</t>
  </si>
  <si>
    <t>HSV celkem</t>
  </si>
  <si>
    <t>PSV celkem</t>
  </si>
  <si>
    <t>Základní rozpočtové náklady:</t>
  </si>
  <si>
    <t>Celkové náklady objektu (bez DPH)</t>
  </si>
  <si>
    <t>Účelové měrné jednotky:</t>
  </si>
  <si>
    <t>Celkové náklady objektu (včetně DPH)</t>
  </si>
  <si>
    <t>Dne:</t>
  </si>
  <si>
    <t xml:space="preserve"> Zemní práce CELKEM Kč:</t>
  </si>
  <si>
    <t>Svislé a komplet. Konstrukce  CELKEM Kč:</t>
  </si>
  <si>
    <t>Vodorovné konstrukce  CELKEM Kč:</t>
  </si>
  <si>
    <t>Ostatní konstrukce a práce  CELKEM Kč:</t>
  </si>
  <si>
    <t>Úpravy povrchů, podlahy a osazení výplní otvorů  CELKEM Kč:</t>
  </si>
  <si>
    <t xml:space="preserve">                 Hlavní stavebívýroba  CELKEM Kč:</t>
  </si>
  <si>
    <t>Izolace proti vodě  CELKEM Kč:</t>
  </si>
  <si>
    <t>Konstrukce truhlářské  CELKEM Kč:</t>
  </si>
  <si>
    <t>ZTI  CELKEM Kč:</t>
  </si>
  <si>
    <t>Elektro  CELKEM Kč:</t>
  </si>
  <si>
    <t xml:space="preserve">               Přidružená stavební výroba  CELKEM Kč:</t>
  </si>
  <si>
    <t>ZAKÁZKA:</t>
  </si>
  <si>
    <t>Stavební úpravy učebny chemie a adaptace učebny biologie</t>
  </si>
  <si>
    <t>Schola Humanitas, Ukrajinská 379, 436 01 Litvínov. IČ: 008 32 375</t>
  </si>
  <si>
    <t>Statutární zástupce: ředitel školy Mgr. Ladislav Turbák</t>
  </si>
  <si>
    <t>Objednatel:</t>
  </si>
  <si>
    <t>Schola Humanitas, Ukrajinská 379, 436 01 Litvínov, parc.č. 477/1 a 478.</t>
  </si>
  <si>
    <t>14. července 2016.</t>
  </si>
  <si>
    <t>Daň z přidané hodnoty 21%</t>
  </si>
  <si>
    <t>Položkový rozpočet stavebního objektu - KRYCÍ LIST</t>
  </si>
  <si>
    <t>Zvláštní zakládání, základy, CELKEM Kč:</t>
  </si>
  <si>
    <t>Konstrukce zámečnické  CELKEM Kč:</t>
  </si>
  <si>
    <t>VZT CELKEM Kč:</t>
  </si>
  <si>
    <t xml:space="preserve"> H L A V N Í   S T A V E B N Í   V Ý R O B A</t>
  </si>
  <si>
    <t>P Ř I D R U Ž E N Á   S T A V E B N Í   V Ý R O B A</t>
  </si>
  <si>
    <t>Položkový rozpočet stavebního objektu - REKAPITULACE</t>
  </si>
  <si>
    <t>Položkový rozpočet stavebního objektu - SOUPIS PRACÍ</t>
  </si>
  <si>
    <t>Zhotovitel:</t>
  </si>
  <si>
    <t>IČ:</t>
  </si>
  <si>
    <t>DIČ:</t>
  </si>
  <si>
    <t>Název:</t>
  </si>
  <si>
    <t>Sídlo: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</si>
  <si>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</si>
  <si>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</si>
  <si>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                                                                                                                                        - na konci listu s položkami je pole určené pro poznámky, detaily, popř. nové položky apod.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</si>
</sst>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_ ;[Red]\-#,##0.00\ "/>
    <numFmt numFmtId="166" formatCode="0.000"/>
    <numFmt numFmtId="167" formatCode="#,##0.00\ _K_č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0"/>
      <name val="Arial CE"/>
      <family val="0"/>
    </font>
    <font>
      <b/>
      <sz val="11"/>
      <color indexed="30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5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5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58" fillId="0" borderId="0" xfId="0" applyFont="1" applyBorder="1" applyAlignment="1">
      <alignment wrapText="1"/>
    </xf>
    <xf numFmtId="0" fontId="40" fillId="0" borderId="0" xfId="0" applyFont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6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57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/>
    </xf>
    <xf numFmtId="0" fontId="59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166" fontId="55" fillId="33" borderId="18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166" fontId="21" fillId="33" borderId="18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21" fillId="33" borderId="18" xfId="0" applyFont="1" applyFill="1" applyBorder="1" applyAlignment="1">
      <alignment wrapText="1"/>
    </xf>
    <xf numFmtId="166" fontId="0" fillId="33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56" fillId="0" borderId="0" xfId="0" applyFont="1" applyFill="1" applyBorder="1" applyAlignment="1">
      <alignment/>
    </xf>
    <xf numFmtId="166" fontId="19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8" fontId="56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8" fontId="60" fillId="33" borderId="18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6" fontId="40" fillId="0" borderId="0" xfId="0" applyNumberFormat="1" applyFont="1" applyAlignment="1">
      <alignment/>
    </xf>
    <xf numFmtId="168" fontId="40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19" xfId="0" applyFont="1" applyBorder="1" applyAlignment="1">
      <alignment horizontal="center"/>
    </xf>
    <xf numFmtId="168" fontId="40" fillId="0" borderId="19" xfId="0" applyNumberFormat="1" applyFont="1" applyBorder="1" applyAlignment="1">
      <alignment horizontal="center"/>
    </xf>
    <xf numFmtId="168" fontId="21" fillId="0" borderId="0" xfId="0" applyNumberFormat="1" applyFont="1" applyAlignment="1">
      <alignment/>
    </xf>
    <xf numFmtId="168" fontId="0" fillId="0" borderId="0" xfId="0" applyNumberFormat="1" applyFill="1" applyAlignment="1">
      <alignment horizontal="right"/>
    </xf>
    <xf numFmtId="168" fontId="40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8" xfId="0" applyBorder="1" applyAlignment="1">
      <alignment/>
    </xf>
    <xf numFmtId="4" fontId="62" fillId="0" borderId="0" xfId="0" applyNumberFormat="1" applyFont="1" applyBorder="1" applyAlignment="1">
      <alignment/>
    </xf>
    <xf numFmtId="0" fontId="62" fillId="0" borderId="27" xfId="0" applyFont="1" applyBorder="1" applyAlignment="1">
      <alignment/>
    </xf>
    <xf numFmtId="0" fontId="0" fillId="0" borderId="27" xfId="0" applyBorder="1" applyAlignment="1">
      <alignment/>
    </xf>
    <xf numFmtId="0" fontId="62" fillId="0" borderId="18" xfId="0" applyFont="1" applyBorder="1" applyAlignment="1">
      <alignment/>
    </xf>
    <xf numFmtId="4" fontId="62" fillId="0" borderId="18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62" fillId="0" borderId="11" xfId="0" applyFont="1" applyBorder="1" applyAlignment="1">
      <alignment/>
    </xf>
    <xf numFmtId="4" fontId="62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0" fontId="40" fillId="0" borderId="12" xfId="0" applyFont="1" applyBorder="1" applyAlignment="1">
      <alignment/>
    </xf>
    <xf numFmtId="0" fontId="63" fillId="0" borderId="18" xfId="0" applyFont="1" applyBorder="1" applyAlignment="1">
      <alignment/>
    </xf>
    <xf numFmtId="4" fontId="55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6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168" fontId="0" fillId="0" borderId="0" xfId="0" applyNumberFormat="1" applyAlignment="1">
      <alignment/>
    </xf>
    <xf numFmtId="168" fontId="0" fillId="0" borderId="2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28" xfId="0" applyNumberFormat="1" applyBorder="1" applyAlignment="1">
      <alignment/>
    </xf>
    <xf numFmtId="168" fontId="40" fillId="0" borderId="25" xfId="0" applyNumberFormat="1" applyFont="1" applyBorder="1" applyAlignment="1">
      <alignment/>
    </xf>
    <xf numFmtId="168" fontId="0" fillId="0" borderId="30" xfId="0" applyNumberFormat="1" applyBorder="1" applyAlignment="1">
      <alignment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168" fontId="40" fillId="0" borderId="19" xfId="0" applyNumberFormat="1" applyFont="1" applyFill="1" applyBorder="1" applyAlignment="1">
      <alignment horizontal="center"/>
    </xf>
    <xf numFmtId="0" fontId="5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5" fillId="33" borderId="15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3" fillId="33" borderId="24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66" fillId="34" borderId="24" xfId="0" applyFont="1" applyFill="1" applyBorder="1" applyAlignment="1">
      <alignment horizontal="center"/>
    </xf>
    <xf numFmtId="0" fontId="66" fillId="34" borderId="25" xfId="0" applyFont="1" applyFill="1" applyBorder="1" applyAlignment="1">
      <alignment horizontal="center"/>
    </xf>
    <xf numFmtId="167" fontId="40" fillId="0" borderId="19" xfId="0" applyNumberFormat="1" applyFont="1" applyFill="1" applyBorder="1" applyAlignment="1">
      <alignment horizontal="center"/>
    </xf>
    <xf numFmtId="168" fontId="40" fillId="0" borderId="19" xfId="0" applyNumberFormat="1" applyFont="1" applyFill="1" applyBorder="1" applyAlignment="1">
      <alignment horizontal="center"/>
    </xf>
    <xf numFmtId="0" fontId="40" fillId="0" borderId="33" xfId="0" applyFont="1" applyBorder="1" applyAlignment="1">
      <alignment/>
    </xf>
    <xf numFmtId="0" fontId="0" fillId="0" borderId="33" xfId="0" applyBorder="1" applyAlignment="1">
      <alignment/>
    </xf>
    <xf numFmtId="0" fontId="55" fillId="33" borderId="19" xfId="0" applyFont="1" applyFill="1" applyBorder="1" applyAlignment="1">
      <alignment/>
    </xf>
    <xf numFmtId="0" fontId="56" fillId="0" borderId="33" xfId="0" applyFont="1" applyBorder="1" applyAlignment="1">
      <alignment/>
    </xf>
    <xf numFmtId="0" fontId="21" fillId="33" borderId="19" xfId="0" applyFont="1" applyFill="1" applyBorder="1" applyAlignment="1">
      <alignment/>
    </xf>
    <xf numFmtId="0" fontId="19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56" fillId="0" borderId="3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19" fillId="33" borderId="1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6" fontId="40" fillId="0" borderId="18" xfId="0" applyNumberFormat="1" applyFont="1" applyBorder="1" applyAlignment="1">
      <alignment horizontal="center"/>
    </xf>
    <xf numFmtId="168" fontId="60" fillId="33" borderId="19" xfId="0" applyNumberFormat="1" applyFont="1" applyFill="1" applyBorder="1" applyAlignment="1">
      <alignment horizontal="right"/>
    </xf>
    <xf numFmtId="168" fontId="40" fillId="0" borderId="28" xfId="0" applyNumberFormat="1" applyFont="1" applyFill="1" applyBorder="1" applyAlignment="1">
      <alignment horizontal="center"/>
    </xf>
    <xf numFmtId="168" fontId="0" fillId="0" borderId="33" xfId="0" applyNumberFormat="1" applyBorder="1" applyAlignment="1">
      <alignment horizontal="right"/>
    </xf>
    <xf numFmtId="168" fontId="0" fillId="0" borderId="34" xfId="0" applyNumberFormat="1" applyBorder="1" applyAlignment="1">
      <alignment horizontal="right"/>
    </xf>
    <xf numFmtId="168" fontId="0" fillId="0" borderId="0" xfId="0" applyNumberFormat="1" applyAlignment="1">
      <alignment horizontal="left"/>
    </xf>
    <xf numFmtId="168" fontId="0" fillId="0" borderId="16" xfId="0" applyNumberFormat="1" applyBorder="1" applyAlignment="1">
      <alignment horizontal="left"/>
    </xf>
    <xf numFmtId="168" fontId="40" fillId="0" borderId="33" xfId="0" applyNumberFormat="1" applyFont="1" applyBorder="1" applyAlignment="1">
      <alignment horizontal="right"/>
    </xf>
    <xf numFmtId="168" fontId="67" fillId="0" borderId="33" xfId="0" applyNumberFormat="1" applyFont="1" applyBorder="1" applyAlignment="1">
      <alignment horizontal="right"/>
    </xf>
    <xf numFmtId="168" fontId="20" fillId="0" borderId="33" xfId="0" applyNumberFormat="1" applyFont="1" applyBorder="1" applyAlignment="1">
      <alignment horizontal="right"/>
    </xf>
    <xf numFmtId="0" fontId="63" fillId="0" borderId="18" xfId="0" applyFont="1" applyFill="1" applyBorder="1" applyAlignment="1">
      <alignment/>
    </xf>
    <xf numFmtId="0" fontId="21" fillId="0" borderId="18" xfId="0" applyFont="1" applyFill="1" applyBorder="1" applyAlignment="1">
      <alignment wrapText="1"/>
    </xf>
    <xf numFmtId="166" fontId="63" fillId="0" borderId="18" xfId="0" applyNumberFormat="1" applyFont="1" applyBorder="1" applyAlignment="1">
      <alignment/>
    </xf>
    <xf numFmtId="168" fontId="63" fillId="0" borderId="18" xfId="0" applyNumberFormat="1" applyFont="1" applyBorder="1" applyAlignment="1">
      <alignment horizontal="right"/>
    </xf>
    <xf numFmtId="0" fontId="63" fillId="0" borderId="0" xfId="0" applyFont="1" applyAlignment="1">
      <alignment/>
    </xf>
    <xf numFmtId="168" fontId="63" fillId="0" borderId="19" xfId="0" applyNumberFormat="1" applyFont="1" applyBorder="1" applyAlignment="1">
      <alignment horizontal="right"/>
    </xf>
    <xf numFmtId="0" fontId="63" fillId="0" borderId="19" xfId="0" applyFont="1" applyBorder="1" applyAlignment="1">
      <alignment horizontal="center" vertical="center"/>
    </xf>
    <xf numFmtId="0" fontId="56" fillId="0" borderId="17" xfId="0" applyFont="1" applyFill="1" applyBorder="1" applyAlignment="1">
      <alignment/>
    </xf>
    <xf numFmtId="0" fontId="56" fillId="0" borderId="35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35" xfId="0" applyFont="1" applyBorder="1" applyAlignment="1">
      <alignment horizontal="center"/>
    </xf>
    <xf numFmtId="166" fontId="56" fillId="0" borderId="17" xfId="0" applyNumberFormat="1" applyFont="1" applyBorder="1" applyAlignment="1">
      <alignment/>
    </xf>
    <xf numFmtId="168" fontId="56" fillId="0" borderId="17" xfId="0" applyNumberFormat="1" applyFont="1" applyBorder="1" applyAlignment="1">
      <alignment horizontal="right"/>
    </xf>
    <xf numFmtId="168" fontId="67" fillId="0" borderId="35" xfId="0" applyNumberFormat="1" applyFont="1" applyBorder="1" applyAlignment="1">
      <alignment horizontal="right"/>
    </xf>
    <xf numFmtId="168" fontId="55" fillId="0" borderId="19" xfId="0" applyNumberFormat="1" applyFont="1" applyBorder="1" applyAlignment="1">
      <alignment horizontal="right"/>
    </xf>
    <xf numFmtId="0" fontId="55" fillId="0" borderId="19" xfId="0" applyFont="1" applyBorder="1" applyAlignment="1">
      <alignment horizontal="right"/>
    </xf>
    <xf numFmtId="0" fontId="62" fillId="35" borderId="19" xfId="0" applyFont="1" applyFill="1" applyBorder="1" applyAlignment="1" applyProtection="1">
      <alignment horizontal="center"/>
      <protection locked="0"/>
    </xf>
    <xf numFmtId="0" fontId="62" fillId="35" borderId="19" xfId="0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168" fontId="60" fillId="33" borderId="19" xfId="0" applyNumberFormat="1" applyFont="1" applyFill="1" applyBorder="1" applyAlignment="1" applyProtection="1">
      <alignment horizontal="right"/>
      <protection locked="0"/>
    </xf>
    <xf numFmtId="168" fontId="0" fillId="35" borderId="33" xfId="0" applyNumberFormat="1" applyFill="1" applyBorder="1" applyAlignment="1" applyProtection="1">
      <alignment horizontal="right"/>
      <protection locked="0"/>
    </xf>
    <xf numFmtId="168" fontId="56" fillId="35" borderId="33" xfId="0" applyNumberFormat="1" applyFont="1" applyFill="1" applyBorder="1" applyAlignment="1" applyProtection="1">
      <alignment horizontal="right"/>
      <protection locked="0"/>
    </xf>
    <xf numFmtId="168" fontId="19" fillId="35" borderId="33" xfId="0" applyNumberFormat="1" applyFont="1" applyFill="1" applyBorder="1" applyAlignment="1" applyProtection="1">
      <alignment horizontal="right"/>
      <protection locked="0"/>
    </xf>
    <xf numFmtId="168" fontId="0" fillId="35" borderId="33" xfId="0" applyNumberFormat="1" applyFont="1" applyFill="1" applyBorder="1" applyAlignment="1" applyProtection="1">
      <alignment horizontal="right"/>
      <protection locked="0"/>
    </xf>
    <xf numFmtId="168" fontId="56" fillId="35" borderId="35" xfId="0" applyNumberFormat="1" applyFont="1" applyFill="1" applyBorder="1" applyAlignment="1" applyProtection="1">
      <alignment horizontal="right"/>
      <protection locked="0"/>
    </xf>
    <xf numFmtId="168" fontId="55" fillId="33" borderId="19" xfId="0" applyNumberFormat="1" applyFont="1" applyFill="1" applyBorder="1" applyAlignment="1" applyProtection="1">
      <alignment horizontal="right"/>
      <protection locked="0"/>
    </xf>
    <xf numFmtId="168" fontId="21" fillId="33" borderId="19" xfId="0" applyNumberFormat="1" applyFont="1" applyFill="1" applyBorder="1" applyAlignment="1" applyProtection="1">
      <alignment horizontal="right"/>
      <protection locked="0"/>
    </xf>
    <xf numFmtId="168" fontId="0" fillId="33" borderId="19" xfId="0" applyNumberFormat="1" applyFill="1" applyBorder="1" applyAlignment="1" applyProtection="1">
      <alignment horizontal="right"/>
      <protection locked="0"/>
    </xf>
    <xf numFmtId="0" fontId="35" fillId="0" borderId="0" xfId="46" applyFont="1">
      <alignment/>
      <protection/>
    </xf>
    <xf numFmtId="0" fontId="37" fillId="0" borderId="0" xfId="46">
      <alignment/>
      <protection/>
    </xf>
    <xf numFmtId="0" fontId="38" fillId="36" borderId="0" xfId="46" applyFont="1" applyFill="1" applyAlignment="1">
      <alignment horizontal="left" wrapText="1"/>
      <protection/>
    </xf>
    <xf numFmtId="0" fontId="0" fillId="35" borderId="36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 horizontal="center"/>
      <protection locked="0"/>
    </xf>
    <xf numFmtId="166" fontId="0" fillId="35" borderId="16" xfId="0" applyNumberFormat="1" applyFill="1" applyBorder="1" applyAlignment="1" applyProtection="1">
      <alignment/>
      <protection locked="0"/>
    </xf>
    <xf numFmtId="168" fontId="0" fillId="35" borderId="37" xfId="0" applyNumberForma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166" fontId="0" fillId="35" borderId="0" xfId="0" applyNumberFormat="1" applyFill="1" applyBorder="1" applyAlignment="1" applyProtection="1">
      <alignment/>
      <protection locked="0"/>
    </xf>
    <xf numFmtId="168" fontId="0" fillId="35" borderId="27" xfId="0" applyNumberFormat="1" applyFill="1" applyBorder="1" applyAlignment="1" applyProtection="1">
      <alignment horizontal="right"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"/>
      <protection locked="0"/>
    </xf>
    <xf numFmtId="166" fontId="0" fillId="35" borderId="17" xfId="0" applyNumberFormat="1" applyFill="1" applyBorder="1" applyAlignment="1" applyProtection="1">
      <alignment/>
      <protection locked="0"/>
    </xf>
    <xf numFmtId="168" fontId="0" fillId="35" borderId="38" xfId="0" applyNumberFormat="1" applyFill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"/>
  <sheetViews>
    <sheetView zoomScalePageLayoutView="0" workbookViewId="0" topLeftCell="A1">
      <selection activeCell="D55" sqref="D55"/>
    </sheetView>
  </sheetViews>
  <sheetFormatPr defaultColWidth="9.140625" defaultRowHeight="15"/>
  <cols>
    <col min="1" max="6" width="9.140625" style="216" customWidth="1"/>
    <col min="7" max="7" width="28.00390625" style="216" customWidth="1"/>
    <col min="8" max="16384" width="9.140625" style="216" customWidth="1"/>
  </cols>
  <sheetData>
    <row r="1" ht="12.75">
      <c r="A1" s="215" t="s">
        <v>262</v>
      </c>
    </row>
    <row r="2" spans="1:7" ht="57.75" customHeight="1">
      <c r="A2" s="217" t="s">
        <v>263</v>
      </c>
      <c r="B2" s="217"/>
      <c r="C2" s="217"/>
      <c r="D2" s="217"/>
      <c r="E2" s="217"/>
      <c r="F2" s="217"/>
      <c r="G2" s="21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I24" sqref="I23:I24"/>
    </sheetView>
  </sheetViews>
  <sheetFormatPr defaultColWidth="9.140625" defaultRowHeight="15"/>
  <cols>
    <col min="1" max="1" width="3.57421875" style="0" customWidth="1"/>
    <col min="2" max="2" width="4.28125" style="0" customWidth="1"/>
    <col min="6" max="6" width="5.8515625" style="0" customWidth="1"/>
    <col min="7" max="7" width="17.7109375" style="0" customWidth="1"/>
    <col min="8" max="8" width="4.00390625" style="0" customWidth="1"/>
    <col min="9" max="9" width="31.7109375" style="0" customWidth="1"/>
    <col min="11" max="11" width="16.57421875" style="0" customWidth="1"/>
    <col min="12" max="12" width="3.421875" style="0" customWidth="1"/>
  </cols>
  <sheetData>
    <row r="1" ht="15.75" thickBot="1"/>
    <row r="2" spans="2:12" ht="15.75" thickBot="1">
      <c r="B2" s="10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27" thickBot="1">
      <c r="B3" s="11"/>
      <c r="C3" s="141" t="s">
        <v>248</v>
      </c>
      <c r="D3" s="142"/>
      <c r="E3" s="142"/>
      <c r="F3" s="142"/>
      <c r="G3" s="142"/>
      <c r="H3" s="142"/>
      <c r="I3" s="142"/>
      <c r="J3" s="142"/>
      <c r="K3" s="143"/>
      <c r="L3" s="21"/>
    </row>
    <row r="4" spans="2:12" ht="23.25" customHeight="1">
      <c r="B4" s="11"/>
      <c r="C4" s="3"/>
      <c r="D4" s="3"/>
      <c r="E4" s="3"/>
      <c r="F4" s="3"/>
      <c r="G4" s="3"/>
      <c r="H4" s="3"/>
      <c r="I4" s="3"/>
      <c r="J4" s="3"/>
      <c r="K4" s="3"/>
      <c r="L4" s="21"/>
    </row>
    <row r="5" spans="2:12" ht="6.75" customHeight="1">
      <c r="B5" s="11"/>
      <c r="C5" s="3"/>
      <c r="D5" s="3"/>
      <c r="E5" s="3"/>
      <c r="F5" s="3"/>
      <c r="G5" s="3"/>
      <c r="H5" s="3"/>
      <c r="I5" s="3"/>
      <c r="J5" s="3"/>
      <c r="K5" s="3"/>
      <c r="L5" s="21"/>
    </row>
    <row r="6" spans="2:12" ht="19.5">
      <c r="B6" s="11"/>
      <c r="C6" s="125" t="s">
        <v>240</v>
      </c>
      <c r="D6" s="3"/>
      <c r="E6" s="3"/>
      <c r="F6" s="16" t="s">
        <v>241</v>
      </c>
      <c r="G6" s="86"/>
      <c r="H6" s="3"/>
      <c r="I6" s="3"/>
      <c r="J6" s="3"/>
      <c r="K6" s="3"/>
      <c r="L6" s="21"/>
    </row>
    <row r="7" spans="2:12" ht="15.75" customHeight="1">
      <c r="B7" s="11"/>
      <c r="C7" s="125"/>
      <c r="D7" s="3"/>
      <c r="E7" s="3"/>
      <c r="F7" s="3" t="s">
        <v>245</v>
      </c>
      <c r="G7" s="3"/>
      <c r="H7" s="3"/>
      <c r="I7" s="3"/>
      <c r="J7" s="3"/>
      <c r="K7" s="3"/>
      <c r="L7" s="21"/>
    </row>
    <row r="8" spans="2:12" ht="15">
      <c r="B8" s="11"/>
      <c r="C8" s="3"/>
      <c r="D8" s="3"/>
      <c r="E8" s="3"/>
      <c r="F8" s="3"/>
      <c r="G8" s="3"/>
      <c r="H8" s="3"/>
      <c r="I8" s="3"/>
      <c r="J8" s="3"/>
      <c r="K8" s="3"/>
      <c r="L8" s="21"/>
    </row>
    <row r="9" spans="2:12" ht="17.25">
      <c r="B9" s="11"/>
      <c r="C9" s="87"/>
      <c r="D9" s="87"/>
      <c r="E9" s="87"/>
      <c r="G9" s="87"/>
      <c r="H9" s="87"/>
      <c r="I9" s="87"/>
      <c r="J9" s="87"/>
      <c r="K9" s="87"/>
      <c r="L9" s="21"/>
    </row>
    <row r="10" spans="2:12" ht="17.25">
      <c r="B10" s="11"/>
      <c r="C10" s="86" t="s">
        <v>244</v>
      </c>
      <c r="D10" s="87"/>
      <c r="E10" s="87"/>
      <c r="F10" s="89" t="s">
        <v>242</v>
      </c>
      <c r="H10" s="89"/>
      <c r="I10" s="89"/>
      <c r="J10" s="89"/>
      <c r="K10" s="87"/>
      <c r="L10" s="21"/>
    </row>
    <row r="11" spans="2:12" ht="17.25">
      <c r="B11" s="11"/>
      <c r="F11" s="90" t="s">
        <v>243</v>
      </c>
      <c r="H11" s="90"/>
      <c r="I11" s="90"/>
      <c r="J11" s="90"/>
      <c r="L11" s="21"/>
    </row>
    <row r="12" spans="2:12" ht="17.25">
      <c r="B12" s="11"/>
      <c r="F12" s="90"/>
      <c r="H12" s="90"/>
      <c r="I12" s="90"/>
      <c r="J12" s="90"/>
      <c r="L12" s="21"/>
    </row>
    <row r="13" spans="2:12" ht="26.25" customHeight="1">
      <c r="B13" s="11"/>
      <c r="C13" s="86" t="s">
        <v>256</v>
      </c>
      <c r="D13" s="87"/>
      <c r="E13" s="87" t="s">
        <v>259</v>
      </c>
      <c r="F13" s="203"/>
      <c r="G13" s="203"/>
      <c r="H13" s="203"/>
      <c r="I13" s="203"/>
      <c r="J13" s="89" t="s">
        <v>257</v>
      </c>
      <c r="K13" s="204"/>
      <c r="L13" s="21"/>
    </row>
    <row r="14" spans="2:12" ht="27" customHeight="1">
      <c r="B14" s="11"/>
      <c r="E14" t="s">
        <v>260</v>
      </c>
      <c r="F14" s="203"/>
      <c r="G14" s="203"/>
      <c r="H14" s="203"/>
      <c r="I14" s="203"/>
      <c r="J14" s="90" t="s">
        <v>258</v>
      </c>
      <c r="K14" s="205"/>
      <c r="L14" s="21"/>
    </row>
    <row r="15" spans="2:12" ht="15">
      <c r="B15" s="91"/>
      <c r="C15" s="48"/>
      <c r="D15" s="48"/>
      <c r="E15" s="48"/>
      <c r="F15" s="48"/>
      <c r="G15" s="48"/>
      <c r="H15" s="48"/>
      <c r="I15" s="48"/>
      <c r="J15" s="48"/>
      <c r="K15" s="48"/>
      <c r="L15" s="92"/>
    </row>
    <row r="16" spans="2:12" ht="15.75" thickBot="1">
      <c r="B16" s="11"/>
      <c r="L16" s="21"/>
    </row>
    <row r="17" spans="2:12" ht="15.75" thickBot="1">
      <c r="B17" s="11"/>
      <c r="C17" s="23" t="s">
        <v>220</v>
      </c>
      <c r="D17" s="93"/>
      <c r="E17" s="93"/>
      <c r="F17" s="93"/>
      <c r="G17" s="94"/>
      <c r="H17" s="95"/>
      <c r="I17" s="23" t="s">
        <v>221</v>
      </c>
      <c r="J17" s="93"/>
      <c r="K17" s="95"/>
      <c r="L17" s="21"/>
    </row>
    <row r="18" spans="2:12" ht="15">
      <c r="B18" s="11"/>
      <c r="C18" s="96"/>
      <c r="G18" s="1"/>
      <c r="H18" s="97"/>
      <c r="K18" s="97"/>
      <c r="L18" s="21"/>
    </row>
    <row r="19" spans="2:12" ht="15">
      <c r="B19" s="11"/>
      <c r="C19" s="18" t="s">
        <v>222</v>
      </c>
      <c r="D19" s="62"/>
      <c r="E19" s="62"/>
      <c r="F19" s="62"/>
      <c r="G19" s="98">
        <f>'02 Rekapitulace'!K20</f>
        <v>0</v>
      </c>
      <c r="H19" s="99"/>
      <c r="K19" s="97"/>
      <c r="L19" s="21"/>
    </row>
    <row r="20" spans="2:12" ht="15">
      <c r="B20" s="11"/>
      <c r="C20" s="18" t="s">
        <v>223</v>
      </c>
      <c r="D20" s="62"/>
      <c r="E20" s="62"/>
      <c r="F20" s="62"/>
      <c r="G20" s="98">
        <f>'02 Rekapitulace'!K38</f>
        <v>0</v>
      </c>
      <c r="H20" s="99"/>
      <c r="K20" s="97"/>
      <c r="L20" s="21"/>
    </row>
    <row r="21" spans="2:12" ht="15">
      <c r="B21" s="11"/>
      <c r="C21" s="96"/>
      <c r="G21" s="1"/>
      <c r="H21" s="97"/>
      <c r="K21" s="97"/>
      <c r="L21" s="21"/>
    </row>
    <row r="22" spans="2:12" ht="15">
      <c r="B22" s="11"/>
      <c r="C22" s="18" t="s">
        <v>224</v>
      </c>
      <c r="D22" s="62"/>
      <c r="E22" s="62"/>
      <c r="F22" s="62"/>
      <c r="G22" s="98">
        <f>G20+G19</f>
        <v>0</v>
      </c>
      <c r="H22" s="99"/>
      <c r="K22" s="97"/>
      <c r="L22" s="21"/>
    </row>
    <row r="23" spans="2:12" ht="17.25">
      <c r="B23" s="11"/>
      <c r="C23" s="96"/>
      <c r="D23" s="87"/>
      <c r="E23" s="87"/>
      <c r="F23" s="87"/>
      <c r="G23" s="100"/>
      <c r="H23" s="101"/>
      <c r="I23" s="87"/>
      <c r="J23" s="87"/>
      <c r="K23" s="101"/>
      <c r="L23" s="21"/>
    </row>
    <row r="24" spans="2:12" ht="15.75" thickBot="1">
      <c r="B24" s="11"/>
      <c r="C24" s="96"/>
      <c r="G24" s="1"/>
      <c r="H24" s="97"/>
      <c r="K24" s="102"/>
      <c r="L24" s="21"/>
    </row>
    <row r="25" spans="2:12" ht="18" thickBot="1">
      <c r="B25" s="11"/>
      <c r="C25" s="18" t="s">
        <v>225</v>
      </c>
      <c r="D25" s="103"/>
      <c r="E25" s="103"/>
      <c r="F25" s="103"/>
      <c r="G25" s="104">
        <f>G22</f>
        <v>0</v>
      </c>
      <c r="H25" s="103"/>
      <c r="I25" s="105" t="s">
        <v>226</v>
      </c>
      <c r="J25" s="106"/>
      <c r="K25" s="107"/>
      <c r="L25" s="21"/>
    </row>
    <row r="26" spans="2:12" ht="15">
      <c r="B26" s="11"/>
      <c r="C26" s="18" t="s">
        <v>247</v>
      </c>
      <c r="D26" s="62"/>
      <c r="E26" s="62"/>
      <c r="F26" s="62"/>
      <c r="G26" s="98">
        <f>G25*0.21</f>
        <v>0</v>
      </c>
      <c r="H26" s="127"/>
      <c r="I26" s="3"/>
      <c r="J26" s="3"/>
      <c r="K26" s="3"/>
      <c r="L26" s="21"/>
    </row>
    <row r="27" spans="1:12" ht="17.25">
      <c r="A27" s="90"/>
      <c r="B27" s="108"/>
      <c r="C27" s="96"/>
      <c r="D27" s="90"/>
      <c r="E27" s="90"/>
      <c r="F27" s="90"/>
      <c r="G27" s="109"/>
      <c r="H27" s="110"/>
      <c r="I27" s="3"/>
      <c r="J27" s="126"/>
      <c r="K27" s="126"/>
      <c r="L27" s="110"/>
    </row>
    <row r="28" spans="2:12" ht="18.75">
      <c r="B28" s="11"/>
      <c r="C28" s="111" t="s">
        <v>227</v>
      </c>
      <c r="D28" s="112"/>
      <c r="E28" s="112"/>
      <c r="F28" s="112"/>
      <c r="G28" s="113">
        <f>G26+G25</f>
        <v>0</v>
      </c>
      <c r="H28" s="127"/>
      <c r="I28" s="3"/>
      <c r="J28" s="126"/>
      <c r="K28" s="126"/>
      <c r="L28" s="21"/>
    </row>
    <row r="29" spans="2:12" ht="15">
      <c r="B29" s="11"/>
      <c r="C29" s="114"/>
      <c r="D29" s="48"/>
      <c r="E29" s="48"/>
      <c r="F29" s="48"/>
      <c r="G29" s="115"/>
      <c r="H29" s="92"/>
      <c r="I29" s="3"/>
      <c r="J29" s="3"/>
      <c r="K29" s="3"/>
      <c r="L29" s="21"/>
    </row>
    <row r="30" spans="2:12" ht="15">
      <c r="B30" s="11"/>
      <c r="C30" s="3"/>
      <c r="D30" s="3"/>
      <c r="E30" s="3"/>
      <c r="F30" s="3"/>
      <c r="G30" s="3"/>
      <c r="H30" s="3"/>
      <c r="I30" s="3"/>
      <c r="J30" s="3"/>
      <c r="K30" s="3"/>
      <c r="L30" s="21"/>
    </row>
    <row r="31" spans="2:12" ht="15">
      <c r="B31" s="91"/>
      <c r="C31" s="48"/>
      <c r="D31" s="48"/>
      <c r="E31" s="48"/>
      <c r="F31" s="48"/>
      <c r="G31" s="48"/>
      <c r="H31" s="48"/>
      <c r="I31" s="48"/>
      <c r="J31" s="48"/>
      <c r="K31" s="48"/>
      <c r="L31" s="92"/>
    </row>
    <row r="32" spans="2:12" ht="15">
      <c r="B32" s="11"/>
      <c r="C32" s="3"/>
      <c r="D32" s="3"/>
      <c r="E32" s="3"/>
      <c r="F32" s="3"/>
      <c r="G32" s="3"/>
      <c r="H32" s="3"/>
      <c r="I32" s="3"/>
      <c r="J32" s="3"/>
      <c r="K32" s="3"/>
      <c r="L32" s="21"/>
    </row>
    <row r="33" spans="2:12" ht="17.25">
      <c r="B33" s="11"/>
      <c r="C33" s="86"/>
      <c r="D33" s="87"/>
      <c r="E33" s="87"/>
      <c r="F33" s="87"/>
      <c r="G33" s="87"/>
      <c r="H33" s="87"/>
      <c r="I33" s="87"/>
      <c r="J33" s="87"/>
      <c r="K33" s="87"/>
      <c r="L33" s="21"/>
    </row>
    <row r="34" spans="2:12" ht="17.25">
      <c r="B34" s="11"/>
      <c r="C34" s="86" t="s">
        <v>228</v>
      </c>
      <c r="D34" s="87"/>
      <c r="E34" s="87" t="s">
        <v>246</v>
      </c>
      <c r="G34" s="87"/>
      <c r="H34" s="87"/>
      <c r="I34" s="87"/>
      <c r="J34" s="87"/>
      <c r="K34" s="87"/>
      <c r="L34" s="21"/>
    </row>
    <row r="35" spans="2:12" ht="15">
      <c r="B35" s="11"/>
      <c r="C35" s="3"/>
      <c r="D35" s="3"/>
      <c r="E35" s="3"/>
      <c r="F35" s="3"/>
      <c r="G35" s="3"/>
      <c r="H35" s="3"/>
      <c r="I35" s="3"/>
      <c r="J35" s="3"/>
      <c r="K35" s="3"/>
      <c r="L35" s="21"/>
    </row>
    <row r="36" spans="2:12" ht="15">
      <c r="B36" s="11"/>
      <c r="C36" s="3"/>
      <c r="D36" s="3"/>
      <c r="E36" s="3"/>
      <c r="F36" s="3"/>
      <c r="G36" s="3"/>
      <c r="H36" s="3"/>
      <c r="I36" s="3"/>
      <c r="J36" s="3"/>
      <c r="K36" s="3"/>
      <c r="L36" s="21"/>
    </row>
    <row r="37" spans="2:12" ht="15.75" thickBot="1">
      <c r="B37" s="22"/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</sheetData>
  <sheetProtection password="C604" sheet="1"/>
  <mergeCells count="3">
    <mergeCell ref="C3:K3"/>
    <mergeCell ref="F13:I13"/>
    <mergeCell ref="F14:I1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40"/>
  <sheetViews>
    <sheetView zoomScale="70" zoomScaleNormal="70" zoomScalePageLayoutView="0" workbookViewId="0" topLeftCell="A1">
      <selection activeCell="H31" sqref="H31"/>
    </sheetView>
  </sheetViews>
  <sheetFormatPr defaultColWidth="9.140625" defaultRowHeight="15"/>
  <cols>
    <col min="1" max="1" width="3.57421875" style="0" customWidth="1"/>
    <col min="2" max="2" width="3.421875" style="0" customWidth="1"/>
    <col min="4" max="4" width="2.7109375" style="0" customWidth="1"/>
    <col min="9" max="9" width="14.57421875" style="0" customWidth="1"/>
    <col min="10" max="10" width="11.8515625" style="0" customWidth="1"/>
    <col min="11" max="11" width="15.57421875" style="128" customWidth="1"/>
    <col min="12" max="12" width="3.8515625" style="0" customWidth="1"/>
  </cols>
  <sheetData>
    <row r="2" ht="15.75" thickBot="1"/>
    <row r="3" spans="2:12" ht="15.75" thickBot="1">
      <c r="B3" s="10"/>
      <c r="C3" s="84"/>
      <c r="D3" s="84"/>
      <c r="E3" s="84"/>
      <c r="F3" s="84"/>
      <c r="G3" s="84"/>
      <c r="H3" s="84"/>
      <c r="I3" s="84"/>
      <c r="J3" s="84"/>
      <c r="K3" s="129"/>
      <c r="L3" s="85"/>
    </row>
    <row r="4" spans="2:12" ht="27" thickBot="1">
      <c r="B4" s="11"/>
      <c r="C4" s="141" t="s">
        <v>254</v>
      </c>
      <c r="D4" s="142"/>
      <c r="E4" s="142"/>
      <c r="F4" s="142"/>
      <c r="G4" s="142"/>
      <c r="H4" s="142"/>
      <c r="I4" s="142"/>
      <c r="J4" s="142"/>
      <c r="K4" s="143"/>
      <c r="L4" s="21"/>
    </row>
    <row r="5" spans="2:12" ht="39" customHeight="1" thickBot="1">
      <c r="B5" s="11"/>
      <c r="C5" s="84"/>
      <c r="D5" s="84"/>
      <c r="E5" s="84"/>
      <c r="F5" s="84"/>
      <c r="G5" s="84"/>
      <c r="H5" s="84"/>
      <c r="I5" s="84"/>
      <c r="J5" s="84"/>
      <c r="K5" s="129"/>
      <c r="L5" s="21"/>
    </row>
    <row r="6" spans="2:12" ht="19.5" thickBot="1">
      <c r="B6" s="11"/>
      <c r="C6" s="144" t="s">
        <v>252</v>
      </c>
      <c r="D6" s="145"/>
      <c r="E6" s="145"/>
      <c r="F6" s="145"/>
      <c r="G6" s="145"/>
      <c r="H6" s="145"/>
      <c r="I6" s="145"/>
      <c r="J6" s="145"/>
      <c r="K6" s="146"/>
      <c r="L6" s="21"/>
    </row>
    <row r="7" spans="2:12" ht="15">
      <c r="B7" s="11"/>
      <c r="C7" s="3"/>
      <c r="D7" s="3"/>
      <c r="E7" s="3"/>
      <c r="F7" s="3"/>
      <c r="G7" s="3"/>
      <c r="H7" s="3"/>
      <c r="I7" s="3"/>
      <c r="J7" s="3"/>
      <c r="K7" s="130"/>
      <c r="L7" s="21"/>
    </row>
    <row r="8" spans="1:12" ht="15">
      <c r="A8" s="4"/>
      <c r="B8" s="14"/>
      <c r="C8" s="118">
        <v>1</v>
      </c>
      <c r="D8" s="119"/>
      <c r="E8" s="120" t="s">
        <v>229</v>
      </c>
      <c r="F8" s="119"/>
      <c r="G8" s="119"/>
      <c r="H8" s="119"/>
      <c r="I8" s="119"/>
      <c r="J8" s="119"/>
      <c r="K8" s="131">
        <f>'03 Soupis prací'!K19</f>
        <v>0</v>
      </c>
      <c r="L8" s="121"/>
    </row>
    <row r="9" spans="1:12" ht="15">
      <c r="A9" s="4"/>
      <c r="B9" s="14"/>
      <c r="C9" s="118"/>
      <c r="D9" s="119"/>
      <c r="E9" s="120"/>
      <c r="F9" s="119"/>
      <c r="G9" s="119"/>
      <c r="H9" s="119"/>
      <c r="I9" s="119"/>
      <c r="J9" s="119"/>
      <c r="K9" s="131"/>
      <c r="L9" s="121"/>
    </row>
    <row r="10" spans="1:12" ht="15">
      <c r="A10" s="4"/>
      <c r="B10" s="14"/>
      <c r="C10" s="118">
        <v>2</v>
      </c>
      <c r="D10" s="119"/>
      <c r="E10" s="120" t="s">
        <v>249</v>
      </c>
      <c r="F10" s="119"/>
      <c r="G10" s="119"/>
      <c r="H10" s="119"/>
      <c r="I10" s="119"/>
      <c r="J10" s="119"/>
      <c r="K10" s="131">
        <f>'03 Soupis prací'!K30</f>
        <v>0</v>
      </c>
      <c r="L10" s="121"/>
    </row>
    <row r="11" spans="1:12" ht="15">
      <c r="A11" s="4"/>
      <c r="B11" s="14"/>
      <c r="C11" s="118"/>
      <c r="D11" s="119"/>
      <c r="E11" s="120"/>
      <c r="F11" s="119"/>
      <c r="G11" s="119"/>
      <c r="H11" s="119"/>
      <c r="I11" s="119"/>
      <c r="J11" s="119"/>
      <c r="K11" s="131"/>
      <c r="L11" s="121"/>
    </row>
    <row r="12" spans="1:12" ht="15">
      <c r="A12" s="4"/>
      <c r="B12" s="14"/>
      <c r="C12" s="118">
        <v>3</v>
      </c>
      <c r="D12" s="119"/>
      <c r="E12" s="120" t="s">
        <v>230</v>
      </c>
      <c r="F12" s="119"/>
      <c r="G12" s="119"/>
      <c r="H12" s="119"/>
      <c r="I12" s="119"/>
      <c r="J12" s="119"/>
      <c r="K12" s="131">
        <f>'03 Soupis prací'!K39</f>
        <v>0</v>
      </c>
      <c r="L12" s="121"/>
    </row>
    <row r="13" spans="1:12" ht="15">
      <c r="A13" s="4"/>
      <c r="B13" s="14"/>
      <c r="C13" s="118"/>
      <c r="D13" s="119"/>
      <c r="E13" s="120"/>
      <c r="F13" s="119"/>
      <c r="G13" s="119"/>
      <c r="H13" s="119"/>
      <c r="I13" s="119"/>
      <c r="J13" s="119"/>
      <c r="K13" s="131"/>
      <c r="L13" s="121"/>
    </row>
    <row r="14" spans="1:12" ht="15">
      <c r="A14" s="4"/>
      <c r="B14" s="14"/>
      <c r="C14" s="122">
        <v>4</v>
      </c>
      <c r="D14" s="123"/>
      <c r="E14" s="120" t="s">
        <v>231</v>
      </c>
      <c r="F14" s="119"/>
      <c r="G14" s="119"/>
      <c r="H14" s="119"/>
      <c r="I14" s="119"/>
      <c r="J14" s="119"/>
      <c r="K14" s="131">
        <f>'03 Soupis prací'!K47</f>
        <v>0</v>
      </c>
      <c r="L14" s="121"/>
    </row>
    <row r="15" spans="1:12" ht="15">
      <c r="A15" s="4"/>
      <c r="B15" s="14"/>
      <c r="C15" s="122"/>
      <c r="D15" s="123"/>
      <c r="E15" s="120"/>
      <c r="F15" s="119"/>
      <c r="G15" s="119"/>
      <c r="H15" s="119"/>
      <c r="I15" s="119"/>
      <c r="J15" s="119"/>
      <c r="K15" s="131"/>
      <c r="L15" s="121"/>
    </row>
    <row r="16" spans="1:12" ht="15">
      <c r="A16" s="4"/>
      <c r="B16" s="14"/>
      <c r="C16" s="122">
        <v>6</v>
      </c>
      <c r="D16" s="123"/>
      <c r="E16" s="120" t="s">
        <v>233</v>
      </c>
      <c r="F16" s="119"/>
      <c r="G16" s="119"/>
      <c r="H16" s="119"/>
      <c r="I16" s="119"/>
      <c r="J16" s="119"/>
      <c r="K16" s="131">
        <f>'03 Soupis prací'!K59</f>
        <v>0</v>
      </c>
      <c r="L16" s="121"/>
    </row>
    <row r="17" spans="1:12" ht="15">
      <c r="A17" s="4"/>
      <c r="B17" s="14"/>
      <c r="C17" s="122"/>
      <c r="D17" s="123"/>
      <c r="E17" s="120"/>
      <c r="F17" s="119"/>
      <c r="G17" s="119"/>
      <c r="H17" s="119"/>
      <c r="I17" s="119"/>
      <c r="J17" s="119"/>
      <c r="K17" s="131"/>
      <c r="L17" s="121"/>
    </row>
    <row r="18" spans="1:12" ht="15">
      <c r="A18" s="4"/>
      <c r="B18" s="14"/>
      <c r="C18" s="122">
        <v>9</v>
      </c>
      <c r="D18" s="123"/>
      <c r="E18" s="120" t="s">
        <v>232</v>
      </c>
      <c r="F18" s="119"/>
      <c r="G18" s="119"/>
      <c r="H18" s="119"/>
      <c r="I18" s="119"/>
      <c r="J18" s="119"/>
      <c r="K18" s="131">
        <f>'03 Soupis prací'!K94</f>
        <v>0</v>
      </c>
      <c r="L18" s="121"/>
    </row>
    <row r="19" spans="1:12" ht="15.75" thickBot="1">
      <c r="A19" s="4"/>
      <c r="B19" s="14"/>
      <c r="C19" s="4"/>
      <c r="D19" s="4"/>
      <c r="E19" s="4"/>
      <c r="F19" s="4"/>
      <c r="G19" s="4"/>
      <c r="H19" s="4"/>
      <c r="I19" s="4"/>
      <c r="J19" s="4"/>
      <c r="K19" s="132"/>
      <c r="L19" s="121"/>
    </row>
    <row r="20" spans="1:12" s="74" customFormat="1" ht="15.75" thickBot="1">
      <c r="A20" s="88"/>
      <c r="B20" s="136"/>
      <c r="C20" s="124" t="s">
        <v>234</v>
      </c>
      <c r="D20" s="106"/>
      <c r="E20" s="106"/>
      <c r="F20" s="106"/>
      <c r="G20" s="106"/>
      <c r="H20" s="106"/>
      <c r="I20" s="106"/>
      <c r="J20" s="106"/>
      <c r="K20" s="134">
        <f>SUM(K8:K19)</f>
        <v>0</v>
      </c>
      <c r="L20" s="137"/>
    </row>
    <row r="21" spans="1:12" ht="15">
      <c r="A21" s="4"/>
      <c r="B21" s="14"/>
      <c r="C21" s="4"/>
      <c r="D21" s="4"/>
      <c r="E21" s="4"/>
      <c r="F21" s="4"/>
      <c r="G21" s="4"/>
      <c r="H21" s="4"/>
      <c r="I21" s="4"/>
      <c r="J21" s="4"/>
      <c r="K21" s="132"/>
      <c r="L21" s="121"/>
    </row>
    <row r="22" spans="1:12" ht="18.75" customHeight="1">
      <c r="A22" s="4"/>
      <c r="B22" s="14"/>
      <c r="C22" s="4"/>
      <c r="D22" s="4"/>
      <c r="E22" s="4"/>
      <c r="F22" s="4"/>
      <c r="G22" s="4"/>
      <c r="H22" s="4"/>
      <c r="I22" s="4"/>
      <c r="J22" s="4"/>
      <c r="K22" s="132"/>
      <c r="L22" s="121"/>
    </row>
    <row r="23" spans="1:12" ht="15.75" thickBot="1">
      <c r="A23" s="4"/>
      <c r="B23" s="14"/>
      <c r="C23" s="4"/>
      <c r="D23" s="4"/>
      <c r="E23" s="4"/>
      <c r="F23" s="4"/>
      <c r="G23" s="4"/>
      <c r="H23" s="4"/>
      <c r="I23" s="4"/>
      <c r="J23" s="4"/>
      <c r="K23" s="132"/>
      <c r="L23" s="121"/>
    </row>
    <row r="24" spans="1:12" ht="19.5" thickBot="1">
      <c r="A24" s="4"/>
      <c r="B24" s="14"/>
      <c r="C24" s="144" t="s">
        <v>253</v>
      </c>
      <c r="D24" s="145"/>
      <c r="E24" s="145"/>
      <c r="F24" s="145"/>
      <c r="G24" s="145"/>
      <c r="H24" s="145"/>
      <c r="I24" s="145"/>
      <c r="J24" s="145"/>
      <c r="K24" s="146"/>
      <c r="L24" s="121"/>
    </row>
    <row r="25" spans="1:12" ht="15">
      <c r="A25" s="4"/>
      <c r="B25" s="14"/>
      <c r="C25" s="4"/>
      <c r="D25" s="4"/>
      <c r="E25" s="4"/>
      <c r="F25" s="4"/>
      <c r="G25" s="4"/>
      <c r="H25" s="4"/>
      <c r="I25" s="4"/>
      <c r="J25" s="4"/>
      <c r="K25" s="132"/>
      <c r="L25" s="121"/>
    </row>
    <row r="26" spans="1:12" ht="15">
      <c r="A26" s="4"/>
      <c r="B26" s="14"/>
      <c r="C26" s="118">
        <v>711</v>
      </c>
      <c r="D26" s="119"/>
      <c r="E26" s="120" t="s">
        <v>235</v>
      </c>
      <c r="F26" s="119"/>
      <c r="G26" s="119"/>
      <c r="H26" s="119"/>
      <c r="I26" s="119"/>
      <c r="J26" s="119"/>
      <c r="K26" s="131">
        <f>'03 Soupis prací'!K135</f>
        <v>0</v>
      </c>
      <c r="L26" s="121"/>
    </row>
    <row r="27" spans="1:12" ht="15">
      <c r="A27" s="4"/>
      <c r="B27" s="14"/>
      <c r="C27" s="118"/>
      <c r="D27" s="119"/>
      <c r="E27" s="120"/>
      <c r="F27" s="119"/>
      <c r="G27" s="119"/>
      <c r="H27" s="119"/>
      <c r="I27" s="119"/>
      <c r="J27" s="119"/>
      <c r="K27" s="131"/>
      <c r="L27" s="121"/>
    </row>
    <row r="28" spans="1:12" ht="15">
      <c r="A28" s="4"/>
      <c r="B28" s="14"/>
      <c r="C28" s="118">
        <v>766</v>
      </c>
      <c r="D28" s="119"/>
      <c r="E28" s="120" t="s">
        <v>236</v>
      </c>
      <c r="F28" s="119"/>
      <c r="G28" s="119"/>
      <c r="H28" s="119"/>
      <c r="I28" s="119"/>
      <c r="J28" s="119"/>
      <c r="K28" s="131">
        <f>'03 Soupis prací'!K146</f>
        <v>0</v>
      </c>
      <c r="L28" s="121"/>
    </row>
    <row r="29" spans="1:12" ht="15">
      <c r="A29" s="4"/>
      <c r="B29" s="14"/>
      <c r="C29" s="118"/>
      <c r="D29" s="119"/>
      <c r="E29" s="120"/>
      <c r="F29" s="119"/>
      <c r="G29" s="119"/>
      <c r="H29" s="119"/>
      <c r="I29" s="119"/>
      <c r="J29" s="119"/>
      <c r="K29" s="131"/>
      <c r="L29" s="121"/>
    </row>
    <row r="30" spans="1:18" ht="15">
      <c r="A30" s="4"/>
      <c r="B30" s="14"/>
      <c r="C30" s="122">
        <v>767</v>
      </c>
      <c r="D30" s="123"/>
      <c r="E30" s="120" t="s">
        <v>250</v>
      </c>
      <c r="F30" s="119"/>
      <c r="G30" s="119"/>
      <c r="H30" s="119"/>
      <c r="I30" s="119"/>
      <c r="J30" s="119"/>
      <c r="K30" s="131">
        <f>'03 Soupis prací'!K153</f>
        <v>0</v>
      </c>
      <c r="L30" s="121"/>
      <c r="P30" s="3"/>
      <c r="Q30" s="3"/>
      <c r="R30" s="3"/>
    </row>
    <row r="31" spans="1:18" ht="15">
      <c r="A31" s="4"/>
      <c r="B31" s="14"/>
      <c r="C31" s="122"/>
      <c r="D31" s="123"/>
      <c r="E31" s="120"/>
      <c r="F31" s="119"/>
      <c r="G31" s="119"/>
      <c r="H31" s="119"/>
      <c r="I31" s="119"/>
      <c r="J31" s="119"/>
      <c r="K31" s="131"/>
      <c r="L31" s="121"/>
      <c r="P31" s="3"/>
      <c r="Q31" s="3"/>
      <c r="R31" s="3"/>
    </row>
    <row r="32" spans="1:12" ht="15">
      <c r="A32" s="4"/>
      <c r="B32" s="14"/>
      <c r="C32" s="122">
        <v>72</v>
      </c>
      <c r="D32" s="123"/>
      <c r="E32" s="120" t="s">
        <v>237</v>
      </c>
      <c r="F32" s="119"/>
      <c r="G32" s="119"/>
      <c r="H32" s="119"/>
      <c r="I32" s="119"/>
      <c r="J32" s="119"/>
      <c r="K32" s="131">
        <f>'03 Soupis prací'!K158</f>
        <v>0</v>
      </c>
      <c r="L32" s="121"/>
    </row>
    <row r="33" spans="1:12" ht="15">
      <c r="A33" s="4"/>
      <c r="B33" s="14"/>
      <c r="C33" s="122"/>
      <c r="D33" s="123"/>
      <c r="E33" s="120"/>
      <c r="F33" s="119"/>
      <c r="G33" s="119"/>
      <c r="H33" s="119"/>
      <c r="I33" s="119"/>
      <c r="J33" s="119"/>
      <c r="K33" s="131"/>
      <c r="L33" s="121"/>
    </row>
    <row r="34" spans="1:12" ht="15">
      <c r="A34" s="4"/>
      <c r="B34" s="14"/>
      <c r="C34" s="122">
        <v>74</v>
      </c>
      <c r="D34" s="123"/>
      <c r="E34" s="120" t="s">
        <v>238</v>
      </c>
      <c r="F34" s="119"/>
      <c r="G34" s="119"/>
      <c r="H34" s="119"/>
      <c r="I34" s="119"/>
      <c r="J34" s="119"/>
      <c r="K34" s="131">
        <f>'03 Soupis prací'!K211</f>
        <v>0</v>
      </c>
      <c r="L34" s="121"/>
    </row>
    <row r="35" spans="1:12" ht="15">
      <c r="A35" s="4"/>
      <c r="B35" s="14"/>
      <c r="C35" s="122"/>
      <c r="D35" s="123"/>
      <c r="E35" s="120"/>
      <c r="F35" s="119"/>
      <c r="G35" s="119"/>
      <c r="H35" s="119"/>
      <c r="I35" s="119"/>
      <c r="J35" s="119"/>
      <c r="K35" s="131"/>
      <c r="L35" s="121"/>
    </row>
    <row r="36" spans="2:12" ht="15">
      <c r="B36" s="11"/>
      <c r="C36" s="122">
        <v>75</v>
      </c>
      <c r="D36" s="123"/>
      <c r="E36" s="120" t="s">
        <v>251</v>
      </c>
      <c r="F36" s="62"/>
      <c r="G36" s="62"/>
      <c r="H36" s="62"/>
      <c r="I36" s="62"/>
      <c r="J36" s="62"/>
      <c r="K36" s="133">
        <f>'03 Soupis prací'!K241</f>
        <v>0</v>
      </c>
      <c r="L36" s="21"/>
    </row>
    <row r="37" spans="2:12" ht="15.75" thickBot="1">
      <c r="B37" s="11"/>
      <c r="C37" s="3"/>
      <c r="D37" s="3"/>
      <c r="E37" s="3"/>
      <c r="F37" s="3"/>
      <c r="G37" s="3"/>
      <c r="H37" s="3"/>
      <c r="I37" s="3"/>
      <c r="J37" s="3"/>
      <c r="K37" s="130"/>
      <c r="L37" s="21"/>
    </row>
    <row r="38" spans="2:12" ht="15.75" thickBot="1">
      <c r="B38" s="11"/>
      <c r="C38" s="124" t="s">
        <v>239</v>
      </c>
      <c r="D38" s="106"/>
      <c r="E38" s="106"/>
      <c r="F38" s="106"/>
      <c r="G38" s="106"/>
      <c r="H38" s="106"/>
      <c r="I38" s="106"/>
      <c r="J38" s="106"/>
      <c r="K38" s="134">
        <f>SUM(K26:K37)</f>
        <v>0</v>
      </c>
      <c r="L38" s="21"/>
    </row>
    <row r="39" spans="2:12" ht="15">
      <c r="B39" s="11"/>
      <c r="C39" s="3"/>
      <c r="D39" s="3"/>
      <c r="E39" s="8"/>
      <c r="F39" s="3"/>
      <c r="G39" s="3"/>
      <c r="H39" s="3"/>
      <c r="I39" s="3"/>
      <c r="J39" s="3"/>
      <c r="K39" s="130"/>
      <c r="L39" s="21"/>
    </row>
    <row r="40" spans="2:12" ht="15.75" thickBot="1">
      <c r="B40" s="22"/>
      <c r="C40" s="116"/>
      <c r="D40" s="116"/>
      <c r="E40" s="116"/>
      <c r="F40" s="116"/>
      <c r="G40" s="116"/>
      <c r="H40" s="116"/>
      <c r="I40" s="116"/>
      <c r="J40" s="116"/>
      <c r="K40" s="135"/>
      <c r="L40" s="117"/>
    </row>
  </sheetData>
  <sheetProtection password="C604" sheet="1"/>
  <mergeCells count="3">
    <mergeCell ref="C6:K6"/>
    <mergeCell ref="C24:K24"/>
    <mergeCell ref="C4:K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60"/>
  <sheetViews>
    <sheetView tabSelected="1" zoomScale="70" zoomScaleNormal="70" zoomScalePageLayoutView="0" workbookViewId="0" topLeftCell="A7">
      <pane ySplit="11" topLeftCell="A195" activePane="bottomLeft" state="frozen"/>
      <selection pane="topLeft" activeCell="B7" sqref="B7"/>
      <selection pane="bottomLeft" activeCell="D237" sqref="D237"/>
    </sheetView>
  </sheetViews>
  <sheetFormatPr defaultColWidth="9.140625" defaultRowHeight="15"/>
  <cols>
    <col min="1" max="1" width="2.57421875" style="0" customWidth="1"/>
    <col min="2" max="2" width="9.140625" style="19" customWidth="1"/>
    <col min="3" max="3" width="17.28125" style="0" customWidth="1"/>
    <col min="4" max="4" width="78.00390625" style="0" customWidth="1"/>
    <col min="5" max="5" width="8.28125" style="33" customWidth="1"/>
    <col min="6" max="6" width="12.7109375" style="31" customWidth="1"/>
    <col min="7" max="11" width="16.7109375" style="66" customWidth="1"/>
    <col min="13" max="13" width="9.57421875" style="0" bestFit="1" customWidth="1"/>
  </cols>
  <sheetData>
    <row r="1" ht="15.75" thickBot="1"/>
    <row r="2" spans="2:8" ht="21.75" thickBot="1">
      <c r="B2" s="147" t="s">
        <v>193</v>
      </c>
      <c r="C2" s="148"/>
      <c r="D2" s="148"/>
      <c r="E2" s="148"/>
      <c r="F2" s="148"/>
      <c r="G2" s="148"/>
      <c r="H2" s="149"/>
    </row>
    <row r="4" spans="2:4" ht="15">
      <c r="B4" s="19" t="s">
        <v>194</v>
      </c>
      <c r="D4" s="42" t="s">
        <v>202</v>
      </c>
    </row>
    <row r="5" spans="2:4" ht="15">
      <c r="B5" s="19" t="s">
        <v>199</v>
      </c>
      <c r="D5" s="52" t="s">
        <v>200</v>
      </c>
    </row>
    <row r="7" spans="7:11" ht="15.75" thickBot="1">
      <c r="G7" s="72"/>
      <c r="H7" s="72"/>
      <c r="I7" s="72"/>
      <c r="J7" s="72"/>
      <c r="K7" s="72"/>
    </row>
    <row r="8" spans="2:11" ht="27.75" customHeight="1" thickBot="1">
      <c r="B8" s="141" t="s">
        <v>255</v>
      </c>
      <c r="C8" s="142"/>
      <c r="D8" s="142"/>
      <c r="E8" s="142"/>
      <c r="F8" s="142"/>
      <c r="G8" s="142"/>
      <c r="H8" s="142"/>
      <c r="I8" s="142"/>
      <c r="J8" s="142"/>
      <c r="K8" s="143"/>
    </row>
    <row r="9" spans="7:11" ht="15">
      <c r="G9" s="72"/>
      <c r="H9" s="72"/>
      <c r="I9" s="72"/>
      <c r="J9" s="72"/>
      <c r="K9" s="72"/>
    </row>
    <row r="10" spans="7:11" ht="15">
      <c r="G10" s="72"/>
      <c r="H10" s="72"/>
      <c r="I10" s="72"/>
      <c r="J10" s="72"/>
      <c r="K10" s="72"/>
    </row>
    <row r="11" spans="7:11" ht="15">
      <c r="G11" s="72"/>
      <c r="H11" s="72"/>
      <c r="I11" s="68"/>
      <c r="J11" s="68"/>
      <c r="K11" s="68"/>
    </row>
    <row r="12" spans="2:8" ht="15">
      <c r="B12" s="43" t="s">
        <v>195</v>
      </c>
      <c r="C12" s="44">
        <v>58341344</v>
      </c>
      <c r="D12" s="44" t="s">
        <v>47</v>
      </c>
      <c r="E12" s="45" t="s">
        <v>23</v>
      </c>
      <c r="F12" s="46"/>
      <c r="G12" s="183" t="s">
        <v>198</v>
      </c>
      <c r="H12" s="67"/>
    </row>
    <row r="13" spans="4:7" ht="15">
      <c r="D13" s="25" t="s">
        <v>73</v>
      </c>
      <c r="E13" s="34" t="s">
        <v>4</v>
      </c>
      <c r="F13" s="32"/>
      <c r="G13" s="182" t="s">
        <v>196</v>
      </c>
    </row>
    <row r="14" spans="2:11" ht="15">
      <c r="B14" s="47"/>
      <c r="C14" s="48"/>
      <c r="D14" s="49" t="s">
        <v>101</v>
      </c>
      <c r="E14" s="50"/>
      <c r="F14" s="51"/>
      <c r="G14" s="68" t="s">
        <v>197</v>
      </c>
      <c r="H14" s="68"/>
      <c r="I14" s="68"/>
      <c r="J14" s="68"/>
      <c r="K14" s="68"/>
    </row>
    <row r="15" spans="7:10" ht="15">
      <c r="G15" s="82"/>
      <c r="H15" s="82"/>
      <c r="I15" s="82"/>
      <c r="J15" s="82"/>
    </row>
    <row r="16" spans="2:11" s="74" customFormat="1" ht="15">
      <c r="B16" s="73"/>
      <c r="E16" s="75"/>
      <c r="F16" s="76"/>
      <c r="G16" s="150" t="s">
        <v>203</v>
      </c>
      <c r="H16" s="150"/>
      <c r="I16" s="151" t="s">
        <v>204</v>
      </c>
      <c r="J16" s="151"/>
      <c r="K16" s="77"/>
    </row>
    <row r="17" spans="2:11" s="74" customFormat="1" ht="15">
      <c r="B17" s="78" t="s">
        <v>181</v>
      </c>
      <c r="C17" s="152"/>
      <c r="D17" s="74" t="s">
        <v>219</v>
      </c>
      <c r="E17" s="79" t="s">
        <v>21</v>
      </c>
      <c r="F17" s="177" t="s">
        <v>179</v>
      </c>
      <c r="G17" s="138" t="s">
        <v>180</v>
      </c>
      <c r="H17" s="179" t="s">
        <v>22</v>
      </c>
      <c r="I17" s="83" t="s">
        <v>180</v>
      </c>
      <c r="J17" s="83" t="s">
        <v>22</v>
      </c>
      <c r="K17" s="80" t="s">
        <v>205</v>
      </c>
    </row>
    <row r="18" spans="3:11" ht="15">
      <c r="C18" s="153"/>
      <c r="E18" s="162"/>
      <c r="G18" s="180"/>
      <c r="I18" s="181"/>
      <c r="K18" s="181"/>
    </row>
    <row r="19" spans="2:11" s="17" customFormat="1" ht="18.75">
      <c r="B19" s="53">
        <v>1</v>
      </c>
      <c r="C19" s="154"/>
      <c r="D19" s="54" t="s">
        <v>176</v>
      </c>
      <c r="E19" s="163"/>
      <c r="F19" s="55"/>
      <c r="G19" s="212"/>
      <c r="H19" s="71">
        <f>SUM(H21:H28)</f>
        <v>0</v>
      </c>
      <c r="I19" s="206"/>
      <c r="J19" s="71">
        <f>SUM(J21:J28)</f>
        <v>0</v>
      </c>
      <c r="K19" s="178">
        <f>SUM(K21:K28)</f>
        <v>0</v>
      </c>
    </row>
    <row r="20" spans="3:11" ht="15">
      <c r="C20" s="153"/>
      <c r="E20" s="162"/>
      <c r="G20" s="207"/>
      <c r="I20" s="207"/>
      <c r="K20" s="184"/>
    </row>
    <row r="21" spans="2:11" ht="15">
      <c r="B21" s="19">
        <v>1</v>
      </c>
      <c r="C21" s="153">
        <v>113107121</v>
      </c>
      <c r="D21" t="s">
        <v>0</v>
      </c>
      <c r="E21" s="162" t="s">
        <v>1</v>
      </c>
      <c r="F21" s="31">
        <f>F129</f>
        <v>10.8</v>
      </c>
      <c r="G21" s="207"/>
      <c r="H21" s="66">
        <f>F21*G21</f>
        <v>0</v>
      </c>
      <c r="I21" s="207"/>
      <c r="J21" s="66">
        <f>F21*I21</f>
        <v>0</v>
      </c>
      <c r="K21" s="184">
        <f>H21+J21</f>
        <v>0</v>
      </c>
    </row>
    <row r="22" spans="3:11" ht="15">
      <c r="C22" s="153"/>
      <c r="D22" s="29" t="s">
        <v>101</v>
      </c>
      <c r="E22" s="162"/>
      <c r="G22" s="207"/>
      <c r="I22" s="207"/>
      <c r="K22" s="184"/>
    </row>
    <row r="23" spans="2:11" ht="15">
      <c r="B23" s="19">
        <v>2</v>
      </c>
      <c r="C23" s="153">
        <v>139601101</v>
      </c>
      <c r="D23" t="s">
        <v>206</v>
      </c>
      <c r="E23" s="162" t="s">
        <v>2</v>
      </c>
      <c r="F23" s="31">
        <v>10.26</v>
      </c>
      <c r="G23" s="207"/>
      <c r="H23" s="66">
        <f aca="true" t="shared" si="0" ref="H23:H77">F23*G23</f>
        <v>0</v>
      </c>
      <c r="I23" s="207"/>
      <c r="J23" s="66">
        <f aca="true" t="shared" si="1" ref="J23:J77">F23*I23</f>
        <v>0</v>
      </c>
      <c r="K23" s="184">
        <f aca="true" t="shared" si="2" ref="K23:K77">H23+J23</f>
        <v>0</v>
      </c>
    </row>
    <row r="24" spans="3:11" ht="15">
      <c r="C24" s="153"/>
      <c r="D24" s="29" t="s">
        <v>101</v>
      </c>
      <c r="E24" s="162"/>
      <c r="G24" s="207"/>
      <c r="I24" s="207"/>
      <c r="K24" s="184"/>
    </row>
    <row r="25" spans="2:11" ht="15">
      <c r="B25" s="19">
        <v>3</v>
      </c>
      <c r="C25" s="153">
        <v>162201102</v>
      </c>
      <c r="D25" t="s">
        <v>46</v>
      </c>
      <c r="E25" s="162" t="s">
        <v>2</v>
      </c>
      <c r="F25" s="31">
        <f>F23+F21*0.1</f>
        <v>11.34</v>
      </c>
      <c r="G25" s="207"/>
      <c r="H25" s="66">
        <f t="shared" si="0"/>
        <v>0</v>
      </c>
      <c r="I25" s="207"/>
      <c r="J25" s="66">
        <f t="shared" si="1"/>
        <v>0</v>
      </c>
      <c r="K25" s="184">
        <f t="shared" si="2"/>
        <v>0</v>
      </c>
    </row>
    <row r="26" spans="2:11" ht="15">
      <c r="B26" s="19">
        <v>4</v>
      </c>
      <c r="C26" s="153">
        <v>199000002</v>
      </c>
      <c r="D26" t="s">
        <v>207</v>
      </c>
      <c r="E26" s="162" t="s">
        <v>2</v>
      </c>
      <c r="F26" s="31">
        <f>F25</f>
        <v>11.34</v>
      </c>
      <c r="G26" s="207"/>
      <c r="H26" s="66">
        <f t="shared" si="0"/>
        <v>0</v>
      </c>
      <c r="I26" s="207"/>
      <c r="J26" s="66">
        <f t="shared" si="1"/>
        <v>0</v>
      </c>
      <c r="K26" s="184">
        <f t="shared" si="2"/>
        <v>0</v>
      </c>
    </row>
    <row r="27" spans="2:11" ht="15">
      <c r="B27" s="19">
        <v>5</v>
      </c>
      <c r="C27" s="153">
        <v>979098231</v>
      </c>
      <c r="D27" t="s">
        <v>40</v>
      </c>
      <c r="E27" s="162" t="s">
        <v>23</v>
      </c>
      <c r="F27" s="31">
        <v>4.21</v>
      </c>
      <c r="G27" s="207"/>
      <c r="H27" s="66">
        <f t="shared" si="0"/>
        <v>0</v>
      </c>
      <c r="I27" s="207"/>
      <c r="J27" s="66">
        <f t="shared" si="1"/>
        <v>0</v>
      </c>
      <c r="K27" s="184">
        <f t="shared" si="2"/>
        <v>0</v>
      </c>
    </row>
    <row r="28" spans="2:11" s="25" customFormat="1" ht="15">
      <c r="B28" s="30">
        <v>6</v>
      </c>
      <c r="C28" s="155"/>
      <c r="D28" s="25" t="s">
        <v>34</v>
      </c>
      <c r="E28" s="164" t="s">
        <v>23</v>
      </c>
      <c r="F28" s="32">
        <f>F27+F26</f>
        <v>15.55</v>
      </c>
      <c r="G28" s="208"/>
      <c r="H28" s="69">
        <f t="shared" si="0"/>
        <v>0</v>
      </c>
      <c r="I28" s="208"/>
      <c r="J28" s="69">
        <f t="shared" si="1"/>
        <v>0</v>
      </c>
      <c r="K28" s="185">
        <f t="shared" si="2"/>
        <v>0</v>
      </c>
    </row>
    <row r="29" spans="2:11" s="25" customFormat="1" ht="15">
      <c r="B29" s="30"/>
      <c r="C29" s="155"/>
      <c r="E29" s="164"/>
      <c r="F29" s="32"/>
      <c r="G29" s="208"/>
      <c r="H29" s="66"/>
      <c r="I29" s="208"/>
      <c r="J29" s="66"/>
      <c r="K29" s="184"/>
    </row>
    <row r="30" spans="2:11" s="13" customFormat="1" ht="18.75">
      <c r="B30" s="56">
        <v>2</v>
      </c>
      <c r="C30" s="156"/>
      <c r="D30" s="57" t="s">
        <v>175</v>
      </c>
      <c r="E30" s="165"/>
      <c r="F30" s="58"/>
      <c r="G30" s="213"/>
      <c r="H30" s="71">
        <f>SUM(H32:H37)</f>
        <v>0</v>
      </c>
      <c r="I30" s="206"/>
      <c r="J30" s="71">
        <f>SUM(J32:J37)</f>
        <v>0</v>
      </c>
      <c r="K30" s="178">
        <f>SUM(K32:K37)</f>
        <v>0</v>
      </c>
    </row>
    <row r="31" spans="2:11" s="25" customFormat="1" ht="15">
      <c r="B31" s="30"/>
      <c r="C31" s="155"/>
      <c r="E31" s="164"/>
      <c r="F31" s="32"/>
      <c r="G31" s="208"/>
      <c r="H31" s="66"/>
      <c r="I31" s="208"/>
      <c r="J31" s="66"/>
      <c r="K31" s="184"/>
    </row>
    <row r="32" spans="2:11" ht="15">
      <c r="B32" s="19">
        <v>7</v>
      </c>
      <c r="C32" s="153">
        <v>451573111</v>
      </c>
      <c r="D32" t="s">
        <v>102</v>
      </c>
      <c r="E32" s="162" t="s">
        <v>2</v>
      </c>
      <c r="F32" s="31">
        <v>2.5</v>
      </c>
      <c r="G32" s="207"/>
      <c r="H32" s="66">
        <f t="shared" si="0"/>
        <v>0</v>
      </c>
      <c r="I32" s="207"/>
      <c r="J32" s="66">
        <f t="shared" si="1"/>
        <v>0</v>
      </c>
      <c r="K32" s="184">
        <f t="shared" si="2"/>
        <v>0</v>
      </c>
    </row>
    <row r="33" spans="2:11" ht="15">
      <c r="B33" s="19">
        <v>8</v>
      </c>
      <c r="C33" s="153">
        <v>58341344</v>
      </c>
      <c r="D33" t="s">
        <v>47</v>
      </c>
      <c r="E33" s="162" t="s">
        <v>23</v>
      </c>
      <c r="F33" s="31">
        <v>5.25</v>
      </c>
      <c r="G33" s="207"/>
      <c r="H33" s="66">
        <f t="shared" si="0"/>
        <v>0</v>
      </c>
      <c r="I33" s="207"/>
      <c r="J33" s="66">
        <f t="shared" si="1"/>
        <v>0</v>
      </c>
      <c r="K33" s="184">
        <f t="shared" si="2"/>
        <v>0</v>
      </c>
    </row>
    <row r="34" spans="2:11" s="25" customFormat="1" ht="30">
      <c r="B34" s="30">
        <v>9</v>
      </c>
      <c r="C34" s="155"/>
      <c r="D34" s="26" t="s">
        <v>103</v>
      </c>
      <c r="E34" s="164" t="s">
        <v>4</v>
      </c>
      <c r="F34" s="32">
        <v>9.8</v>
      </c>
      <c r="G34" s="208"/>
      <c r="H34" s="69">
        <f t="shared" si="0"/>
        <v>0</v>
      </c>
      <c r="I34" s="208"/>
      <c r="J34" s="69">
        <f t="shared" si="1"/>
        <v>0</v>
      </c>
      <c r="K34" s="185">
        <f t="shared" si="2"/>
        <v>0</v>
      </c>
    </row>
    <row r="35" spans="2:11" s="25" customFormat="1" ht="15">
      <c r="B35" s="19"/>
      <c r="C35" s="155"/>
      <c r="D35" s="29" t="s">
        <v>104</v>
      </c>
      <c r="E35" s="164"/>
      <c r="F35" s="32"/>
      <c r="G35" s="208"/>
      <c r="H35" s="66"/>
      <c r="I35" s="208"/>
      <c r="J35" s="66"/>
      <c r="K35" s="184"/>
    </row>
    <row r="36" spans="2:11" s="9" customFormat="1" ht="15">
      <c r="B36" s="12">
        <v>10</v>
      </c>
      <c r="C36" s="157">
        <v>273311125</v>
      </c>
      <c r="D36" s="9" t="s">
        <v>3</v>
      </c>
      <c r="E36" s="166" t="s">
        <v>2</v>
      </c>
      <c r="F36" s="64">
        <f>F21*0.12</f>
        <v>1.296</v>
      </c>
      <c r="G36" s="209"/>
      <c r="H36" s="70">
        <f t="shared" si="0"/>
        <v>0</v>
      </c>
      <c r="I36" s="209"/>
      <c r="J36" s="70">
        <f t="shared" si="1"/>
        <v>0</v>
      </c>
      <c r="K36" s="186">
        <f t="shared" si="2"/>
        <v>0</v>
      </c>
    </row>
    <row r="37" spans="2:11" s="25" customFormat="1" ht="15">
      <c r="B37" s="30">
        <v>11</v>
      </c>
      <c r="C37" s="155"/>
      <c r="D37" s="25" t="s">
        <v>34</v>
      </c>
      <c r="E37" s="164" t="s">
        <v>23</v>
      </c>
      <c r="F37" s="32">
        <f>F36+F35</f>
        <v>1.296</v>
      </c>
      <c r="G37" s="208"/>
      <c r="H37" s="69">
        <f t="shared" si="0"/>
        <v>0</v>
      </c>
      <c r="I37" s="208"/>
      <c r="J37" s="69">
        <f t="shared" si="1"/>
        <v>0</v>
      </c>
      <c r="K37" s="185">
        <f t="shared" si="2"/>
        <v>0</v>
      </c>
    </row>
    <row r="38" spans="3:11" ht="15">
      <c r="C38" s="153"/>
      <c r="E38" s="162"/>
      <c r="G38" s="207"/>
      <c r="I38" s="207"/>
      <c r="K38" s="184"/>
    </row>
    <row r="39" spans="2:11" s="17" customFormat="1" ht="16.5" customHeight="1">
      <c r="B39" s="53">
        <v>3</v>
      </c>
      <c r="C39" s="154"/>
      <c r="D39" s="54" t="s">
        <v>48</v>
      </c>
      <c r="E39" s="163"/>
      <c r="F39" s="55"/>
      <c r="G39" s="212"/>
      <c r="H39" s="71">
        <f>SUM(H40:H45)</f>
        <v>0</v>
      </c>
      <c r="I39" s="206"/>
      <c r="J39" s="71">
        <f>SUM(J40:J45)</f>
        <v>0</v>
      </c>
      <c r="K39" s="178">
        <f>SUM(K40:K45)</f>
        <v>0</v>
      </c>
    </row>
    <row r="40" spans="3:11" ht="15">
      <c r="C40" s="153"/>
      <c r="E40" s="162"/>
      <c r="G40" s="207"/>
      <c r="I40" s="207"/>
      <c r="K40" s="184"/>
    </row>
    <row r="41" spans="2:11" ht="15">
      <c r="B41" s="19">
        <v>12</v>
      </c>
      <c r="C41" s="153">
        <v>340239233</v>
      </c>
      <c r="D41" t="s">
        <v>49</v>
      </c>
      <c r="E41" s="162" t="s">
        <v>1</v>
      </c>
      <c r="F41" s="31">
        <v>2</v>
      </c>
      <c r="G41" s="207"/>
      <c r="H41" s="66">
        <f t="shared" si="0"/>
        <v>0</v>
      </c>
      <c r="I41" s="207"/>
      <c r="J41" s="66">
        <f t="shared" si="1"/>
        <v>0</v>
      </c>
      <c r="K41" s="184">
        <f t="shared" si="2"/>
        <v>0</v>
      </c>
    </row>
    <row r="42" spans="2:11" ht="15">
      <c r="B42" s="19">
        <v>13</v>
      </c>
      <c r="C42" s="153">
        <v>59531146</v>
      </c>
      <c r="D42" t="s">
        <v>50</v>
      </c>
      <c r="E42" s="162" t="s">
        <v>1</v>
      </c>
      <c r="F42" s="31">
        <v>2.1</v>
      </c>
      <c r="G42" s="207"/>
      <c r="H42" s="66">
        <f t="shared" si="0"/>
        <v>0</v>
      </c>
      <c r="I42" s="207"/>
      <c r="J42" s="66">
        <f t="shared" si="1"/>
        <v>0</v>
      </c>
      <c r="K42" s="184">
        <f t="shared" si="2"/>
        <v>0</v>
      </c>
    </row>
    <row r="43" spans="2:11" ht="15">
      <c r="B43" s="19">
        <v>14</v>
      </c>
      <c r="C43" s="153">
        <v>58594161</v>
      </c>
      <c r="D43" t="s">
        <v>76</v>
      </c>
      <c r="E43" s="162" t="s">
        <v>23</v>
      </c>
      <c r="F43" s="31">
        <v>0.034</v>
      </c>
      <c r="G43" s="207"/>
      <c r="H43" s="66">
        <f t="shared" si="0"/>
        <v>0</v>
      </c>
      <c r="I43" s="207"/>
      <c r="J43" s="66">
        <f t="shared" si="1"/>
        <v>0</v>
      </c>
      <c r="K43" s="184">
        <f t="shared" si="2"/>
        <v>0</v>
      </c>
    </row>
    <row r="44" spans="3:11" ht="15">
      <c r="C44" s="153"/>
      <c r="D44" s="29" t="s">
        <v>105</v>
      </c>
      <c r="E44" s="162"/>
      <c r="G44" s="207"/>
      <c r="I44" s="207"/>
      <c r="K44" s="184"/>
    </row>
    <row r="45" spans="2:11" s="25" customFormat="1" ht="15">
      <c r="B45" s="30">
        <v>15</v>
      </c>
      <c r="C45" s="155"/>
      <c r="D45" s="25" t="s">
        <v>34</v>
      </c>
      <c r="E45" s="164" t="s">
        <v>23</v>
      </c>
      <c r="F45" s="32">
        <v>0.214</v>
      </c>
      <c r="G45" s="208"/>
      <c r="H45" s="69">
        <f t="shared" si="0"/>
        <v>0</v>
      </c>
      <c r="I45" s="208"/>
      <c r="J45" s="69">
        <f t="shared" si="1"/>
        <v>0</v>
      </c>
      <c r="K45" s="185">
        <f t="shared" si="2"/>
        <v>0</v>
      </c>
    </row>
    <row r="46" spans="3:11" ht="15">
      <c r="C46" s="153"/>
      <c r="E46" s="162"/>
      <c r="G46" s="207"/>
      <c r="I46" s="207"/>
      <c r="K46" s="184"/>
    </row>
    <row r="47" spans="2:11" s="17" customFormat="1" ht="18.75">
      <c r="B47" s="53">
        <v>4</v>
      </c>
      <c r="C47" s="154"/>
      <c r="D47" s="54" t="s">
        <v>24</v>
      </c>
      <c r="E47" s="163"/>
      <c r="F47" s="55"/>
      <c r="G47" s="212"/>
      <c r="H47" s="71">
        <f>SUM(H48:H57)</f>
        <v>0</v>
      </c>
      <c r="I47" s="206"/>
      <c r="J47" s="71">
        <f>SUM(J48:J57)</f>
        <v>0</v>
      </c>
      <c r="K47" s="178">
        <f>SUM(K48:K57)</f>
        <v>0</v>
      </c>
    </row>
    <row r="48" spans="3:11" ht="15">
      <c r="C48" s="153"/>
      <c r="E48" s="162"/>
      <c r="G48" s="207"/>
      <c r="I48" s="207"/>
      <c r="K48" s="184"/>
    </row>
    <row r="49" spans="2:11" ht="15">
      <c r="B49" s="19">
        <v>16</v>
      </c>
      <c r="C49" s="158">
        <v>13383430</v>
      </c>
      <c r="D49" t="s">
        <v>51</v>
      </c>
      <c r="E49" s="162" t="s">
        <v>23</v>
      </c>
      <c r="F49" s="31">
        <v>0.034</v>
      </c>
      <c r="G49" s="207"/>
      <c r="H49" s="66">
        <f t="shared" si="0"/>
        <v>0</v>
      </c>
      <c r="I49" s="207"/>
      <c r="J49" s="66">
        <f t="shared" si="1"/>
        <v>0</v>
      </c>
      <c r="K49" s="184">
        <f t="shared" si="2"/>
        <v>0</v>
      </c>
    </row>
    <row r="50" spans="3:11" ht="15">
      <c r="C50" s="158"/>
      <c r="D50" s="29" t="s">
        <v>106</v>
      </c>
      <c r="E50" s="162"/>
      <c r="G50" s="207"/>
      <c r="I50" s="207"/>
      <c r="K50" s="184"/>
    </row>
    <row r="51" spans="2:11" ht="15">
      <c r="B51" s="19">
        <v>17</v>
      </c>
      <c r="C51" s="158">
        <v>13480925</v>
      </c>
      <c r="D51" t="s">
        <v>52</v>
      </c>
      <c r="E51" s="162" t="s">
        <v>23</v>
      </c>
      <c r="F51" s="31">
        <v>0.543</v>
      </c>
      <c r="G51" s="207"/>
      <c r="H51" s="66">
        <f t="shared" si="0"/>
        <v>0</v>
      </c>
      <c r="I51" s="207"/>
      <c r="J51" s="66">
        <f t="shared" si="1"/>
        <v>0</v>
      </c>
      <c r="K51" s="184">
        <f t="shared" si="2"/>
        <v>0</v>
      </c>
    </row>
    <row r="52" spans="3:11" ht="15">
      <c r="C52" s="158"/>
      <c r="D52" s="29" t="s">
        <v>107</v>
      </c>
      <c r="E52" s="162"/>
      <c r="G52" s="207"/>
      <c r="I52" s="207"/>
      <c r="K52" s="184"/>
    </row>
    <row r="53" spans="2:11" ht="15">
      <c r="B53" s="19">
        <v>18</v>
      </c>
      <c r="C53" s="158">
        <v>413941123</v>
      </c>
      <c r="D53" t="s">
        <v>53</v>
      </c>
      <c r="E53" s="162" t="s">
        <v>23</v>
      </c>
      <c r="F53" s="31">
        <f>F49</f>
        <v>0.034</v>
      </c>
      <c r="G53" s="207"/>
      <c r="H53" s="66">
        <f t="shared" si="0"/>
        <v>0</v>
      </c>
      <c r="I53" s="207"/>
      <c r="J53" s="66">
        <f t="shared" si="1"/>
        <v>0</v>
      </c>
      <c r="K53" s="184">
        <f t="shared" si="2"/>
        <v>0</v>
      </c>
    </row>
    <row r="54" spans="2:11" ht="15">
      <c r="B54" s="19">
        <v>19</v>
      </c>
      <c r="C54" s="158">
        <v>413941125</v>
      </c>
      <c r="D54" t="s">
        <v>54</v>
      </c>
      <c r="E54" s="162" t="s">
        <v>23</v>
      </c>
      <c r="F54" s="31">
        <f>F51</f>
        <v>0.543</v>
      </c>
      <c r="G54" s="207"/>
      <c r="H54" s="66">
        <f t="shared" si="0"/>
        <v>0</v>
      </c>
      <c r="I54" s="207"/>
      <c r="J54" s="66">
        <f t="shared" si="1"/>
        <v>0</v>
      </c>
      <c r="K54" s="184">
        <f t="shared" si="2"/>
        <v>0</v>
      </c>
    </row>
    <row r="55" spans="2:11" s="25" customFormat="1" ht="30">
      <c r="B55" s="30">
        <v>20</v>
      </c>
      <c r="C55" s="159"/>
      <c r="D55" s="26" t="s">
        <v>55</v>
      </c>
      <c r="E55" s="164" t="s">
        <v>5</v>
      </c>
      <c r="F55" s="32">
        <v>8</v>
      </c>
      <c r="G55" s="208"/>
      <c r="H55" s="69">
        <f t="shared" si="0"/>
        <v>0</v>
      </c>
      <c r="I55" s="208"/>
      <c r="J55" s="69">
        <f t="shared" si="1"/>
        <v>0</v>
      </c>
      <c r="K55" s="185">
        <f t="shared" si="2"/>
        <v>0</v>
      </c>
    </row>
    <row r="56" spans="2:11" s="25" customFormat="1" ht="15">
      <c r="B56" s="30">
        <v>21</v>
      </c>
      <c r="C56" s="159"/>
      <c r="D56" s="25" t="s">
        <v>56</v>
      </c>
      <c r="E56" s="164" t="s">
        <v>4</v>
      </c>
      <c r="F56" s="32">
        <v>23.6</v>
      </c>
      <c r="G56" s="208"/>
      <c r="H56" s="69">
        <f t="shared" si="0"/>
        <v>0</v>
      </c>
      <c r="I56" s="208"/>
      <c r="J56" s="69">
        <f t="shared" si="1"/>
        <v>0</v>
      </c>
      <c r="K56" s="185">
        <f t="shared" si="2"/>
        <v>0</v>
      </c>
    </row>
    <row r="57" spans="2:11" s="25" customFormat="1" ht="15">
      <c r="B57" s="30">
        <v>22</v>
      </c>
      <c r="C57" s="159"/>
      <c r="D57" s="25" t="s">
        <v>34</v>
      </c>
      <c r="E57" s="164" t="s">
        <v>23</v>
      </c>
      <c r="F57" s="32">
        <f>F49+F51+0.25</f>
        <v>0.8270000000000001</v>
      </c>
      <c r="G57" s="208"/>
      <c r="H57" s="69">
        <f t="shared" si="0"/>
        <v>0</v>
      </c>
      <c r="I57" s="208"/>
      <c r="J57" s="69">
        <f t="shared" si="1"/>
        <v>0</v>
      </c>
      <c r="K57" s="185">
        <f t="shared" si="2"/>
        <v>0</v>
      </c>
    </row>
    <row r="58" spans="3:11" ht="15">
      <c r="C58" s="153"/>
      <c r="E58" s="162"/>
      <c r="G58" s="207"/>
      <c r="I58" s="207"/>
      <c r="K58" s="184"/>
    </row>
    <row r="59" spans="2:11" s="13" customFormat="1" ht="18.75">
      <c r="B59" s="56">
        <v>6</v>
      </c>
      <c r="C59" s="156"/>
      <c r="D59" s="57" t="s">
        <v>177</v>
      </c>
      <c r="E59" s="165"/>
      <c r="F59" s="58"/>
      <c r="G59" s="213"/>
      <c r="H59" s="71">
        <f>SUM(H61:H92)</f>
        <v>0</v>
      </c>
      <c r="I59" s="206"/>
      <c r="J59" s="71">
        <f>SUM(J61:J92)</f>
        <v>0</v>
      </c>
      <c r="K59" s="178">
        <f>SUM(K61:K92)</f>
        <v>0</v>
      </c>
    </row>
    <row r="60" spans="3:11" ht="15">
      <c r="C60" s="153"/>
      <c r="E60" s="162"/>
      <c r="G60" s="207"/>
      <c r="I60" s="207"/>
      <c r="K60" s="184"/>
    </row>
    <row r="61" spans="2:11" ht="15">
      <c r="B61" s="20">
        <v>23</v>
      </c>
      <c r="C61" s="153">
        <v>612425931</v>
      </c>
      <c r="D61" t="s">
        <v>60</v>
      </c>
      <c r="E61" s="162" t="s">
        <v>1</v>
      </c>
      <c r="F61" s="31">
        <v>7.475</v>
      </c>
      <c r="G61" s="207"/>
      <c r="H61" s="66">
        <f t="shared" si="0"/>
        <v>0</v>
      </c>
      <c r="I61" s="207"/>
      <c r="J61" s="66">
        <f t="shared" si="1"/>
        <v>0</v>
      </c>
      <c r="K61" s="184">
        <f t="shared" si="2"/>
        <v>0</v>
      </c>
    </row>
    <row r="62" spans="3:11" ht="26.25">
      <c r="C62" s="153"/>
      <c r="D62" s="139" t="s">
        <v>112</v>
      </c>
      <c r="E62" s="162"/>
      <c r="G62" s="207"/>
      <c r="I62" s="207"/>
      <c r="K62" s="184"/>
    </row>
    <row r="63" spans="2:11" ht="15">
      <c r="B63" s="19">
        <v>24</v>
      </c>
      <c r="C63" s="153">
        <v>460710055</v>
      </c>
      <c r="D63" t="s">
        <v>89</v>
      </c>
      <c r="E63" s="162" t="s">
        <v>4</v>
      </c>
      <c r="F63" s="31">
        <v>90.5</v>
      </c>
      <c r="G63" s="207"/>
      <c r="H63" s="66">
        <f t="shared" si="0"/>
        <v>0</v>
      </c>
      <c r="I63" s="207"/>
      <c r="J63" s="66">
        <f t="shared" si="1"/>
        <v>0</v>
      </c>
      <c r="K63" s="184">
        <f t="shared" si="2"/>
        <v>0</v>
      </c>
    </row>
    <row r="64" spans="3:11" ht="15">
      <c r="C64" s="153"/>
      <c r="D64" s="29" t="s">
        <v>111</v>
      </c>
      <c r="E64" s="162"/>
      <c r="G64" s="207"/>
      <c r="I64" s="207"/>
      <c r="K64" s="184"/>
    </row>
    <row r="65" spans="2:11" ht="15">
      <c r="B65" s="19">
        <v>25</v>
      </c>
      <c r="C65" s="153">
        <v>612423531</v>
      </c>
      <c r="D65" t="s">
        <v>88</v>
      </c>
      <c r="E65" s="162" t="s">
        <v>1</v>
      </c>
      <c r="F65" s="31">
        <f>F63*0.15</f>
        <v>13.575</v>
      </c>
      <c r="G65" s="207"/>
      <c r="H65" s="66">
        <f t="shared" si="0"/>
        <v>0</v>
      </c>
      <c r="I65" s="207"/>
      <c r="J65" s="66">
        <f t="shared" si="1"/>
        <v>0</v>
      </c>
      <c r="K65" s="184">
        <f t="shared" si="2"/>
        <v>0</v>
      </c>
    </row>
    <row r="66" spans="3:11" ht="15">
      <c r="C66" s="153"/>
      <c r="D66" s="29" t="s">
        <v>111</v>
      </c>
      <c r="E66" s="162"/>
      <c r="G66" s="207"/>
      <c r="I66" s="207"/>
      <c r="K66" s="184"/>
    </row>
    <row r="67" spans="2:11" ht="15">
      <c r="B67" s="19">
        <v>26</v>
      </c>
      <c r="C67" s="153">
        <v>612421432</v>
      </c>
      <c r="D67" t="s">
        <v>74</v>
      </c>
      <c r="E67" s="162" t="s">
        <v>1</v>
      </c>
      <c r="F67" s="31">
        <f>4</f>
        <v>4</v>
      </c>
      <c r="G67" s="207"/>
      <c r="H67" s="66">
        <f t="shared" si="0"/>
        <v>0</v>
      </c>
      <c r="I67" s="207"/>
      <c r="J67" s="66">
        <f t="shared" si="1"/>
        <v>0</v>
      </c>
      <c r="K67" s="184">
        <f t="shared" si="2"/>
        <v>0</v>
      </c>
    </row>
    <row r="68" spans="3:11" ht="15">
      <c r="C68" s="153"/>
      <c r="D68" s="29" t="s">
        <v>110</v>
      </c>
      <c r="E68" s="162"/>
      <c r="G68" s="207"/>
      <c r="I68" s="207"/>
      <c r="K68" s="184"/>
    </row>
    <row r="69" spans="2:11" ht="15">
      <c r="B69" s="19">
        <v>27</v>
      </c>
      <c r="C69" s="153">
        <v>612451111</v>
      </c>
      <c r="D69" t="s">
        <v>75</v>
      </c>
      <c r="E69" s="162" t="s">
        <v>1</v>
      </c>
      <c r="F69" s="31">
        <f>F61</f>
        <v>7.475</v>
      </c>
      <c r="G69" s="207"/>
      <c r="H69" s="66">
        <f t="shared" si="0"/>
        <v>0</v>
      </c>
      <c r="I69" s="207"/>
      <c r="J69" s="66">
        <f t="shared" si="1"/>
        <v>0</v>
      </c>
      <c r="K69" s="184">
        <f t="shared" si="2"/>
        <v>0</v>
      </c>
    </row>
    <row r="70" spans="3:11" ht="26.25">
      <c r="C70" s="153"/>
      <c r="D70" s="139" t="s">
        <v>112</v>
      </c>
      <c r="E70" s="162"/>
      <c r="G70" s="207"/>
      <c r="I70" s="207"/>
      <c r="K70" s="184"/>
    </row>
    <row r="71" spans="2:11" ht="15">
      <c r="B71" s="19">
        <v>28</v>
      </c>
      <c r="C71" s="153">
        <v>620471523</v>
      </c>
      <c r="D71" t="s">
        <v>64</v>
      </c>
      <c r="E71" s="162" t="s">
        <v>1</v>
      </c>
      <c r="F71" s="31">
        <v>0.5</v>
      </c>
      <c r="G71" s="207"/>
      <c r="H71" s="66">
        <f t="shared" si="0"/>
        <v>0</v>
      </c>
      <c r="I71" s="207"/>
      <c r="J71" s="66">
        <f t="shared" si="1"/>
        <v>0</v>
      </c>
      <c r="K71" s="184">
        <f t="shared" si="2"/>
        <v>0</v>
      </c>
    </row>
    <row r="72" spans="3:11" ht="15">
      <c r="C72" s="153"/>
      <c r="D72" s="29" t="s">
        <v>113</v>
      </c>
      <c r="E72" s="162"/>
      <c r="G72" s="207"/>
      <c r="I72" s="207"/>
      <c r="K72" s="184"/>
    </row>
    <row r="73" spans="2:11" ht="15">
      <c r="B73" s="19">
        <v>29</v>
      </c>
      <c r="C73" s="153">
        <v>771591111</v>
      </c>
      <c r="D73" t="s">
        <v>212</v>
      </c>
      <c r="E73" s="162" t="s">
        <v>1</v>
      </c>
      <c r="F73" s="31">
        <f>2*F127+0.35*4.5+0.15*3.25</f>
        <v>203.66250000000002</v>
      </c>
      <c r="G73" s="207"/>
      <c r="H73" s="66">
        <f t="shared" si="0"/>
        <v>0</v>
      </c>
      <c r="I73" s="207"/>
      <c r="J73" s="66">
        <f t="shared" si="1"/>
        <v>0</v>
      </c>
      <c r="K73" s="184">
        <f t="shared" si="2"/>
        <v>0</v>
      </c>
    </row>
    <row r="74" spans="3:11" ht="15">
      <c r="C74" s="153"/>
      <c r="D74" s="29" t="s">
        <v>114</v>
      </c>
      <c r="E74" s="162"/>
      <c r="G74" s="207"/>
      <c r="I74" s="207"/>
      <c r="K74" s="184"/>
    </row>
    <row r="75" spans="2:11" ht="15">
      <c r="B75" s="19">
        <v>30</v>
      </c>
      <c r="C75" s="153">
        <v>632441111</v>
      </c>
      <c r="D75" t="s">
        <v>65</v>
      </c>
      <c r="E75" s="162" t="s">
        <v>1</v>
      </c>
      <c r="F75" s="31">
        <f>F127+0.35*4.5+0.15*3.25</f>
        <v>102.86250000000001</v>
      </c>
      <c r="G75" s="207"/>
      <c r="H75" s="66">
        <f t="shared" si="0"/>
        <v>0</v>
      </c>
      <c r="I75" s="207"/>
      <c r="J75" s="66">
        <f t="shared" si="1"/>
        <v>0</v>
      </c>
      <c r="K75" s="184">
        <f t="shared" si="2"/>
        <v>0</v>
      </c>
    </row>
    <row r="76" spans="2:11" ht="30">
      <c r="B76" s="19">
        <v>31</v>
      </c>
      <c r="C76" s="153">
        <v>634112113</v>
      </c>
      <c r="D76" s="24" t="s">
        <v>66</v>
      </c>
      <c r="E76" s="162" t="s">
        <v>4</v>
      </c>
      <c r="F76" s="31">
        <v>62.22</v>
      </c>
      <c r="G76" s="207"/>
      <c r="H76" s="66">
        <f t="shared" si="0"/>
        <v>0</v>
      </c>
      <c r="I76" s="207"/>
      <c r="J76" s="66">
        <f t="shared" si="1"/>
        <v>0</v>
      </c>
      <c r="K76" s="184">
        <f t="shared" si="2"/>
        <v>0</v>
      </c>
    </row>
    <row r="77" spans="2:11" ht="15">
      <c r="B77" s="19">
        <v>32</v>
      </c>
      <c r="C77" s="153">
        <v>771591111</v>
      </c>
      <c r="D77" t="s">
        <v>72</v>
      </c>
      <c r="E77" s="162" t="s">
        <v>1</v>
      </c>
      <c r="F77" s="31">
        <f>F75</f>
        <v>102.86250000000001</v>
      </c>
      <c r="G77" s="207"/>
      <c r="H77" s="66">
        <f t="shared" si="0"/>
        <v>0</v>
      </c>
      <c r="I77" s="207"/>
      <c r="J77" s="66">
        <f t="shared" si="1"/>
        <v>0</v>
      </c>
      <c r="K77" s="184">
        <f t="shared" si="2"/>
        <v>0</v>
      </c>
    </row>
    <row r="78" spans="2:11" s="9" customFormat="1" ht="15">
      <c r="B78" s="19">
        <v>33</v>
      </c>
      <c r="C78" s="157">
        <v>781495111</v>
      </c>
      <c r="D78" s="9" t="s">
        <v>69</v>
      </c>
      <c r="E78" s="166" t="s">
        <v>1</v>
      </c>
      <c r="F78" s="64">
        <f>39.2+1.4</f>
        <v>40.6</v>
      </c>
      <c r="G78" s="209"/>
      <c r="H78" s="70">
        <f aca="true" t="shared" si="3" ref="H78:H137">F78*G78</f>
        <v>0</v>
      </c>
      <c r="I78" s="209"/>
      <c r="J78" s="70">
        <f aca="true" t="shared" si="4" ref="J78:J137">F78*I78</f>
        <v>0</v>
      </c>
      <c r="K78" s="186">
        <f aca="true" t="shared" si="5" ref="K78:K137">H78+J78</f>
        <v>0</v>
      </c>
    </row>
    <row r="79" spans="2:11" s="9" customFormat="1" ht="30">
      <c r="B79" s="19">
        <v>34</v>
      </c>
      <c r="C79" s="157">
        <v>781474115</v>
      </c>
      <c r="D79" s="140" t="s">
        <v>214</v>
      </c>
      <c r="E79" s="166" t="s">
        <v>1</v>
      </c>
      <c r="F79" s="64">
        <f>F78</f>
        <v>40.6</v>
      </c>
      <c r="G79" s="209"/>
      <c r="H79" s="70">
        <f t="shared" si="3"/>
        <v>0</v>
      </c>
      <c r="I79" s="209"/>
      <c r="J79" s="70">
        <f t="shared" si="4"/>
        <v>0</v>
      </c>
      <c r="K79" s="186">
        <f t="shared" si="5"/>
        <v>0</v>
      </c>
    </row>
    <row r="80" spans="2:11" s="9" customFormat="1" ht="15">
      <c r="B80" s="19">
        <v>35</v>
      </c>
      <c r="C80" s="157">
        <v>771473112</v>
      </c>
      <c r="D80" s="9" t="s">
        <v>213</v>
      </c>
      <c r="E80" s="166" t="s">
        <v>4</v>
      </c>
      <c r="F80" s="64">
        <v>37.4</v>
      </c>
      <c r="G80" s="209"/>
      <c r="H80" s="70">
        <f t="shared" si="3"/>
        <v>0</v>
      </c>
      <c r="I80" s="209"/>
      <c r="J80" s="70">
        <f t="shared" si="4"/>
        <v>0</v>
      </c>
      <c r="K80" s="186">
        <f t="shared" si="5"/>
        <v>0</v>
      </c>
    </row>
    <row r="81" spans="2:11" ht="30">
      <c r="B81" s="19">
        <v>36</v>
      </c>
      <c r="C81" s="153">
        <v>771571131</v>
      </c>
      <c r="D81" s="24" t="s">
        <v>215</v>
      </c>
      <c r="E81" s="162" t="s">
        <v>1</v>
      </c>
      <c r="F81" s="31">
        <f>F77</f>
        <v>102.86250000000001</v>
      </c>
      <c r="G81" s="207"/>
      <c r="H81" s="66">
        <f t="shared" si="3"/>
        <v>0</v>
      </c>
      <c r="I81" s="207"/>
      <c r="J81" s="66">
        <f t="shared" si="4"/>
        <v>0</v>
      </c>
      <c r="K81" s="184">
        <f t="shared" si="5"/>
        <v>0</v>
      </c>
    </row>
    <row r="82" spans="2:11" ht="15">
      <c r="B82" s="19">
        <v>37</v>
      </c>
      <c r="C82" s="153">
        <v>58582107</v>
      </c>
      <c r="D82" t="s">
        <v>68</v>
      </c>
      <c r="E82" s="162" t="s">
        <v>23</v>
      </c>
      <c r="F82" s="31">
        <f>(F77+F78)*2.5/1000</f>
        <v>0.35865625</v>
      </c>
      <c r="G82" s="207"/>
      <c r="H82" s="66">
        <f t="shared" si="3"/>
        <v>0</v>
      </c>
      <c r="I82" s="207"/>
      <c r="J82" s="66">
        <f t="shared" si="4"/>
        <v>0</v>
      </c>
      <c r="K82" s="184">
        <f t="shared" si="5"/>
        <v>0</v>
      </c>
    </row>
    <row r="83" spans="2:11" s="25" customFormat="1" ht="15">
      <c r="B83" s="30">
        <v>38</v>
      </c>
      <c r="C83" s="155"/>
      <c r="D83" s="25" t="s">
        <v>70</v>
      </c>
      <c r="E83" s="164" t="s">
        <v>1</v>
      </c>
      <c r="F83" s="32">
        <f>F79*1.1</f>
        <v>44.660000000000004</v>
      </c>
      <c r="G83" s="208"/>
      <c r="H83" s="69">
        <f t="shared" si="3"/>
        <v>0</v>
      </c>
      <c r="I83" s="208"/>
      <c r="J83" s="69">
        <f t="shared" si="4"/>
        <v>0</v>
      </c>
      <c r="K83" s="185">
        <f t="shared" si="5"/>
        <v>0</v>
      </c>
    </row>
    <row r="84" spans="2:11" s="25" customFormat="1" ht="15">
      <c r="B84" s="30">
        <v>39</v>
      </c>
      <c r="C84" s="155"/>
      <c r="D84" s="25" t="s">
        <v>217</v>
      </c>
      <c r="E84" s="164" t="s">
        <v>29</v>
      </c>
      <c r="F84" s="32">
        <f>9*1.25</f>
        <v>11.25</v>
      </c>
      <c r="G84" s="208"/>
      <c r="H84" s="69">
        <f t="shared" si="3"/>
        <v>0</v>
      </c>
      <c r="I84" s="208"/>
      <c r="J84" s="69">
        <f t="shared" si="4"/>
        <v>0</v>
      </c>
      <c r="K84" s="185">
        <f t="shared" si="5"/>
        <v>0</v>
      </c>
    </row>
    <row r="85" spans="2:11" s="25" customFormat="1" ht="15">
      <c r="B85" s="30">
        <v>40</v>
      </c>
      <c r="C85" s="155"/>
      <c r="D85" s="25" t="s">
        <v>71</v>
      </c>
      <c r="E85" s="164" t="s">
        <v>1</v>
      </c>
      <c r="F85" s="32">
        <f>(F81+F80*0.07)*1.1</f>
        <v>116.02855000000001</v>
      </c>
      <c r="G85" s="208"/>
      <c r="H85" s="69">
        <f t="shared" si="3"/>
        <v>0</v>
      </c>
      <c r="I85" s="208"/>
      <c r="J85" s="69">
        <f t="shared" si="4"/>
        <v>0</v>
      </c>
      <c r="K85" s="185">
        <f t="shared" si="5"/>
        <v>0</v>
      </c>
    </row>
    <row r="86" spans="2:11" s="25" customFormat="1" ht="15">
      <c r="B86" s="30">
        <v>41</v>
      </c>
      <c r="C86" s="155"/>
      <c r="D86" s="25" t="s">
        <v>216</v>
      </c>
      <c r="E86" s="164" t="s">
        <v>29</v>
      </c>
      <c r="F86" s="32">
        <f>20*1.25</f>
        <v>25</v>
      </c>
      <c r="G86" s="208"/>
      <c r="H86" s="69">
        <f t="shared" si="3"/>
        <v>0</v>
      </c>
      <c r="I86" s="208"/>
      <c r="J86" s="69">
        <f t="shared" si="4"/>
        <v>0</v>
      </c>
      <c r="K86" s="185">
        <f t="shared" si="5"/>
        <v>0</v>
      </c>
    </row>
    <row r="87" spans="2:11" s="25" customFormat="1" ht="15">
      <c r="B87" s="30"/>
      <c r="C87" s="155"/>
      <c r="D87" s="35" t="s">
        <v>115</v>
      </c>
      <c r="E87" s="164"/>
      <c r="F87" s="32"/>
      <c r="G87" s="208"/>
      <c r="H87" s="66"/>
      <c r="I87" s="208"/>
      <c r="J87" s="66"/>
      <c r="K87" s="184"/>
    </row>
    <row r="88" spans="2:11" s="25" customFormat="1" ht="30">
      <c r="B88" s="30">
        <v>42</v>
      </c>
      <c r="C88" s="155"/>
      <c r="D88" s="26" t="s">
        <v>67</v>
      </c>
      <c r="E88" s="164" t="s">
        <v>6</v>
      </c>
      <c r="F88" s="32">
        <v>2</v>
      </c>
      <c r="G88" s="208"/>
      <c r="H88" s="69">
        <f t="shared" si="3"/>
        <v>0</v>
      </c>
      <c r="I88" s="208"/>
      <c r="J88" s="69">
        <f t="shared" si="4"/>
        <v>0</v>
      </c>
      <c r="K88" s="185">
        <f t="shared" si="5"/>
        <v>0</v>
      </c>
    </row>
    <row r="89" spans="2:11" s="25" customFormat="1" ht="15">
      <c r="B89" s="30"/>
      <c r="C89" s="155"/>
      <c r="D89" s="35" t="s">
        <v>116</v>
      </c>
      <c r="E89" s="164"/>
      <c r="F89" s="32"/>
      <c r="G89" s="208"/>
      <c r="H89" s="66"/>
      <c r="I89" s="208"/>
      <c r="J89" s="66"/>
      <c r="K89" s="184"/>
    </row>
    <row r="90" spans="2:11" s="9" customFormat="1" ht="30">
      <c r="B90" s="12">
        <v>43</v>
      </c>
      <c r="C90" s="157">
        <v>784453622</v>
      </c>
      <c r="D90" s="140" t="s">
        <v>77</v>
      </c>
      <c r="E90" s="166" t="s">
        <v>1</v>
      </c>
      <c r="F90" s="64">
        <f>108.32+37.57</f>
        <v>145.89</v>
      </c>
      <c r="G90" s="209"/>
      <c r="H90" s="66">
        <f t="shared" si="3"/>
        <v>0</v>
      </c>
      <c r="I90" s="209"/>
      <c r="J90" s="66">
        <f t="shared" si="4"/>
        <v>0</v>
      </c>
      <c r="K90" s="184">
        <f t="shared" si="5"/>
        <v>0</v>
      </c>
    </row>
    <row r="91" spans="2:11" s="25" customFormat="1" ht="15">
      <c r="B91" s="30"/>
      <c r="C91" s="153"/>
      <c r="D91" s="29" t="s">
        <v>201</v>
      </c>
      <c r="E91" s="162"/>
      <c r="F91" s="31"/>
      <c r="G91" s="208"/>
      <c r="H91" s="66"/>
      <c r="I91" s="208"/>
      <c r="J91" s="66"/>
      <c r="K91" s="184"/>
    </row>
    <row r="92" spans="2:11" s="25" customFormat="1" ht="15">
      <c r="B92" s="30">
        <v>44</v>
      </c>
      <c r="C92" s="155"/>
      <c r="D92" s="25" t="s">
        <v>34</v>
      </c>
      <c r="E92" s="164" t="s">
        <v>23</v>
      </c>
      <c r="F92" s="32">
        <f>(F86+F84)/1000+F82+0.016*(F85+F83)+2.5*0.01*(F61+F65+F67+F69+F71)</f>
        <v>3.7915480500000003</v>
      </c>
      <c r="G92" s="208"/>
      <c r="H92" s="69">
        <f t="shared" si="3"/>
        <v>0</v>
      </c>
      <c r="I92" s="208"/>
      <c r="J92" s="69">
        <f t="shared" si="4"/>
        <v>0</v>
      </c>
      <c r="K92" s="185">
        <f t="shared" si="5"/>
        <v>0</v>
      </c>
    </row>
    <row r="93" spans="3:11" ht="15">
      <c r="C93" s="153"/>
      <c r="D93" s="25"/>
      <c r="E93" s="164"/>
      <c r="F93" s="32"/>
      <c r="G93" s="208"/>
      <c r="I93" s="207"/>
      <c r="K93" s="184"/>
    </row>
    <row r="94" spans="2:13" s="13" customFormat="1" ht="18.75">
      <c r="B94" s="56">
        <v>9</v>
      </c>
      <c r="C94" s="156"/>
      <c r="D94" s="57" t="s">
        <v>178</v>
      </c>
      <c r="E94" s="165"/>
      <c r="F94" s="58"/>
      <c r="G94" s="213"/>
      <c r="H94" s="71">
        <f>SUM(H96:H133)</f>
        <v>0</v>
      </c>
      <c r="I94" s="206"/>
      <c r="J94" s="71">
        <f>SUM(J96:J133)</f>
        <v>0</v>
      </c>
      <c r="K94" s="178">
        <f>SUM(K96:K133)</f>
        <v>0</v>
      </c>
      <c r="M94" s="81"/>
    </row>
    <row r="95" spans="3:11" ht="15">
      <c r="C95" s="153"/>
      <c r="D95" s="25"/>
      <c r="E95" s="164"/>
      <c r="F95" s="32"/>
      <c r="G95" s="208"/>
      <c r="I95" s="207"/>
      <c r="K95" s="184"/>
    </row>
    <row r="96" spans="2:11" s="25" customFormat="1" ht="15">
      <c r="B96" s="30">
        <v>45</v>
      </c>
      <c r="C96" s="155"/>
      <c r="D96" s="27" t="s">
        <v>86</v>
      </c>
      <c r="E96" s="167" t="s">
        <v>6</v>
      </c>
      <c r="F96" s="32">
        <v>1</v>
      </c>
      <c r="G96" s="208"/>
      <c r="H96" s="69">
        <f t="shared" si="3"/>
        <v>0</v>
      </c>
      <c r="I96" s="208"/>
      <c r="J96" s="69">
        <f t="shared" si="4"/>
        <v>0</v>
      </c>
      <c r="K96" s="185">
        <f t="shared" si="5"/>
        <v>0</v>
      </c>
    </row>
    <row r="97" spans="2:11" s="25" customFormat="1" ht="15">
      <c r="B97" s="30">
        <v>46</v>
      </c>
      <c r="C97" s="155"/>
      <c r="D97" s="28" t="s">
        <v>84</v>
      </c>
      <c r="E97" s="164" t="s">
        <v>6</v>
      </c>
      <c r="F97" s="32">
        <v>1</v>
      </c>
      <c r="G97" s="208"/>
      <c r="H97" s="69">
        <f t="shared" si="3"/>
        <v>0</v>
      </c>
      <c r="I97" s="208"/>
      <c r="J97" s="69">
        <f t="shared" si="4"/>
        <v>0</v>
      </c>
      <c r="K97" s="185">
        <f t="shared" si="5"/>
        <v>0</v>
      </c>
    </row>
    <row r="98" spans="2:11" s="25" customFormat="1" ht="15">
      <c r="B98" s="30">
        <v>47</v>
      </c>
      <c r="C98" s="155"/>
      <c r="D98" s="28" t="s">
        <v>85</v>
      </c>
      <c r="E98" s="164" t="s">
        <v>6</v>
      </c>
      <c r="F98" s="32">
        <v>1</v>
      </c>
      <c r="G98" s="208"/>
      <c r="H98" s="69">
        <f t="shared" si="3"/>
        <v>0</v>
      </c>
      <c r="I98" s="208"/>
      <c r="J98" s="69">
        <f t="shared" si="4"/>
        <v>0</v>
      </c>
      <c r="K98" s="185">
        <f t="shared" si="5"/>
        <v>0</v>
      </c>
    </row>
    <row r="99" spans="2:11" s="25" customFormat="1" ht="15">
      <c r="B99" s="30">
        <v>48</v>
      </c>
      <c r="C99" s="155"/>
      <c r="D99" s="25" t="s">
        <v>61</v>
      </c>
      <c r="E99" s="164" t="s">
        <v>6</v>
      </c>
      <c r="F99" s="32">
        <v>3</v>
      </c>
      <c r="G99" s="208"/>
      <c r="H99" s="69">
        <f t="shared" si="3"/>
        <v>0</v>
      </c>
      <c r="I99" s="208"/>
      <c r="J99" s="69">
        <f t="shared" si="4"/>
        <v>0</v>
      </c>
      <c r="K99" s="185">
        <f t="shared" si="5"/>
        <v>0</v>
      </c>
    </row>
    <row r="100" spans="2:11" s="25" customFormat="1" ht="15">
      <c r="B100" s="30">
        <v>49</v>
      </c>
      <c r="C100" s="155"/>
      <c r="D100" s="25" t="s">
        <v>62</v>
      </c>
      <c r="E100" s="164" t="s">
        <v>6</v>
      </c>
      <c r="F100" s="32">
        <v>2</v>
      </c>
      <c r="G100" s="208"/>
      <c r="H100" s="69">
        <f t="shared" si="3"/>
        <v>0</v>
      </c>
      <c r="I100" s="208"/>
      <c r="J100" s="69">
        <f t="shared" si="4"/>
        <v>0</v>
      </c>
      <c r="K100" s="185">
        <f t="shared" si="5"/>
        <v>0</v>
      </c>
    </row>
    <row r="101" spans="2:11" s="25" customFormat="1" ht="30">
      <c r="B101" s="30">
        <v>50</v>
      </c>
      <c r="C101" s="155"/>
      <c r="D101" s="26" t="s">
        <v>63</v>
      </c>
      <c r="E101" s="164" t="s">
        <v>6</v>
      </c>
      <c r="F101" s="32">
        <v>1</v>
      </c>
      <c r="G101" s="208"/>
      <c r="H101" s="69">
        <f t="shared" si="3"/>
        <v>0</v>
      </c>
      <c r="I101" s="208"/>
      <c r="J101" s="69">
        <f t="shared" si="4"/>
        <v>0</v>
      </c>
      <c r="K101" s="185">
        <f t="shared" si="5"/>
        <v>0</v>
      </c>
    </row>
    <row r="102" spans="2:11" ht="15">
      <c r="B102" s="12">
        <v>51</v>
      </c>
      <c r="C102" s="153">
        <v>981511111</v>
      </c>
      <c r="D102" t="s">
        <v>25</v>
      </c>
      <c r="E102" s="162" t="s">
        <v>2</v>
      </c>
      <c r="F102" s="31">
        <v>5.9</v>
      </c>
      <c r="G102" s="207"/>
      <c r="H102" s="66">
        <f t="shared" si="3"/>
        <v>0</v>
      </c>
      <c r="I102" s="207"/>
      <c r="J102" s="66">
        <f t="shared" si="4"/>
        <v>0</v>
      </c>
      <c r="K102" s="184">
        <f t="shared" si="5"/>
        <v>0</v>
      </c>
    </row>
    <row r="103" spans="3:11" ht="15">
      <c r="C103" s="153"/>
      <c r="D103" s="29" t="s">
        <v>91</v>
      </c>
      <c r="E103" s="162"/>
      <c r="G103" s="207"/>
      <c r="I103" s="207"/>
      <c r="K103" s="184"/>
    </row>
    <row r="104" spans="2:11" s="25" customFormat="1" ht="15">
      <c r="B104" s="30">
        <v>52</v>
      </c>
      <c r="C104" s="155"/>
      <c r="D104" s="25" t="s">
        <v>35</v>
      </c>
      <c r="E104" s="164" t="s">
        <v>4</v>
      </c>
      <c r="F104" s="32">
        <v>6.25</v>
      </c>
      <c r="G104" s="208"/>
      <c r="H104" s="69">
        <f t="shared" si="3"/>
        <v>0</v>
      </c>
      <c r="I104" s="208"/>
      <c r="J104" s="69">
        <f t="shared" si="4"/>
        <v>0</v>
      </c>
      <c r="K104" s="185">
        <f t="shared" si="5"/>
        <v>0</v>
      </c>
    </row>
    <row r="105" spans="2:11" s="25" customFormat="1" ht="15">
      <c r="B105" s="30"/>
      <c r="C105" s="155"/>
      <c r="D105" s="29" t="s">
        <v>92</v>
      </c>
      <c r="E105" s="164"/>
      <c r="F105" s="32"/>
      <c r="G105" s="208"/>
      <c r="H105" s="66"/>
      <c r="I105" s="208"/>
      <c r="J105" s="66"/>
      <c r="K105" s="184"/>
    </row>
    <row r="106" spans="2:11" ht="15">
      <c r="B106" s="19">
        <v>53</v>
      </c>
      <c r="C106" s="153">
        <v>974031668</v>
      </c>
      <c r="D106" t="s">
        <v>44</v>
      </c>
      <c r="E106" s="162" t="s">
        <v>4</v>
      </c>
      <c r="F106" s="31">
        <v>11.2</v>
      </c>
      <c r="G106" s="207"/>
      <c r="H106" s="66">
        <f t="shared" si="3"/>
        <v>0</v>
      </c>
      <c r="I106" s="207"/>
      <c r="J106" s="66">
        <f t="shared" si="4"/>
        <v>0</v>
      </c>
      <c r="K106" s="184">
        <f t="shared" si="5"/>
        <v>0</v>
      </c>
    </row>
    <row r="107" spans="3:11" ht="15">
      <c r="C107" s="153"/>
      <c r="D107" s="29" t="s">
        <v>93</v>
      </c>
      <c r="E107" s="162"/>
      <c r="G107" s="207"/>
      <c r="I107" s="207"/>
      <c r="K107" s="184"/>
    </row>
    <row r="108" spans="2:11" ht="15">
      <c r="B108" s="19">
        <v>54</v>
      </c>
      <c r="C108" s="153">
        <v>974031169</v>
      </c>
      <c r="D108" t="s">
        <v>36</v>
      </c>
      <c r="E108" s="162" t="s">
        <v>4</v>
      </c>
      <c r="F108" s="31">
        <v>9</v>
      </c>
      <c r="G108" s="207"/>
      <c r="H108" s="66">
        <f t="shared" si="3"/>
        <v>0</v>
      </c>
      <c r="I108" s="207"/>
      <c r="J108" s="66">
        <f t="shared" si="4"/>
        <v>0</v>
      </c>
      <c r="K108" s="184">
        <f t="shared" si="5"/>
        <v>0</v>
      </c>
    </row>
    <row r="109" spans="3:11" ht="26.25">
      <c r="C109" s="153"/>
      <c r="D109" s="139" t="s">
        <v>94</v>
      </c>
      <c r="E109" s="162"/>
      <c r="G109" s="207"/>
      <c r="I109" s="207"/>
      <c r="K109" s="184"/>
    </row>
    <row r="110" spans="2:11" ht="15">
      <c r="B110" s="19">
        <v>55</v>
      </c>
      <c r="C110" s="153">
        <v>972033161</v>
      </c>
      <c r="D110" t="s">
        <v>37</v>
      </c>
      <c r="E110" s="162" t="s">
        <v>7</v>
      </c>
      <c r="F110" s="31">
        <v>2</v>
      </c>
      <c r="G110" s="207"/>
      <c r="H110" s="66">
        <f t="shared" si="3"/>
        <v>0</v>
      </c>
      <c r="I110" s="207"/>
      <c r="J110" s="66">
        <f t="shared" si="4"/>
        <v>0</v>
      </c>
      <c r="K110" s="184">
        <f t="shared" si="5"/>
        <v>0</v>
      </c>
    </row>
    <row r="111" spans="3:11" ht="15">
      <c r="C111" s="153"/>
      <c r="D111" s="29" t="s">
        <v>95</v>
      </c>
      <c r="E111" s="162"/>
      <c r="G111" s="207"/>
      <c r="I111" s="207"/>
      <c r="K111" s="184"/>
    </row>
    <row r="112" spans="2:11" ht="15">
      <c r="B112" s="19">
        <v>56</v>
      </c>
      <c r="C112" s="153">
        <v>971033361</v>
      </c>
      <c r="D112" t="s">
        <v>90</v>
      </c>
      <c r="E112" s="162" t="s">
        <v>7</v>
      </c>
      <c r="F112" s="31">
        <v>2</v>
      </c>
      <c r="G112" s="207"/>
      <c r="H112" s="66">
        <f t="shared" si="3"/>
        <v>0</v>
      </c>
      <c r="I112" s="207"/>
      <c r="J112" s="66">
        <f t="shared" si="4"/>
        <v>0</v>
      </c>
      <c r="K112" s="184">
        <f t="shared" si="5"/>
        <v>0</v>
      </c>
    </row>
    <row r="113" spans="3:11" ht="15">
      <c r="C113" s="153"/>
      <c r="D113" s="29" t="s">
        <v>96</v>
      </c>
      <c r="E113" s="162"/>
      <c r="G113" s="207"/>
      <c r="I113" s="207"/>
      <c r="K113" s="184"/>
    </row>
    <row r="114" spans="2:11" ht="30">
      <c r="B114" s="19">
        <v>57</v>
      </c>
      <c r="C114" s="153">
        <v>460680604</v>
      </c>
      <c r="D114" s="24" t="s">
        <v>43</v>
      </c>
      <c r="E114" s="162" t="s">
        <v>4</v>
      </c>
      <c r="F114" s="31">
        <v>82</v>
      </c>
      <c r="G114" s="207"/>
      <c r="H114" s="66">
        <f t="shared" si="3"/>
        <v>0</v>
      </c>
      <c r="I114" s="207"/>
      <c r="J114" s="66">
        <f t="shared" si="4"/>
        <v>0</v>
      </c>
      <c r="K114" s="184">
        <f t="shared" si="5"/>
        <v>0</v>
      </c>
    </row>
    <row r="115" spans="3:11" ht="15">
      <c r="C115" s="153"/>
      <c r="D115" s="29" t="s">
        <v>97</v>
      </c>
      <c r="E115" s="162"/>
      <c r="G115" s="207"/>
      <c r="I115" s="207"/>
      <c r="K115" s="184"/>
    </row>
    <row r="116" spans="2:11" ht="15">
      <c r="B116" s="19">
        <v>58</v>
      </c>
      <c r="C116" s="153">
        <v>974031264</v>
      </c>
      <c r="D116" t="s">
        <v>45</v>
      </c>
      <c r="E116" s="162" t="s">
        <v>4</v>
      </c>
      <c r="F116" s="31">
        <v>8.5</v>
      </c>
      <c r="G116" s="207"/>
      <c r="H116" s="66">
        <f t="shared" si="3"/>
        <v>0</v>
      </c>
      <c r="I116" s="207"/>
      <c r="J116" s="66">
        <f t="shared" si="4"/>
        <v>0</v>
      </c>
      <c r="K116" s="184">
        <f t="shared" si="5"/>
        <v>0</v>
      </c>
    </row>
    <row r="117" spans="3:11" ht="15">
      <c r="C117" s="153"/>
      <c r="D117" s="29" t="s">
        <v>97</v>
      </c>
      <c r="E117" s="162"/>
      <c r="G117" s="207"/>
      <c r="I117" s="207"/>
      <c r="K117" s="184"/>
    </row>
    <row r="118" spans="2:11" ht="15">
      <c r="B118" s="19">
        <v>59</v>
      </c>
      <c r="C118" s="153">
        <v>968072455</v>
      </c>
      <c r="D118" t="s">
        <v>33</v>
      </c>
      <c r="E118" s="162" t="s">
        <v>1</v>
      </c>
      <c r="F118" s="31">
        <v>2</v>
      </c>
      <c r="G118" s="207"/>
      <c r="H118" s="66">
        <f t="shared" si="3"/>
        <v>0</v>
      </c>
      <c r="I118" s="207"/>
      <c r="J118" s="66">
        <f t="shared" si="4"/>
        <v>0</v>
      </c>
      <c r="K118" s="184">
        <f t="shared" si="5"/>
        <v>0</v>
      </c>
    </row>
    <row r="119" spans="3:11" ht="15">
      <c r="C119" s="153"/>
      <c r="D119" s="29" t="s">
        <v>98</v>
      </c>
      <c r="E119" s="162"/>
      <c r="G119" s="207"/>
      <c r="I119" s="207"/>
      <c r="K119" s="184"/>
    </row>
    <row r="120" spans="2:11" ht="15">
      <c r="B120" s="19">
        <v>60</v>
      </c>
      <c r="C120" s="153">
        <v>967031733</v>
      </c>
      <c r="D120" t="s">
        <v>32</v>
      </c>
      <c r="E120" s="162" t="s">
        <v>1</v>
      </c>
      <c r="F120" s="31">
        <v>1.76</v>
      </c>
      <c r="G120" s="207"/>
      <c r="H120" s="66">
        <f t="shared" si="3"/>
        <v>0</v>
      </c>
      <c r="I120" s="207"/>
      <c r="J120" s="66">
        <f t="shared" si="4"/>
        <v>0</v>
      </c>
      <c r="K120" s="184">
        <f t="shared" si="5"/>
        <v>0</v>
      </c>
    </row>
    <row r="121" spans="3:11" ht="15">
      <c r="C121" s="153"/>
      <c r="D121" s="29" t="s">
        <v>99</v>
      </c>
      <c r="E121" s="162"/>
      <c r="G121" s="207"/>
      <c r="I121" s="207"/>
      <c r="K121" s="184"/>
    </row>
    <row r="122" spans="2:11" s="25" customFormat="1" ht="15">
      <c r="B122" s="30">
        <v>61</v>
      </c>
      <c r="C122" s="155"/>
      <c r="D122" s="25" t="s">
        <v>42</v>
      </c>
      <c r="E122" s="164" t="s">
        <v>6</v>
      </c>
      <c r="F122" s="32">
        <v>1</v>
      </c>
      <c r="G122" s="208"/>
      <c r="H122" s="69">
        <f t="shared" si="3"/>
        <v>0</v>
      </c>
      <c r="I122" s="208"/>
      <c r="J122" s="69">
        <f t="shared" si="4"/>
        <v>0</v>
      </c>
      <c r="K122" s="185">
        <f t="shared" si="5"/>
        <v>0</v>
      </c>
    </row>
    <row r="123" spans="2:11" s="25" customFormat="1" ht="26.25">
      <c r="B123" s="19"/>
      <c r="C123" s="155"/>
      <c r="D123" s="139" t="s">
        <v>100</v>
      </c>
      <c r="E123" s="164"/>
      <c r="F123" s="32"/>
      <c r="G123" s="208"/>
      <c r="H123" s="66"/>
      <c r="I123" s="208"/>
      <c r="J123" s="66"/>
      <c r="K123" s="184"/>
    </row>
    <row r="124" spans="2:11" ht="15">
      <c r="B124" s="19">
        <v>62</v>
      </c>
      <c r="C124" s="153">
        <v>771573810</v>
      </c>
      <c r="D124" t="s">
        <v>38</v>
      </c>
      <c r="E124" s="162" t="s">
        <v>1</v>
      </c>
      <c r="F124" s="31">
        <v>45.7</v>
      </c>
      <c r="G124" s="207"/>
      <c r="H124" s="66">
        <f t="shared" si="3"/>
        <v>0</v>
      </c>
      <c r="I124" s="207"/>
      <c r="J124" s="66">
        <f t="shared" si="4"/>
        <v>0</v>
      </c>
      <c r="K124" s="184">
        <f t="shared" si="5"/>
        <v>0</v>
      </c>
    </row>
    <row r="125" spans="2:11" s="9" customFormat="1" ht="15">
      <c r="B125" s="12">
        <v>63</v>
      </c>
      <c r="C125" s="157">
        <v>776511810</v>
      </c>
      <c r="D125" s="9" t="s">
        <v>41</v>
      </c>
      <c r="E125" s="166" t="s">
        <v>1</v>
      </c>
      <c r="F125" s="64">
        <v>55.1</v>
      </c>
      <c r="G125" s="209"/>
      <c r="H125" s="70">
        <f t="shared" si="3"/>
        <v>0</v>
      </c>
      <c r="I125" s="209"/>
      <c r="J125" s="70">
        <f t="shared" si="4"/>
        <v>0</v>
      </c>
      <c r="K125" s="186">
        <f t="shared" si="5"/>
        <v>0</v>
      </c>
    </row>
    <row r="126" spans="2:11" ht="15">
      <c r="B126" s="19">
        <v>64</v>
      </c>
      <c r="C126" s="153">
        <v>781443810</v>
      </c>
      <c r="D126" t="s">
        <v>39</v>
      </c>
      <c r="E126" s="162" t="s">
        <v>1</v>
      </c>
      <c r="F126" s="31">
        <v>39.02</v>
      </c>
      <c r="G126" s="207"/>
      <c r="H126" s="66">
        <f t="shared" si="3"/>
        <v>0</v>
      </c>
      <c r="I126" s="207"/>
      <c r="J126" s="66">
        <f t="shared" si="4"/>
        <v>0</v>
      </c>
      <c r="K126" s="184">
        <f t="shared" si="5"/>
        <v>0</v>
      </c>
    </row>
    <row r="127" spans="2:11" s="25" customFormat="1" ht="30">
      <c r="B127" s="30">
        <v>65</v>
      </c>
      <c r="C127" s="155"/>
      <c r="D127" s="26" t="s">
        <v>87</v>
      </c>
      <c r="E127" s="164" t="s">
        <v>1</v>
      </c>
      <c r="F127" s="32">
        <f>F124+F125</f>
        <v>100.80000000000001</v>
      </c>
      <c r="G127" s="208"/>
      <c r="H127" s="69">
        <f t="shared" si="3"/>
        <v>0</v>
      </c>
      <c r="I127" s="208"/>
      <c r="J127" s="69">
        <f t="shared" si="4"/>
        <v>0</v>
      </c>
      <c r="K127" s="185">
        <f t="shared" si="5"/>
        <v>0</v>
      </c>
    </row>
    <row r="128" spans="3:11" ht="15">
      <c r="C128" s="153">
        <v>965048215</v>
      </c>
      <c r="D128" t="s">
        <v>218</v>
      </c>
      <c r="E128" s="162" t="s">
        <v>1</v>
      </c>
      <c r="F128" s="31">
        <f>F127</f>
        <v>100.80000000000001</v>
      </c>
      <c r="G128" s="207"/>
      <c r="H128" s="72">
        <f>F128*G128</f>
        <v>0</v>
      </c>
      <c r="I128" s="207"/>
      <c r="J128" s="72">
        <f>F128*I128</f>
        <v>0</v>
      </c>
      <c r="K128" s="184">
        <f>H128+J128</f>
        <v>0</v>
      </c>
    </row>
    <row r="129" spans="2:11" ht="15">
      <c r="B129" s="19">
        <v>66</v>
      </c>
      <c r="C129" s="153">
        <v>113107135</v>
      </c>
      <c r="D129" t="s">
        <v>31</v>
      </c>
      <c r="E129" s="162" t="s">
        <v>1</v>
      </c>
      <c r="F129" s="31">
        <v>10.8</v>
      </c>
      <c r="G129" s="207"/>
      <c r="H129" s="66">
        <f t="shared" si="3"/>
        <v>0</v>
      </c>
      <c r="I129" s="207"/>
      <c r="J129" s="66">
        <f t="shared" si="4"/>
        <v>0</v>
      </c>
      <c r="K129" s="184">
        <f t="shared" si="5"/>
        <v>0</v>
      </c>
    </row>
    <row r="130" spans="3:11" ht="15">
      <c r="C130" s="153"/>
      <c r="D130" s="29" t="s">
        <v>101</v>
      </c>
      <c r="E130" s="162"/>
      <c r="G130" s="207"/>
      <c r="I130" s="207"/>
      <c r="K130" s="184"/>
    </row>
    <row r="131" spans="2:11" s="25" customFormat="1" ht="15">
      <c r="B131" s="30">
        <v>67</v>
      </c>
      <c r="C131" s="155"/>
      <c r="D131" s="25" t="s">
        <v>82</v>
      </c>
      <c r="E131" s="164" t="s">
        <v>6</v>
      </c>
      <c r="F131" s="32">
        <v>1</v>
      </c>
      <c r="G131" s="208"/>
      <c r="H131" s="69">
        <f t="shared" si="3"/>
        <v>0</v>
      </c>
      <c r="I131" s="208"/>
      <c r="J131" s="69">
        <f t="shared" si="4"/>
        <v>0</v>
      </c>
      <c r="K131" s="185">
        <f t="shared" si="5"/>
        <v>0</v>
      </c>
    </row>
    <row r="132" spans="2:11" ht="15">
      <c r="B132" s="19">
        <v>68</v>
      </c>
      <c r="C132" s="153">
        <v>979098231</v>
      </c>
      <c r="D132" t="s">
        <v>40</v>
      </c>
      <c r="E132" s="162" t="s">
        <v>23</v>
      </c>
      <c r="F132" s="31">
        <v>24.621</v>
      </c>
      <c r="G132" s="207"/>
      <c r="H132" s="66">
        <f t="shared" si="3"/>
        <v>0</v>
      </c>
      <c r="I132" s="207"/>
      <c r="J132" s="66">
        <f t="shared" si="4"/>
        <v>0</v>
      </c>
      <c r="K132" s="184">
        <f t="shared" si="5"/>
        <v>0</v>
      </c>
    </row>
    <row r="133" spans="2:11" s="25" customFormat="1" ht="15">
      <c r="B133" s="30">
        <v>69</v>
      </c>
      <c r="C133" s="155"/>
      <c r="D133" s="25" t="s">
        <v>34</v>
      </c>
      <c r="E133" s="164" t="s">
        <v>23</v>
      </c>
      <c r="F133" s="32">
        <f>F132</f>
        <v>24.621</v>
      </c>
      <c r="G133" s="208"/>
      <c r="H133" s="69">
        <f t="shared" si="3"/>
        <v>0</v>
      </c>
      <c r="I133" s="208"/>
      <c r="J133" s="69">
        <f t="shared" si="4"/>
        <v>0</v>
      </c>
      <c r="K133" s="185">
        <f t="shared" si="5"/>
        <v>0</v>
      </c>
    </row>
    <row r="134" spans="3:11" ht="15">
      <c r="C134" s="153"/>
      <c r="E134" s="162"/>
      <c r="G134" s="207"/>
      <c r="I134" s="207"/>
      <c r="K134" s="184"/>
    </row>
    <row r="135" spans="2:11" s="17" customFormat="1" ht="18.75">
      <c r="B135" s="53">
        <v>711</v>
      </c>
      <c r="C135" s="154"/>
      <c r="D135" s="54" t="s">
        <v>26</v>
      </c>
      <c r="E135" s="163"/>
      <c r="F135" s="55"/>
      <c r="G135" s="212"/>
      <c r="H135" s="71">
        <f>SUM(H137:H144)</f>
        <v>0</v>
      </c>
      <c r="I135" s="206"/>
      <c r="J135" s="71">
        <f>SUM(J137:J144)</f>
        <v>0</v>
      </c>
      <c r="K135" s="178">
        <f>SUM(K137:K144)</f>
        <v>0</v>
      </c>
    </row>
    <row r="136" spans="3:11" ht="15">
      <c r="C136" s="153"/>
      <c r="E136" s="162"/>
      <c r="G136" s="207"/>
      <c r="I136" s="207"/>
      <c r="K136" s="184"/>
    </row>
    <row r="137" spans="2:11" ht="15">
      <c r="B137" s="19">
        <v>70</v>
      </c>
      <c r="C137" s="153">
        <v>711111002</v>
      </c>
      <c r="D137" t="s">
        <v>59</v>
      </c>
      <c r="E137" s="162" t="s">
        <v>1</v>
      </c>
      <c r="F137" s="31">
        <v>10.8</v>
      </c>
      <c r="G137" s="207"/>
      <c r="H137" s="66">
        <f t="shared" si="3"/>
        <v>0</v>
      </c>
      <c r="I137" s="207"/>
      <c r="J137" s="66">
        <f t="shared" si="4"/>
        <v>0</v>
      </c>
      <c r="K137" s="184">
        <f t="shared" si="5"/>
        <v>0</v>
      </c>
    </row>
    <row r="138" spans="2:11" ht="15">
      <c r="B138" s="19">
        <v>71</v>
      </c>
      <c r="C138" s="153">
        <v>711141559</v>
      </c>
      <c r="D138" t="s">
        <v>27</v>
      </c>
      <c r="E138" s="162" t="s">
        <v>1</v>
      </c>
      <c r="F138" s="31">
        <v>10.8</v>
      </c>
      <c r="G138" s="207"/>
      <c r="H138" s="66">
        <f aca="true" t="shared" si="6" ref="H138:H199">F138*G138</f>
        <v>0</v>
      </c>
      <c r="I138" s="207"/>
      <c r="J138" s="66">
        <f aca="true" t="shared" si="7" ref="J138:J199">F138*I138</f>
        <v>0</v>
      </c>
      <c r="K138" s="184">
        <f aca="true" t="shared" si="8" ref="K138:K199">H138+J138</f>
        <v>0</v>
      </c>
    </row>
    <row r="139" spans="2:11" ht="15">
      <c r="B139" s="19">
        <v>72</v>
      </c>
      <c r="C139" s="153">
        <v>11163150</v>
      </c>
      <c r="D139" t="s">
        <v>57</v>
      </c>
      <c r="E139" s="162" t="s">
        <v>23</v>
      </c>
      <c r="F139" s="31">
        <v>0.015</v>
      </c>
      <c r="G139" s="207"/>
      <c r="H139" s="66">
        <f t="shared" si="6"/>
        <v>0</v>
      </c>
      <c r="I139" s="207"/>
      <c r="J139" s="66">
        <f t="shared" si="7"/>
        <v>0</v>
      </c>
      <c r="K139" s="184">
        <f t="shared" si="8"/>
        <v>0</v>
      </c>
    </row>
    <row r="140" spans="2:11" ht="15">
      <c r="B140" s="19">
        <v>73</v>
      </c>
      <c r="C140" s="153">
        <v>62833161</v>
      </c>
      <c r="D140" t="s">
        <v>58</v>
      </c>
      <c r="E140" s="162" t="s">
        <v>1</v>
      </c>
      <c r="F140" s="31">
        <v>13</v>
      </c>
      <c r="G140" s="207"/>
      <c r="H140" s="66">
        <f t="shared" si="6"/>
        <v>0</v>
      </c>
      <c r="I140" s="207"/>
      <c r="J140" s="66">
        <f t="shared" si="7"/>
        <v>0</v>
      </c>
      <c r="K140" s="184">
        <f t="shared" si="8"/>
        <v>0</v>
      </c>
    </row>
    <row r="141" spans="3:11" ht="15">
      <c r="C141" s="153"/>
      <c r="D141" s="29" t="s">
        <v>109</v>
      </c>
      <c r="E141" s="162"/>
      <c r="G141" s="207"/>
      <c r="I141" s="207"/>
      <c r="K141" s="184"/>
    </row>
    <row r="142" spans="2:11" s="25" customFormat="1" ht="15">
      <c r="B142" s="30">
        <v>74</v>
      </c>
      <c r="C142" s="155"/>
      <c r="D142" s="25" t="s">
        <v>208</v>
      </c>
      <c r="E142" s="164" t="s">
        <v>1</v>
      </c>
      <c r="F142" s="32">
        <v>8.6</v>
      </c>
      <c r="G142" s="208"/>
      <c r="H142" s="69">
        <f t="shared" si="6"/>
        <v>0</v>
      </c>
      <c r="I142" s="208"/>
      <c r="J142" s="69">
        <f t="shared" si="7"/>
        <v>0</v>
      </c>
      <c r="K142" s="185">
        <f t="shared" si="8"/>
        <v>0</v>
      </c>
    </row>
    <row r="143" spans="2:11" s="25" customFormat="1" ht="15">
      <c r="B143" s="19"/>
      <c r="C143" s="155"/>
      <c r="D143" s="29" t="s">
        <v>108</v>
      </c>
      <c r="E143" s="164"/>
      <c r="F143" s="32"/>
      <c r="G143" s="208"/>
      <c r="H143" s="66"/>
      <c r="I143" s="208"/>
      <c r="J143" s="66"/>
      <c r="K143" s="184"/>
    </row>
    <row r="144" spans="2:11" s="25" customFormat="1" ht="15">
      <c r="B144" s="30">
        <v>75</v>
      </c>
      <c r="C144" s="155"/>
      <c r="D144" s="25" t="s">
        <v>34</v>
      </c>
      <c r="E144" s="164" t="s">
        <v>23</v>
      </c>
      <c r="F144" s="32">
        <v>0.12</v>
      </c>
      <c r="G144" s="208"/>
      <c r="H144" s="69">
        <f t="shared" si="6"/>
        <v>0</v>
      </c>
      <c r="I144" s="208"/>
      <c r="J144" s="69">
        <f t="shared" si="7"/>
        <v>0</v>
      </c>
      <c r="K144" s="185">
        <f t="shared" si="8"/>
        <v>0</v>
      </c>
    </row>
    <row r="145" spans="3:11" ht="15">
      <c r="C145" s="153"/>
      <c r="D145" s="3"/>
      <c r="E145" s="162"/>
      <c r="G145" s="207"/>
      <c r="I145" s="207"/>
      <c r="K145" s="184"/>
    </row>
    <row r="146" spans="2:11" s="17" customFormat="1" ht="18.75">
      <c r="B146" s="53">
        <v>766</v>
      </c>
      <c r="C146" s="154"/>
      <c r="D146" s="54" t="s">
        <v>28</v>
      </c>
      <c r="E146" s="168"/>
      <c r="F146" s="55"/>
      <c r="G146" s="212"/>
      <c r="H146" s="71">
        <f>SUM(H148:H151)</f>
        <v>0</v>
      </c>
      <c r="I146" s="206"/>
      <c r="J146" s="71">
        <f>SUM(J148:J151)</f>
        <v>0</v>
      </c>
      <c r="K146" s="178">
        <f>SUM(K148:K151)</f>
        <v>0</v>
      </c>
    </row>
    <row r="147" spans="3:11" ht="15">
      <c r="C147" s="153"/>
      <c r="D147" s="2"/>
      <c r="E147" s="169"/>
      <c r="G147" s="207"/>
      <c r="I147" s="207"/>
      <c r="K147" s="184"/>
    </row>
    <row r="148" spans="2:11" s="25" customFormat="1" ht="30">
      <c r="B148" s="30">
        <v>76</v>
      </c>
      <c r="C148" s="155"/>
      <c r="D148" s="27" t="s">
        <v>78</v>
      </c>
      <c r="E148" s="167" t="s">
        <v>15</v>
      </c>
      <c r="F148" s="32">
        <v>1</v>
      </c>
      <c r="G148" s="208"/>
      <c r="H148" s="69">
        <f t="shared" si="6"/>
        <v>0</v>
      </c>
      <c r="I148" s="208"/>
      <c r="J148" s="69">
        <f t="shared" si="7"/>
        <v>0</v>
      </c>
      <c r="K148" s="185">
        <f t="shared" si="8"/>
        <v>0</v>
      </c>
    </row>
    <row r="149" spans="2:11" s="25" customFormat="1" ht="17.25" customHeight="1">
      <c r="B149" s="30">
        <v>77</v>
      </c>
      <c r="C149" s="155"/>
      <c r="D149" s="27" t="s">
        <v>79</v>
      </c>
      <c r="E149" s="167" t="s">
        <v>15</v>
      </c>
      <c r="F149" s="32">
        <v>1</v>
      </c>
      <c r="G149" s="208"/>
      <c r="H149" s="69">
        <f t="shared" si="6"/>
        <v>0</v>
      </c>
      <c r="I149" s="208"/>
      <c r="J149" s="69">
        <f t="shared" si="7"/>
        <v>0</v>
      </c>
      <c r="K149" s="185">
        <f t="shared" si="8"/>
        <v>0</v>
      </c>
    </row>
    <row r="150" spans="2:11" s="25" customFormat="1" ht="30">
      <c r="B150" s="30">
        <v>78</v>
      </c>
      <c r="C150" s="155"/>
      <c r="D150" s="27" t="s">
        <v>83</v>
      </c>
      <c r="E150" s="167" t="s">
        <v>4</v>
      </c>
      <c r="F150" s="32">
        <v>3.8</v>
      </c>
      <c r="G150" s="208"/>
      <c r="H150" s="69">
        <f t="shared" si="6"/>
        <v>0</v>
      </c>
      <c r="I150" s="208"/>
      <c r="J150" s="69">
        <f t="shared" si="7"/>
        <v>0</v>
      </c>
      <c r="K150" s="185">
        <f t="shared" si="8"/>
        <v>0</v>
      </c>
    </row>
    <row r="151" spans="2:11" s="25" customFormat="1" ht="15">
      <c r="B151" s="63">
        <v>79</v>
      </c>
      <c r="C151" s="155"/>
      <c r="D151" s="25" t="s">
        <v>34</v>
      </c>
      <c r="E151" s="164" t="s">
        <v>23</v>
      </c>
      <c r="F151" s="32">
        <v>2.8</v>
      </c>
      <c r="G151" s="208"/>
      <c r="H151" s="69">
        <f t="shared" si="6"/>
        <v>0</v>
      </c>
      <c r="I151" s="208"/>
      <c r="J151" s="69">
        <f t="shared" si="7"/>
        <v>0</v>
      </c>
      <c r="K151" s="185">
        <f t="shared" si="8"/>
        <v>0</v>
      </c>
    </row>
    <row r="152" spans="3:11" ht="15">
      <c r="C152" s="153"/>
      <c r="D152" s="2"/>
      <c r="E152" s="169"/>
      <c r="G152" s="207"/>
      <c r="I152" s="207"/>
      <c r="K152" s="184"/>
    </row>
    <row r="153" spans="2:11" s="17" customFormat="1" ht="18.75">
      <c r="B153" s="53">
        <v>767</v>
      </c>
      <c r="C153" s="154"/>
      <c r="D153" s="54" t="s">
        <v>80</v>
      </c>
      <c r="E153" s="168"/>
      <c r="F153" s="55"/>
      <c r="G153" s="212"/>
      <c r="H153" s="71">
        <f>SUM(H155:H156)</f>
        <v>0</v>
      </c>
      <c r="I153" s="206"/>
      <c r="J153" s="71">
        <f>SUM(J155:J156)</f>
        <v>0</v>
      </c>
      <c r="K153" s="178">
        <f>SUM(K155:K156)</f>
        <v>0</v>
      </c>
    </row>
    <row r="154" spans="3:11" ht="15">
      <c r="C154" s="153"/>
      <c r="D154" s="2"/>
      <c r="E154" s="169"/>
      <c r="G154" s="207"/>
      <c r="I154" s="207"/>
      <c r="K154" s="184"/>
    </row>
    <row r="155" spans="2:11" s="25" customFormat="1" ht="30">
      <c r="B155" s="30">
        <v>80</v>
      </c>
      <c r="C155" s="155"/>
      <c r="D155" s="27" t="s">
        <v>81</v>
      </c>
      <c r="E155" s="167" t="s">
        <v>15</v>
      </c>
      <c r="F155" s="32">
        <v>1</v>
      </c>
      <c r="G155" s="208"/>
      <c r="H155" s="69">
        <f t="shared" si="6"/>
        <v>0</v>
      </c>
      <c r="I155" s="208"/>
      <c r="J155" s="69">
        <f t="shared" si="7"/>
        <v>0</v>
      </c>
      <c r="K155" s="185">
        <f t="shared" si="8"/>
        <v>0</v>
      </c>
    </row>
    <row r="156" spans="2:11" s="25" customFormat="1" ht="15">
      <c r="B156" s="63">
        <v>81</v>
      </c>
      <c r="C156" s="155"/>
      <c r="D156" s="25" t="s">
        <v>34</v>
      </c>
      <c r="E156" s="164" t="s">
        <v>23</v>
      </c>
      <c r="F156" s="32">
        <v>0.45</v>
      </c>
      <c r="G156" s="208"/>
      <c r="H156" s="69">
        <f t="shared" si="6"/>
        <v>0</v>
      </c>
      <c r="I156" s="208"/>
      <c r="J156" s="69">
        <f t="shared" si="7"/>
        <v>0</v>
      </c>
      <c r="K156" s="185">
        <f t="shared" si="8"/>
        <v>0</v>
      </c>
    </row>
    <row r="157" spans="3:11" ht="15">
      <c r="C157" s="153"/>
      <c r="D157" s="2"/>
      <c r="E157" s="169"/>
      <c r="G157" s="207"/>
      <c r="I157" s="207"/>
      <c r="K157" s="184"/>
    </row>
    <row r="158" spans="2:11" ht="18.75">
      <c r="B158" s="59"/>
      <c r="C158" s="160"/>
      <c r="D158" s="60" t="s">
        <v>30</v>
      </c>
      <c r="E158" s="170"/>
      <c r="F158" s="61"/>
      <c r="G158" s="214"/>
      <c r="H158" s="71">
        <f>SUM(H160:H209)</f>
        <v>0</v>
      </c>
      <c r="I158" s="206"/>
      <c r="J158" s="71">
        <f>SUM(J160:J209)</f>
        <v>0</v>
      </c>
      <c r="K158" s="178">
        <f>SUM(K160:K209)</f>
        <v>0</v>
      </c>
    </row>
    <row r="159" spans="3:11" ht="15">
      <c r="C159" s="153"/>
      <c r="D159" s="5" t="s">
        <v>8</v>
      </c>
      <c r="E159" s="171"/>
      <c r="G159" s="207"/>
      <c r="I159" s="207"/>
      <c r="K159" s="184"/>
    </row>
    <row r="160" spans="2:11" ht="15">
      <c r="B160" s="19">
        <v>82</v>
      </c>
      <c r="C160" s="153">
        <v>721171808</v>
      </c>
      <c r="D160" t="s">
        <v>120</v>
      </c>
      <c r="E160" s="162" t="s">
        <v>4</v>
      </c>
      <c r="F160" s="31">
        <v>13</v>
      </c>
      <c r="G160" s="207"/>
      <c r="H160" s="66">
        <f t="shared" si="6"/>
        <v>0</v>
      </c>
      <c r="I160" s="207"/>
      <c r="J160" s="66">
        <f t="shared" si="7"/>
        <v>0</v>
      </c>
      <c r="K160" s="184">
        <f t="shared" si="8"/>
        <v>0</v>
      </c>
    </row>
    <row r="161" spans="3:11" ht="26.25">
      <c r="C161" s="153"/>
      <c r="D161" s="139" t="s">
        <v>123</v>
      </c>
      <c r="E161" s="162"/>
      <c r="G161" s="207"/>
      <c r="I161" s="207"/>
      <c r="K161" s="184"/>
    </row>
    <row r="162" spans="2:11" ht="15">
      <c r="B162" s="19">
        <v>83</v>
      </c>
      <c r="C162" s="153">
        <v>721173401</v>
      </c>
      <c r="D162" t="s">
        <v>117</v>
      </c>
      <c r="E162" s="162" t="s">
        <v>4</v>
      </c>
      <c r="F162" s="31">
        <v>21.9</v>
      </c>
      <c r="G162" s="207"/>
      <c r="H162" s="66">
        <f t="shared" si="6"/>
        <v>0</v>
      </c>
      <c r="I162" s="207"/>
      <c r="J162" s="66">
        <f t="shared" si="7"/>
        <v>0</v>
      </c>
      <c r="K162" s="184">
        <f t="shared" si="8"/>
        <v>0</v>
      </c>
    </row>
    <row r="163" spans="2:11" ht="15">
      <c r="B163" s="19">
        <v>84</v>
      </c>
      <c r="C163" s="153">
        <v>721174045</v>
      </c>
      <c r="D163" t="s">
        <v>119</v>
      </c>
      <c r="E163" s="162" t="s">
        <v>4</v>
      </c>
      <c r="F163" s="31">
        <v>11</v>
      </c>
      <c r="G163" s="207"/>
      <c r="H163" s="66">
        <f t="shared" si="6"/>
        <v>0</v>
      </c>
      <c r="I163" s="207"/>
      <c r="J163" s="66">
        <f t="shared" si="7"/>
        <v>0</v>
      </c>
      <c r="K163" s="184">
        <f t="shared" si="8"/>
        <v>0</v>
      </c>
    </row>
    <row r="164" spans="2:11" ht="15">
      <c r="B164" s="19">
        <v>85</v>
      </c>
      <c r="C164" s="153">
        <v>721174044</v>
      </c>
      <c r="D164" t="s">
        <v>9</v>
      </c>
      <c r="E164" s="162" t="s">
        <v>4</v>
      </c>
      <c r="F164" s="31">
        <v>4.5</v>
      </c>
      <c r="G164" s="207"/>
      <c r="H164" s="66">
        <f t="shared" si="6"/>
        <v>0</v>
      </c>
      <c r="I164" s="207"/>
      <c r="J164" s="66">
        <f t="shared" si="7"/>
        <v>0</v>
      </c>
      <c r="K164" s="184">
        <f t="shared" si="8"/>
        <v>0</v>
      </c>
    </row>
    <row r="165" spans="2:11" ht="15">
      <c r="B165" s="19">
        <v>86</v>
      </c>
      <c r="C165" s="153">
        <v>721174043</v>
      </c>
      <c r="D165" t="s">
        <v>10</v>
      </c>
      <c r="E165" s="162" t="s">
        <v>4</v>
      </c>
      <c r="F165" s="31">
        <v>14.4</v>
      </c>
      <c r="G165" s="207"/>
      <c r="H165" s="66">
        <f t="shared" si="6"/>
        <v>0</v>
      </c>
      <c r="I165" s="207"/>
      <c r="J165" s="66">
        <f t="shared" si="7"/>
        <v>0</v>
      </c>
      <c r="K165" s="184">
        <f t="shared" si="8"/>
        <v>0</v>
      </c>
    </row>
    <row r="166" spans="2:11" ht="15">
      <c r="B166" s="19">
        <v>87</v>
      </c>
      <c r="C166" s="153">
        <v>721174042</v>
      </c>
      <c r="D166" t="s">
        <v>118</v>
      </c>
      <c r="E166" s="162" t="s">
        <v>4</v>
      </c>
      <c r="F166" s="31">
        <v>4.4</v>
      </c>
      <c r="G166" s="207"/>
      <c r="H166" s="66">
        <f t="shared" si="6"/>
        <v>0</v>
      </c>
      <c r="I166" s="207"/>
      <c r="J166" s="66">
        <f t="shared" si="7"/>
        <v>0</v>
      </c>
      <c r="K166" s="184">
        <f t="shared" si="8"/>
        <v>0</v>
      </c>
    </row>
    <row r="167" spans="3:11" ht="15">
      <c r="C167" s="153"/>
      <c r="D167" s="29" t="s">
        <v>121</v>
      </c>
      <c r="E167" s="162"/>
      <c r="G167" s="207"/>
      <c r="I167" s="207"/>
      <c r="K167" s="184"/>
    </row>
    <row r="168" spans="2:11" s="25" customFormat="1" ht="15">
      <c r="B168" s="30">
        <v>88</v>
      </c>
      <c r="C168" s="155"/>
      <c r="D168" s="25" t="s">
        <v>124</v>
      </c>
      <c r="E168" s="164" t="s">
        <v>6</v>
      </c>
      <c r="F168" s="32">
        <v>1</v>
      </c>
      <c r="G168" s="208"/>
      <c r="H168" s="69">
        <f t="shared" si="6"/>
        <v>0</v>
      </c>
      <c r="I168" s="208"/>
      <c r="J168" s="69">
        <f t="shared" si="7"/>
        <v>0</v>
      </c>
      <c r="K168" s="185">
        <f t="shared" si="8"/>
        <v>0</v>
      </c>
    </row>
    <row r="169" spans="2:11" s="25" customFormat="1" ht="15">
      <c r="B169" s="30">
        <v>89</v>
      </c>
      <c r="C169" s="155"/>
      <c r="D169" s="27" t="s">
        <v>133</v>
      </c>
      <c r="E169" s="172" t="s">
        <v>4</v>
      </c>
      <c r="F169" s="32">
        <v>1</v>
      </c>
      <c r="G169" s="208"/>
      <c r="H169" s="69">
        <f t="shared" si="6"/>
        <v>0</v>
      </c>
      <c r="I169" s="208"/>
      <c r="J169" s="69">
        <f t="shared" si="7"/>
        <v>0</v>
      </c>
      <c r="K169" s="185">
        <f t="shared" si="8"/>
        <v>0</v>
      </c>
    </row>
    <row r="170" spans="2:11" s="25" customFormat="1" ht="15">
      <c r="B170" s="30">
        <v>90</v>
      </c>
      <c r="C170" s="155"/>
      <c r="D170" s="27" t="s">
        <v>134</v>
      </c>
      <c r="E170" s="172" t="s">
        <v>4</v>
      </c>
      <c r="F170" s="32">
        <v>1</v>
      </c>
      <c r="G170" s="208"/>
      <c r="H170" s="69">
        <f t="shared" si="6"/>
        <v>0</v>
      </c>
      <c r="I170" s="208"/>
      <c r="J170" s="69">
        <f t="shared" si="7"/>
        <v>0</v>
      </c>
      <c r="K170" s="185">
        <f t="shared" si="8"/>
        <v>0</v>
      </c>
    </row>
    <row r="171" spans="2:11" s="25" customFormat="1" ht="15">
      <c r="B171" s="30"/>
      <c r="C171" s="155"/>
      <c r="D171" s="36" t="s">
        <v>125</v>
      </c>
      <c r="E171" s="172"/>
      <c r="F171" s="32"/>
      <c r="G171" s="208"/>
      <c r="H171" s="66"/>
      <c r="I171" s="208"/>
      <c r="J171" s="66"/>
      <c r="K171" s="184"/>
    </row>
    <row r="172" spans="2:11" s="15" customFormat="1" ht="15">
      <c r="B172" s="40">
        <v>91</v>
      </c>
      <c r="C172" s="161">
        <v>28655923</v>
      </c>
      <c r="D172" s="15" t="s">
        <v>126</v>
      </c>
      <c r="E172" s="173" t="s">
        <v>7</v>
      </c>
      <c r="F172" s="65">
        <v>7</v>
      </c>
      <c r="G172" s="210"/>
      <c r="H172" s="66">
        <f t="shared" si="6"/>
        <v>0</v>
      </c>
      <c r="I172" s="210"/>
      <c r="J172" s="66">
        <f t="shared" si="7"/>
        <v>0</v>
      </c>
      <c r="K172" s="184">
        <f t="shared" si="8"/>
        <v>0</v>
      </c>
    </row>
    <row r="173" spans="2:11" s="15" customFormat="1" ht="15">
      <c r="B173" s="40">
        <v>92</v>
      </c>
      <c r="C173" s="161">
        <v>28655920</v>
      </c>
      <c r="D173" s="15" t="s">
        <v>127</v>
      </c>
      <c r="E173" s="173" t="s">
        <v>7</v>
      </c>
      <c r="F173" s="65">
        <v>3</v>
      </c>
      <c r="G173" s="210"/>
      <c r="H173" s="66">
        <f t="shared" si="6"/>
        <v>0</v>
      </c>
      <c r="I173" s="210"/>
      <c r="J173" s="66">
        <f t="shared" si="7"/>
        <v>0</v>
      </c>
      <c r="K173" s="184">
        <f t="shared" si="8"/>
        <v>0</v>
      </c>
    </row>
    <row r="174" spans="2:11" s="15" customFormat="1" ht="15">
      <c r="B174" s="40">
        <v>93</v>
      </c>
      <c r="C174" s="161">
        <v>240090456</v>
      </c>
      <c r="D174" s="15" t="s">
        <v>128</v>
      </c>
      <c r="E174" s="173" t="s">
        <v>7</v>
      </c>
      <c r="F174" s="65">
        <v>10</v>
      </c>
      <c r="G174" s="210"/>
      <c r="H174" s="66">
        <f t="shared" si="6"/>
        <v>0</v>
      </c>
      <c r="I174" s="210"/>
      <c r="J174" s="66">
        <f t="shared" si="7"/>
        <v>0</v>
      </c>
      <c r="K174" s="184">
        <f t="shared" si="8"/>
        <v>0</v>
      </c>
    </row>
    <row r="175" spans="2:11" s="15" customFormat="1" ht="15">
      <c r="B175" s="40"/>
      <c r="C175" s="161"/>
      <c r="D175" s="29" t="s">
        <v>129</v>
      </c>
      <c r="E175" s="173"/>
      <c r="F175" s="65"/>
      <c r="G175" s="210"/>
      <c r="H175" s="66"/>
      <c r="I175" s="210"/>
      <c r="J175" s="66"/>
      <c r="K175" s="184"/>
    </row>
    <row r="176" spans="2:11" s="15" customFormat="1" ht="15">
      <c r="B176" s="40">
        <v>94</v>
      </c>
      <c r="C176" s="161">
        <v>721290123</v>
      </c>
      <c r="D176" s="15" t="s">
        <v>122</v>
      </c>
      <c r="E176" s="173" t="s">
        <v>4</v>
      </c>
      <c r="F176" s="65">
        <f>F166+F165+F164+F163+F162</f>
        <v>56.199999999999996</v>
      </c>
      <c r="G176" s="210"/>
      <c r="H176" s="66">
        <f t="shared" si="6"/>
        <v>0</v>
      </c>
      <c r="I176" s="210"/>
      <c r="J176" s="66">
        <f t="shared" si="7"/>
        <v>0</v>
      </c>
      <c r="K176" s="184">
        <f t="shared" si="8"/>
        <v>0</v>
      </c>
    </row>
    <row r="177" spans="3:11" ht="15">
      <c r="C177" s="153"/>
      <c r="D177" s="6"/>
      <c r="E177" s="171"/>
      <c r="G177" s="207"/>
      <c r="I177" s="207"/>
      <c r="K177" s="184"/>
    </row>
    <row r="178" spans="3:11" ht="15">
      <c r="C178" s="153"/>
      <c r="D178" s="5" t="s">
        <v>11</v>
      </c>
      <c r="E178" s="171"/>
      <c r="G178" s="207"/>
      <c r="I178" s="207"/>
      <c r="K178" s="184"/>
    </row>
    <row r="179" spans="2:11" ht="15">
      <c r="B179" s="19">
        <v>95</v>
      </c>
      <c r="C179" s="153">
        <v>722174002</v>
      </c>
      <c r="D179" t="s">
        <v>131</v>
      </c>
      <c r="E179" s="162" t="s">
        <v>4</v>
      </c>
      <c r="F179" s="31">
        <f>35.3+24.7</f>
        <v>60</v>
      </c>
      <c r="G179" s="207"/>
      <c r="H179" s="66">
        <f t="shared" si="6"/>
        <v>0</v>
      </c>
      <c r="I179" s="207"/>
      <c r="J179" s="66">
        <f t="shared" si="7"/>
        <v>0</v>
      </c>
      <c r="K179" s="184">
        <f t="shared" si="8"/>
        <v>0</v>
      </c>
    </row>
    <row r="180" spans="2:11" ht="15">
      <c r="B180" s="19">
        <v>96</v>
      </c>
      <c r="C180" s="153">
        <v>722174003</v>
      </c>
      <c r="D180" t="s">
        <v>130</v>
      </c>
      <c r="E180" s="162" t="s">
        <v>4</v>
      </c>
      <c r="F180" s="31">
        <v>14.7</v>
      </c>
      <c r="G180" s="207"/>
      <c r="H180" s="66">
        <f t="shared" si="6"/>
        <v>0</v>
      </c>
      <c r="I180" s="207"/>
      <c r="J180" s="66">
        <f t="shared" si="7"/>
        <v>0</v>
      </c>
      <c r="K180" s="184">
        <f t="shared" si="8"/>
        <v>0</v>
      </c>
    </row>
    <row r="181" spans="3:11" ht="15">
      <c r="C181" s="153"/>
      <c r="D181" s="29" t="s">
        <v>121</v>
      </c>
      <c r="E181" s="162"/>
      <c r="G181" s="207"/>
      <c r="I181" s="207"/>
      <c r="K181" s="184"/>
    </row>
    <row r="182" spans="2:11" s="25" customFormat="1" ht="15">
      <c r="B182" s="30">
        <v>97</v>
      </c>
      <c r="C182" s="155"/>
      <c r="D182" s="27" t="s">
        <v>132</v>
      </c>
      <c r="E182" s="172" t="s">
        <v>4</v>
      </c>
      <c r="F182" s="32">
        <f>F179+F180</f>
        <v>74.7</v>
      </c>
      <c r="G182" s="208"/>
      <c r="H182" s="69">
        <f t="shared" si="6"/>
        <v>0</v>
      </c>
      <c r="I182" s="208"/>
      <c r="J182" s="69">
        <f t="shared" si="7"/>
        <v>0</v>
      </c>
      <c r="K182" s="185">
        <f t="shared" si="8"/>
        <v>0</v>
      </c>
    </row>
    <row r="183" spans="2:11" s="25" customFormat="1" ht="15">
      <c r="B183" s="30">
        <v>98</v>
      </c>
      <c r="C183" s="155"/>
      <c r="D183" s="25" t="s">
        <v>135</v>
      </c>
      <c r="E183" s="164" t="s">
        <v>6</v>
      </c>
      <c r="F183" s="32">
        <v>5</v>
      </c>
      <c r="G183" s="208"/>
      <c r="H183" s="69">
        <f t="shared" si="6"/>
        <v>0</v>
      </c>
      <c r="I183" s="208"/>
      <c r="J183" s="69">
        <f t="shared" si="7"/>
        <v>0</v>
      </c>
      <c r="K183" s="185">
        <f t="shared" si="8"/>
        <v>0</v>
      </c>
    </row>
    <row r="184" spans="2:11" s="9" customFormat="1" ht="15">
      <c r="B184" s="12">
        <v>99</v>
      </c>
      <c r="C184" s="157">
        <v>722220152</v>
      </c>
      <c r="D184" s="9" t="s">
        <v>136</v>
      </c>
      <c r="E184" s="166" t="s">
        <v>7</v>
      </c>
      <c r="F184" s="64">
        <v>46</v>
      </c>
      <c r="G184" s="209"/>
      <c r="H184" s="70">
        <f t="shared" si="6"/>
        <v>0</v>
      </c>
      <c r="I184" s="209"/>
      <c r="J184" s="70">
        <f t="shared" si="7"/>
        <v>0</v>
      </c>
      <c r="K184" s="186">
        <f t="shared" si="8"/>
        <v>0</v>
      </c>
    </row>
    <row r="185" spans="2:11" s="9" customFormat="1" ht="15">
      <c r="B185" s="12">
        <v>100</v>
      </c>
      <c r="C185" s="157">
        <v>28654330</v>
      </c>
      <c r="D185" s="9" t="s">
        <v>140</v>
      </c>
      <c r="E185" s="166" t="s">
        <v>7</v>
      </c>
      <c r="F185" s="64">
        <v>7</v>
      </c>
      <c r="G185" s="209"/>
      <c r="H185" s="70">
        <f t="shared" si="6"/>
        <v>0</v>
      </c>
      <c r="I185" s="209"/>
      <c r="J185" s="70">
        <f t="shared" si="7"/>
        <v>0</v>
      </c>
      <c r="K185" s="186">
        <f t="shared" si="8"/>
        <v>0</v>
      </c>
    </row>
    <row r="186" spans="2:11" s="9" customFormat="1" ht="15">
      <c r="B186" s="12">
        <v>101</v>
      </c>
      <c r="C186" s="157">
        <v>360230881</v>
      </c>
      <c r="D186" s="9" t="s">
        <v>141</v>
      </c>
      <c r="E186" s="166" t="s">
        <v>7</v>
      </c>
      <c r="F186" s="64">
        <f>F185</f>
        <v>7</v>
      </c>
      <c r="G186" s="209"/>
      <c r="H186" s="70">
        <f t="shared" si="6"/>
        <v>0</v>
      </c>
      <c r="I186" s="209"/>
      <c r="J186" s="70">
        <f t="shared" si="7"/>
        <v>0</v>
      </c>
      <c r="K186" s="186">
        <f t="shared" si="8"/>
        <v>0</v>
      </c>
    </row>
    <row r="187" spans="2:11" s="25" customFormat="1" ht="15">
      <c r="B187" s="30">
        <v>102</v>
      </c>
      <c r="C187" s="155"/>
      <c r="D187" s="25" t="s">
        <v>139</v>
      </c>
      <c r="E187" s="164" t="s">
        <v>7</v>
      </c>
      <c r="F187" s="32">
        <v>46</v>
      </c>
      <c r="G187" s="208"/>
      <c r="H187" s="69">
        <f t="shared" si="6"/>
        <v>0</v>
      </c>
      <c r="I187" s="208"/>
      <c r="J187" s="69">
        <f t="shared" si="7"/>
        <v>0</v>
      </c>
      <c r="K187" s="185">
        <f t="shared" si="8"/>
        <v>0</v>
      </c>
    </row>
    <row r="188" spans="2:11" s="9" customFormat="1" ht="15">
      <c r="B188" s="12">
        <v>103</v>
      </c>
      <c r="C188" s="157">
        <v>892241111</v>
      </c>
      <c r="D188" s="9" t="s">
        <v>138</v>
      </c>
      <c r="E188" s="166" t="s">
        <v>4</v>
      </c>
      <c r="F188" s="64">
        <f>F179+F180</f>
        <v>74.7</v>
      </c>
      <c r="G188" s="209"/>
      <c r="H188" s="70">
        <f t="shared" si="6"/>
        <v>0</v>
      </c>
      <c r="I188" s="209"/>
      <c r="J188" s="70">
        <f t="shared" si="7"/>
        <v>0</v>
      </c>
      <c r="K188" s="186">
        <f t="shared" si="8"/>
        <v>0</v>
      </c>
    </row>
    <row r="189" spans="2:11" s="9" customFormat="1" ht="15">
      <c r="B189" s="12">
        <v>104</v>
      </c>
      <c r="C189" s="157">
        <v>722290234</v>
      </c>
      <c r="D189" s="9" t="s">
        <v>137</v>
      </c>
      <c r="E189" s="166" t="s">
        <v>4</v>
      </c>
      <c r="F189" s="64">
        <f>F179+F180</f>
        <v>74.7</v>
      </c>
      <c r="G189" s="209"/>
      <c r="H189" s="70">
        <f t="shared" si="6"/>
        <v>0</v>
      </c>
      <c r="I189" s="209"/>
      <c r="J189" s="70">
        <f t="shared" si="7"/>
        <v>0</v>
      </c>
      <c r="K189" s="186">
        <f t="shared" si="8"/>
        <v>0</v>
      </c>
    </row>
    <row r="190" spans="2:11" ht="15">
      <c r="B190" s="30"/>
      <c r="C190" s="153"/>
      <c r="E190" s="162"/>
      <c r="G190" s="207"/>
      <c r="I190" s="207"/>
      <c r="K190" s="184"/>
    </row>
    <row r="191" spans="3:11" ht="15">
      <c r="C191" s="153"/>
      <c r="D191" s="5" t="s">
        <v>12</v>
      </c>
      <c r="E191" s="171"/>
      <c r="G191" s="207"/>
      <c r="I191" s="207"/>
      <c r="K191" s="184"/>
    </row>
    <row r="192" spans="2:11" s="25" customFormat="1" ht="15">
      <c r="B192" s="30">
        <v>105</v>
      </c>
      <c r="C192" s="155"/>
      <c r="D192" s="25" t="s">
        <v>210</v>
      </c>
      <c r="E192" s="164" t="s">
        <v>4</v>
      </c>
      <c r="F192" s="32">
        <v>17.8</v>
      </c>
      <c r="G192" s="208"/>
      <c r="H192" s="69">
        <f t="shared" si="6"/>
        <v>0</v>
      </c>
      <c r="I192" s="208"/>
      <c r="J192" s="69">
        <f t="shared" si="7"/>
        <v>0</v>
      </c>
      <c r="K192" s="185">
        <f t="shared" si="8"/>
        <v>0</v>
      </c>
    </row>
    <row r="193" spans="2:11" s="25" customFormat="1" ht="30">
      <c r="B193" s="30">
        <v>106</v>
      </c>
      <c r="C193" s="155"/>
      <c r="D193" s="26" t="s">
        <v>168</v>
      </c>
      <c r="E193" s="164" t="s">
        <v>4</v>
      </c>
      <c r="F193" s="32">
        <v>19.5</v>
      </c>
      <c r="G193" s="208"/>
      <c r="H193" s="69">
        <f t="shared" si="6"/>
        <v>0</v>
      </c>
      <c r="I193" s="208"/>
      <c r="J193" s="69">
        <f t="shared" si="7"/>
        <v>0</v>
      </c>
      <c r="K193" s="185">
        <f t="shared" si="8"/>
        <v>0</v>
      </c>
    </row>
    <row r="194" spans="2:11" s="15" customFormat="1" ht="15">
      <c r="B194" s="40">
        <v>107</v>
      </c>
      <c r="C194" s="161">
        <v>28613960</v>
      </c>
      <c r="D194" s="15" t="s">
        <v>182</v>
      </c>
      <c r="E194" s="173" t="s">
        <v>4</v>
      </c>
      <c r="F194" s="65">
        <v>3.9</v>
      </c>
      <c r="G194" s="210"/>
      <c r="H194" s="66">
        <f t="shared" si="6"/>
        <v>0</v>
      </c>
      <c r="I194" s="210"/>
      <c r="J194" s="66">
        <f t="shared" si="7"/>
        <v>0</v>
      </c>
      <c r="K194" s="184">
        <f t="shared" si="8"/>
        <v>0</v>
      </c>
    </row>
    <row r="195" spans="2:11" s="15" customFormat="1" ht="15">
      <c r="B195" s="40">
        <v>108</v>
      </c>
      <c r="C195" s="161">
        <v>210010123</v>
      </c>
      <c r="D195" s="15" t="s">
        <v>183</v>
      </c>
      <c r="E195" s="173" t="s">
        <v>4</v>
      </c>
      <c r="F195" s="65">
        <f>F194</f>
        <v>3.9</v>
      </c>
      <c r="G195" s="210"/>
      <c r="H195" s="66">
        <f t="shared" si="6"/>
        <v>0</v>
      </c>
      <c r="I195" s="210"/>
      <c r="J195" s="66">
        <f t="shared" si="7"/>
        <v>0</v>
      </c>
      <c r="K195" s="184">
        <f t="shared" si="8"/>
        <v>0</v>
      </c>
    </row>
    <row r="196" spans="3:11" ht="15">
      <c r="C196" s="153"/>
      <c r="D196" s="39" t="s">
        <v>191</v>
      </c>
      <c r="E196" s="162"/>
      <c r="G196" s="207"/>
      <c r="I196" s="207"/>
      <c r="K196" s="184"/>
    </row>
    <row r="197" spans="2:11" s="25" customFormat="1" ht="15">
      <c r="B197" s="30">
        <v>109</v>
      </c>
      <c r="C197" s="155"/>
      <c r="D197" s="25" t="s">
        <v>184</v>
      </c>
      <c r="E197" s="164" t="s">
        <v>4</v>
      </c>
      <c r="F197" s="32">
        <v>2</v>
      </c>
      <c r="G197" s="208"/>
      <c r="H197" s="69">
        <f t="shared" si="6"/>
        <v>0</v>
      </c>
      <c r="I197" s="208"/>
      <c r="J197" s="69">
        <f t="shared" si="7"/>
        <v>0</v>
      </c>
      <c r="K197" s="185">
        <f t="shared" si="8"/>
        <v>0</v>
      </c>
    </row>
    <row r="198" spans="2:11" s="15" customFormat="1" ht="15">
      <c r="B198" s="40">
        <v>110</v>
      </c>
      <c r="C198" s="161">
        <v>28655913</v>
      </c>
      <c r="D198" s="15" t="s">
        <v>186</v>
      </c>
      <c r="E198" s="173" t="s">
        <v>7</v>
      </c>
      <c r="F198" s="65">
        <v>14</v>
      </c>
      <c r="G198" s="210"/>
      <c r="H198" s="66">
        <f t="shared" si="6"/>
        <v>0</v>
      </c>
      <c r="I198" s="210"/>
      <c r="J198" s="66">
        <f t="shared" si="7"/>
        <v>0</v>
      </c>
      <c r="K198" s="184">
        <f t="shared" si="8"/>
        <v>0</v>
      </c>
    </row>
    <row r="199" spans="2:11" s="15" customFormat="1" ht="15">
      <c r="B199" s="40">
        <v>111</v>
      </c>
      <c r="C199" s="161">
        <v>240090456</v>
      </c>
      <c r="D199" s="15" t="s">
        <v>128</v>
      </c>
      <c r="E199" s="173" t="s">
        <v>7</v>
      </c>
      <c r="F199" s="65">
        <f>F198</f>
        <v>14</v>
      </c>
      <c r="G199" s="210"/>
      <c r="H199" s="66">
        <f t="shared" si="6"/>
        <v>0</v>
      </c>
      <c r="I199" s="210"/>
      <c r="J199" s="66">
        <f t="shared" si="7"/>
        <v>0</v>
      </c>
      <c r="K199" s="184">
        <f t="shared" si="8"/>
        <v>0</v>
      </c>
    </row>
    <row r="200" spans="2:11" s="15" customFormat="1" ht="15">
      <c r="B200" s="40"/>
      <c r="C200" s="161"/>
      <c r="D200" s="39" t="s">
        <v>185</v>
      </c>
      <c r="E200" s="173"/>
      <c r="F200" s="65"/>
      <c r="G200" s="210"/>
      <c r="H200" s="66"/>
      <c r="I200" s="210"/>
      <c r="J200" s="66"/>
      <c r="K200" s="184"/>
    </row>
    <row r="201" spans="2:11" s="15" customFormat="1" ht="15">
      <c r="B201" s="40">
        <v>112</v>
      </c>
      <c r="C201" s="161">
        <v>722232043</v>
      </c>
      <c r="D201" s="15" t="s">
        <v>187</v>
      </c>
      <c r="E201" s="173" t="s">
        <v>7</v>
      </c>
      <c r="F201" s="65">
        <v>29</v>
      </c>
      <c r="G201" s="210"/>
      <c r="H201" s="66">
        <f aca="true" t="shared" si="9" ref="H201:H249">F201*G201</f>
        <v>0</v>
      </c>
      <c r="I201" s="210"/>
      <c r="J201" s="66">
        <f aca="true" t="shared" si="10" ref="J201:J249">F201*I201</f>
        <v>0</v>
      </c>
      <c r="K201" s="184">
        <f aca="true" t="shared" si="11" ref="K201:K249">H201+J201</f>
        <v>0</v>
      </c>
    </row>
    <row r="202" spans="2:11" s="15" customFormat="1" ht="15">
      <c r="B202" s="40">
        <v>113</v>
      </c>
      <c r="C202" s="161">
        <v>722232222</v>
      </c>
      <c r="D202" s="15" t="s">
        <v>188</v>
      </c>
      <c r="E202" s="173" t="s">
        <v>7</v>
      </c>
      <c r="F202" s="65">
        <v>4</v>
      </c>
      <c r="G202" s="207"/>
      <c r="H202" s="66">
        <f t="shared" si="9"/>
        <v>0</v>
      </c>
      <c r="I202" s="210"/>
      <c r="J202" s="66">
        <f t="shared" si="10"/>
        <v>0</v>
      </c>
      <c r="K202" s="184">
        <f t="shared" si="11"/>
        <v>0</v>
      </c>
    </row>
    <row r="203" spans="2:11" s="15" customFormat="1" ht="15">
      <c r="B203" s="40">
        <v>114</v>
      </c>
      <c r="C203" s="161">
        <v>210100361</v>
      </c>
      <c r="D203" s="15" t="s">
        <v>190</v>
      </c>
      <c r="E203" s="173" t="s">
        <v>7</v>
      </c>
      <c r="F203" s="65">
        <v>1</v>
      </c>
      <c r="G203" s="210"/>
      <c r="H203" s="66">
        <f t="shared" si="9"/>
        <v>0</v>
      </c>
      <c r="I203" s="210"/>
      <c r="J203" s="66">
        <f t="shared" si="10"/>
        <v>0</v>
      </c>
      <c r="K203" s="184">
        <f t="shared" si="11"/>
        <v>0</v>
      </c>
    </row>
    <row r="204" spans="2:11" s="25" customFormat="1" ht="15">
      <c r="B204" s="30">
        <v>115</v>
      </c>
      <c r="C204" s="155"/>
      <c r="D204" s="41" t="s">
        <v>189</v>
      </c>
      <c r="E204" s="164" t="s">
        <v>7</v>
      </c>
      <c r="F204" s="32">
        <v>1</v>
      </c>
      <c r="G204" s="208"/>
      <c r="H204" s="69">
        <f t="shared" si="9"/>
        <v>0</v>
      </c>
      <c r="I204" s="208"/>
      <c r="J204" s="69">
        <f t="shared" si="10"/>
        <v>0</v>
      </c>
      <c r="K204" s="185">
        <f t="shared" si="11"/>
        <v>0</v>
      </c>
    </row>
    <row r="205" spans="2:11" s="25" customFormat="1" ht="15">
      <c r="B205" s="30">
        <v>116</v>
      </c>
      <c r="C205" s="155"/>
      <c r="D205" s="28" t="s">
        <v>13</v>
      </c>
      <c r="E205" s="164" t="s">
        <v>6</v>
      </c>
      <c r="F205" s="32">
        <v>1</v>
      </c>
      <c r="G205" s="208"/>
      <c r="H205" s="69">
        <f t="shared" si="9"/>
        <v>0</v>
      </c>
      <c r="I205" s="208"/>
      <c r="J205" s="69">
        <f t="shared" si="10"/>
        <v>0</v>
      </c>
      <c r="K205" s="185">
        <f t="shared" si="11"/>
        <v>0</v>
      </c>
    </row>
    <row r="206" spans="3:11" ht="15">
      <c r="C206" s="153"/>
      <c r="E206" s="162"/>
      <c r="G206" s="207"/>
      <c r="I206" s="207"/>
      <c r="K206" s="184"/>
    </row>
    <row r="207" spans="3:11" ht="15">
      <c r="C207" s="153"/>
      <c r="D207" s="5" t="s">
        <v>14</v>
      </c>
      <c r="E207" s="171"/>
      <c r="G207" s="207"/>
      <c r="I207" s="207"/>
      <c r="K207" s="184"/>
    </row>
    <row r="208" spans="2:11" s="25" customFormat="1" ht="15">
      <c r="B208" s="30">
        <v>117</v>
      </c>
      <c r="C208" s="155"/>
      <c r="D208" s="38" t="s">
        <v>167</v>
      </c>
      <c r="E208" s="172" t="s">
        <v>15</v>
      </c>
      <c r="F208" s="32">
        <v>1</v>
      </c>
      <c r="G208" s="208"/>
      <c r="H208" s="69">
        <f t="shared" si="9"/>
        <v>0</v>
      </c>
      <c r="I208" s="208"/>
      <c r="J208" s="69">
        <f t="shared" si="10"/>
        <v>0</v>
      </c>
      <c r="K208" s="185">
        <f t="shared" si="11"/>
        <v>0</v>
      </c>
    </row>
    <row r="209" spans="2:11" s="15" customFormat="1" ht="30">
      <c r="B209" s="40">
        <v>118</v>
      </c>
      <c r="C209" s="161">
        <v>725211613</v>
      </c>
      <c r="D209" s="24" t="s">
        <v>209</v>
      </c>
      <c r="E209" s="173" t="s">
        <v>15</v>
      </c>
      <c r="F209" s="65">
        <v>1</v>
      </c>
      <c r="G209" s="210"/>
      <c r="H209" s="66">
        <f t="shared" si="9"/>
        <v>0</v>
      </c>
      <c r="I209" s="210"/>
      <c r="J209" s="66">
        <f t="shared" si="10"/>
        <v>0</v>
      </c>
      <c r="K209" s="184">
        <f t="shared" si="11"/>
        <v>0</v>
      </c>
    </row>
    <row r="210" spans="3:11" ht="15">
      <c r="C210" s="153"/>
      <c r="D210" s="2"/>
      <c r="E210" s="169"/>
      <c r="G210" s="207"/>
      <c r="I210" s="207"/>
      <c r="K210" s="184"/>
    </row>
    <row r="211" spans="2:11" ht="18.75">
      <c r="B211" s="59"/>
      <c r="C211" s="160"/>
      <c r="D211" s="60" t="s">
        <v>16</v>
      </c>
      <c r="E211" s="174"/>
      <c r="F211" s="61"/>
      <c r="G211" s="214"/>
      <c r="H211" s="71">
        <f>SUM(H213:H239)</f>
        <v>0</v>
      </c>
      <c r="I211" s="206"/>
      <c r="J211" s="71">
        <f>SUM(J213:J239)</f>
        <v>0</v>
      </c>
      <c r="K211" s="178">
        <f>SUM(K213:K239)</f>
        <v>0</v>
      </c>
    </row>
    <row r="212" spans="3:11" ht="15">
      <c r="C212" s="153"/>
      <c r="D212" s="5" t="s">
        <v>17</v>
      </c>
      <c r="E212" s="175"/>
      <c r="G212" s="207"/>
      <c r="I212" s="207"/>
      <c r="K212" s="184"/>
    </row>
    <row r="213" spans="2:11" ht="15">
      <c r="B213" s="19">
        <v>119</v>
      </c>
      <c r="C213" s="153">
        <v>35714513</v>
      </c>
      <c r="D213" t="s">
        <v>143</v>
      </c>
      <c r="E213" s="162" t="s">
        <v>7</v>
      </c>
      <c r="F213" s="31">
        <v>1</v>
      </c>
      <c r="G213" s="207"/>
      <c r="H213" s="66">
        <f t="shared" si="9"/>
        <v>0</v>
      </c>
      <c r="I213" s="207"/>
      <c r="J213" s="66">
        <f t="shared" si="10"/>
        <v>0</v>
      </c>
      <c r="K213" s="184">
        <f t="shared" si="11"/>
        <v>0</v>
      </c>
    </row>
    <row r="214" spans="2:11" ht="15">
      <c r="B214" s="19">
        <v>120</v>
      </c>
      <c r="C214" s="153">
        <v>360190011</v>
      </c>
      <c r="D214" t="s">
        <v>142</v>
      </c>
      <c r="E214" s="162" t="s">
        <v>7</v>
      </c>
      <c r="F214" s="31">
        <v>1</v>
      </c>
      <c r="G214" s="207"/>
      <c r="H214" s="66">
        <f t="shared" si="9"/>
        <v>0</v>
      </c>
      <c r="I214" s="207"/>
      <c r="J214" s="66">
        <f t="shared" si="10"/>
        <v>0</v>
      </c>
      <c r="K214" s="184">
        <f t="shared" si="11"/>
        <v>0</v>
      </c>
    </row>
    <row r="215" spans="2:11" s="25" customFormat="1" ht="15">
      <c r="B215" s="30">
        <v>121</v>
      </c>
      <c r="C215" s="155"/>
      <c r="D215" s="25" t="s">
        <v>164</v>
      </c>
      <c r="E215" s="164" t="s">
        <v>6</v>
      </c>
      <c r="F215" s="32">
        <v>1</v>
      </c>
      <c r="G215" s="208"/>
      <c r="H215" s="69">
        <f t="shared" si="9"/>
        <v>0</v>
      </c>
      <c r="I215" s="208"/>
      <c r="J215" s="69">
        <f t="shared" si="10"/>
        <v>0</v>
      </c>
      <c r="K215" s="185">
        <f t="shared" si="11"/>
        <v>0</v>
      </c>
    </row>
    <row r="216" spans="2:11" s="25" customFormat="1" ht="15">
      <c r="B216" s="30">
        <v>122</v>
      </c>
      <c r="C216" s="155"/>
      <c r="D216" s="25" t="s">
        <v>165</v>
      </c>
      <c r="E216" s="164" t="s">
        <v>6</v>
      </c>
      <c r="F216" s="32">
        <v>1</v>
      </c>
      <c r="G216" s="208"/>
      <c r="H216" s="69">
        <f t="shared" si="9"/>
        <v>0</v>
      </c>
      <c r="I216" s="208"/>
      <c r="J216" s="69">
        <f t="shared" si="10"/>
        <v>0</v>
      </c>
      <c r="K216" s="185">
        <f t="shared" si="11"/>
        <v>0</v>
      </c>
    </row>
    <row r="217" spans="3:11" ht="15">
      <c r="C217" s="153"/>
      <c r="D217" s="37" t="s">
        <v>144</v>
      </c>
      <c r="E217" s="175"/>
      <c r="G217" s="207"/>
      <c r="I217" s="207"/>
      <c r="K217" s="184"/>
    </row>
    <row r="218" spans="2:11" ht="15">
      <c r="B218" s="19">
        <v>123</v>
      </c>
      <c r="C218" s="153">
        <v>34111030</v>
      </c>
      <c r="D218" t="s">
        <v>145</v>
      </c>
      <c r="E218" s="162" t="s">
        <v>4</v>
      </c>
      <c r="F218" s="31">
        <v>67</v>
      </c>
      <c r="G218" s="207"/>
      <c r="H218" s="66">
        <f t="shared" si="9"/>
        <v>0</v>
      </c>
      <c r="I218" s="207"/>
      <c r="J218" s="66">
        <f t="shared" si="10"/>
        <v>0</v>
      </c>
      <c r="K218" s="184">
        <f t="shared" si="11"/>
        <v>0</v>
      </c>
    </row>
    <row r="219" spans="2:11" ht="15">
      <c r="B219" s="19">
        <v>124</v>
      </c>
      <c r="C219" s="153">
        <v>34111036</v>
      </c>
      <c r="D219" t="s">
        <v>146</v>
      </c>
      <c r="E219" s="162" t="s">
        <v>4</v>
      </c>
      <c r="F219" s="31">
        <v>89</v>
      </c>
      <c r="G219" s="207"/>
      <c r="H219" s="66">
        <f t="shared" si="9"/>
        <v>0</v>
      </c>
      <c r="I219" s="207"/>
      <c r="J219" s="66">
        <f t="shared" si="10"/>
        <v>0</v>
      </c>
      <c r="K219" s="184">
        <f t="shared" si="11"/>
        <v>0</v>
      </c>
    </row>
    <row r="220" spans="2:11" ht="15">
      <c r="B220" s="19">
        <v>125</v>
      </c>
      <c r="C220" s="158">
        <v>34111042</v>
      </c>
      <c r="D220" t="s">
        <v>147</v>
      </c>
      <c r="E220" s="162" t="s">
        <v>4</v>
      </c>
      <c r="F220" s="31">
        <v>35</v>
      </c>
      <c r="G220" s="207"/>
      <c r="H220" s="66">
        <f t="shared" si="9"/>
        <v>0</v>
      </c>
      <c r="I220" s="207"/>
      <c r="J220" s="66">
        <f t="shared" si="10"/>
        <v>0</v>
      </c>
      <c r="K220" s="184">
        <f t="shared" si="11"/>
        <v>0</v>
      </c>
    </row>
    <row r="221" spans="2:11" ht="15">
      <c r="B221" s="19">
        <v>126</v>
      </c>
      <c r="C221" s="158">
        <v>34140826</v>
      </c>
      <c r="D221" t="s">
        <v>148</v>
      </c>
      <c r="E221" s="162" t="s">
        <v>4</v>
      </c>
      <c r="F221" s="31">
        <v>20</v>
      </c>
      <c r="G221" s="207"/>
      <c r="H221" s="66">
        <f t="shared" si="9"/>
        <v>0</v>
      </c>
      <c r="I221" s="207"/>
      <c r="J221" s="66">
        <f t="shared" si="10"/>
        <v>0</v>
      </c>
      <c r="K221" s="184">
        <f t="shared" si="11"/>
        <v>0</v>
      </c>
    </row>
    <row r="222" spans="2:11" ht="15">
      <c r="B222" s="19">
        <v>127</v>
      </c>
      <c r="C222" s="158">
        <v>34535555</v>
      </c>
      <c r="D222" t="s">
        <v>154</v>
      </c>
      <c r="E222" s="162" t="s">
        <v>7</v>
      </c>
      <c r="F222" s="31">
        <v>2</v>
      </c>
      <c r="G222" s="207"/>
      <c r="H222" s="66">
        <f t="shared" si="9"/>
        <v>0</v>
      </c>
      <c r="I222" s="207"/>
      <c r="J222" s="66">
        <f t="shared" si="10"/>
        <v>0</v>
      </c>
      <c r="K222" s="184">
        <f t="shared" si="11"/>
        <v>0</v>
      </c>
    </row>
    <row r="223" spans="2:11" ht="15">
      <c r="B223" s="19">
        <v>128</v>
      </c>
      <c r="C223" s="158">
        <v>34535555</v>
      </c>
      <c r="D223" t="s">
        <v>149</v>
      </c>
      <c r="E223" s="162" t="s">
        <v>7</v>
      </c>
      <c r="F223" s="31">
        <v>2</v>
      </c>
      <c r="G223" s="207"/>
      <c r="H223" s="66">
        <f t="shared" si="9"/>
        <v>0</v>
      </c>
      <c r="I223" s="207"/>
      <c r="J223" s="66">
        <f t="shared" si="10"/>
        <v>0</v>
      </c>
      <c r="K223" s="184">
        <f t="shared" si="11"/>
        <v>0</v>
      </c>
    </row>
    <row r="224" spans="2:11" ht="15">
      <c r="B224" s="19">
        <v>129</v>
      </c>
      <c r="C224" s="158">
        <v>34555103</v>
      </c>
      <c r="D224" t="s">
        <v>152</v>
      </c>
      <c r="E224" s="162" t="s">
        <v>7</v>
      </c>
      <c r="F224" s="31">
        <v>4</v>
      </c>
      <c r="G224" s="207"/>
      <c r="H224" s="66">
        <f t="shared" si="9"/>
        <v>0</v>
      </c>
      <c r="I224" s="207"/>
      <c r="J224" s="66">
        <f t="shared" si="10"/>
        <v>0</v>
      </c>
      <c r="K224" s="184">
        <f t="shared" si="11"/>
        <v>0</v>
      </c>
    </row>
    <row r="225" spans="2:11" ht="15">
      <c r="B225" s="19">
        <v>130</v>
      </c>
      <c r="C225" s="158">
        <v>34555123</v>
      </c>
      <c r="D225" t="s">
        <v>153</v>
      </c>
      <c r="E225" s="162" t="s">
        <v>7</v>
      </c>
      <c r="F225" s="31">
        <v>6</v>
      </c>
      <c r="G225" s="207"/>
      <c r="H225" s="66">
        <f t="shared" si="9"/>
        <v>0</v>
      </c>
      <c r="I225" s="207"/>
      <c r="J225" s="66">
        <f t="shared" si="10"/>
        <v>0</v>
      </c>
      <c r="K225" s="184">
        <f t="shared" si="11"/>
        <v>0</v>
      </c>
    </row>
    <row r="226" spans="2:11" ht="15">
      <c r="B226" s="19">
        <v>131</v>
      </c>
      <c r="C226" s="158">
        <v>34551485</v>
      </c>
      <c r="D226" t="s">
        <v>162</v>
      </c>
      <c r="E226" s="162" t="s">
        <v>7</v>
      </c>
      <c r="F226" s="31">
        <v>59</v>
      </c>
      <c r="G226" s="207"/>
      <c r="H226" s="66">
        <f t="shared" si="9"/>
        <v>0</v>
      </c>
      <c r="I226" s="207"/>
      <c r="J226" s="66">
        <f t="shared" si="10"/>
        <v>0</v>
      </c>
      <c r="K226" s="184">
        <f t="shared" si="11"/>
        <v>0</v>
      </c>
    </row>
    <row r="227" spans="2:11" ht="15">
      <c r="B227" s="19">
        <v>132</v>
      </c>
      <c r="C227" s="158">
        <v>34536700</v>
      </c>
      <c r="D227" t="s">
        <v>150</v>
      </c>
      <c r="E227" s="162" t="s">
        <v>7</v>
      </c>
      <c r="F227" s="31">
        <v>28</v>
      </c>
      <c r="G227" s="207"/>
      <c r="H227" s="66">
        <f t="shared" si="9"/>
        <v>0</v>
      </c>
      <c r="I227" s="207"/>
      <c r="J227" s="66">
        <f t="shared" si="10"/>
        <v>0</v>
      </c>
      <c r="K227" s="184">
        <f t="shared" si="11"/>
        <v>0</v>
      </c>
    </row>
    <row r="228" spans="2:11" ht="15">
      <c r="B228" s="19">
        <v>133</v>
      </c>
      <c r="C228" s="158">
        <v>34536705</v>
      </c>
      <c r="D228" t="s">
        <v>151</v>
      </c>
      <c r="E228" s="162" t="s">
        <v>7</v>
      </c>
      <c r="F228" s="31">
        <v>19</v>
      </c>
      <c r="G228" s="207"/>
      <c r="H228" s="66">
        <f t="shared" si="9"/>
        <v>0</v>
      </c>
      <c r="I228" s="207"/>
      <c r="J228" s="66">
        <f t="shared" si="10"/>
        <v>0</v>
      </c>
      <c r="K228" s="184">
        <f t="shared" si="11"/>
        <v>0</v>
      </c>
    </row>
    <row r="229" spans="2:11" ht="15">
      <c r="B229" s="19">
        <v>134</v>
      </c>
      <c r="C229" s="158">
        <v>34571511</v>
      </c>
      <c r="D229" t="s">
        <v>157</v>
      </c>
      <c r="E229" s="162" t="s">
        <v>7</v>
      </c>
      <c r="F229" s="31">
        <v>6</v>
      </c>
      <c r="G229" s="207"/>
      <c r="H229" s="66">
        <f t="shared" si="9"/>
        <v>0</v>
      </c>
      <c r="I229" s="207"/>
      <c r="J229" s="66">
        <f t="shared" si="10"/>
        <v>0</v>
      </c>
      <c r="K229" s="184">
        <f t="shared" si="11"/>
        <v>0</v>
      </c>
    </row>
    <row r="230" spans="2:11" ht="15">
      <c r="B230" s="19">
        <v>135</v>
      </c>
      <c r="C230" s="158">
        <v>34571521</v>
      </c>
      <c r="D230" t="s">
        <v>161</v>
      </c>
      <c r="E230" s="162" t="s">
        <v>7</v>
      </c>
      <c r="F230" s="31">
        <v>28</v>
      </c>
      <c r="G230" s="207"/>
      <c r="H230" s="66">
        <f t="shared" si="9"/>
        <v>0</v>
      </c>
      <c r="I230" s="207"/>
      <c r="J230" s="66">
        <f t="shared" si="10"/>
        <v>0</v>
      </c>
      <c r="K230" s="184">
        <f t="shared" si="11"/>
        <v>0</v>
      </c>
    </row>
    <row r="231" spans="2:11" ht="15">
      <c r="B231" s="19">
        <v>136</v>
      </c>
      <c r="C231" s="158">
        <v>220260001</v>
      </c>
      <c r="D231" t="s">
        <v>155</v>
      </c>
      <c r="E231" s="162" t="s">
        <v>7</v>
      </c>
      <c r="F231" s="31">
        <f>F229</f>
        <v>6</v>
      </c>
      <c r="G231" s="207"/>
      <c r="H231" s="66">
        <f t="shared" si="9"/>
        <v>0</v>
      </c>
      <c r="I231" s="207"/>
      <c r="J231" s="66">
        <f t="shared" si="10"/>
        <v>0</v>
      </c>
      <c r="K231" s="184">
        <f t="shared" si="11"/>
        <v>0</v>
      </c>
    </row>
    <row r="232" spans="2:11" ht="15">
      <c r="B232" s="19">
        <v>137</v>
      </c>
      <c r="C232" s="158">
        <v>220260041</v>
      </c>
      <c r="D232" t="s">
        <v>156</v>
      </c>
      <c r="E232" s="162" t="s">
        <v>7</v>
      </c>
      <c r="F232" s="31">
        <f>F230</f>
        <v>28</v>
      </c>
      <c r="G232" s="207"/>
      <c r="H232" s="66">
        <f t="shared" si="9"/>
        <v>0</v>
      </c>
      <c r="I232" s="207"/>
      <c r="J232" s="66">
        <f t="shared" si="10"/>
        <v>0</v>
      </c>
      <c r="K232" s="184">
        <f t="shared" si="11"/>
        <v>0</v>
      </c>
    </row>
    <row r="233" spans="2:11" ht="15">
      <c r="B233" s="19">
        <v>138</v>
      </c>
      <c r="C233" s="158">
        <v>210110001</v>
      </c>
      <c r="D233" t="s">
        <v>158</v>
      </c>
      <c r="E233" s="162" t="s">
        <v>7</v>
      </c>
      <c r="F233" s="31">
        <f>F222</f>
        <v>2</v>
      </c>
      <c r="G233" s="207"/>
      <c r="H233" s="66">
        <f t="shared" si="9"/>
        <v>0</v>
      </c>
      <c r="I233" s="207"/>
      <c r="J233" s="66">
        <f t="shared" si="10"/>
        <v>0</v>
      </c>
      <c r="K233" s="184">
        <f t="shared" si="11"/>
        <v>0</v>
      </c>
    </row>
    <row r="234" spans="2:11" ht="15">
      <c r="B234" s="19">
        <v>139</v>
      </c>
      <c r="C234" s="158">
        <v>210110004</v>
      </c>
      <c r="D234" t="s">
        <v>159</v>
      </c>
      <c r="E234" s="162" t="s">
        <v>7</v>
      </c>
      <c r="F234" s="31">
        <f>F223</f>
        <v>2</v>
      </c>
      <c r="G234" s="207"/>
      <c r="H234" s="66">
        <f t="shared" si="9"/>
        <v>0</v>
      </c>
      <c r="I234" s="207"/>
      <c r="J234" s="66">
        <f t="shared" si="10"/>
        <v>0</v>
      </c>
      <c r="K234" s="184">
        <f t="shared" si="11"/>
        <v>0</v>
      </c>
    </row>
    <row r="235" spans="2:11" ht="15">
      <c r="B235" s="19">
        <v>140</v>
      </c>
      <c r="C235" s="158">
        <v>210111001</v>
      </c>
      <c r="D235" t="s">
        <v>160</v>
      </c>
      <c r="E235" s="162" t="s">
        <v>7</v>
      </c>
      <c r="F235" s="31">
        <f>F224+F225</f>
        <v>10</v>
      </c>
      <c r="G235" s="207"/>
      <c r="H235" s="66">
        <f t="shared" si="9"/>
        <v>0</v>
      </c>
      <c r="I235" s="207"/>
      <c r="J235" s="66">
        <f t="shared" si="10"/>
        <v>0</v>
      </c>
      <c r="K235" s="184">
        <f t="shared" si="11"/>
        <v>0</v>
      </c>
    </row>
    <row r="236" spans="2:11" s="25" customFormat="1" ht="15">
      <c r="B236" s="30">
        <v>141</v>
      </c>
      <c r="C236" s="159"/>
      <c r="D236" s="25" t="s">
        <v>163</v>
      </c>
      <c r="E236" s="164" t="s">
        <v>7</v>
      </c>
      <c r="F236" s="32">
        <v>3</v>
      </c>
      <c r="G236" s="208"/>
      <c r="H236" s="69">
        <f t="shared" si="9"/>
        <v>0</v>
      </c>
      <c r="I236" s="208"/>
      <c r="J236" s="69">
        <f t="shared" si="10"/>
        <v>0</v>
      </c>
      <c r="K236" s="185">
        <f t="shared" si="11"/>
        <v>0</v>
      </c>
    </row>
    <row r="237" spans="2:11" s="25" customFormat="1" ht="30">
      <c r="B237" s="30">
        <v>142</v>
      </c>
      <c r="C237" s="155"/>
      <c r="D237" s="26" t="s">
        <v>166</v>
      </c>
      <c r="E237" s="164" t="s">
        <v>15</v>
      </c>
      <c r="F237" s="32">
        <v>1</v>
      </c>
      <c r="G237" s="208"/>
      <c r="H237" s="69">
        <f t="shared" si="9"/>
        <v>0</v>
      </c>
      <c r="I237" s="208"/>
      <c r="J237" s="69">
        <f t="shared" si="10"/>
        <v>0</v>
      </c>
      <c r="K237" s="185">
        <f t="shared" si="11"/>
        <v>0</v>
      </c>
    </row>
    <row r="238" spans="2:11" s="25" customFormat="1" ht="15">
      <c r="B238" s="30">
        <v>143</v>
      </c>
      <c r="C238" s="155"/>
      <c r="D238" s="25" t="s">
        <v>192</v>
      </c>
      <c r="E238" s="164" t="s">
        <v>15</v>
      </c>
      <c r="F238" s="32">
        <v>2</v>
      </c>
      <c r="G238" s="208"/>
      <c r="H238" s="69">
        <f t="shared" si="9"/>
        <v>0</v>
      </c>
      <c r="I238" s="208"/>
      <c r="J238" s="69">
        <f t="shared" si="10"/>
        <v>0</v>
      </c>
      <c r="K238" s="185">
        <f t="shared" si="11"/>
        <v>0</v>
      </c>
    </row>
    <row r="239" spans="2:11" s="25" customFormat="1" ht="15">
      <c r="B239" s="30">
        <v>144</v>
      </c>
      <c r="C239" s="155"/>
      <c r="D239" s="38" t="s">
        <v>18</v>
      </c>
      <c r="E239" s="167" t="s">
        <v>6</v>
      </c>
      <c r="F239" s="32">
        <v>2</v>
      </c>
      <c r="G239" s="208"/>
      <c r="H239" s="69">
        <f t="shared" si="9"/>
        <v>0</v>
      </c>
      <c r="I239" s="208"/>
      <c r="J239" s="69">
        <f t="shared" si="10"/>
        <v>0</v>
      </c>
      <c r="K239" s="185">
        <f t="shared" si="11"/>
        <v>0</v>
      </c>
    </row>
    <row r="240" spans="3:11" ht="15">
      <c r="C240" s="153"/>
      <c r="D240" s="2"/>
      <c r="E240" s="169"/>
      <c r="G240" s="207"/>
      <c r="I240" s="207"/>
      <c r="K240" s="184"/>
    </row>
    <row r="241" spans="2:11" ht="18.75">
      <c r="B241" s="59"/>
      <c r="C241" s="160"/>
      <c r="D241" s="60" t="s">
        <v>19</v>
      </c>
      <c r="E241" s="174"/>
      <c r="F241" s="61"/>
      <c r="G241" s="214"/>
      <c r="H241" s="71">
        <f>SUM(H243:H249)</f>
        <v>0</v>
      </c>
      <c r="I241" s="206"/>
      <c r="J241" s="71">
        <f>SUM(J243:J249)</f>
        <v>0</v>
      </c>
      <c r="K241" s="178">
        <f>SUM(K243:K249)</f>
        <v>0</v>
      </c>
    </row>
    <row r="242" spans="3:11" ht="15">
      <c r="C242" s="153"/>
      <c r="D242" s="5" t="s">
        <v>20</v>
      </c>
      <c r="E242" s="176"/>
      <c r="G242" s="207"/>
      <c r="I242" s="207"/>
      <c r="K242" s="184"/>
    </row>
    <row r="243" spans="2:11" ht="15">
      <c r="B243" s="19">
        <v>145</v>
      </c>
      <c r="C243" s="153">
        <v>42981303</v>
      </c>
      <c r="D243" t="s">
        <v>169</v>
      </c>
      <c r="E243" s="162" t="s">
        <v>7</v>
      </c>
      <c r="F243" s="31">
        <v>2</v>
      </c>
      <c r="G243" s="207"/>
      <c r="H243" s="66">
        <f t="shared" si="9"/>
        <v>0</v>
      </c>
      <c r="I243" s="207"/>
      <c r="J243" s="66">
        <f t="shared" si="10"/>
        <v>0</v>
      </c>
      <c r="K243" s="184">
        <f t="shared" si="11"/>
        <v>0</v>
      </c>
    </row>
    <row r="244" spans="2:11" ht="15">
      <c r="B244" s="19">
        <v>146</v>
      </c>
      <c r="C244" s="153">
        <v>240080325</v>
      </c>
      <c r="D244" t="s">
        <v>170</v>
      </c>
      <c r="E244" s="162" t="s">
        <v>4</v>
      </c>
      <c r="F244" s="31">
        <v>6</v>
      </c>
      <c r="G244" s="207"/>
      <c r="H244" s="66">
        <f t="shared" si="9"/>
        <v>0</v>
      </c>
      <c r="I244" s="207"/>
      <c r="J244" s="66">
        <f t="shared" si="10"/>
        <v>0</v>
      </c>
      <c r="K244" s="184">
        <f t="shared" si="11"/>
        <v>0</v>
      </c>
    </row>
    <row r="245" spans="2:11" s="25" customFormat="1" ht="15">
      <c r="B245" s="30">
        <v>147</v>
      </c>
      <c r="C245" s="155"/>
      <c r="D245" s="38" t="s">
        <v>174</v>
      </c>
      <c r="E245" s="164" t="s">
        <v>6</v>
      </c>
      <c r="F245" s="32">
        <v>1</v>
      </c>
      <c r="G245" s="208"/>
      <c r="H245" s="69">
        <f t="shared" si="9"/>
        <v>0</v>
      </c>
      <c r="I245" s="208"/>
      <c r="J245" s="69">
        <f t="shared" si="10"/>
        <v>0</v>
      </c>
      <c r="K245" s="185">
        <f t="shared" si="11"/>
        <v>0</v>
      </c>
    </row>
    <row r="246" spans="3:11" ht="15">
      <c r="C246" s="153"/>
      <c r="D246" s="37" t="s">
        <v>211</v>
      </c>
      <c r="E246" s="162"/>
      <c r="G246" s="207"/>
      <c r="I246" s="207"/>
      <c r="K246" s="184"/>
    </row>
    <row r="247" spans="2:11" s="25" customFormat="1" ht="15">
      <c r="B247" s="30">
        <v>148</v>
      </c>
      <c r="C247" s="155"/>
      <c r="D247" s="38" t="s">
        <v>171</v>
      </c>
      <c r="E247" s="167" t="s">
        <v>7</v>
      </c>
      <c r="F247" s="32">
        <v>1</v>
      </c>
      <c r="G247" s="208"/>
      <c r="H247" s="69">
        <f t="shared" si="9"/>
        <v>0</v>
      </c>
      <c r="I247" s="208"/>
      <c r="J247" s="69">
        <f t="shared" si="10"/>
        <v>0</v>
      </c>
      <c r="K247" s="185">
        <f t="shared" si="11"/>
        <v>0</v>
      </c>
    </row>
    <row r="248" spans="2:11" s="25" customFormat="1" ht="15">
      <c r="B248" s="30">
        <v>149</v>
      </c>
      <c r="C248" s="155"/>
      <c r="D248" s="25" t="s">
        <v>173</v>
      </c>
      <c r="E248" s="164" t="s">
        <v>6</v>
      </c>
      <c r="F248" s="32">
        <v>1</v>
      </c>
      <c r="G248" s="208"/>
      <c r="H248" s="69">
        <f t="shared" si="9"/>
        <v>0</v>
      </c>
      <c r="I248" s="208"/>
      <c r="J248" s="69">
        <f t="shared" si="10"/>
        <v>0</v>
      </c>
      <c r="K248" s="185">
        <f t="shared" si="11"/>
        <v>0</v>
      </c>
    </row>
    <row r="249" spans="2:11" s="25" customFormat="1" ht="15">
      <c r="B249" s="194">
        <v>150</v>
      </c>
      <c r="C249" s="195"/>
      <c r="D249" s="196" t="s">
        <v>172</v>
      </c>
      <c r="E249" s="197" t="s">
        <v>6</v>
      </c>
      <c r="F249" s="198">
        <v>2</v>
      </c>
      <c r="G249" s="211"/>
      <c r="H249" s="199">
        <f t="shared" si="9"/>
        <v>0</v>
      </c>
      <c r="I249" s="211"/>
      <c r="J249" s="199">
        <f t="shared" si="10"/>
        <v>0</v>
      </c>
      <c r="K249" s="200">
        <f t="shared" si="11"/>
        <v>0</v>
      </c>
    </row>
    <row r="250" spans="4:5" ht="15">
      <c r="D250" s="5"/>
      <c r="E250" s="7"/>
    </row>
    <row r="251" spans="2:11" s="191" customFormat="1" ht="18.75">
      <c r="B251" s="187"/>
      <c r="C251" s="202" t="s">
        <v>261</v>
      </c>
      <c r="D251" s="188"/>
      <c r="E251" s="193"/>
      <c r="F251" s="189"/>
      <c r="G251" s="192"/>
      <c r="H251" s="190"/>
      <c r="I251" s="192"/>
      <c r="J251" s="190"/>
      <c r="K251" s="201">
        <f>K241+K211+K158+K153+K146+K135+K94+K59+K47+K39+K30+K19</f>
        <v>0</v>
      </c>
    </row>
    <row r="254" spans="2:7" ht="15">
      <c r="B254" s="218"/>
      <c r="C254" s="219"/>
      <c r="D254" s="219"/>
      <c r="E254" s="220"/>
      <c r="F254" s="221"/>
      <c r="G254" s="222"/>
    </row>
    <row r="255" spans="2:7" ht="15">
      <c r="B255" s="223"/>
      <c r="C255" s="224"/>
      <c r="D255" s="224"/>
      <c r="E255" s="225"/>
      <c r="F255" s="226"/>
      <c r="G255" s="227"/>
    </row>
    <row r="256" spans="2:7" ht="15">
      <c r="B256" s="223"/>
      <c r="C256" s="224"/>
      <c r="D256" s="224"/>
      <c r="E256" s="225"/>
      <c r="F256" s="226"/>
      <c r="G256" s="227"/>
    </row>
    <row r="257" spans="2:7" ht="15">
      <c r="B257" s="223"/>
      <c r="C257" s="224"/>
      <c r="D257" s="224"/>
      <c r="E257" s="225"/>
      <c r="F257" s="226"/>
      <c r="G257" s="227"/>
    </row>
    <row r="258" spans="2:7" ht="15">
      <c r="B258" s="223"/>
      <c r="C258" s="224"/>
      <c r="D258" s="224"/>
      <c r="E258" s="225"/>
      <c r="F258" s="226"/>
      <c r="G258" s="227"/>
    </row>
    <row r="259" spans="2:7" ht="15">
      <c r="B259" s="223"/>
      <c r="C259" s="224"/>
      <c r="D259" s="224"/>
      <c r="E259" s="225"/>
      <c r="F259" s="226"/>
      <c r="G259" s="227"/>
    </row>
    <row r="260" spans="2:7" ht="15">
      <c r="B260" s="228"/>
      <c r="C260" s="229"/>
      <c r="D260" s="229"/>
      <c r="E260" s="230"/>
      <c r="F260" s="231"/>
      <c r="G260" s="232"/>
    </row>
  </sheetData>
  <sheetProtection password="F9C4" sheet="1"/>
  <mergeCells count="4">
    <mergeCell ref="B2:H2"/>
    <mergeCell ref="G16:H16"/>
    <mergeCell ref="I16:J16"/>
    <mergeCell ref="B8:K8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2018-02-01T09:38:28Z</dcterms:modified>
  <cp:category/>
  <cp:version/>
  <cp:contentType/>
  <cp:contentStatus/>
</cp:coreProperties>
</file>