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885" yWindow="885" windowWidth="24720" windowHeight="13545" tabRatio="946" activeTab="0"/>
  </bookViews>
  <sheets>
    <sheet name="Specifikace VIS" sheetId="8" r:id="rId1"/>
    <sheet name="Doba instalace" sheetId="2" state="hidden" r:id="rId2"/>
    <sheet name="Kalkulace" sheetId="3" state="hidden" r:id="rId3"/>
  </sheets>
  <definedNames>
    <definedName name="_xlnm.Print_Area" localSheetId="2">'Kalkulace'!$A$1:$K$99</definedName>
    <definedName name="_xlnm.Print_Area" localSheetId="0">'Specifikace VIS'!$B$48</definedName>
    <definedName name="_xlnm.Print_Titles" localSheetId="2">'Kalkulace'!$3:$4</definedName>
  </definedNames>
  <calcPr calcId="145621"/>
  <extLst/>
</workbook>
</file>

<file path=xl/comments2.xml><?xml version="1.0" encoding="utf-8"?>
<comments xmlns="http://schemas.openxmlformats.org/spreadsheetml/2006/main">
  <authors>
    <author>PF</author>
  </authors>
  <commentList>
    <comment ref="B22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4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BP s možností kódování</t>
        </r>
      </text>
    </comment>
    <comment ref="B25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nastavení skupin pájením</t>
        </r>
      </text>
    </comment>
  </commentList>
</comments>
</file>

<file path=xl/comments3.xml><?xml version="1.0" encoding="utf-8"?>
<comments xmlns="http://schemas.openxmlformats.org/spreadsheetml/2006/main">
  <authors>
    <author>PF</author>
  </authors>
  <commentList>
    <comment ref="J79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>siréna, převaděč
akustická studie</t>
        </r>
      </text>
    </comment>
    <comment ref="J83" authorId="0">
      <text>
        <r>
          <rPr>
            <b/>
            <sz val="8"/>
            <color indexed="8"/>
            <rFont val="Times New Roman"/>
            <family val="1"/>
          </rPr>
          <t xml:space="preserve">Ing.Vlastimil Knecht:
</t>
        </r>
        <r>
          <rPr>
            <sz val="8"/>
            <color indexed="8"/>
            <rFont val="Times New Roman"/>
            <family val="1"/>
          </rPr>
          <t xml:space="preserve">Revize
</t>
        </r>
      </text>
    </comment>
  </commentList>
</comments>
</file>

<file path=xl/sharedStrings.xml><?xml version="1.0" encoding="utf-8"?>
<sst xmlns="http://schemas.openxmlformats.org/spreadsheetml/2006/main" count="356" uniqueCount="226">
  <si>
    <t>Jednotková cena bez DPH</t>
  </si>
  <si>
    <t>ks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</si>
  <si>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</si>
  <si>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</si>
  <si>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</si>
  <si>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</si>
  <si>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</si>
  <si>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</si>
  <si>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</si>
  <si>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</si>
  <si>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</si>
  <si>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</si>
  <si>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</si>
  <si>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</si>
  <si>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</si>
  <si>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</si>
  <si>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</si>
  <si>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</si>
  <si>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</si>
  <si>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</si>
  <si>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</si>
  <si>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</si>
  <si>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</si>
  <si>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</si>
  <si>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</si>
  <si>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</si>
  <si>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</si>
  <si>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</si>
  <si>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</si>
  <si>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</si>
  <si>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</si>
  <si>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</si>
  <si>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</si>
  <si>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</si>
  <si>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</si>
  <si>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</si>
  <si>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</si>
  <si>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</si>
  <si>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</si>
  <si>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</si>
  <si>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</si>
  <si>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</si>
  <si>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</si>
  <si>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</si>
  <si>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</si>
  <si>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</si>
  <si>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</si>
  <si>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</si>
  <si>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</si>
  <si>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</si>
  <si>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</si>
  <si>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</si>
  <si>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</si>
  <si>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</si>
  <si>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</si>
  <si>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</si>
  <si>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</si>
  <si>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</si>
  <si>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</si>
  <si>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</si>
  <si>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</si>
  <si>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</si>
  <si>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</si>
  <si>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</si>
  <si>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</si>
  <si>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</si>
  <si>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</si>
  <si>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</si>
  <si>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</si>
  <si>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</si>
  <si>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</si>
  <si>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</si>
  <si>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</si>
  <si>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</si>
  <si>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</si>
  <si>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</si>
  <si>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</si>
  <si>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</si>
  <si>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</si>
  <si>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</si>
  <si>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</si>
  <si>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</si>
  <si>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</si>
  <si>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</si>
  <si>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</si>
  <si>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</si>
  <si>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</si>
  <si>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</si>
  <si>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</si>
  <si>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</si>
  <si>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</si>
  <si>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</si>
  <si>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</si>
  <si>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</si>
  <si>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</si>
  <si>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</si>
  <si>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</si>
  <si>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</si>
  <si>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</si>
  <si>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</si>
  <si>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</si>
  <si>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</si>
  <si>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</si>
  <si>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</si>
  <si>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</si>
  <si>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</si>
  <si>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</si>
  <si>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</si>
  <si>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</si>
  <si>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</si>
  <si>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</si>
  <si>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</si>
  <si>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</si>
  <si>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</si>
  <si>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</si>
  <si>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</si>
  <si>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</si>
  <si>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</si>
  <si>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</si>
  <si>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</si>
  <si>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</si>
  <si>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</si>
  <si>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</si>
  <si>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</si>
  <si>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</si>
  <si>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</si>
  <si>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</si>
  <si>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</si>
  <si>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</si>
  <si>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</si>
  <si>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</si>
  <si>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</si>
  <si>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</si>
  <si>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</si>
  <si>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</si>
  <si>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</si>
  <si>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</si>
  <si>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</si>
  <si>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</si>
  <si>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</si>
  <si>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</si>
  <si>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</si>
  <si>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</si>
  <si>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</si>
  <si>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</si>
  <si>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</si>
  <si>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</si>
  <si>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</si>
  <si>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</si>
  <si>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</si>
  <si>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</si>
  <si>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</si>
  <si>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</si>
  <si>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</si>
  <si>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</si>
  <si>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</si>
  <si>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</si>
  <si>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</si>
  <si>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</si>
  <si>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</si>
  <si>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</si>
  <si>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</si>
  <si>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</si>
  <si>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</si>
  <si>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</si>
  <si>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</si>
  <si>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</si>
  <si>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</si>
  <si>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</si>
  <si>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</si>
  <si>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</si>
  <si>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</si>
  <si>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</si>
  <si>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</si>
  <si>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</si>
  <si>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</si>
  <si>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</si>
  <si>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>Stolní rozhlasový mikrofon pro připojení k PC</t>
  </si>
  <si>
    <t xml:space="preserve">Tlakový reproduktor - 15 W 8 Ohm </t>
  </si>
  <si>
    <t>Přijímací anténa všesměrová (v pásmu 80MHz) 1m koax. přívod BNC</t>
  </si>
  <si>
    <t>Kusů</t>
  </si>
  <si>
    <t>Cena celkem bez DPH</t>
  </si>
  <si>
    <t>Školení</t>
  </si>
  <si>
    <t>Řídící pracoviště</t>
  </si>
  <si>
    <t>Řídící software</t>
  </si>
  <si>
    <t>Serverová aplikace</t>
  </si>
  <si>
    <t>Webový server</t>
  </si>
  <si>
    <t>Třinec</t>
  </si>
  <si>
    <t>Anténa všesměrová tyčová v pásmu 80MHz</t>
  </si>
  <si>
    <t>Celkem Řídící pracoviště</t>
  </si>
  <si>
    <r>
      <t xml:space="preserve">Koncové prvky </t>
    </r>
    <r>
      <rPr>
        <b/>
        <sz val="10"/>
        <rFont val="Arial CE"/>
        <family val="2"/>
      </rPr>
      <t>Bezdrátový hlásič</t>
    </r>
  </si>
  <si>
    <r>
      <t xml:space="preserve">Celkem </t>
    </r>
    <r>
      <rPr>
        <b/>
        <sz val="10"/>
        <rFont val="Arial CE"/>
        <family val="2"/>
      </rPr>
      <t xml:space="preserve">Koncové prvky </t>
    </r>
    <r>
      <rPr>
        <b/>
        <sz val="10"/>
        <rFont val="Arial CE"/>
        <family val="2"/>
      </rPr>
      <t>Bezdrátový hlásič</t>
    </r>
  </si>
  <si>
    <t>Oživení bezdrátového hlásiče</t>
  </si>
  <si>
    <t>Bezdrátový hlásič VIS 2 x 40W, digitální, obousměrný pásmo 80 MHz</t>
  </si>
  <si>
    <t>Oživení řídícího pracoviště</t>
  </si>
  <si>
    <t>Dokumentace skutečného provedení a rádiový projekt</t>
  </si>
  <si>
    <t>Ostatní dodávky</t>
  </si>
  <si>
    <t>Modul záložního připojení internetu</t>
  </si>
  <si>
    <t>Celkem Ostatní dodávky</t>
  </si>
  <si>
    <t>Modul telefonního prostupu, GSM bráná, záloha napájení</t>
  </si>
  <si>
    <t>Revize řídícího pracoviště</t>
  </si>
  <si>
    <t>Revize bezdrátového hlásiče</t>
  </si>
  <si>
    <t>Montáž a instalační materiál bezdrátového hlásiče</t>
  </si>
  <si>
    <t>Montáž a instalační materiál řídícího pracoviště</t>
  </si>
  <si>
    <t>Rádiový převaděč</t>
  </si>
  <si>
    <t>Montáž a instalační materiál převaděče</t>
  </si>
  <si>
    <t>Oživení převaděče</t>
  </si>
  <si>
    <t>Revize převaděče</t>
  </si>
  <si>
    <t>Celkem Rádiový převaděč</t>
  </si>
  <si>
    <t>Litvínov</t>
  </si>
  <si>
    <t>Řídící pracoviště systému včetně digitálního radiového modulu pro pásmo 80 MHz</t>
  </si>
  <si>
    <t>Aplikace Vzdálený klient</t>
  </si>
  <si>
    <t>Mobilní záložní pracoviště, včetně antény a dotykového ovládání</t>
  </si>
  <si>
    <t>Aplikace záložní vysílací pracoviště</t>
  </si>
  <si>
    <t>Rádiový převaděč, digitální</t>
  </si>
  <si>
    <t>Modul připojení pracoviště do systému JSVI vč. FM přijímače</t>
  </si>
  <si>
    <t>Anténa JSVI</t>
  </si>
  <si>
    <t>Managed L2 switch s podporou VLAN</t>
  </si>
  <si>
    <t>Výkaz Výměr - Specifikace systému VIS a LVS</t>
  </si>
  <si>
    <t xml:space="preserve">Serverove PC do racku 19", minimálně dvoujádrový procesor, 4 GB RAM, integrovaná nebo dedikovaná krafická karta, 500 GB HDD, 2 sériové porty (řešeno přes redukci USB nebo jiným způsobem), </t>
  </si>
  <si>
    <t>Položka</t>
  </si>
  <si>
    <t>DPH 21%</t>
  </si>
  <si>
    <t>Cena celkem s DPH 21%</t>
  </si>
  <si>
    <t>Licence zálohování</t>
  </si>
  <si>
    <t>zálohovací zařízení na magnetické pásky</t>
  </si>
  <si>
    <t>Cena celkem bez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</si>
</sst>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</numFmts>
  <fonts count="27">
    <font>
      <sz val="10"/>
      <name val="Arial CE"/>
      <family val="2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b/>
      <sz val="12"/>
      <color indexed="12"/>
      <name val="Arial CE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37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4" fillId="0" borderId="0" xfId="0" applyFont="1"/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2" xfId="0" applyFont="1" applyBorder="1"/>
    <xf numFmtId="0" fontId="4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4" fontId="7" fillId="0" borderId="6" xfId="0" applyNumberFormat="1" applyFont="1" applyBorder="1"/>
    <xf numFmtId="3" fontId="7" fillId="0" borderId="8" xfId="0" applyNumberFormat="1" applyFont="1" applyBorder="1"/>
    <xf numFmtId="3" fontId="7" fillId="0" borderId="6" xfId="0" applyNumberFormat="1" applyFont="1" applyBorder="1"/>
    <xf numFmtId="0" fontId="5" fillId="0" borderId="0" xfId="20" applyFont="1" applyFill="1" applyProtection="1">
      <alignment/>
      <protection/>
    </xf>
    <xf numFmtId="1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center"/>
      <protection/>
    </xf>
    <xf numFmtId="0" fontId="5" fillId="0" borderId="0" xfId="20" applyFont="1" applyFill="1" applyAlignment="1" applyProtection="1">
      <alignment horizontal="right"/>
      <protection/>
    </xf>
    <xf numFmtId="4" fontId="5" fillId="0" borderId="0" xfId="20" applyNumberFormat="1" applyFont="1" applyFill="1" applyProtection="1">
      <alignment/>
      <protection/>
    </xf>
    <xf numFmtId="0" fontId="5" fillId="0" borderId="0" xfId="20" applyFont="1" applyFill="1" applyAlignment="1" applyProtection="1">
      <alignment horizontal="left" vertical="top" wrapText="1"/>
      <protection/>
    </xf>
    <xf numFmtId="1" fontId="13" fillId="0" borderId="0" xfId="20" applyNumberFormat="1" applyFont="1" applyFill="1" applyBorder="1" applyAlignment="1" applyProtection="1">
      <alignment horizontal="left" vertical="top"/>
      <protection/>
    </xf>
    <xf numFmtId="0" fontId="5" fillId="0" borderId="0" xfId="20" applyFont="1" applyFill="1" applyAlignment="1" applyProtection="1">
      <alignment horizontal="left" vertical="top"/>
      <protection/>
    </xf>
    <xf numFmtId="14" fontId="14" fillId="0" borderId="0" xfId="20" applyNumberFormat="1" applyFont="1" applyFill="1" applyBorder="1" applyAlignment="1" applyProtection="1">
      <alignment horizontal="left" vertical="top"/>
      <protection locked="0"/>
    </xf>
    <xf numFmtId="0" fontId="5" fillId="0" borderId="0" xfId="20" applyFont="1" applyFill="1" applyAlignment="1" applyProtection="1">
      <alignment horizontal="center" vertical="top"/>
      <protection/>
    </xf>
    <xf numFmtId="4" fontId="15" fillId="0" borderId="0" xfId="20" applyNumberFormat="1" applyFont="1" applyFill="1" applyBorder="1" applyAlignment="1" applyProtection="1">
      <alignment horizontal="left" vertical="top"/>
      <protection/>
    </xf>
    <xf numFmtId="4" fontId="13" fillId="0" borderId="0" xfId="20" applyNumberFormat="1" applyFont="1" applyFill="1" applyBorder="1" applyAlignment="1" applyProtection="1">
      <alignment horizontal="right" vertical="top"/>
      <protection/>
    </xf>
    <xf numFmtId="1" fontId="14" fillId="0" borderId="0" xfId="20" applyNumberFormat="1" applyFont="1" applyFill="1" applyAlignment="1" applyProtection="1">
      <alignment horizontal="center" vertical="top"/>
      <protection locked="0"/>
    </xf>
    <xf numFmtId="0" fontId="15" fillId="6" borderId="23" xfId="20" applyFont="1" applyFill="1" applyBorder="1" applyAlignment="1" applyProtection="1">
      <alignment horizontal="center" wrapText="1"/>
      <protection/>
    </xf>
    <xf numFmtId="4" fontId="15" fillId="6" borderId="23" xfId="20" applyNumberFormat="1" applyFont="1" applyFill="1" applyBorder="1" applyAlignment="1" applyProtection="1">
      <alignment horizontal="center" wrapText="1"/>
      <protection/>
    </xf>
    <xf numFmtId="0" fontId="5" fillId="0" borderId="0" xfId="20" applyFont="1" applyFill="1" applyAlignment="1" applyProtection="1">
      <alignment wrapText="1"/>
      <protection/>
    </xf>
    <xf numFmtId="49" fontId="15" fillId="0" borderId="0" xfId="20" applyNumberFormat="1" applyFont="1" applyFill="1" applyBorder="1" applyAlignment="1" applyProtection="1">
      <alignment horizontal="center"/>
      <protection/>
    </xf>
    <xf numFmtId="49" fontId="15" fillId="0" borderId="0" xfId="20" applyNumberFormat="1" applyFont="1" applyFill="1" applyBorder="1" applyAlignment="1" applyProtection="1">
      <alignment horizontal="right"/>
      <protection/>
    </xf>
    <xf numFmtId="4" fontId="15" fillId="0" borderId="0" xfId="20" applyNumberFormat="1" applyFont="1" applyFill="1" applyBorder="1" applyAlignment="1" applyProtection="1">
      <alignment horizontal="center"/>
      <protection/>
    </xf>
    <xf numFmtId="1" fontId="16" fillId="0" borderId="0" xfId="20" applyNumberFormat="1" applyFont="1" applyFill="1" applyBorder="1" applyAlignment="1" applyProtection="1">
      <alignment horizontal="left" vertical="top"/>
      <protection/>
    </xf>
    <xf numFmtId="49" fontId="15" fillId="0" borderId="0" xfId="20" applyNumberFormat="1" applyFont="1" applyFill="1" applyBorder="1" applyAlignment="1" applyProtection="1">
      <alignment horizontal="lef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/>
      <protection locked="0"/>
    </xf>
    <xf numFmtId="49" fontId="15" fillId="0" borderId="0" xfId="20" applyNumberFormat="1" applyFont="1" applyFill="1" applyBorder="1" applyAlignment="1" applyProtection="1">
      <alignment horizontal="center" vertical="top" wrapText="1"/>
      <protection/>
    </xf>
    <xf numFmtId="1" fontId="15" fillId="0" borderId="0" xfId="20" applyNumberFormat="1" applyFont="1" applyFill="1" applyBorder="1" applyAlignment="1" applyProtection="1">
      <alignment horizontal="right" vertical="top" wrapText="1"/>
      <protection/>
    </xf>
    <xf numFmtId="4" fontId="15" fillId="0" borderId="0" xfId="20" applyNumberFormat="1" applyFont="1" applyFill="1" applyBorder="1" applyAlignment="1" applyProtection="1">
      <alignment horizontal="right" vertical="top" wrapText="1"/>
      <protection/>
    </xf>
    <xf numFmtId="49" fontId="14" fillId="0" borderId="0" xfId="20" applyNumberFormat="1" applyFont="1" applyFill="1" applyBorder="1" applyAlignment="1" applyProtection="1">
      <alignment horizontal="left" vertical="top" wrapText="1"/>
      <protection locked="0"/>
    </xf>
    <xf numFmtId="14" fontId="14" fillId="0" borderId="0" xfId="20" applyNumberFormat="1" applyFont="1" applyFill="1" applyBorder="1" applyAlignment="1" applyProtection="1">
      <alignment horizontal="left" vertical="top" wrapText="1"/>
      <protection locked="0"/>
    </xf>
    <xf numFmtId="1" fontId="12" fillId="0" borderId="0" xfId="20" applyNumberFormat="1" applyFont="1" applyFill="1" applyBorder="1" applyAlignment="1" applyProtection="1">
      <alignment horizontal="left" vertical="top"/>
      <protection/>
    </xf>
    <xf numFmtId="49" fontId="17" fillId="0" borderId="0" xfId="20" applyNumberFormat="1" applyFont="1" applyFill="1" applyBorder="1" applyAlignment="1" applyProtection="1">
      <alignment horizontal="left" vertical="top" wrapText="1"/>
      <protection/>
    </xf>
    <xf numFmtId="49" fontId="18" fillId="0" borderId="24" xfId="20" applyNumberFormat="1" applyFont="1" applyFill="1" applyBorder="1" applyProtection="1">
      <alignment/>
      <protection/>
    </xf>
    <xf numFmtId="49" fontId="0" fillId="0" borderId="24" xfId="20" applyNumberFormat="1" applyFont="1" applyBorder="1" applyAlignment="1" applyProtection="1">
      <alignment horizontal="right"/>
      <protection/>
    </xf>
    <xf numFmtId="167" fontId="0" fillId="0" borderId="24" xfId="20" applyNumberFormat="1" applyFont="1" applyBorder="1" applyAlignment="1" applyProtection="1">
      <alignment horizontal="center"/>
      <protection/>
    </xf>
    <xf numFmtId="0" fontId="0" fillId="0" borderId="24" xfId="20" applyFont="1" applyBorder="1" applyProtection="1">
      <alignment/>
      <protection/>
    </xf>
    <xf numFmtId="0" fontId="0" fillId="0" borderId="24" xfId="20" applyFont="1" applyBorder="1" applyAlignment="1" applyProtection="1">
      <alignment horizontal="center"/>
      <protection/>
    </xf>
    <xf numFmtId="0" fontId="0" fillId="0" borderId="24" xfId="20" applyFont="1" applyFill="1" applyBorder="1" applyAlignment="1" applyProtection="1">
      <alignment horizontal="right"/>
      <protection/>
    </xf>
    <xf numFmtId="4" fontId="0" fillId="0" borderId="24" xfId="20" applyNumberFormat="1" applyFont="1" applyFill="1" applyBorder="1" applyProtection="1">
      <alignment/>
      <protection/>
    </xf>
    <xf numFmtId="4" fontId="0" fillId="0" borderId="0" xfId="20" applyNumberFormat="1" applyFont="1" applyFill="1" applyBorder="1" applyAlignment="1" applyProtection="1">
      <alignment horizontal="right"/>
      <protection/>
    </xf>
    <xf numFmtId="0" fontId="0" fillId="0" borderId="0" xfId="20" applyFont="1" applyProtection="1">
      <alignment/>
      <protection/>
    </xf>
    <xf numFmtId="49" fontId="18" fillId="0" borderId="0" xfId="20" applyNumberFormat="1" applyFont="1" applyFill="1" applyBorder="1" applyProtection="1">
      <alignment/>
      <protection/>
    </xf>
    <xf numFmtId="49" fontId="0" fillId="0" borderId="0" xfId="20" applyNumberFormat="1" applyFont="1" applyBorder="1" applyAlignment="1" applyProtection="1">
      <alignment horizontal="right"/>
      <protection/>
    </xf>
    <xf numFmtId="167" fontId="0" fillId="0" borderId="0" xfId="20" applyNumberFormat="1" applyFont="1" applyBorder="1" applyAlignment="1" applyProtection="1">
      <alignment horizontal="center"/>
      <protection/>
    </xf>
    <xf numFmtId="0" fontId="0" fillId="0" borderId="0" xfId="20" applyFont="1" applyBorder="1" applyProtection="1">
      <alignment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Protection="1">
      <alignment/>
      <protection/>
    </xf>
    <xf numFmtId="0" fontId="19" fillId="0" borderId="0" xfId="20" applyFont="1" applyFill="1" applyBorder="1" applyAlignment="1" applyProtection="1">
      <alignment horizontal="left"/>
      <protection/>
    </xf>
    <xf numFmtId="0" fontId="0" fillId="0" borderId="0" xfId="20" applyFont="1" applyBorder="1" applyAlignment="1" applyProtection="1">
      <alignment horizontal="right"/>
      <protection/>
    </xf>
    <xf numFmtId="49" fontId="3" fillId="0" borderId="0" xfId="20" applyNumberFormat="1" applyFont="1" applyBorder="1" applyProtection="1">
      <alignment/>
      <protection/>
    </xf>
    <xf numFmtId="0" fontId="0" fillId="0" borderId="0" xfId="20" applyFont="1" applyFill="1" applyBorder="1" applyAlignment="1" applyProtection="1">
      <alignment horizontal="center"/>
      <protection/>
    </xf>
    <xf numFmtId="0" fontId="0" fillId="0" borderId="0" xfId="20" applyFont="1" applyFill="1" applyBorder="1" applyAlignment="1" applyProtection="1">
      <alignment horizontal="left"/>
      <protection/>
    </xf>
    <xf numFmtId="0" fontId="0" fillId="0" borderId="25" xfId="20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center"/>
      <protection/>
    </xf>
    <xf numFmtId="0" fontId="0" fillId="0" borderId="25" xfId="20" applyFont="1" applyBorder="1" applyProtection="1">
      <alignment/>
      <protection/>
    </xf>
    <xf numFmtId="4" fontId="0" fillId="0" borderId="25" xfId="20" applyNumberFormat="1" applyFont="1" applyBorder="1" applyAlignment="1" applyProtection="1">
      <alignment horizontal="center"/>
      <protection/>
    </xf>
    <xf numFmtId="0" fontId="9" fillId="0" borderId="25" xfId="20" applyFont="1" applyBorder="1" applyAlignment="1" applyProtection="1">
      <alignment horizontal="right"/>
      <protection locked="0"/>
    </xf>
    <xf numFmtId="4" fontId="20" fillId="0" borderId="25" xfId="20" applyNumberFormat="1" applyFont="1" applyBorder="1" applyProtection="1">
      <alignment/>
      <protection locked="0"/>
    </xf>
    <xf numFmtId="4" fontId="0" fillId="0" borderId="25" xfId="20" applyNumberFormat="1" applyFont="1" applyBorder="1" applyProtection="1">
      <alignment/>
      <protection/>
    </xf>
    <xf numFmtId="4" fontId="0" fillId="0" borderId="25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horizontal="right"/>
      <protection/>
    </xf>
    <xf numFmtId="4" fontId="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ont="1" applyBorder="1" applyAlignment="1" applyProtection="1">
      <alignment horizontal="right"/>
      <protection/>
    </xf>
    <xf numFmtId="4" fontId="20" fillId="0" borderId="25" xfId="20" applyNumberFormat="1" applyFont="1" applyBorder="1" applyProtection="1">
      <alignment/>
      <protection/>
    </xf>
    <xf numFmtId="4" fontId="0" fillId="0" borderId="0" xfId="20" applyNumberFormat="1" applyFont="1" applyBorder="1" applyAlignment="1" applyProtection="1">
      <alignment horizontal="center"/>
      <protection/>
    </xf>
    <xf numFmtId="4" fontId="0" fillId="0" borderId="0" xfId="20" applyNumberFormat="1" applyFont="1" applyBorder="1" applyProtection="1">
      <alignment/>
      <protection/>
    </xf>
    <xf numFmtId="0" fontId="6" fillId="0" borderId="21" xfId="20" applyFont="1" applyFill="1" applyBorder="1" applyAlignment="1" applyProtection="1">
      <alignment horizontal="left"/>
      <protection/>
    </xf>
    <xf numFmtId="0" fontId="0" fillId="0" borderId="19" xfId="20" applyFont="1" applyBorder="1" applyAlignment="1" applyProtection="1">
      <alignment horizontal="center"/>
      <protection/>
    </xf>
    <xf numFmtId="0" fontId="0" fillId="0" borderId="19" xfId="20" applyFont="1" applyBorder="1" applyProtection="1">
      <alignment/>
      <protection/>
    </xf>
    <xf numFmtId="4" fontId="0" fillId="0" borderId="19" xfId="20" applyNumberFormat="1" applyFont="1" applyBorder="1" applyAlignment="1" applyProtection="1">
      <alignment horizontal="center"/>
      <protection/>
    </xf>
    <xf numFmtId="0" fontId="9" fillId="0" borderId="19" xfId="20" applyFont="1" applyBorder="1" applyAlignment="1" applyProtection="1">
      <alignment horizontal="right"/>
      <protection/>
    </xf>
    <xf numFmtId="4" fontId="0" fillId="0" borderId="19" xfId="20" applyNumberFormat="1" applyFont="1" applyBorder="1" applyProtection="1">
      <alignment/>
      <protection/>
    </xf>
    <xf numFmtId="4" fontId="19" fillId="0" borderId="20" xfId="20" applyNumberFormat="1" applyFont="1" applyFill="1" applyBorder="1" applyProtection="1">
      <alignment/>
      <protection/>
    </xf>
    <xf numFmtId="0" fontId="6" fillId="0" borderId="0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0" fontId="9" fillId="0" borderId="25" xfId="20" applyFont="1" applyBorder="1" applyProtection="1">
      <alignment/>
      <protection locked="0"/>
    </xf>
    <xf numFmtId="49" fontId="0" fillId="0" borderId="25" xfId="20" applyNumberFormat="1" applyFont="1" applyFill="1" applyBorder="1" applyProtection="1">
      <alignment/>
      <protection/>
    </xf>
    <xf numFmtId="167" fontId="0" fillId="0" borderId="25" xfId="20" applyNumberFormat="1" applyFont="1" applyFill="1" applyBorder="1" applyAlignment="1" applyProtection="1">
      <alignment horizontal="center"/>
      <protection/>
    </xf>
    <xf numFmtId="0" fontId="0" fillId="0" borderId="25" xfId="20" applyFont="1" applyBorder="1" applyAlignment="1" applyProtection="1">
      <alignment horizontal="left"/>
      <protection/>
    </xf>
    <xf numFmtId="4" fontId="0" fillId="0" borderId="25" xfId="20" applyNumberFormat="1" applyFont="1" applyBorder="1" applyAlignment="1" applyProtection="1">
      <alignment horizontal="right"/>
      <protection/>
    </xf>
    <xf numFmtId="0" fontId="19" fillId="0" borderId="0" xfId="20" applyFont="1" applyProtection="1">
      <alignment/>
      <protection/>
    </xf>
    <xf numFmtId="0" fontId="0" fillId="0" borderId="21" xfId="20" applyFont="1" applyFill="1" applyBorder="1" applyAlignment="1" applyProtection="1">
      <alignment horizontal="center"/>
      <protection/>
    </xf>
    <xf numFmtId="49" fontId="0" fillId="0" borderId="20" xfId="20" applyNumberFormat="1" applyFont="1" applyFill="1" applyBorder="1" applyProtection="1">
      <alignment/>
      <protection/>
    </xf>
    <xf numFmtId="0" fontId="0" fillId="0" borderId="26" xfId="20" applyFont="1" applyBorder="1" applyAlignment="1" applyProtection="1">
      <alignment horizontal="center"/>
      <protection/>
    </xf>
    <xf numFmtId="0" fontId="9" fillId="0" borderId="26" xfId="20" applyFont="1" applyBorder="1" applyProtection="1">
      <alignment/>
      <protection locked="0"/>
    </xf>
    <xf numFmtId="4" fontId="0" fillId="0" borderId="26" xfId="20" applyNumberFormat="1" applyFont="1" applyFill="1" applyBorder="1" applyProtection="1">
      <alignment/>
      <protection/>
    </xf>
    <xf numFmtId="4" fontId="0" fillId="0" borderId="26" xfId="20" applyNumberFormat="1" applyFont="1" applyBorder="1" applyAlignment="1" applyProtection="1">
      <alignment horizontal="right"/>
      <protection/>
    </xf>
    <xf numFmtId="49" fontId="6" fillId="0" borderId="25" xfId="20" applyNumberFormat="1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Protection="1">
      <alignment/>
      <protection/>
    </xf>
    <xf numFmtId="0" fontId="0" fillId="0" borderId="27" xfId="20" applyFont="1" applyBorder="1" applyAlignment="1" applyProtection="1">
      <alignment horizontal="center"/>
      <protection/>
    </xf>
    <xf numFmtId="0" fontId="9" fillId="0" borderId="27" xfId="20" applyFont="1" applyBorder="1" applyProtection="1">
      <alignment/>
      <protection locked="0"/>
    </xf>
    <xf numFmtId="4" fontId="0" fillId="0" borderId="27" xfId="20" applyNumberFormat="1" applyFont="1" applyFill="1" applyBorder="1" applyProtection="1">
      <alignment/>
      <protection/>
    </xf>
    <xf numFmtId="0" fontId="0" fillId="0" borderId="27" xfId="20" applyFont="1" applyFill="1" applyBorder="1" applyAlignment="1" applyProtection="1">
      <alignment horizontal="center"/>
      <protection/>
    </xf>
    <xf numFmtId="0" fontId="9" fillId="0" borderId="27" xfId="20" applyFont="1" applyFill="1" applyBorder="1" applyProtection="1">
      <alignment/>
      <protection locked="0"/>
    </xf>
    <xf numFmtId="4" fontId="9" fillId="0" borderId="27" xfId="20" applyNumberFormat="1" applyFont="1" applyFill="1" applyBorder="1" applyProtection="1">
      <alignment/>
      <protection locked="0"/>
    </xf>
    <xf numFmtId="0" fontId="9" fillId="0" borderId="25" xfId="20" applyFont="1" applyFill="1" applyBorder="1" applyProtection="1">
      <alignment/>
      <protection locked="0"/>
    </xf>
    <xf numFmtId="4" fontId="9" fillId="0" borderId="25" xfId="20" applyNumberFormat="1" applyFont="1" applyFill="1" applyBorder="1" applyProtection="1">
      <alignment/>
      <protection locked="0"/>
    </xf>
    <xf numFmtId="0" fontId="0" fillId="0" borderId="26" xfId="20" applyFont="1" applyFill="1" applyBorder="1" applyAlignment="1" applyProtection="1">
      <alignment horizontal="center"/>
      <protection/>
    </xf>
    <xf numFmtId="0" fontId="9" fillId="0" borderId="26" xfId="20" applyFont="1" applyFill="1" applyBorder="1" applyProtection="1">
      <alignment/>
      <protection locked="0"/>
    </xf>
    <xf numFmtId="4" fontId="9" fillId="0" borderId="26" xfId="20" applyNumberFormat="1" applyFont="1" applyFill="1" applyBorder="1" applyProtection="1">
      <alignment/>
      <protection locked="0"/>
    </xf>
    <xf numFmtId="49" fontId="9" fillId="0" borderId="19" xfId="20" applyNumberFormat="1" applyFont="1" applyFill="1" applyBorder="1" applyAlignment="1" applyProtection="1">
      <alignment horizontal="center"/>
      <protection locked="0"/>
    </xf>
    <xf numFmtId="49" fontId="9" fillId="0" borderId="20" xfId="20" applyNumberFormat="1" applyFont="1" applyFill="1" applyBorder="1" applyAlignment="1" applyProtection="1">
      <alignment horizontal="center"/>
      <protection locked="0"/>
    </xf>
    <xf numFmtId="49" fontId="6" fillId="0" borderId="0" xfId="20" applyNumberFormat="1" applyFont="1" applyBorder="1" applyProtection="1">
      <alignment/>
      <protection/>
    </xf>
    <xf numFmtId="0" fontId="0" fillId="0" borderId="21" xfId="20" applyFont="1" applyBorder="1" applyAlignment="1" applyProtection="1">
      <alignment horizontal="center"/>
      <protection/>
    </xf>
    <xf numFmtId="0" fontId="9" fillId="0" borderId="19" xfId="20" applyFont="1" applyBorder="1" applyProtection="1">
      <alignment/>
      <protection locked="0"/>
    </xf>
    <xf numFmtId="4" fontId="9" fillId="0" borderId="19" xfId="20" applyNumberFormat="1" applyFont="1" applyFill="1" applyBorder="1" applyProtection="1">
      <alignment/>
      <protection locked="0"/>
    </xf>
    <xf numFmtId="0" fontId="9" fillId="0" borderId="19" xfId="20" applyFont="1" applyFill="1" applyBorder="1" applyProtection="1">
      <alignment/>
      <protection locked="0"/>
    </xf>
    <xf numFmtId="0" fontId="0" fillId="0" borderId="0" xfId="20" applyFont="1" applyFill="1" applyBorder="1" applyProtection="1">
      <alignment/>
      <protection/>
    </xf>
    <xf numFmtId="4" fontId="8" fillId="0" borderId="0" xfId="20" applyNumberFormat="1" applyFont="1" applyFill="1" applyBorder="1" applyProtection="1">
      <alignment/>
      <protection/>
    </xf>
    <xf numFmtId="4" fontId="9" fillId="7" borderId="20" xfId="20" applyNumberFormat="1" applyFont="1" applyFill="1" applyBorder="1" applyProtection="1">
      <alignment/>
      <protection locked="0"/>
    </xf>
    <xf numFmtId="49" fontId="0" fillId="7" borderId="25" xfId="20" applyNumberFormat="1" applyFont="1" applyFill="1" applyBorder="1" applyAlignment="1" applyProtection="1">
      <alignment horizontal="left"/>
      <protection/>
    </xf>
    <xf numFmtId="49" fontId="0" fillId="7" borderId="21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/>
    </xf>
    <xf numFmtId="49" fontId="0" fillId="0" borderId="21" xfId="20" applyNumberFormat="1" applyFont="1" applyFill="1" applyBorder="1" applyAlignment="1" applyProtection="1">
      <alignment horizontal="left"/>
      <protection/>
    </xf>
    <xf numFmtId="49" fontId="0" fillId="0" borderId="19" xfId="20" applyNumberFormat="1" applyFont="1" applyFill="1" applyBorder="1" applyAlignment="1" applyProtection="1">
      <alignment horizontal="left"/>
      <protection/>
    </xf>
    <xf numFmtId="49" fontId="0" fillId="0" borderId="20" xfId="20" applyNumberFormat="1" applyFont="1" applyFill="1" applyBorder="1" applyAlignment="1" applyProtection="1">
      <alignment horizontal="center"/>
      <protection/>
    </xf>
    <xf numFmtId="4" fontId="0" fillId="0" borderId="20" xfId="20" applyNumberFormat="1" applyFont="1" applyFill="1" applyBorder="1" applyAlignment="1" applyProtection="1">
      <alignment/>
      <protection hidden="1"/>
    </xf>
    <xf numFmtId="49" fontId="0" fillId="0" borderId="19" xfId="20" applyNumberFormat="1" applyFont="1" applyFill="1" applyBorder="1" applyAlignment="1" applyProtection="1">
      <alignment horizontal="center"/>
      <protection/>
    </xf>
    <xf numFmtId="4" fontId="20" fillId="0" borderId="20" xfId="20" applyNumberFormat="1" applyFont="1" applyFill="1" applyBorder="1" applyAlignment="1" applyProtection="1">
      <alignment/>
      <protection locked="0"/>
    </xf>
    <xf numFmtId="4" fontId="0" fillId="0" borderId="20" xfId="20" applyNumberFormat="1" applyFont="1" applyFill="1" applyBorder="1" applyAlignment="1" applyProtection="1">
      <alignment/>
      <protection/>
    </xf>
    <xf numFmtId="49" fontId="0" fillId="0" borderId="28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left"/>
      <protection/>
    </xf>
    <xf numFmtId="49" fontId="0" fillId="0" borderId="2" xfId="20" applyNumberFormat="1" applyFont="1" applyFill="1" applyBorder="1" applyAlignment="1" applyProtection="1">
      <alignment horizontal="center"/>
      <protection/>
    </xf>
    <xf numFmtId="4" fontId="20" fillId="0" borderId="29" xfId="20" applyNumberFormat="1" applyFont="1" applyFill="1" applyBorder="1" applyAlignment="1" applyProtection="1">
      <alignment/>
      <protection locked="0"/>
    </xf>
    <xf numFmtId="0" fontId="0" fillId="0" borderId="26" xfId="20" applyFont="1" applyBorder="1" applyProtection="1">
      <alignment/>
      <protection/>
    </xf>
    <xf numFmtId="0" fontId="0" fillId="0" borderId="19" xfId="20" applyFont="1" applyFill="1" applyBorder="1" applyAlignment="1" applyProtection="1">
      <alignment horizontal="left"/>
      <protection/>
    </xf>
    <xf numFmtId="4" fontId="0" fillId="0" borderId="19" xfId="20" applyNumberFormat="1" applyFont="1" applyFill="1" applyBorder="1" applyAlignment="1" applyProtection="1">
      <alignment/>
      <protection/>
    </xf>
    <xf numFmtId="0" fontId="0" fillId="0" borderId="20" xfId="20" applyFont="1" applyFill="1" applyBorder="1" applyProtection="1">
      <alignment/>
      <protection/>
    </xf>
    <xf numFmtId="49" fontId="0" fillId="0" borderId="15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left"/>
      <protection/>
    </xf>
    <xf numFmtId="49" fontId="0" fillId="0" borderId="14" xfId="20" applyNumberFormat="1" applyFont="1" applyFill="1" applyBorder="1" applyAlignment="1" applyProtection="1">
      <alignment horizontal="center"/>
      <protection/>
    </xf>
    <xf numFmtId="49" fontId="0" fillId="0" borderId="14" xfId="20" applyNumberFormat="1" applyFont="1" applyFill="1" applyBorder="1" applyAlignment="1" applyProtection="1">
      <alignment horizontal="right"/>
      <protection/>
    </xf>
    <xf numFmtId="4" fontId="9" fillId="0" borderId="16" xfId="20" applyNumberFormat="1" applyFont="1" applyFill="1" applyBorder="1" applyAlignment="1" applyProtection="1">
      <alignment horizontal="right"/>
      <protection/>
    </xf>
    <xf numFmtId="4" fontId="9" fillId="7" borderId="16" xfId="20" applyNumberFormat="1" applyFont="1" applyFill="1" applyBorder="1" applyProtection="1">
      <alignment/>
      <protection locked="0"/>
    </xf>
    <xf numFmtId="49" fontId="0" fillId="0" borderId="20" xfId="20" applyNumberFormat="1" applyFont="1" applyFill="1" applyBorder="1" applyAlignment="1" applyProtection="1">
      <alignment horizontal="left"/>
      <protection/>
    </xf>
    <xf numFmtId="4" fontId="0" fillId="7" borderId="20" xfId="20" applyNumberFormat="1" applyFont="1" applyFill="1" applyBorder="1" applyProtection="1">
      <alignment/>
      <protection hidden="1"/>
    </xf>
    <xf numFmtId="167" fontId="3" fillId="0" borderId="20" xfId="20" applyNumberFormat="1" applyFont="1" applyBorder="1" applyAlignment="1" applyProtection="1">
      <alignment horizontal="center"/>
      <protection hidden="1"/>
    </xf>
    <xf numFmtId="4" fontId="19" fillId="0" borderId="25" xfId="20" applyNumberFormat="1" applyFont="1" applyFill="1" applyBorder="1" applyProtection="1">
      <alignment/>
      <protection/>
    </xf>
    <xf numFmtId="4" fontId="0" fillId="0" borderId="25" xfId="20" applyNumberFormat="1" applyFont="1" applyBorder="1" applyProtection="1">
      <alignment/>
      <protection hidden="1"/>
    </xf>
    <xf numFmtId="4" fontId="0" fillId="0" borderId="29" xfId="20" applyNumberFormat="1" applyFont="1" applyFill="1" applyBorder="1" applyAlignment="1" applyProtection="1">
      <alignment/>
      <protection/>
    </xf>
    <xf numFmtId="4" fontId="19" fillId="0" borderId="26" xfId="20" applyNumberFormat="1" applyFont="1" applyBorder="1" applyProtection="1">
      <alignment/>
      <protection hidden="1"/>
    </xf>
    <xf numFmtId="0" fontId="19" fillId="0" borderId="30" xfId="20" applyFont="1" applyFill="1" applyBorder="1" applyAlignment="1" applyProtection="1">
      <alignment horizontal="left"/>
      <protection/>
    </xf>
    <xf numFmtId="0" fontId="3" fillId="0" borderId="31" xfId="20" applyFont="1" applyBorder="1" applyAlignment="1" applyProtection="1">
      <alignment horizontal="center"/>
      <protection/>
    </xf>
    <xf numFmtId="0" fontId="3" fillId="0" borderId="31" xfId="20" applyFont="1" applyBorder="1" applyProtection="1">
      <alignment/>
      <protection/>
    </xf>
    <xf numFmtId="4" fontId="3" fillId="0" borderId="31" xfId="20" applyNumberFormat="1" applyFont="1" applyBorder="1" applyAlignment="1" applyProtection="1">
      <alignment horizontal="center"/>
      <protection/>
    </xf>
    <xf numFmtId="0" fontId="21" fillId="0" borderId="31" xfId="20" applyFont="1" applyBorder="1" applyAlignment="1" applyProtection="1">
      <alignment horizontal="right"/>
      <protection/>
    </xf>
    <xf numFmtId="4" fontId="3" fillId="0" borderId="31" xfId="20" applyNumberFormat="1" applyFont="1" applyBorder="1" applyProtection="1">
      <alignment/>
      <protection/>
    </xf>
    <xf numFmtId="0" fontId="3" fillId="0" borderId="30" xfId="20" applyFont="1" applyBorder="1" applyAlignment="1" applyProtection="1">
      <alignment horizontal="center"/>
      <protection/>
    </xf>
    <xf numFmtId="167" fontId="3" fillId="0" borderId="32" xfId="20" applyNumberFormat="1" applyFont="1" applyBorder="1" applyAlignment="1" applyProtection="1">
      <alignment horizontal="center"/>
      <protection hidden="1"/>
    </xf>
    <xf numFmtId="4" fontId="19" fillId="0" borderId="33" xfId="20" applyNumberFormat="1" applyFont="1" applyFill="1" applyBorder="1" applyProtection="1">
      <alignment/>
      <protection/>
    </xf>
    <xf numFmtId="3" fontId="22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2" fillId="0" borderId="0" xfId="0" applyNumberFormat="1" applyFont="1" applyAlignment="1">
      <alignment vertical="top"/>
    </xf>
    <xf numFmtId="3" fontId="3" fillId="0" borderId="34" xfId="0" applyNumberFormat="1" applyFont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/>
    </xf>
    <xf numFmtId="168" fontId="0" fillId="0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8" fontId="22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8" fontId="0" fillId="0" borderId="34" xfId="0" applyNumberFormat="1" applyFont="1" applyBorder="1" applyAlignment="1">
      <alignment vertical="center"/>
    </xf>
    <xf numFmtId="168" fontId="3" fillId="0" borderId="0" xfId="0" applyNumberFormat="1" applyFont="1" applyFill="1" applyBorder="1" applyAlignment="1">
      <alignment/>
    </xf>
    <xf numFmtId="168" fontId="7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3" fontId="0" fillId="0" borderId="35" xfId="0" applyNumberFormat="1" applyBorder="1" applyAlignment="1" applyProtection="1">
      <alignment horizontal="right" vertical="center"/>
      <protection locked="0"/>
    </xf>
    <xf numFmtId="9" fontId="0" fillId="0" borderId="35" xfId="0" applyNumberFormat="1" applyFill="1" applyBorder="1" applyAlignment="1">
      <alignment vertical="center"/>
    </xf>
    <xf numFmtId="0" fontId="0" fillId="0" borderId="34" xfId="0" applyBorder="1" applyAlignment="1">
      <alignment horizontal="right" vertical="center"/>
    </xf>
    <xf numFmtId="3" fontId="0" fillId="0" borderId="34" xfId="0" applyNumberForma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164" fontId="0" fillId="6" borderId="34" xfId="0" applyNumberFormat="1" applyFont="1" applyFill="1" applyBorder="1" applyAlignment="1">
      <alignment horizontal="right" vertical="center"/>
    </xf>
    <xf numFmtId="9" fontId="2" fillId="6" borderId="34" xfId="0" applyNumberFormat="1" applyFont="1" applyFill="1" applyBorder="1" applyAlignment="1">
      <alignment vertical="center"/>
    </xf>
    <xf numFmtId="165" fontId="0" fillId="6" borderId="36" xfId="0" applyNumberFormat="1" applyFill="1" applyBorder="1" applyAlignment="1">
      <alignment vertical="center"/>
    </xf>
    <xf numFmtId="1" fontId="0" fillId="0" borderId="34" xfId="0" applyNumberFormat="1" applyFill="1" applyBorder="1" applyAlignment="1">
      <alignment horizontal="right" vertical="center"/>
    </xf>
    <xf numFmtId="168" fontId="3" fillId="8" borderId="34" xfId="0" applyNumberFormat="1" applyFont="1" applyFill="1" applyBorder="1" applyAlignment="1">
      <alignment horizontal="right" vertical="center"/>
    </xf>
    <xf numFmtId="1" fontId="3" fillId="8" borderId="34" xfId="0" applyNumberFormat="1" applyFont="1" applyFill="1" applyBorder="1" applyAlignment="1">
      <alignment horizontal="right" vertical="center"/>
    </xf>
    <xf numFmtId="3" fontId="3" fillId="8" borderId="34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horizontal="right" vertical="center"/>
    </xf>
    <xf numFmtId="168" fontId="0" fillId="0" borderId="34" xfId="0" applyNumberFormat="1" applyFont="1" applyFill="1" applyBorder="1" applyAlignment="1">
      <alignment vertical="center"/>
    </xf>
    <xf numFmtId="1" fontId="0" fillId="0" borderId="34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right" vertical="center"/>
    </xf>
    <xf numFmtId="168" fontId="7" fillId="0" borderId="37" xfId="0" applyNumberFormat="1" applyFont="1" applyBorder="1" applyAlignment="1">
      <alignment vertical="center"/>
    </xf>
    <xf numFmtId="168" fontId="0" fillId="0" borderId="34" xfId="0" applyNumberFormat="1" applyFont="1" applyFill="1" applyBorder="1" applyAlignment="1">
      <alignment horizontal="right" vertical="top"/>
    </xf>
    <xf numFmtId="1" fontId="0" fillId="0" borderId="34" xfId="0" applyNumberFormat="1" applyFill="1" applyBorder="1" applyAlignment="1">
      <alignment horizontal="right" vertical="top"/>
    </xf>
    <xf numFmtId="3" fontId="0" fillId="0" borderId="34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 horizontal="right" vertical="center"/>
    </xf>
    <xf numFmtId="9" fontId="2" fillId="0" borderId="34" xfId="0" applyNumberFormat="1" applyFont="1" applyFill="1" applyBorder="1" applyAlignment="1">
      <alignment vertical="center"/>
    </xf>
    <xf numFmtId="168" fontId="0" fillId="6" borderId="36" xfId="0" applyNumberFormat="1" applyFill="1" applyBorder="1" applyAlignment="1">
      <alignment vertical="center"/>
    </xf>
    <xf numFmtId="168" fontId="0" fillId="0" borderId="34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left" vertical="center" wrapText="1"/>
    </xf>
    <xf numFmtId="3" fontId="3" fillId="6" borderId="34" xfId="0" applyNumberFormat="1" applyFont="1" applyFill="1" applyBorder="1" applyAlignment="1">
      <alignment vertical="center"/>
    </xf>
    <xf numFmtId="3" fontId="0" fillId="0" borderId="34" xfId="0" applyNumberFormat="1" applyFill="1" applyBorder="1" applyAlignment="1">
      <alignment vertical="top" wrapText="1"/>
    </xf>
    <xf numFmtId="3" fontId="0" fillId="0" borderId="34" xfId="0" applyNumberFormat="1" applyFill="1" applyBorder="1" applyAlignment="1">
      <alignment vertical="top"/>
    </xf>
    <xf numFmtId="3" fontId="0" fillId="0" borderId="34" xfId="0" applyNumberFormat="1" applyFont="1" applyFill="1" applyBorder="1" applyAlignment="1">
      <alignment vertical="top"/>
    </xf>
    <xf numFmtId="3" fontId="0" fillId="0" borderId="34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3" fontId="22" fillId="0" borderId="34" xfId="0" applyNumberFormat="1" applyFont="1" applyBorder="1" applyAlignment="1">
      <alignment vertical="top"/>
    </xf>
    <xf numFmtId="3" fontId="0" fillId="0" borderId="38" xfId="0" applyNumberFormat="1" applyBorder="1"/>
    <xf numFmtId="0" fontId="4" fillId="0" borderId="35" xfId="0" applyFont="1" applyBorder="1" applyAlignment="1" applyProtection="1">
      <alignment horizontal="center" vertical="center"/>
      <protection locked="0"/>
    </xf>
    <xf numFmtId="3" fontId="0" fillId="0" borderId="39" xfId="0" applyNumberFormat="1" applyBorder="1"/>
    <xf numFmtId="3" fontId="0" fillId="0" borderId="39" xfId="0" applyNumberFormat="1" applyBorder="1" applyAlignment="1">
      <alignment horizontal="center"/>
    </xf>
    <xf numFmtId="164" fontId="0" fillId="6" borderId="39" xfId="0" applyNumberFormat="1" applyFont="1" applyFill="1" applyBorder="1" applyAlignment="1">
      <alignment horizontal="left" vertical="center"/>
    </xf>
    <xf numFmtId="3" fontId="22" fillId="0" borderId="36" xfId="0" applyNumberFormat="1" applyFont="1" applyBorder="1" applyAlignment="1">
      <alignment vertical="top"/>
    </xf>
    <xf numFmtId="3" fontId="22" fillId="0" borderId="39" xfId="0" applyNumberFormat="1" applyFont="1" applyBorder="1"/>
    <xf numFmtId="164" fontId="0" fillId="6" borderId="39" xfId="0" applyNumberFormat="1" applyFon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top"/>
    </xf>
    <xf numFmtId="3" fontId="0" fillId="0" borderId="39" xfId="0" applyNumberFormat="1" applyFill="1" applyBorder="1" applyAlignment="1">
      <alignment horizontal="center" vertical="top"/>
    </xf>
    <xf numFmtId="3" fontId="22" fillId="0" borderId="39" xfId="0" applyNumberFormat="1" applyFont="1" applyBorder="1" applyAlignment="1">
      <alignment horizontal="center" vertical="top"/>
    </xf>
    <xf numFmtId="3" fontId="2" fillId="0" borderId="4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0" fillId="0" borderId="34" xfId="0" applyNumberFormat="1" applyBorder="1" applyAlignment="1">
      <alignment horizontal="right" vertical="center" indent="2"/>
    </xf>
    <xf numFmtId="9" fontId="0" fillId="0" borderId="34" xfId="0" applyNumberFormat="1" applyBorder="1"/>
    <xf numFmtId="3" fontId="0" fillId="0" borderId="41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3" fillId="0" borderId="36" xfId="0" applyNumberFormat="1" applyFont="1" applyFill="1" applyBorder="1" applyAlignment="1">
      <alignment horizontal="center" vertical="center" wrapText="1"/>
    </xf>
    <xf numFmtId="3" fontId="0" fillId="6" borderId="36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/>
    </xf>
    <xf numFmtId="165" fontId="0" fillId="0" borderId="36" xfId="0" applyNumberFormat="1" applyFont="1" applyFill="1" applyBorder="1" applyAlignment="1">
      <alignment horizontal="right" vertical="top"/>
    </xf>
    <xf numFmtId="168" fontId="0" fillId="0" borderId="36" xfId="0" applyNumberFormat="1" applyFill="1" applyBorder="1" applyAlignment="1">
      <alignment vertical="center"/>
    </xf>
    <xf numFmtId="165" fontId="0" fillId="0" borderId="36" xfId="0" applyNumberFormat="1" applyFont="1" applyFill="1" applyBorder="1" applyAlignment="1">
      <alignment horizontal="right" vertical="center"/>
    </xf>
    <xf numFmtId="165" fontId="0" fillId="0" borderId="36" xfId="0" applyNumberFormat="1" applyFont="1" applyFill="1" applyBorder="1" applyAlignment="1">
      <alignment horizontal="right" vertical="center"/>
    </xf>
    <xf numFmtId="168" fontId="7" fillId="0" borderId="36" xfId="0" applyNumberFormat="1" applyFont="1" applyBorder="1" applyAlignment="1">
      <alignment vertical="center"/>
    </xf>
    <xf numFmtId="3" fontId="0" fillId="0" borderId="42" xfId="0" applyNumberFormat="1" applyBorder="1"/>
    <xf numFmtId="3" fontId="0" fillId="0" borderId="40" xfId="0" applyNumberFormat="1" applyBorder="1" applyAlignment="1">
      <alignment horizontal="right" vertical="center" indent="2"/>
    </xf>
    <xf numFmtId="9" fontId="0" fillId="0" borderId="40" xfId="0" applyNumberFormat="1" applyBorder="1"/>
    <xf numFmtId="3" fontId="22" fillId="0" borderId="43" xfId="0" applyNumberFormat="1" applyFont="1" applyBorder="1" applyAlignment="1">
      <alignment horizont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22" fillId="0" borderId="38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horizontal="right" vertical="center"/>
    </xf>
    <xf numFmtId="9" fontId="2" fillId="0" borderId="35" xfId="0" applyNumberFormat="1" applyFont="1" applyBorder="1" applyAlignment="1">
      <alignment vertical="center"/>
    </xf>
    <xf numFmtId="168" fontId="7" fillId="0" borderId="41" xfId="0" applyNumberFormat="1" applyFont="1" applyBorder="1" applyAlignment="1">
      <alignment vertical="center"/>
    </xf>
    <xf numFmtId="3" fontId="0" fillId="0" borderId="34" xfId="0" applyNumberFormat="1" applyFont="1" applyFill="1" applyBorder="1" applyAlignment="1">
      <alignment vertical="center" wrapText="1"/>
    </xf>
    <xf numFmtId="0" fontId="0" fillId="5" borderId="46" xfId="0" applyFont="1" applyFill="1" applyBorder="1" applyAlignment="1">
      <alignment horizontal="center"/>
    </xf>
    <xf numFmtId="0" fontId="0" fillId="0" borderId="25" xfId="20" applyFont="1" applyBorder="1" applyAlignment="1" applyProtection="1">
      <alignment horizontal="center"/>
      <protection/>
    </xf>
    <xf numFmtId="1" fontId="12" fillId="0" borderId="0" xfId="20" applyNumberFormat="1" applyFont="1" applyFill="1" applyBorder="1" applyAlignment="1" applyProtection="1">
      <alignment horizontal="center"/>
      <protection/>
    </xf>
    <xf numFmtId="0" fontId="15" fillId="6" borderId="23" xfId="20" applyFont="1" applyFill="1" applyBorder="1" applyAlignment="1" applyProtection="1">
      <alignment horizontal="center" wrapText="1"/>
      <protection/>
    </xf>
    <xf numFmtId="49" fontId="9" fillId="0" borderId="25" xfId="20" applyNumberFormat="1" applyFont="1" applyFill="1" applyBorder="1" applyAlignment="1" applyProtection="1">
      <alignment horizontal="center"/>
      <protection locked="0"/>
    </xf>
    <xf numFmtId="0" fontId="0" fillId="0" borderId="25" xfId="20" applyFont="1" applyFill="1" applyBorder="1" applyAlignment="1" applyProtection="1">
      <alignment horizontal="left"/>
      <protection/>
    </xf>
    <xf numFmtId="49" fontId="0" fillId="0" borderId="25" xfId="20" applyNumberFormat="1" applyFont="1" applyFill="1" applyBorder="1" applyAlignment="1" applyProtection="1">
      <alignment horizontal="left"/>
      <protection/>
    </xf>
    <xf numFmtId="49" fontId="9" fillId="0" borderId="27" xfId="20" applyNumberFormat="1" applyFont="1" applyFill="1" applyBorder="1" applyAlignment="1" applyProtection="1">
      <alignment horizontal="center"/>
      <protection locked="0"/>
    </xf>
    <xf numFmtId="49" fontId="9" fillId="0" borderId="26" xfId="20" applyNumberFormat="1" applyFont="1" applyFill="1" applyBorder="1" applyAlignment="1" applyProtection="1">
      <alignment horizontal="center"/>
      <protection locked="0"/>
    </xf>
    <xf numFmtId="49" fontId="9" fillId="7" borderId="25" xfId="20" applyNumberFormat="1" applyFont="1" applyFill="1" applyBorder="1" applyAlignment="1" applyProtection="1">
      <alignment horizontal="left"/>
      <protection locked="0"/>
    </xf>
    <xf numFmtId="0" fontId="0" fillId="0" borderId="21" xfId="20" applyFont="1" applyFill="1" applyBorder="1" applyAlignment="1" applyProtection="1">
      <alignment horizontal="center"/>
      <protection/>
    </xf>
    <xf numFmtId="0" fontId="0" fillId="0" borderId="19" xfId="20" applyFont="1" applyFill="1" applyBorder="1" applyAlignment="1" applyProtection="1">
      <alignment horizontal="center"/>
      <protection/>
    </xf>
    <xf numFmtId="49" fontId="0" fillId="7" borderId="25" xfId="20" applyNumberFormat="1" applyFont="1" applyFill="1" applyBorder="1" applyAlignment="1" applyProtection="1">
      <alignment horizontal="left"/>
      <protection/>
    </xf>
    <xf numFmtId="0" fontId="0" fillId="7" borderId="21" xfId="20" applyFont="1" applyFill="1" applyBorder="1" applyAlignment="1" applyProtection="1">
      <alignment horizontal="left"/>
      <protection/>
    </xf>
    <xf numFmtId="0" fontId="6" fillId="0" borderId="28" xfId="20" applyFont="1" applyFill="1" applyBorder="1" applyAlignment="1" applyProtection="1">
      <alignment horizontal="left"/>
      <protection/>
    </xf>
    <xf numFmtId="0" fontId="6" fillId="0" borderId="25" xfId="20" applyFont="1" applyFill="1" applyBorder="1" applyAlignment="1" applyProtection="1">
      <alignment horizontal="center"/>
      <protection/>
    </xf>
    <xf numFmtId="0" fontId="0" fillId="7" borderId="28" xfId="20" applyFont="1" applyFill="1" applyBorder="1" applyAlignment="1" applyProtection="1">
      <alignment horizontal="left"/>
      <protection/>
    </xf>
    <xf numFmtId="0" fontId="0" fillId="7" borderId="15" xfId="20" applyFont="1" applyFill="1" applyBorder="1" applyAlignment="1" applyProtection="1">
      <alignment horizontal="left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lkul~1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838325" cy="409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59"/>
  <sheetViews>
    <sheetView tabSelected="1" zoomScaleSheetLayoutView="75" workbookViewId="0" topLeftCell="A25">
      <selection activeCell="G49" sqref="G49"/>
    </sheetView>
  </sheetViews>
  <sheetFormatPr defaultColWidth="8.75390625" defaultRowHeight="12.75"/>
  <cols>
    <col min="1" max="1" width="6.625" style="1" customWidth="1"/>
    <col min="2" max="2" width="62.375" style="1" customWidth="1"/>
    <col min="3" max="3" width="16.625" style="221" customWidth="1"/>
    <col min="4" max="4" width="7.625" style="2" customWidth="1"/>
    <col min="5" max="5" width="16.375" style="1" customWidth="1"/>
    <col min="6" max="6" width="20.125" style="228" customWidth="1"/>
    <col min="7" max="7" width="16.125" style="228" customWidth="1"/>
    <col min="8" max="16384" width="8.75390625" style="1" customWidth="1"/>
  </cols>
  <sheetData>
    <row r="1" spans="2:7" ht="28.5" customHeight="1" thickBot="1">
      <c r="B1" s="242"/>
      <c r="C1" s="243"/>
      <c r="D1" s="244"/>
      <c r="E1" s="242"/>
      <c r="F1" s="230"/>
      <c r="G1" s="230"/>
    </row>
    <row r="2" spans="1:7" ht="12.75" customHeight="1">
      <c r="A2" s="282"/>
      <c r="B2" s="283" t="s">
        <v>218</v>
      </c>
      <c r="C2" s="245"/>
      <c r="D2" s="246"/>
      <c r="E2" s="297"/>
      <c r="F2" s="230"/>
      <c r="G2" s="230"/>
    </row>
    <row r="3" spans="1:7" ht="12.75" customHeight="1" hidden="1">
      <c r="A3" s="284"/>
      <c r="B3" s="270" t="s">
        <v>187</v>
      </c>
      <c r="C3" s="247"/>
      <c r="D3" s="249"/>
      <c r="E3" s="298"/>
      <c r="F3" s="230"/>
      <c r="G3" s="230"/>
    </row>
    <row r="4" spans="1:7" s="6" customFormat="1" ht="15">
      <c r="A4" s="285"/>
      <c r="B4" s="271" t="s">
        <v>209</v>
      </c>
      <c r="C4" s="250"/>
      <c r="D4" s="249"/>
      <c r="E4" s="298"/>
      <c r="F4" s="229"/>
      <c r="G4" s="229"/>
    </row>
    <row r="5" spans="1:7" ht="25.5">
      <c r="A5" s="284"/>
      <c r="B5" s="272"/>
      <c r="C5" s="225" t="s">
        <v>0</v>
      </c>
      <c r="D5" s="226" t="s">
        <v>180</v>
      </c>
      <c r="E5" s="299" t="s">
        <v>181</v>
      </c>
      <c r="F5" s="230"/>
      <c r="G5" s="230"/>
    </row>
    <row r="6" spans="1:7" ht="15.75">
      <c r="A6" s="286" t="s">
        <v>220</v>
      </c>
      <c r="B6" s="273" t="s">
        <v>183</v>
      </c>
      <c r="C6" s="251"/>
      <c r="D6" s="252"/>
      <c r="E6" s="300"/>
      <c r="F6" s="231"/>
      <c r="G6" s="231"/>
    </row>
    <row r="7" spans="1:7" ht="13.5" customHeight="1">
      <c r="A7" s="285">
        <v>1</v>
      </c>
      <c r="B7" s="274" t="s">
        <v>210</v>
      </c>
      <c r="C7" s="227"/>
      <c r="D7" s="265">
        <v>1</v>
      </c>
      <c r="E7" s="301">
        <f aca="true" t="shared" si="0" ref="E7:E19">C7*D7</f>
        <v>0</v>
      </c>
      <c r="F7" s="231"/>
      <c r="G7" s="231"/>
    </row>
    <row r="8" spans="1:7" ht="13.5" customHeight="1">
      <c r="A8" s="285">
        <v>2</v>
      </c>
      <c r="B8" s="275" t="s">
        <v>215</v>
      </c>
      <c r="C8" s="227"/>
      <c r="D8" s="265">
        <v>1</v>
      </c>
      <c r="E8" s="301">
        <f t="shared" si="0"/>
        <v>0</v>
      </c>
      <c r="F8" s="231"/>
      <c r="G8" s="231"/>
    </row>
    <row r="9" spans="1:7" ht="13.5" customHeight="1">
      <c r="A9" s="285">
        <v>3</v>
      </c>
      <c r="B9" s="275" t="s">
        <v>199</v>
      </c>
      <c r="C9" s="227"/>
      <c r="D9" s="265">
        <v>1</v>
      </c>
      <c r="E9" s="301">
        <f t="shared" si="0"/>
        <v>0</v>
      </c>
      <c r="F9" s="231"/>
      <c r="G9" s="231"/>
    </row>
    <row r="10" spans="1:7" ht="13.5" customHeight="1">
      <c r="A10" s="285">
        <v>4</v>
      </c>
      <c r="B10" s="275" t="s">
        <v>212</v>
      </c>
      <c r="C10" s="227"/>
      <c r="D10" s="265">
        <v>1</v>
      </c>
      <c r="E10" s="301">
        <f t="shared" si="0"/>
        <v>0</v>
      </c>
      <c r="F10" s="231"/>
      <c r="G10" s="231"/>
    </row>
    <row r="11" spans="1:7" ht="13.5" customHeight="1">
      <c r="A11" s="285">
        <v>5</v>
      </c>
      <c r="B11" s="276" t="s">
        <v>216</v>
      </c>
      <c r="C11" s="227"/>
      <c r="D11" s="265">
        <v>1</v>
      </c>
      <c r="E11" s="301">
        <f t="shared" si="0"/>
        <v>0</v>
      </c>
      <c r="F11" s="231"/>
      <c r="G11" s="231"/>
    </row>
    <row r="12" spans="1:7" ht="13.5" customHeight="1">
      <c r="A12" s="285">
        <v>6</v>
      </c>
      <c r="B12" s="276" t="s">
        <v>188</v>
      </c>
      <c r="C12" s="227"/>
      <c r="D12" s="265">
        <v>1</v>
      </c>
      <c r="E12" s="301">
        <f t="shared" si="0"/>
        <v>0</v>
      </c>
      <c r="F12" s="231"/>
      <c r="G12" s="231"/>
    </row>
    <row r="13" spans="1:7" ht="12.75">
      <c r="A13" s="285">
        <v>7</v>
      </c>
      <c r="B13" s="276" t="s">
        <v>177</v>
      </c>
      <c r="C13" s="263"/>
      <c r="D13" s="264">
        <v>4</v>
      </c>
      <c r="E13" s="302">
        <f t="shared" si="0"/>
        <v>0</v>
      </c>
      <c r="F13" s="231"/>
      <c r="G13" s="231"/>
    </row>
    <row r="14" spans="1:7" s="222" customFormat="1" ht="42.95" customHeight="1">
      <c r="A14" s="285">
        <v>8</v>
      </c>
      <c r="B14" s="274" t="s">
        <v>219</v>
      </c>
      <c r="C14" s="263"/>
      <c r="D14" s="264">
        <v>1</v>
      </c>
      <c r="E14" s="302">
        <f t="shared" si="0"/>
        <v>0</v>
      </c>
      <c r="F14" s="231"/>
      <c r="G14" s="231"/>
    </row>
    <row r="15" spans="1:7" s="222" customFormat="1" ht="15" customHeight="1">
      <c r="A15" s="285">
        <v>9</v>
      </c>
      <c r="B15" s="275" t="s">
        <v>182</v>
      </c>
      <c r="C15" s="263"/>
      <c r="D15" s="264">
        <v>1</v>
      </c>
      <c r="E15" s="302">
        <f t="shared" si="0"/>
        <v>0</v>
      </c>
      <c r="F15" s="231"/>
      <c r="G15" s="231"/>
    </row>
    <row r="16" spans="1:7" s="222" customFormat="1" ht="15" customHeight="1">
      <c r="A16" s="285">
        <v>10</v>
      </c>
      <c r="B16" s="275" t="s">
        <v>203</v>
      </c>
      <c r="C16" s="263"/>
      <c r="D16" s="264">
        <v>1</v>
      </c>
      <c r="E16" s="302">
        <f t="shared" si="0"/>
        <v>0</v>
      </c>
      <c r="F16" s="231"/>
      <c r="G16" s="231"/>
    </row>
    <row r="17" spans="1:7" s="222" customFormat="1" ht="15" customHeight="1">
      <c r="A17" s="285">
        <v>11</v>
      </c>
      <c r="B17" s="275" t="s">
        <v>194</v>
      </c>
      <c r="C17" s="263"/>
      <c r="D17" s="264">
        <v>1</v>
      </c>
      <c r="E17" s="302">
        <f t="shared" si="0"/>
        <v>0</v>
      </c>
      <c r="F17" s="231"/>
      <c r="G17" s="231"/>
    </row>
    <row r="18" spans="1:7" s="222" customFormat="1" ht="15" customHeight="1">
      <c r="A18" s="285">
        <v>12</v>
      </c>
      <c r="B18" s="275" t="s">
        <v>200</v>
      </c>
      <c r="C18" s="263"/>
      <c r="D18" s="264">
        <v>1</v>
      </c>
      <c r="E18" s="302">
        <f t="shared" si="0"/>
        <v>0</v>
      </c>
      <c r="F18" s="231"/>
      <c r="G18" s="231"/>
    </row>
    <row r="19" spans="1:7" s="222" customFormat="1" ht="15" customHeight="1">
      <c r="A19" s="285">
        <v>13</v>
      </c>
      <c r="B19" s="275" t="s">
        <v>195</v>
      </c>
      <c r="C19" s="263"/>
      <c r="D19" s="264">
        <v>1</v>
      </c>
      <c r="E19" s="302">
        <f t="shared" si="0"/>
        <v>0</v>
      </c>
      <c r="F19" s="231"/>
      <c r="G19" s="231"/>
    </row>
    <row r="20" spans="1:7" s="222" customFormat="1" ht="15" customHeight="1">
      <c r="A20" s="289"/>
      <c r="B20" s="257" t="s">
        <v>184</v>
      </c>
      <c r="C20" s="255"/>
      <c r="D20" s="256"/>
      <c r="E20" s="258"/>
      <c r="F20" s="231"/>
      <c r="G20" s="231"/>
    </row>
    <row r="21" spans="1:7" s="222" customFormat="1" ht="15" customHeight="1">
      <c r="A21" s="290">
        <v>14</v>
      </c>
      <c r="B21" s="277" t="s">
        <v>185</v>
      </c>
      <c r="C21" s="259"/>
      <c r="D21" s="260">
        <v>1</v>
      </c>
      <c r="E21" s="303">
        <f>C21*D21</f>
        <v>0</v>
      </c>
      <c r="F21" s="231"/>
      <c r="G21" s="231"/>
    </row>
    <row r="22" spans="1:7" s="222" customFormat="1" ht="15" customHeight="1">
      <c r="A22" s="290">
        <v>15</v>
      </c>
      <c r="B22" s="278" t="s">
        <v>213</v>
      </c>
      <c r="C22" s="259"/>
      <c r="D22" s="260">
        <v>1</v>
      </c>
      <c r="E22" s="303">
        <f>C22*D22</f>
        <v>0</v>
      </c>
      <c r="F22" s="231"/>
      <c r="G22" s="231"/>
    </row>
    <row r="23" spans="1:7" s="222" customFormat="1" ht="15" customHeight="1">
      <c r="A23" s="290">
        <v>16</v>
      </c>
      <c r="B23" s="278" t="s">
        <v>211</v>
      </c>
      <c r="C23" s="259"/>
      <c r="D23" s="260">
        <v>4</v>
      </c>
      <c r="E23" s="303">
        <f>C23*D23</f>
        <v>0</v>
      </c>
      <c r="F23" s="231"/>
      <c r="G23" s="231"/>
    </row>
    <row r="24" spans="1:7" s="222" customFormat="1" ht="15" customHeight="1">
      <c r="A24" s="290">
        <v>17</v>
      </c>
      <c r="B24" s="277" t="s">
        <v>186</v>
      </c>
      <c r="C24" s="236"/>
      <c r="D24" s="260">
        <v>1</v>
      </c>
      <c r="E24" s="303">
        <f>C24*D24</f>
        <v>0</v>
      </c>
      <c r="F24" s="231"/>
      <c r="G24" s="231"/>
    </row>
    <row r="25" spans="1:7" s="222" customFormat="1" ht="15" customHeight="1">
      <c r="A25" s="289"/>
      <c r="B25" s="273" t="s">
        <v>189</v>
      </c>
      <c r="C25" s="251"/>
      <c r="D25" s="252"/>
      <c r="E25" s="268">
        <f>SUM(E7:E24)</f>
        <v>0</v>
      </c>
      <c r="F25" s="231"/>
      <c r="G25" s="231"/>
    </row>
    <row r="26" spans="1:7" s="222" customFormat="1" ht="15" customHeight="1">
      <c r="A26" s="290"/>
      <c r="B26" s="279"/>
      <c r="C26" s="266"/>
      <c r="D26" s="267"/>
      <c r="E26" s="298"/>
      <c r="F26" s="231"/>
      <c r="G26" s="231"/>
    </row>
    <row r="27" spans="1:244" s="222" customFormat="1" ht="12.75">
      <c r="A27" s="290"/>
      <c r="B27" s="280" t="s">
        <v>190</v>
      </c>
      <c r="C27" s="255"/>
      <c r="D27" s="256"/>
      <c r="E27" s="258"/>
      <c r="F27" s="232"/>
      <c r="G27" s="231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3"/>
      <c r="FT27" s="223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3"/>
      <c r="GN27" s="223"/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3"/>
      <c r="HE27" s="223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223"/>
      <c r="HW27" s="223"/>
      <c r="HX27" s="223"/>
      <c r="HY27" s="223"/>
      <c r="HZ27" s="223"/>
      <c r="IA27" s="223"/>
      <c r="IB27" s="223"/>
      <c r="IC27" s="223"/>
      <c r="ID27" s="223"/>
      <c r="IE27" s="223"/>
      <c r="IF27" s="223"/>
      <c r="IG27" s="223"/>
      <c r="IH27" s="223"/>
      <c r="II27" s="223"/>
      <c r="IJ27" s="223"/>
    </row>
    <row r="28" spans="1:244" s="222" customFormat="1" ht="12.75">
      <c r="A28" s="290">
        <v>18</v>
      </c>
      <c r="B28" s="248" t="s">
        <v>193</v>
      </c>
      <c r="C28" s="263"/>
      <c r="D28" s="254">
        <v>287</v>
      </c>
      <c r="E28" s="304">
        <f aca="true" t="shared" si="1" ref="E28:E33">C28*D28</f>
        <v>0</v>
      </c>
      <c r="F28" s="232"/>
      <c r="G28" s="231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3"/>
      <c r="FL28" s="223"/>
      <c r="FM28" s="223"/>
      <c r="FN28" s="223"/>
      <c r="FO28" s="223"/>
      <c r="FP28" s="223"/>
      <c r="FQ28" s="223"/>
      <c r="FR28" s="223"/>
      <c r="FS28" s="223"/>
      <c r="FT28" s="223"/>
      <c r="FU28" s="223"/>
      <c r="FV28" s="223"/>
      <c r="FW28" s="223"/>
      <c r="FX28" s="223"/>
      <c r="FY28" s="223"/>
      <c r="FZ28" s="223"/>
      <c r="GA28" s="223"/>
      <c r="GB28" s="223"/>
      <c r="GC28" s="223"/>
      <c r="GD28" s="223"/>
      <c r="GE28" s="223"/>
      <c r="GF28" s="223"/>
      <c r="GG28" s="223"/>
      <c r="GH28" s="223"/>
      <c r="GI28" s="223"/>
      <c r="GJ28" s="223"/>
      <c r="GK28" s="223"/>
      <c r="GL28" s="223"/>
      <c r="GM28" s="223"/>
      <c r="GN28" s="223"/>
      <c r="GO28" s="223"/>
      <c r="GP28" s="223"/>
      <c r="GQ28" s="223"/>
      <c r="GR28" s="223"/>
      <c r="GS28" s="223"/>
      <c r="GT28" s="223"/>
      <c r="GU28" s="223"/>
      <c r="GV28" s="223"/>
      <c r="GW28" s="223"/>
      <c r="GX28" s="223"/>
      <c r="GY28" s="223"/>
      <c r="GZ28" s="223"/>
      <c r="HA28" s="223"/>
      <c r="HB28" s="223"/>
      <c r="HC28" s="223"/>
      <c r="HD28" s="223"/>
      <c r="HE28" s="223"/>
      <c r="HF28" s="223"/>
      <c r="HG28" s="223"/>
      <c r="HH28" s="223"/>
      <c r="HI28" s="223"/>
      <c r="HJ28" s="223"/>
      <c r="HK28" s="223"/>
      <c r="HL28" s="223"/>
      <c r="HM28" s="223"/>
      <c r="HN28" s="223"/>
      <c r="HO28" s="223"/>
      <c r="HP28" s="223"/>
      <c r="HQ28" s="223"/>
      <c r="HR28" s="223"/>
      <c r="HS28" s="223"/>
      <c r="HT28" s="223"/>
      <c r="HU28" s="223"/>
      <c r="HV28" s="223"/>
      <c r="HW28" s="223"/>
      <c r="HX28" s="223"/>
      <c r="HY28" s="223"/>
      <c r="HZ28" s="223"/>
      <c r="IA28" s="223"/>
      <c r="IB28" s="223"/>
      <c r="IC28" s="223"/>
      <c r="ID28" s="223"/>
      <c r="IE28" s="223"/>
      <c r="IF28" s="223"/>
      <c r="IG28" s="223"/>
      <c r="IH28" s="223"/>
      <c r="II28" s="223"/>
      <c r="IJ28" s="223"/>
    </row>
    <row r="29" spans="1:7" s="223" customFormat="1" ht="12.75">
      <c r="A29" s="291">
        <v>19</v>
      </c>
      <c r="B29" s="278" t="s">
        <v>178</v>
      </c>
      <c r="C29" s="263"/>
      <c r="D29" s="254">
        <v>745</v>
      </c>
      <c r="E29" s="304">
        <f t="shared" si="1"/>
        <v>0</v>
      </c>
      <c r="F29" s="232"/>
      <c r="G29" s="231"/>
    </row>
    <row r="30" spans="1:7" s="223" customFormat="1" ht="12.75">
      <c r="A30" s="291">
        <v>20</v>
      </c>
      <c r="B30" s="248" t="s">
        <v>179</v>
      </c>
      <c r="C30" s="263"/>
      <c r="D30" s="254">
        <v>287</v>
      </c>
      <c r="E30" s="304">
        <f t="shared" si="1"/>
        <v>0</v>
      </c>
      <c r="F30" s="232"/>
      <c r="G30" s="231"/>
    </row>
    <row r="31" spans="1:7" s="223" customFormat="1" ht="12.75">
      <c r="A31" s="291">
        <v>21</v>
      </c>
      <c r="B31" s="248" t="s">
        <v>192</v>
      </c>
      <c r="C31" s="263"/>
      <c r="D31" s="254">
        <v>287</v>
      </c>
      <c r="E31" s="304">
        <f t="shared" si="1"/>
        <v>0</v>
      </c>
      <c r="F31" s="232"/>
      <c r="G31" s="231"/>
    </row>
    <row r="32" spans="1:7" s="223" customFormat="1" ht="12.75">
      <c r="A32" s="291">
        <v>22</v>
      </c>
      <c r="B32" s="248" t="s">
        <v>202</v>
      </c>
      <c r="C32" s="263"/>
      <c r="D32" s="254">
        <v>287</v>
      </c>
      <c r="E32" s="304">
        <f t="shared" si="1"/>
        <v>0</v>
      </c>
      <c r="F32" s="232"/>
      <c r="G32" s="231"/>
    </row>
    <row r="33" spans="1:7" s="223" customFormat="1" ht="12.75">
      <c r="A33" s="291">
        <v>23</v>
      </c>
      <c r="B33" s="248" t="s">
        <v>201</v>
      </c>
      <c r="C33" s="263"/>
      <c r="D33" s="254">
        <v>287</v>
      </c>
      <c r="E33" s="304">
        <f t="shared" si="1"/>
        <v>0</v>
      </c>
      <c r="F33" s="232"/>
      <c r="G33" s="231"/>
    </row>
    <row r="34" spans="1:7" s="223" customFormat="1" ht="12.75">
      <c r="A34" s="289"/>
      <c r="B34" s="280" t="s">
        <v>191</v>
      </c>
      <c r="C34" s="255"/>
      <c r="D34" s="256"/>
      <c r="E34" s="258">
        <f>SUM(E28:E33)</f>
        <v>0</v>
      </c>
      <c r="F34" s="232"/>
      <c r="G34" s="231"/>
    </row>
    <row r="35" spans="1:7" s="223" customFormat="1" ht="12.75">
      <c r="A35" s="291"/>
      <c r="B35" s="248"/>
      <c r="C35" s="263"/>
      <c r="D35" s="254"/>
      <c r="E35" s="304"/>
      <c r="F35" s="232"/>
      <c r="G35" s="231"/>
    </row>
    <row r="36" spans="1:7" s="223" customFormat="1" ht="15.75">
      <c r="A36" s="289"/>
      <c r="B36" s="273" t="s">
        <v>204</v>
      </c>
      <c r="C36" s="251"/>
      <c r="D36" s="252"/>
      <c r="E36" s="300"/>
      <c r="F36" s="232"/>
      <c r="G36" s="231"/>
    </row>
    <row r="37" spans="1:7" s="223" customFormat="1" ht="12.75">
      <c r="A37" s="291">
        <v>24</v>
      </c>
      <c r="B37" s="275" t="s">
        <v>214</v>
      </c>
      <c r="C37" s="263"/>
      <c r="D37" s="264">
        <v>2</v>
      </c>
      <c r="E37" s="302">
        <f>C37*D37</f>
        <v>0</v>
      </c>
      <c r="F37" s="232"/>
      <c r="G37" s="231"/>
    </row>
    <row r="38" spans="1:7" s="223" customFormat="1" ht="12.75">
      <c r="A38" s="291">
        <v>25</v>
      </c>
      <c r="B38" s="276" t="s">
        <v>188</v>
      </c>
      <c r="C38" s="227"/>
      <c r="D38" s="264">
        <v>2</v>
      </c>
      <c r="E38" s="301">
        <f>C38*D38</f>
        <v>0</v>
      </c>
      <c r="F38" s="232"/>
      <c r="G38" s="231"/>
    </row>
    <row r="39" spans="1:7" s="223" customFormat="1" ht="12.75">
      <c r="A39" s="291">
        <v>26</v>
      </c>
      <c r="B39" s="275" t="s">
        <v>205</v>
      </c>
      <c r="C39" s="263"/>
      <c r="D39" s="264">
        <v>2</v>
      </c>
      <c r="E39" s="302">
        <f>C39*D39</f>
        <v>0</v>
      </c>
      <c r="F39" s="232"/>
      <c r="G39" s="231"/>
    </row>
    <row r="40" spans="1:7" s="223" customFormat="1" ht="12.75">
      <c r="A40" s="291">
        <v>27</v>
      </c>
      <c r="B40" s="275" t="s">
        <v>206</v>
      </c>
      <c r="C40" s="263"/>
      <c r="D40" s="264">
        <v>2</v>
      </c>
      <c r="E40" s="302">
        <f>C40*D40</f>
        <v>0</v>
      </c>
      <c r="F40" s="232"/>
      <c r="G40" s="231"/>
    </row>
    <row r="41" spans="1:7" s="223" customFormat="1" ht="12.75">
      <c r="A41" s="291">
        <v>28</v>
      </c>
      <c r="B41" s="275" t="s">
        <v>207</v>
      </c>
      <c r="C41" s="263"/>
      <c r="D41" s="264">
        <v>2</v>
      </c>
      <c r="E41" s="302">
        <f>C41*D41</f>
        <v>0</v>
      </c>
      <c r="F41" s="232"/>
      <c r="G41" s="231"/>
    </row>
    <row r="42" spans="1:7" s="223" customFormat="1" ht="15.75">
      <c r="A42" s="289"/>
      <c r="B42" s="273" t="s">
        <v>208</v>
      </c>
      <c r="C42" s="251"/>
      <c r="D42" s="252"/>
      <c r="E42" s="253">
        <f>SUM(E37:E41)</f>
        <v>0</v>
      </c>
      <c r="F42" s="232"/>
      <c r="G42" s="231"/>
    </row>
    <row r="43" spans="1:7" s="224" customFormat="1" ht="15.75">
      <c r="A43" s="292"/>
      <c r="B43" s="281"/>
      <c r="C43" s="281"/>
      <c r="D43" s="281"/>
      <c r="E43" s="287"/>
      <c r="F43" s="234"/>
      <c r="G43" s="231"/>
    </row>
    <row r="44" spans="1:7" s="224" customFormat="1" ht="15.75">
      <c r="A44" s="289"/>
      <c r="B44" s="280" t="s">
        <v>196</v>
      </c>
      <c r="C44" s="255"/>
      <c r="D44" s="256"/>
      <c r="E44" s="258"/>
      <c r="F44" s="234"/>
      <c r="G44" s="231"/>
    </row>
    <row r="45" spans="1:7" s="224" customFormat="1" ht="15.75">
      <c r="A45" s="291">
        <v>30</v>
      </c>
      <c r="B45" s="278" t="s">
        <v>197</v>
      </c>
      <c r="C45" s="269"/>
      <c r="D45" s="261">
        <v>1</v>
      </c>
      <c r="E45" s="305">
        <f>C45*D45</f>
        <v>0</v>
      </c>
      <c r="F45" s="234"/>
      <c r="G45" s="231"/>
    </row>
    <row r="46" spans="1:7" s="224" customFormat="1" ht="15.75">
      <c r="A46" s="291">
        <v>31</v>
      </c>
      <c r="B46" s="278" t="s">
        <v>217</v>
      </c>
      <c r="C46" s="269"/>
      <c r="D46" s="261">
        <v>1</v>
      </c>
      <c r="E46" s="305">
        <f>C46*D46</f>
        <v>0</v>
      </c>
      <c r="F46" s="234"/>
      <c r="G46" s="231"/>
    </row>
    <row r="47" spans="1:7" s="224" customFormat="1" ht="15.75">
      <c r="A47" s="291">
        <v>32</v>
      </c>
      <c r="B47" s="278" t="s">
        <v>223</v>
      </c>
      <c r="C47" s="269"/>
      <c r="D47" s="261">
        <v>1</v>
      </c>
      <c r="E47" s="305">
        <f>C47*D47</f>
        <v>0</v>
      </c>
      <c r="F47" s="234"/>
      <c r="G47" s="231"/>
    </row>
    <row r="48" spans="1:7" s="224" customFormat="1" ht="15.95" customHeight="1">
      <c r="A48" s="291">
        <v>33</v>
      </c>
      <c r="B48" s="318" t="s">
        <v>224</v>
      </c>
      <c r="C48" s="269"/>
      <c r="D48" s="261">
        <v>1</v>
      </c>
      <c r="E48" s="305">
        <f>C48*D48</f>
        <v>0</v>
      </c>
      <c r="F48" s="234"/>
      <c r="G48" s="231"/>
    </row>
    <row r="49" spans="1:7" s="220" customFormat="1" ht="15.75">
      <c r="A49" s="289"/>
      <c r="B49" s="280" t="s">
        <v>198</v>
      </c>
      <c r="C49" s="255"/>
      <c r="D49" s="256"/>
      <c r="E49" s="258">
        <f>SUM(E45:E48)</f>
        <v>0</v>
      </c>
      <c r="F49" s="234"/>
      <c r="G49" s="231"/>
    </row>
    <row r="50" spans="1:244" s="220" customFormat="1" ht="16.5" thickBot="1">
      <c r="A50" s="310"/>
      <c r="B50" s="311"/>
      <c r="C50" s="311"/>
      <c r="D50" s="311"/>
      <c r="E50" s="312"/>
      <c r="F50" s="233"/>
      <c r="G50" s="23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s="220" customFormat="1" ht="15.75">
      <c r="A51" s="313"/>
      <c r="B51" s="314" t="s">
        <v>225</v>
      </c>
      <c r="C51" s="315"/>
      <c r="D51" s="316"/>
      <c r="E51" s="317">
        <f>E25+E34+E49+E42</f>
        <v>0</v>
      </c>
      <c r="F51" s="233"/>
      <c r="G51" s="2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s="220" customFormat="1" ht="15.75">
      <c r="A52" s="288"/>
      <c r="B52" s="294" t="s">
        <v>221</v>
      </c>
      <c r="C52" s="295"/>
      <c r="D52" s="296"/>
      <c r="E52" s="306">
        <f>E51*0.21</f>
        <v>0</v>
      </c>
      <c r="F52" s="237"/>
      <c r="G52" s="23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7" ht="16.5" thickBot="1">
      <c r="A53" s="307"/>
      <c r="B53" s="293" t="s">
        <v>222</v>
      </c>
      <c r="C53" s="308"/>
      <c r="D53" s="309"/>
      <c r="E53" s="262">
        <f>E51*1.21</f>
        <v>0</v>
      </c>
      <c r="F53" s="235"/>
      <c r="G53" s="231"/>
    </row>
    <row r="54" spans="6:7" ht="15.75">
      <c r="F54" s="238"/>
      <c r="G54" s="238"/>
    </row>
    <row r="55" spans="6:7" ht="12.75">
      <c r="F55" s="230"/>
      <c r="G55" s="230"/>
    </row>
    <row r="56" spans="6:7" ht="12.75">
      <c r="F56" s="230"/>
      <c r="G56" s="230"/>
    </row>
    <row r="57" spans="6:7" ht="12.75">
      <c r="F57" s="230"/>
      <c r="G57" s="230"/>
    </row>
    <row r="58" spans="6:7" ht="12.75">
      <c r="F58" s="239"/>
      <c r="G58" s="239"/>
    </row>
    <row r="59" spans="6:7" ht="15.75">
      <c r="F59" s="240"/>
      <c r="G59" s="241"/>
    </row>
  </sheetData>
  <printOptions horizontalCentered="1" verticalCentered="1"/>
  <pageMargins left="0.7900000000000001" right="0.7500000000000001" top="0.51" bottom="0.47" header="0.51" footer="0.28"/>
  <pageSetup fitToHeight="1" fitToWidth="1"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4"/>
  <sheetViews>
    <sheetView zoomScale="75" zoomScaleNormal="75" zoomScaleSheetLayoutView="75" zoomScalePageLayoutView="75" workbookViewId="0" topLeftCell="A40">
      <selection activeCell="E32" sqref="E32"/>
    </sheetView>
  </sheetViews>
  <sheetFormatPr defaultColWidth="8.75390625" defaultRowHeight="12.75"/>
  <cols>
    <col min="2" max="2" width="61.00390625" style="0" customWidth="1"/>
    <col min="3" max="3" width="13.25390625" style="0" customWidth="1"/>
    <col min="4" max="8" width="10.75390625" style="0" customWidth="1"/>
    <col min="9" max="9" width="11.625" style="5" customWidth="1"/>
    <col min="10" max="10" width="18.625" style="5" customWidth="1"/>
    <col min="11" max="11" width="3.125" style="5" customWidth="1"/>
    <col min="12" max="12" width="10.75390625" style="5" customWidth="1"/>
    <col min="13" max="13" width="19.25390625" style="5" customWidth="1"/>
  </cols>
  <sheetData>
    <row r="1" spans="2:13" s="8" customFormat="1" ht="18">
      <c r="B1" s="9" t="s">
        <v>3</v>
      </c>
      <c r="C1" s="10">
        <v>150</v>
      </c>
      <c r="I1" s="11"/>
      <c r="J1" s="11"/>
      <c r="K1" s="11"/>
      <c r="L1" s="11"/>
      <c r="M1" s="11"/>
    </row>
    <row r="2" spans="2:13" s="8" customFormat="1" ht="18">
      <c r="B2" s="9" t="s">
        <v>4</v>
      </c>
      <c r="C2" s="10">
        <v>5</v>
      </c>
      <c r="I2" s="12"/>
      <c r="J2" s="12"/>
      <c r="K2" s="12"/>
      <c r="L2" s="12"/>
      <c r="M2" s="12"/>
    </row>
    <row r="3" spans="2:3" ht="12.75">
      <c r="B3" t="s">
        <v>5</v>
      </c>
      <c r="C3" s="13" t="e">
        <f>SUM(#REF!)+SUM(#REF!)+SUM(#REF!)</f>
        <v>#REF!</v>
      </c>
    </row>
    <row r="4" spans="2:3" ht="12.75">
      <c r="B4" t="s">
        <v>6</v>
      </c>
      <c r="C4" s="13" t="e">
        <f>SUM(#REF!)+#REF!</f>
        <v>#REF!</v>
      </c>
    </row>
    <row r="5" spans="2:3" ht="12.75">
      <c r="B5" t="s">
        <v>7</v>
      </c>
      <c r="C5" s="13" t="e">
        <f>SUM(#REF!)</f>
        <v>#REF!</v>
      </c>
    </row>
    <row r="6" spans="2:3" ht="12.75">
      <c r="B6" t="s">
        <v>8</v>
      </c>
      <c r="C6" s="13" t="e">
        <f>SUM(#REF!)</f>
        <v>#REF!</v>
      </c>
    </row>
    <row r="7" spans="2:3" ht="12.75">
      <c r="B7" t="s">
        <v>9</v>
      </c>
      <c r="C7" s="14">
        <v>70</v>
      </c>
    </row>
    <row r="8" spans="2:3" ht="12.75">
      <c r="B8" t="s">
        <v>10</v>
      </c>
      <c r="C8" s="14">
        <v>40</v>
      </c>
    </row>
    <row r="9" spans="2:3" ht="12.75">
      <c r="B9" t="s">
        <v>11</v>
      </c>
      <c r="C9" s="15">
        <v>350</v>
      </c>
    </row>
    <row r="10" spans="2:3" ht="12.75">
      <c r="B10" t="s">
        <v>12</v>
      </c>
      <c r="C10" s="15">
        <v>10</v>
      </c>
    </row>
    <row r="11" spans="3:13" s="16" customFormat="1" ht="12.75">
      <c r="C11" s="7"/>
      <c r="I11" s="17"/>
      <c r="J11" s="17"/>
      <c r="K11" s="17"/>
      <c r="L11" s="17"/>
      <c r="M11" s="17"/>
    </row>
    <row r="12" spans="2:13" s="16" customFormat="1" ht="12.75">
      <c r="B12" s="16" t="s">
        <v>13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ht="12.75">
      <c r="B13" s="16" t="s">
        <v>14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ht="12.75">
      <c r="B14" s="16" t="s">
        <v>15</v>
      </c>
      <c r="C14" s="18">
        <v>0</v>
      </c>
      <c r="I14" s="17"/>
      <c r="J14" s="17"/>
      <c r="K14" s="17"/>
      <c r="L14" s="17"/>
      <c r="M14" s="17"/>
    </row>
    <row r="15" spans="2:13" s="16" customFormat="1" ht="12.75">
      <c r="B15" s="16" t="s">
        <v>16</v>
      </c>
      <c r="C15" s="18">
        <v>1</v>
      </c>
      <c r="I15" s="17"/>
      <c r="J15" s="17"/>
      <c r="K15" s="17"/>
      <c r="L15" s="17"/>
      <c r="M15" s="17"/>
    </row>
    <row r="16" spans="2:13" s="16" customFormat="1" ht="12.75">
      <c r="B16" s="16" t="s">
        <v>17</v>
      </c>
      <c r="C16" s="16" t="e">
        <f>IF(#REF!,ABS(IF(SUM(#REF!)-SUM(#REF!),(SUM(#REF!)-SUM(#REF!))*1.5+SUM(#REF!),SUM(#REF!))),0.2*SUM(#REF!))</f>
        <v>#REF!</v>
      </c>
      <c r="D16" s="16" t="s">
        <v>18</v>
      </c>
      <c r="I16" s="17"/>
      <c r="J16" s="17"/>
      <c r="K16" s="17"/>
      <c r="L16" s="17"/>
      <c r="M16" s="17"/>
    </row>
    <row r="18" spans="2:13" ht="12.75">
      <c r="B18" s="19"/>
      <c r="C18" s="20"/>
      <c r="D18" s="21" t="s">
        <v>19</v>
      </c>
      <c r="E18" s="22"/>
      <c r="F18" s="22"/>
      <c r="G18" s="22"/>
      <c r="H18" s="23"/>
      <c r="I18" s="319" t="s">
        <v>20</v>
      </c>
      <c r="J18" s="319"/>
      <c r="K18" s="24"/>
      <c r="L18" s="21" t="s">
        <v>21</v>
      </c>
      <c r="M18" s="25"/>
    </row>
    <row r="19" spans="2:13" ht="12.75">
      <c r="B19" s="26"/>
      <c r="C19" s="27"/>
      <c r="D19" s="28" t="s">
        <v>22</v>
      </c>
      <c r="E19" s="22" t="s">
        <v>1</v>
      </c>
      <c r="F19" s="22" t="s">
        <v>23</v>
      </c>
      <c r="G19" s="22" t="s">
        <v>24</v>
      </c>
      <c r="H19" s="23" t="s">
        <v>25</v>
      </c>
      <c r="I19" s="28" t="s">
        <v>26</v>
      </c>
      <c r="J19" s="25" t="s">
        <v>25</v>
      </c>
      <c r="K19" s="22"/>
      <c r="L19" s="28" t="s">
        <v>26</v>
      </c>
      <c r="M19" s="25" t="s">
        <v>25</v>
      </c>
    </row>
    <row r="20" spans="2:13" ht="12.75">
      <c r="B20" s="29" t="s">
        <v>27</v>
      </c>
      <c r="C20" s="5"/>
      <c r="D20" s="30">
        <v>2</v>
      </c>
      <c r="E20" s="5">
        <v>1</v>
      </c>
      <c r="F20" s="5">
        <v>60</v>
      </c>
      <c r="G20" s="31">
        <f aca="true" t="shared" si="0" ref="G20:G26">E20*F20/60</f>
        <v>1</v>
      </c>
      <c r="H20" s="32">
        <v>0</v>
      </c>
      <c r="I20" s="33" t="e">
        <f>IF(SUM(C$3:C$6)+SUM(C$12:C$13),D20*G20,0)</f>
        <v>#REF!</v>
      </c>
      <c r="J20" s="34">
        <f aca="true" t="shared" si="1" ref="J20:J37">H20</f>
        <v>0</v>
      </c>
      <c r="K20" s="35"/>
      <c r="L20" s="33" t="e">
        <f>IF(SUM(C$3:C$6)+SUM(C$12:C$13),D20*G20,0)</f>
        <v>#REF!</v>
      </c>
      <c r="M20" s="34">
        <f aca="true" t="shared" si="2" ref="M20:M26">H20</f>
        <v>0</v>
      </c>
    </row>
    <row r="21" spans="2:13" ht="12.75">
      <c r="B21" s="29" t="s">
        <v>28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2:13" ht="12.75">
      <c r="B22" s="29" t="s">
        <v>29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2:13" ht="12.75">
      <c r="B23" s="29" t="s">
        <v>30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2:13" ht="12.75">
      <c r="B24" s="29" t="s">
        <v>31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2:13" ht="12.75">
      <c r="B25" s="29" t="s">
        <v>32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2:13" ht="12.75">
      <c r="B26" s="29" t="s">
        <v>33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2:13" ht="12.75">
      <c r="B27" s="29" t="s">
        <v>34</v>
      </c>
      <c r="C27" s="5"/>
      <c r="D27" s="30">
        <v>2</v>
      </c>
      <c r="E27" s="5">
        <v>1</v>
      </c>
      <c r="F27" s="5"/>
      <c r="G27" s="37">
        <f>E27*($C$1/$C$7)</f>
        <v>2.142857142857143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2:13" ht="12.75">
      <c r="B28" s="38" t="s">
        <v>35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2:13" ht="12.75">
      <c r="B29" s="29" t="s">
        <v>36</v>
      </c>
      <c r="C29" s="5"/>
      <c r="D29" s="40">
        <f aca="true" t="shared" si="3" ref="D29:D56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2:13" ht="12.75">
      <c r="B30" s="29" t="s">
        <v>37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2:13" ht="12.75">
      <c r="B31" s="38" t="s">
        <v>38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ht="12.75">
      <c r="A32" t="s">
        <v>39</v>
      </c>
      <c r="B32" s="29" t="s">
        <v>40</v>
      </c>
      <c r="C32" s="5"/>
      <c r="D32" s="40">
        <f t="shared" si="3"/>
        <v>2</v>
      </c>
      <c r="E32" s="3" t="e">
        <f aca="true" t="shared" si="4" ref="E32:E37">$C$3</f>
        <v>#REF!</v>
      </c>
      <c r="F32" s="5">
        <f>10/D32</f>
        <v>5</v>
      </c>
      <c r="G32" s="31" t="e">
        <f aca="true" t="shared" si="5" ref="G32:G37">E32*F32/60</f>
        <v>#REF!</v>
      </c>
      <c r="H32" s="32">
        <v>0</v>
      </c>
      <c r="I32" s="47" t="e">
        <f aca="true" t="shared" si="6" ref="I32:I56">D32*G32</f>
        <v>#REF!</v>
      </c>
      <c r="J32" s="48">
        <f t="shared" si="1"/>
        <v>0</v>
      </c>
      <c r="K32" s="49"/>
      <c r="L32" s="47"/>
      <c r="M32" s="34"/>
    </row>
    <row r="33" spans="2:13" ht="12.75">
      <c r="B33" s="29" t="s">
        <v>41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2:13" ht="12.75">
      <c r="B34" s="29" t="s">
        <v>42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2:13" ht="12.75">
      <c r="B35" s="29" t="s">
        <v>43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2:13" ht="12.75">
      <c r="B36" s="29" t="s">
        <v>44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2:13" ht="12.75">
      <c r="B37" s="38" t="s">
        <v>45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ht="12.75">
      <c r="A38" t="s">
        <v>46</v>
      </c>
      <c r="B38" s="29" t="s">
        <v>47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aca="true" t="shared" si="7" ref="J38:J49">H38</f>
        <v>0</v>
      </c>
      <c r="K38" s="35"/>
      <c r="L38" s="33"/>
      <c r="M38" s="34"/>
    </row>
    <row r="39" spans="2:13" ht="12.75">
      <c r="B39" s="29" t="s">
        <v>48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2:13" ht="12.75">
      <c r="B40" s="29" t="s">
        <v>49</v>
      </c>
      <c r="C40" s="5" t="s">
        <v>50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2:13" ht="12.75">
      <c r="B41" s="29" t="s">
        <v>51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2:13" ht="12.75">
      <c r="B42" s="29" t="s">
        <v>52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2:13" ht="12.75">
      <c r="B43" s="38" t="s">
        <v>53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ht="12.75">
      <c r="A44" t="s">
        <v>46</v>
      </c>
      <c r="B44" s="29" t="s">
        <v>54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2:13" ht="12.75">
      <c r="B45" s="29" t="s">
        <v>55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2:13" ht="12.75">
      <c r="B46" s="29" t="s">
        <v>49</v>
      </c>
      <c r="C46" s="5" t="s">
        <v>50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2:13" ht="12.75">
      <c r="B47" s="29" t="s">
        <v>56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2:13" ht="12.75">
      <c r="B48" s="29" t="s">
        <v>52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2:13" ht="12.75">
      <c r="B49" s="38" t="s">
        <v>53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ht="12.75">
      <c r="A50" t="s">
        <v>46</v>
      </c>
      <c r="B50" s="29" t="s">
        <v>57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aca="true" t="shared" si="8" ref="J50:J56">H50</f>
        <v>0</v>
      </c>
      <c r="K50" s="35"/>
      <c r="L50" s="33"/>
      <c r="M50" s="34"/>
    </row>
    <row r="51" spans="2:13" ht="12.75">
      <c r="B51" s="29" t="s">
        <v>48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2:13" ht="12.75">
      <c r="B52" s="29" t="s">
        <v>49</v>
      </c>
      <c r="C52" s="5" t="s">
        <v>50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2:13" ht="12.75">
      <c r="B53" s="29" t="s">
        <v>58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2:13" ht="12.75">
      <c r="B54" s="38" t="s">
        <v>52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2:13" ht="12.75">
      <c r="B55" s="38" t="s">
        <v>53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2:13" ht="12.75">
      <c r="B56" s="54" t="s">
        <v>59</v>
      </c>
      <c r="C56" s="55"/>
      <c r="D56" s="40">
        <f t="shared" si="3"/>
        <v>2</v>
      </c>
      <c r="E56" s="55"/>
      <c r="F56" s="55"/>
      <c r="G56" s="31">
        <f>$C$1/$C$7</f>
        <v>2.142857142857143</v>
      </c>
      <c r="H56" s="56">
        <f>$C$1</f>
        <v>150</v>
      </c>
      <c r="I56" s="57">
        <f t="shared" si="6"/>
        <v>4.285714285714286</v>
      </c>
      <c r="J56" s="58">
        <f t="shared" si="8"/>
        <v>150</v>
      </c>
      <c r="K56" s="59"/>
      <c r="L56" s="57"/>
      <c r="M56" s="34"/>
    </row>
    <row r="57" spans="2:13" ht="12.75">
      <c r="B57" s="54" t="s">
        <v>60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2:13" ht="12.75">
      <c r="B58" s="29" t="s">
        <v>61</v>
      </c>
      <c r="C58" s="5"/>
      <c r="D58" s="30">
        <v>2</v>
      </c>
      <c r="E58" s="5">
        <v>1</v>
      </c>
      <c r="F58" s="5"/>
      <c r="G58" s="31">
        <f>E58*$C$1/$C$7</f>
        <v>2.142857142857143</v>
      </c>
      <c r="H58" s="32">
        <f>E58*$C$1</f>
        <v>150</v>
      </c>
      <c r="I58" s="33"/>
      <c r="J58" s="34"/>
      <c r="K58" s="35"/>
      <c r="L58" s="33">
        <f>D58*G58</f>
        <v>4.285714285714286</v>
      </c>
      <c r="M58" s="34">
        <f>H58</f>
        <v>150</v>
      </c>
    </row>
    <row r="59" spans="2:13" ht="12.75">
      <c r="B59" s="38" t="s">
        <v>62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2:13" ht="12.75">
      <c r="B60" s="29" t="s">
        <v>63</v>
      </c>
      <c r="C60" s="5"/>
      <c r="D60" s="40">
        <f>D59</f>
        <v>2</v>
      </c>
      <c r="E60" s="3">
        <v>1</v>
      </c>
      <c r="F60" s="5"/>
      <c r="G60" s="31">
        <f>E60*$C$1/$C$7</f>
        <v>2.142857142857143</v>
      </c>
      <c r="H60" s="32">
        <f>E60*$C$1</f>
        <v>150</v>
      </c>
      <c r="I60" s="47"/>
      <c r="J60" s="34"/>
      <c r="K60" s="35"/>
      <c r="L60" s="33">
        <f>D60*G60</f>
        <v>4.285714285714286</v>
      </c>
      <c r="M60" s="34">
        <f>H60</f>
        <v>150</v>
      </c>
    </row>
    <row r="61" spans="2:13" ht="12.75">
      <c r="B61" s="54" t="s">
        <v>64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2:13" ht="12.75">
      <c r="B62" s="29" t="s">
        <v>61</v>
      </c>
      <c r="C62" s="5"/>
      <c r="D62" s="36">
        <v>1</v>
      </c>
      <c r="E62" s="5">
        <v>1</v>
      </c>
      <c r="F62" s="5"/>
      <c r="G62" s="31">
        <f>E62*$C$1/$C$7</f>
        <v>2.142857142857143</v>
      </c>
      <c r="H62" s="32">
        <f>E62*$C$1</f>
        <v>150</v>
      </c>
      <c r="I62" s="33"/>
      <c r="J62" s="34"/>
      <c r="K62" s="35"/>
      <c r="L62" s="33">
        <f>D62*G62</f>
        <v>2.142857142857143</v>
      </c>
      <c r="M62" s="34">
        <f>H62</f>
        <v>150</v>
      </c>
    </row>
    <row r="63" spans="2:13" ht="12.75">
      <c r="B63" s="54" t="s">
        <v>65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2:13" ht="12.75">
      <c r="B64" s="54" t="s">
        <v>2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ht="12.75">
      <c r="B65" s="29" t="s">
        <v>63</v>
      </c>
      <c r="C65" s="5"/>
      <c r="D65" s="64">
        <v>1</v>
      </c>
      <c r="E65" s="3">
        <v>1</v>
      </c>
      <c r="F65" s="5"/>
      <c r="G65" s="31">
        <f>E65*$C$1/$C$7</f>
        <v>2.142857142857143</v>
      </c>
      <c r="H65" s="32">
        <f>E65*$C$1</f>
        <v>150</v>
      </c>
      <c r="I65" s="47"/>
      <c r="J65" s="34"/>
      <c r="K65" s="35"/>
      <c r="L65" s="33">
        <f>D65*G65</f>
        <v>2.142857142857143</v>
      </c>
      <c r="M65" s="34">
        <f>H65</f>
        <v>150</v>
      </c>
    </row>
    <row r="66" spans="2:13" ht="12.75">
      <c r="B66" s="54" t="s">
        <v>64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ht="12.75">
      <c r="B67" s="29" t="s">
        <v>66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ht="12.75">
      <c r="B68" s="54" t="s">
        <v>67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ht="12.75">
      <c r="B69" s="29" t="s">
        <v>63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ht="12.75">
      <c r="B70" s="54" t="s">
        <v>64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ht="12.75">
      <c r="B71" s="29" t="s">
        <v>68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ht="12.75">
      <c r="B72" s="29" t="s">
        <v>69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ht="12.75">
      <c r="B73" s="29" t="s">
        <v>70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5.75">
      <c r="B74" s="66" t="s">
        <v>71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zoomScale="75" zoomScaleNormal="75" zoomScaleSheetLayoutView="75" zoomScalePageLayoutView="75" workbookViewId="0" topLeftCell="A1">
      <pane ySplit="3" topLeftCell="A76" activePane="bottomLeft" state="frozen"/>
      <selection pane="bottomLeft" activeCell="E32" sqref="E32"/>
    </sheetView>
  </sheetViews>
  <sheetFormatPr defaultColWidth="8.75390625" defaultRowHeight="12.75"/>
  <cols>
    <col min="1" max="1" width="4.00390625" style="71" customWidth="1"/>
    <col min="2" max="2" width="11.00390625" style="71" customWidth="1"/>
    <col min="3" max="3" width="3.875" style="72" customWidth="1"/>
    <col min="4" max="4" width="38.125" style="71" customWidth="1"/>
    <col min="5" max="5" width="4.625" style="73" customWidth="1"/>
    <col min="6" max="6" width="6.625" style="74" customWidth="1"/>
    <col min="7" max="7" width="10.75390625" style="75" customWidth="1"/>
    <col min="8" max="8" width="4.625" style="71" customWidth="1"/>
    <col min="9" max="9" width="6.875" style="74" customWidth="1"/>
    <col min="10" max="11" width="12.375" style="75" customWidth="1"/>
    <col min="12" max="16384" width="8.75390625" style="71" customWidth="1"/>
  </cols>
  <sheetData>
    <row r="1" spans="1:11" s="76" customFormat="1" ht="37.5" customHeight="1">
      <c r="A1" s="321" t="s">
        <v>72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78" customFormat="1" ht="12.75" customHeight="1">
      <c r="A2" s="77" t="s">
        <v>73</v>
      </c>
      <c r="D2" s="79">
        <v>37503</v>
      </c>
      <c r="E2" s="80"/>
      <c r="F2" s="81"/>
      <c r="I2" s="81"/>
      <c r="J2" s="82" t="s">
        <v>74</v>
      </c>
      <c r="K2" s="83">
        <v>0</v>
      </c>
    </row>
    <row r="3" spans="1:11" s="86" customFormat="1" ht="39" customHeight="1">
      <c r="A3" s="84" t="s">
        <v>75</v>
      </c>
      <c r="B3" s="322" t="s">
        <v>76</v>
      </c>
      <c r="C3" s="322"/>
      <c r="D3" s="84" t="s">
        <v>77</v>
      </c>
      <c r="E3" s="84" t="s">
        <v>78</v>
      </c>
      <c r="F3" s="84" t="s">
        <v>79</v>
      </c>
      <c r="G3" s="85" t="s">
        <v>80</v>
      </c>
      <c r="H3" s="84" t="s">
        <v>78</v>
      </c>
      <c r="I3" s="84" t="s">
        <v>79</v>
      </c>
      <c r="J3" s="85" t="s">
        <v>80</v>
      </c>
      <c r="K3" s="85" t="s">
        <v>81</v>
      </c>
    </row>
    <row r="4" spans="1:11" ht="12.75" customHeight="1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1" s="76" customFormat="1" ht="12.75">
      <c r="A5" s="90" t="s">
        <v>82</v>
      </c>
      <c r="B5" s="91"/>
      <c r="C5" s="91"/>
      <c r="D5" s="92" t="s">
        <v>83</v>
      </c>
      <c r="E5" s="93"/>
      <c r="F5" s="94"/>
      <c r="G5" s="95"/>
      <c r="H5" s="93"/>
      <c r="I5" s="94"/>
      <c r="J5" s="95"/>
      <c r="K5" s="95"/>
    </row>
    <row r="6" spans="1:11" s="76" customFormat="1" ht="12.75">
      <c r="A6" s="90" t="s">
        <v>84</v>
      </c>
      <c r="B6" s="91"/>
      <c r="C6" s="91"/>
      <c r="D6" s="96" t="s">
        <v>85</v>
      </c>
      <c r="E6" s="93"/>
      <c r="F6" s="94"/>
      <c r="G6" s="95"/>
      <c r="H6" s="93"/>
      <c r="I6" s="94"/>
      <c r="J6" s="95"/>
      <c r="K6" s="95"/>
    </row>
    <row r="7" spans="1:11" s="76" customFormat="1" ht="12.75">
      <c r="A7" s="90" t="s">
        <v>86</v>
      </c>
      <c r="B7" s="91"/>
      <c r="C7" s="91"/>
      <c r="D7" s="97" t="s">
        <v>87</v>
      </c>
      <c r="E7" s="93"/>
      <c r="F7" s="94"/>
      <c r="G7" s="95"/>
      <c r="H7" s="93"/>
      <c r="I7" s="94"/>
      <c r="J7" s="95"/>
      <c r="K7" s="95"/>
    </row>
    <row r="8" spans="1:11" s="76" customFormat="1" ht="12.75">
      <c r="A8" s="90" t="s">
        <v>88</v>
      </c>
      <c r="B8" s="91"/>
      <c r="C8" s="91"/>
      <c r="D8" s="97" t="s">
        <v>87</v>
      </c>
      <c r="E8" s="93"/>
      <c r="F8" s="94"/>
      <c r="G8" s="95"/>
      <c r="H8" s="93"/>
      <c r="I8" s="94"/>
      <c r="J8" s="95"/>
      <c r="K8" s="95"/>
    </row>
    <row r="9" spans="1:11" s="76" customFormat="1" ht="12.75">
      <c r="A9" s="90" t="s">
        <v>89</v>
      </c>
      <c r="B9" s="91"/>
      <c r="C9" s="91"/>
      <c r="D9" s="96" t="s">
        <v>90</v>
      </c>
      <c r="E9" s="93"/>
      <c r="F9" s="94"/>
      <c r="G9" s="95"/>
      <c r="H9" s="93"/>
      <c r="I9" s="94"/>
      <c r="J9" s="95"/>
      <c r="K9" s="95"/>
    </row>
    <row r="10" spans="1:11" s="76" customFormat="1" ht="15" customHeight="1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>
      <c r="A11" s="100" t="s">
        <v>91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ht="12.75">
      <c r="A13" s="116" t="s">
        <v>92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2.95" customHeight="1">
      <c r="A14" s="121">
        <v>1</v>
      </c>
      <c r="B14" s="320"/>
      <c r="C14" s="320"/>
      <c r="D14" s="123" t="s">
        <v>93</v>
      </c>
      <c r="E14" s="124" t="s">
        <v>26</v>
      </c>
      <c r="F14" s="125">
        <v>30</v>
      </c>
      <c r="G14" s="126">
        <v>203</v>
      </c>
      <c r="H14" s="122"/>
      <c r="I14" s="123" t="s">
        <v>94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ht="12.75">
      <c r="A15" s="116" t="s">
        <v>95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2.95" customHeight="1">
      <c r="A16" s="121">
        <v>2</v>
      </c>
      <c r="B16" s="320"/>
      <c r="C16" s="320"/>
      <c r="D16" s="123" t="s">
        <v>96</v>
      </c>
      <c r="E16" s="124" t="s">
        <v>26</v>
      </c>
      <c r="F16" s="125">
        <v>0</v>
      </c>
      <c r="G16" s="127">
        <v>114.3</v>
      </c>
      <c r="H16" s="122"/>
      <c r="I16" s="123" t="s">
        <v>94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ht="12.75">
      <c r="A17" s="116" t="s">
        <v>97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2.95" customHeight="1">
      <c r="A18" s="121">
        <v>3</v>
      </c>
      <c r="B18" s="320"/>
      <c r="C18" s="320"/>
      <c r="D18" s="123" t="s">
        <v>98</v>
      </c>
      <c r="E18" s="124" t="s">
        <v>26</v>
      </c>
      <c r="F18" s="125" t="e">
        <f>'Doba instalace'!L71</f>
        <v>#REF!</v>
      </c>
      <c r="G18" s="132">
        <v>89</v>
      </c>
      <c r="H18" s="122"/>
      <c r="I18" s="123" t="s">
        <v>94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ht="12.75">
      <c r="A19" s="116" t="s">
        <v>99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2.95" customHeight="1">
      <c r="A20" s="121"/>
      <c r="B20" s="320"/>
      <c r="C20" s="320"/>
      <c r="D20" s="123" t="s">
        <v>98</v>
      </c>
      <c r="E20" s="124" t="s">
        <v>26</v>
      </c>
      <c r="F20" s="125" t="e">
        <f>'Doba instalace'!I71</f>
        <v>#REF!</v>
      </c>
      <c r="G20" s="132">
        <v>127</v>
      </c>
      <c r="H20" s="122"/>
      <c r="I20" s="123" t="s">
        <v>94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2.95" customHeight="1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2.95" customHeight="1">
      <c r="A22" s="135" t="s">
        <v>100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2.95" customHeight="1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ht="12.75">
      <c r="A24" s="116" t="s">
        <v>101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2.95" customHeight="1">
      <c r="A25" s="121">
        <v>4</v>
      </c>
      <c r="B25" s="324" t="s">
        <v>102</v>
      </c>
      <c r="C25" s="324"/>
      <c r="D25" s="143" t="s">
        <v>103</v>
      </c>
      <c r="E25" s="122" t="s">
        <v>104</v>
      </c>
      <c r="F25" s="144">
        <v>0</v>
      </c>
      <c r="G25" s="127">
        <v>584</v>
      </c>
      <c r="H25" s="122" t="s">
        <v>25</v>
      </c>
      <c r="I25" s="144">
        <v>0</v>
      </c>
      <c r="J25" s="127">
        <v>1.95</v>
      </c>
      <c r="K25" s="128">
        <f aca="true" t="shared" si="0" ref="K25:K35">(F25*G25)+(I25*J25)</f>
        <v>0</v>
      </c>
      <c r="L25" s="107"/>
    </row>
    <row r="26" spans="1:12" s="108" customFormat="1" ht="12.75" customHeight="1">
      <c r="A26" s="121">
        <v>5</v>
      </c>
      <c r="B26" s="324" t="s">
        <v>105</v>
      </c>
      <c r="C26" s="324"/>
      <c r="D26" s="143" t="s">
        <v>106</v>
      </c>
      <c r="E26" s="122" t="s">
        <v>104</v>
      </c>
      <c r="F26" s="144">
        <v>0</v>
      </c>
      <c r="G26" s="127">
        <v>397</v>
      </c>
      <c r="H26" s="122" t="s">
        <v>25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2.95" customHeight="1">
      <c r="A27" s="121">
        <v>6</v>
      </c>
      <c r="B27" s="324" t="s">
        <v>107</v>
      </c>
      <c r="C27" s="324"/>
      <c r="D27" s="143" t="s">
        <v>108</v>
      </c>
      <c r="E27" s="122" t="s">
        <v>104</v>
      </c>
      <c r="F27" s="144">
        <v>0</v>
      </c>
      <c r="G27" s="127">
        <v>281</v>
      </c>
      <c r="H27" s="122" t="s">
        <v>25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>
      <c r="A28" s="121">
        <v>7</v>
      </c>
      <c r="B28" s="145" t="s">
        <v>109</v>
      </c>
      <c r="C28" s="146"/>
      <c r="D28" s="147" t="s">
        <v>110</v>
      </c>
      <c r="E28" s="122" t="s">
        <v>104</v>
      </c>
      <c r="F28" s="144">
        <v>0</v>
      </c>
      <c r="G28" s="127">
        <v>203</v>
      </c>
      <c r="H28" s="122" t="s">
        <v>25</v>
      </c>
      <c r="I28" s="144">
        <v>0</v>
      </c>
      <c r="J28" s="127">
        <v>2.55</v>
      </c>
      <c r="K28" s="128">
        <f t="shared" si="0"/>
        <v>0</v>
      </c>
      <c r="L28" s="107"/>
    </row>
    <row r="29" spans="1:12" s="108" customFormat="1" ht="12.75" customHeight="1">
      <c r="A29" s="121">
        <v>8</v>
      </c>
      <c r="B29" s="145" t="s">
        <v>111</v>
      </c>
      <c r="C29" s="146"/>
      <c r="D29" s="147" t="s">
        <v>112</v>
      </c>
      <c r="E29" s="122" t="s">
        <v>104</v>
      </c>
      <c r="F29" s="144">
        <v>0</v>
      </c>
      <c r="G29" s="127">
        <v>130</v>
      </c>
      <c r="H29" s="122" t="s">
        <v>25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>
      <c r="A30" s="121">
        <v>9</v>
      </c>
      <c r="B30" s="325" t="s">
        <v>113</v>
      </c>
      <c r="C30" s="325"/>
      <c r="D30" s="147" t="s">
        <v>114</v>
      </c>
      <c r="E30" s="122" t="s">
        <v>104</v>
      </c>
      <c r="F30" s="144">
        <v>0</v>
      </c>
      <c r="G30" s="127">
        <v>130</v>
      </c>
      <c r="H30" s="122" t="s">
        <v>25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>
      <c r="A31" s="121">
        <v>10</v>
      </c>
      <c r="B31" s="145" t="s">
        <v>115</v>
      </c>
      <c r="C31" s="146"/>
      <c r="D31" s="147" t="s">
        <v>116</v>
      </c>
      <c r="E31" s="122" t="s">
        <v>104</v>
      </c>
      <c r="F31" s="144" t="e">
        <f>4+'Doba instalace'!I72</f>
        <v>#REF!</v>
      </c>
      <c r="G31" s="127">
        <v>215</v>
      </c>
      <c r="H31" s="122" t="s">
        <v>25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>
      <c r="A32" s="121">
        <v>11</v>
      </c>
      <c r="B32" s="145" t="s">
        <v>117</v>
      </c>
      <c r="C32" s="146"/>
      <c r="D32" s="147" t="s">
        <v>118</v>
      </c>
      <c r="E32" s="122" t="s">
        <v>104</v>
      </c>
      <c r="F32" s="144" t="e">
        <f>'Doba instalace'!L72</f>
        <v>#REF!</v>
      </c>
      <c r="G32" s="127">
        <v>397</v>
      </c>
      <c r="H32" s="122" t="s">
        <v>25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>
      <c r="A33" s="121">
        <v>12</v>
      </c>
      <c r="B33" s="145" t="s">
        <v>119</v>
      </c>
      <c r="C33" s="146"/>
      <c r="D33" s="147" t="s">
        <v>120</v>
      </c>
      <c r="E33" s="122" t="s">
        <v>104</v>
      </c>
      <c r="F33" s="144">
        <v>0</v>
      </c>
      <c r="G33" s="127">
        <v>130</v>
      </c>
      <c r="H33" s="122" t="s">
        <v>25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>
      <c r="A34" s="121">
        <v>13</v>
      </c>
      <c r="B34" s="325" t="s">
        <v>121</v>
      </c>
      <c r="C34" s="325"/>
      <c r="D34" s="147" t="s">
        <v>122</v>
      </c>
      <c r="E34" s="122" t="s">
        <v>104</v>
      </c>
      <c r="F34" s="144">
        <v>0</v>
      </c>
      <c r="G34" s="127">
        <v>449</v>
      </c>
      <c r="H34" s="122" t="s">
        <v>25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>
      <c r="A35" s="121">
        <v>14</v>
      </c>
      <c r="B35" s="325" t="s">
        <v>123</v>
      </c>
      <c r="C35" s="325"/>
      <c r="D35" s="147" t="s">
        <v>124</v>
      </c>
      <c r="E35" s="122" t="s">
        <v>104</v>
      </c>
      <c r="F35" s="144">
        <v>0</v>
      </c>
      <c r="G35" s="127">
        <v>391</v>
      </c>
      <c r="H35" s="122" t="s">
        <v>25</v>
      </c>
      <c r="I35" s="144">
        <v>0</v>
      </c>
      <c r="J35" s="127">
        <v>2.3</v>
      </c>
      <c r="K35" s="128">
        <f t="shared" si="0"/>
        <v>0</v>
      </c>
      <c r="L35" s="107"/>
    </row>
    <row r="36" spans="1:12" s="108" customFormat="1" ht="12.75">
      <c r="A36" s="116" t="s">
        <v>125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2.95" customHeight="1">
      <c r="A37" s="121">
        <v>15</v>
      </c>
      <c r="B37" s="323" t="s">
        <v>126</v>
      </c>
      <c r="C37" s="323"/>
      <c r="D37" s="145" t="s">
        <v>127</v>
      </c>
      <c r="E37" s="122" t="s">
        <v>25</v>
      </c>
      <c r="F37" s="144">
        <v>0</v>
      </c>
      <c r="G37" s="127">
        <v>1.8</v>
      </c>
      <c r="H37" s="122" t="s">
        <v>25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2.95" customHeight="1">
      <c r="A38" s="121">
        <v>16</v>
      </c>
      <c r="B38" s="323" t="s">
        <v>126</v>
      </c>
      <c r="C38" s="323"/>
      <c r="D38" s="145" t="s">
        <v>128</v>
      </c>
      <c r="E38" s="122" t="s">
        <v>25</v>
      </c>
      <c r="F38" s="144">
        <v>0</v>
      </c>
      <c r="G38" s="127">
        <v>2.4</v>
      </c>
      <c r="H38" s="122" t="s">
        <v>25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2.95" customHeight="1">
      <c r="A39" s="121">
        <v>17</v>
      </c>
      <c r="B39" s="323" t="s">
        <v>126</v>
      </c>
      <c r="C39" s="323"/>
      <c r="D39" s="145" t="s">
        <v>129</v>
      </c>
      <c r="E39" s="122" t="s">
        <v>25</v>
      </c>
      <c r="F39" s="144">
        <v>0</v>
      </c>
      <c r="G39" s="127">
        <v>3</v>
      </c>
      <c r="H39" s="122" t="s">
        <v>25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2.95" customHeight="1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2.95" customHeight="1">
      <c r="A41" s="135" t="s">
        <v>130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2.95" customHeight="1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ht="12.75">
      <c r="A43" s="116" t="s">
        <v>131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2.95" customHeight="1">
      <c r="A44" s="121">
        <v>18</v>
      </c>
      <c r="B44" s="323" t="s">
        <v>126</v>
      </c>
      <c r="C44" s="323"/>
      <c r="D44" s="145" t="s">
        <v>132</v>
      </c>
      <c r="E44" s="122" t="s">
        <v>104</v>
      </c>
      <c r="F44" s="144">
        <v>1</v>
      </c>
      <c r="G44" s="127">
        <v>200</v>
      </c>
      <c r="H44" s="122" t="s">
        <v>133</v>
      </c>
      <c r="I44" s="144">
        <v>0</v>
      </c>
      <c r="J44" s="148"/>
      <c r="K44" s="128">
        <f>(F44*G44*I44)</f>
        <v>0</v>
      </c>
      <c r="L44" s="107"/>
    </row>
    <row r="45" spans="1:12" s="108" customFormat="1" ht="12.95" customHeight="1">
      <c r="A45" s="121">
        <v>19</v>
      </c>
      <c r="B45" s="323" t="s">
        <v>126</v>
      </c>
      <c r="C45" s="323"/>
      <c r="D45" s="145" t="s">
        <v>134</v>
      </c>
      <c r="E45" s="122" t="s">
        <v>104</v>
      </c>
      <c r="F45" s="144">
        <v>1</v>
      </c>
      <c r="G45" s="127">
        <v>300</v>
      </c>
      <c r="H45" s="122" t="s">
        <v>133</v>
      </c>
      <c r="I45" s="144">
        <v>0</v>
      </c>
      <c r="J45" s="148"/>
      <c r="K45" s="128">
        <f>(F45*G45*I45)</f>
        <v>0</v>
      </c>
      <c r="L45" s="107"/>
    </row>
    <row r="46" spans="1:12" s="108" customFormat="1" ht="12.95" customHeight="1">
      <c r="A46" s="121">
        <v>20</v>
      </c>
      <c r="B46" s="323" t="s">
        <v>126</v>
      </c>
      <c r="C46" s="323"/>
      <c r="D46" s="145" t="s">
        <v>135</v>
      </c>
      <c r="E46" s="122" t="s">
        <v>104</v>
      </c>
      <c r="F46" s="144">
        <v>1</v>
      </c>
      <c r="G46" s="127">
        <v>400</v>
      </c>
      <c r="H46" s="122" t="s">
        <v>133</v>
      </c>
      <c r="I46" s="144">
        <v>0</v>
      </c>
      <c r="J46" s="148"/>
      <c r="K46" s="128">
        <f>(F46*G46*I46)</f>
        <v>0</v>
      </c>
      <c r="L46" s="107"/>
    </row>
    <row r="47" spans="1:12" s="108" customFormat="1" ht="12.95" customHeight="1">
      <c r="A47" s="121">
        <v>21</v>
      </c>
      <c r="B47" s="323" t="s">
        <v>126</v>
      </c>
      <c r="C47" s="323"/>
      <c r="D47" s="145" t="s">
        <v>136</v>
      </c>
      <c r="E47" s="122" t="s">
        <v>104</v>
      </c>
      <c r="F47" s="144">
        <v>1</v>
      </c>
      <c r="G47" s="127">
        <v>600</v>
      </c>
      <c r="H47" s="122" t="s">
        <v>133</v>
      </c>
      <c r="I47" s="144">
        <v>0</v>
      </c>
      <c r="J47" s="148"/>
      <c r="K47" s="128">
        <f>(F47*G47*I47)</f>
        <v>0</v>
      </c>
      <c r="L47" s="107"/>
    </row>
    <row r="48" spans="1:12" s="108" customFormat="1" ht="12.75">
      <c r="A48" s="149" t="s">
        <v>137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2.95" customHeight="1">
      <c r="A49" s="121">
        <v>22</v>
      </c>
      <c r="B49" s="323" t="s">
        <v>126</v>
      </c>
      <c r="C49" s="323"/>
      <c r="D49" s="145" t="s">
        <v>138</v>
      </c>
      <c r="E49" s="122" t="s">
        <v>104</v>
      </c>
      <c r="F49" s="144">
        <v>1</v>
      </c>
      <c r="G49" s="128">
        <v>54</v>
      </c>
      <c r="H49" s="122" t="s">
        <v>133</v>
      </c>
      <c r="I49" s="144">
        <v>0</v>
      </c>
      <c r="J49" s="148"/>
      <c r="K49" s="128">
        <f>(F49*G49*I49)</f>
        <v>0</v>
      </c>
      <c r="L49" s="107"/>
    </row>
    <row r="50" spans="1:12" s="108" customFormat="1" ht="12.95" customHeight="1">
      <c r="A50" s="121">
        <v>23</v>
      </c>
      <c r="B50" s="327" t="s">
        <v>126</v>
      </c>
      <c r="C50" s="327"/>
      <c r="D50" s="145" t="s">
        <v>139</v>
      </c>
      <c r="E50" s="122" t="s">
        <v>104</v>
      </c>
      <c r="F50" s="144">
        <v>1</v>
      </c>
      <c r="G50" s="128">
        <v>83</v>
      </c>
      <c r="H50" s="122" t="s">
        <v>133</v>
      </c>
      <c r="I50" s="144">
        <v>0</v>
      </c>
      <c r="J50" s="148"/>
      <c r="K50" s="128">
        <f>(F50*G50*I50)</f>
        <v>0</v>
      </c>
      <c r="L50" s="107"/>
    </row>
    <row r="51" spans="1:12" s="108" customFormat="1" ht="12.95" customHeight="1">
      <c r="A51" s="150">
        <v>24</v>
      </c>
      <c r="B51" s="323" t="s">
        <v>126</v>
      </c>
      <c r="C51" s="323"/>
      <c r="D51" s="151" t="s">
        <v>140</v>
      </c>
      <c r="E51" s="152" t="s">
        <v>104</v>
      </c>
      <c r="F51" s="153">
        <v>1</v>
      </c>
      <c r="G51" s="154">
        <v>130</v>
      </c>
      <c r="H51" s="152" t="s">
        <v>133</v>
      </c>
      <c r="I51" s="153">
        <v>0</v>
      </c>
      <c r="J51" s="155"/>
      <c r="K51" s="154">
        <f>(F51*G51*I51)</f>
        <v>0</v>
      </c>
      <c r="L51" s="107"/>
    </row>
    <row r="52" spans="1:12" s="108" customFormat="1" ht="12.75">
      <c r="A52" s="116" t="s">
        <v>141</v>
      </c>
      <c r="B52" s="117"/>
      <c r="C52" s="111"/>
      <c r="D52" s="156" t="s">
        <v>142</v>
      </c>
      <c r="E52" s="329"/>
      <c r="F52" s="329"/>
      <c r="G52" s="329"/>
      <c r="H52" s="330"/>
      <c r="I52" s="330"/>
      <c r="J52" s="330"/>
      <c r="K52" s="158"/>
      <c r="L52" s="107"/>
    </row>
    <row r="53" spans="1:12" s="108" customFormat="1" ht="12.95" customHeight="1">
      <c r="A53" s="121">
        <v>25</v>
      </c>
      <c r="B53" s="323" t="s">
        <v>126</v>
      </c>
      <c r="C53" s="323"/>
      <c r="D53" s="145" t="s">
        <v>143</v>
      </c>
      <c r="E53" s="159" t="s">
        <v>104</v>
      </c>
      <c r="F53" s="160">
        <v>0</v>
      </c>
      <c r="G53" s="161">
        <v>194</v>
      </c>
      <c r="H53" s="162" t="s">
        <v>133</v>
      </c>
      <c r="I53" s="163">
        <v>0</v>
      </c>
      <c r="J53" s="164"/>
      <c r="K53" s="161">
        <f>(F53*G53*I53)</f>
        <v>0</v>
      </c>
      <c r="L53" s="107"/>
    </row>
    <row r="54" spans="1:12" s="108" customFormat="1" ht="12.95" customHeight="1">
      <c r="A54" s="121">
        <v>26</v>
      </c>
      <c r="B54" s="323" t="s">
        <v>126</v>
      </c>
      <c r="C54" s="323"/>
      <c r="D54" s="145" t="s">
        <v>144</v>
      </c>
      <c r="E54" s="122" t="s">
        <v>104</v>
      </c>
      <c r="F54" s="144" t="e">
        <f>CEILING(('Doba instalace'!I71+'Doba instalace'!L71)/7.5,1)</f>
        <v>#REF!</v>
      </c>
      <c r="G54" s="128">
        <v>204</v>
      </c>
      <c r="H54" s="121" t="s">
        <v>133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2.95" customHeight="1">
      <c r="A55" s="167">
        <v>27</v>
      </c>
      <c r="B55" s="327" t="s">
        <v>126</v>
      </c>
      <c r="C55" s="327"/>
      <c r="D55" s="145" t="s">
        <v>145</v>
      </c>
      <c r="E55" s="152" t="s">
        <v>104</v>
      </c>
      <c r="F55" s="153">
        <f>CEILING(F14/7.5,1)</f>
        <v>4</v>
      </c>
      <c r="G55" s="154">
        <v>201</v>
      </c>
      <c r="H55" s="121" t="s">
        <v>133</v>
      </c>
      <c r="I55" s="168">
        <v>1</v>
      </c>
      <c r="J55" s="169"/>
      <c r="K55" s="128">
        <f>(F55*G55*I55)</f>
        <v>804</v>
      </c>
      <c r="L55" s="107"/>
    </row>
    <row r="56" spans="1:12" s="108" customFormat="1" ht="12.95" customHeight="1">
      <c r="A56" s="150"/>
      <c r="B56" s="170"/>
      <c r="C56" s="171"/>
      <c r="D56" s="172" t="s">
        <v>146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2.95" customHeight="1">
      <c r="A57" s="162">
        <v>28</v>
      </c>
      <c r="B57" s="326" t="s">
        <v>126</v>
      </c>
      <c r="C57" s="326"/>
      <c r="D57" s="145" t="s">
        <v>143</v>
      </c>
      <c r="E57" s="159" t="s">
        <v>104</v>
      </c>
      <c r="F57" s="160">
        <v>0</v>
      </c>
      <c r="G57" s="161">
        <v>161</v>
      </c>
      <c r="H57" s="121" t="s">
        <v>133</v>
      </c>
      <c r="I57" s="163">
        <v>0</v>
      </c>
      <c r="J57" s="164"/>
      <c r="K57" s="128">
        <f>(F57*G57*I57)</f>
        <v>0</v>
      </c>
      <c r="L57" s="107"/>
    </row>
    <row r="58" spans="1:12" s="108" customFormat="1" ht="12.95" customHeight="1">
      <c r="A58" s="121">
        <v>29</v>
      </c>
      <c r="B58" s="323" t="s">
        <v>126</v>
      </c>
      <c r="C58" s="323"/>
      <c r="D58" s="145" t="s">
        <v>144</v>
      </c>
      <c r="E58" s="122" t="s">
        <v>104</v>
      </c>
      <c r="F58" s="144">
        <v>0</v>
      </c>
      <c r="G58" s="128">
        <v>161</v>
      </c>
      <c r="H58" s="121" t="s">
        <v>133</v>
      </c>
      <c r="I58" s="165">
        <v>0</v>
      </c>
      <c r="J58" s="166"/>
      <c r="K58" s="128">
        <f>(F58*G58*I58)</f>
        <v>0</v>
      </c>
      <c r="L58" s="107"/>
    </row>
    <row r="59" spans="1:12" s="108" customFormat="1" ht="12.95" customHeight="1">
      <c r="A59" s="121">
        <v>30</v>
      </c>
      <c r="B59" s="323" t="s">
        <v>126</v>
      </c>
      <c r="C59" s="323"/>
      <c r="D59" s="145" t="s">
        <v>145</v>
      </c>
      <c r="E59" s="122" t="s">
        <v>104</v>
      </c>
      <c r="F59" s="144">
        <v>0</v>
      </c>
      <c r="G59" s="128">
        <v>172</v>
      </c>
      <c r="H59" s="121" t="s">
        <v>133</v>
      </c>
      <c r="I59" s="165">
        <v>0</v>
      </c>
      <c r="J59" s="166"/>
      <c r="K59" s="128">
        <f>(F59*G59*I59)</f>
        <v>0</v>
      </c>
      <c r="L59" s="107"/>
    </row>
    <row r="60" spans="1:12" s="108" customFormat="1" ht="12.95" customHeight="1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2.95" customHeight="1">
      <c r="A61" s="135" t="s">
        <v>147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2.95" customHeight="1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ht="12.75">
      <c r="A63" s="116" t="s">
        <v>148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2.95" customHeight="1">
      <c r="A64" s="121">
        <v>31</v>
      </c>
      <c r="B64" s="323" t="s">
        <v>126</v>
      </c>
      <c r="C64" s="323"/>
      <c r="D64" s="328" t="s">
        <v>149</v>
      </c>
      <c r="E64" s="328"/>
      <c r="F64" s="328"/>
      <c r="G64" s="328"/>
      <c r="H64" s="328"/>
      <c r="I64" s="328"/>
      <c r="J64" s="328"/>
      <c r="K64" s="179" t="e">
        <f>#REF!</f>
        <v>#REF!</v>
      </c>
      <c r="L64" s="107"/>
    </row>
    <row r="65" spans="1:12" s="108" customFormat="1" ht="12.95" customHeight="1">
      <c r="A65" s="121">
        <v>32</v>
      </c>
      <c r="B65" s="323" t="s">
        <v>126</v>
      </c>
      <c r="C65" s="323"/>
      <c r="D65" s="328" t="s">
        <v>150</v>
      </c>
      <c r="E65" s="328"/>
      <c r="F65" s="328"/>
      <c r="G65" s="328"/>
      <c r="H65" s="328"/>
      <c r="I65" s="328"/>
      <c r="J65" s="328"/>
      <c r="K65" s="179" t="e">
        <f>(#REF!-(SUM(#REF!)+SUM(#REF!)))*0.05</f>
        <v>#REF!</v>
      </c>
      <c r="L65" s="107"/>
    </row>
    <row r="66" spans="1:12" s="108" customFormat="1" ht="12.95" customHeight="1">
      <c r="A66" s="121">
        <v>33</v>
      </c>
      <c r="B66" s="323" t="s">
        <v>126</v>
      </c>
      <c r="C66" s="323"/>
      <c r="D66" s="328" t="s">
        <v>126</v>
      </c>
      <c r="E66" s="328"/>
      <c r="F66" s="328"/>
      <c r="G66" s="328"/>
      <c r="H66" s="328"/>
      <c r="I66" s="328"/>
      <c r="J66" s="328"/>
      <c r="K66" s="179">
        <v>0</v>
      </c>
      <c r="L66" s="107"/>
    </row>
    <row r="67" spans="1:12" s="108" customFormat="1" ht="12.95" customHeight="1">
      <c r="A67" s="121">
        <v>34</v>
      </c>
      <c r="B67" s="323" t="s">
        <v>126</v>
      </c>
      <c r="C67" s="323"/>
      <c r="D67" s="328" t="s">
        <v>126</v>
      </c>
      <c r="E67" s="328"/>
      <c r="F67" s="328"/>
      <c r="G67" s="328"/>
      <c r="H67" s="328"/>
      <c r="I67" s="328"/>
      <c r="J67" s="328"/>
      <c r="K67" s="179">
        <v>0</v>
      </c>
      <c r="L67" s="107"/>
    </row>
    <row r="68" spans="1:12" s="108" customFormat="1" ht="12.95" customHeight="1">
      <c r="A68" s="121">
        <v>35</v>
      </c>
      <c r="B68" s="323" t="s">
        <v>126</v>
      </c>
      <c r="C68" s="323"/>
      <c r="D68" s="328" t="s">
        <v>126</v>
      </c>
      <c r="E68" s="328"/>
      <c r="F68" s="328"/>
      <c r="G68" s="328"/>
      <c r="H68" s="328"/>
      <c r="I68" s="328"/>
      <c r="J68" s="328"/>
      <c r="K68" s="179">
        <v>0</v>
      </c>
      <c r="L68" s="107"/>
    </row>
    <row r="69" spans="1:12" s="108" customFormat="1" ht="12.95" customHeight="1">
      <c r="A69" s="121">
        <v>36</v>
      </c>
      <c r="B69" s="323" t="s">
        <v>126</v>
      </c>
      <c r="C69" s="323"/>
      <c r="D69" s="328" t="s">
        <v>126</v>
      </c>
      <c r="E69" s="328"/>
      <c r="F69" s="328"/>
      <c r="G69" s="328"/>
      <c r="H69" s="328"/>
      <c r="I69" s="328"/>
      <c r="J69" s="328"/>
      <c r="K69" s="179">
        <v>0</v>
      </c>
      <c r="L69" s="107"/>
    </row>
    <row r="70" spans="1:12" s="108" customFormat="1" ht="12.95" customHeight="1">
      <c r="A70" s="121">
        <v>37</v>
      </c>
      <c r="B70" s="323" t="s">
        <v>126</v>
      </c>
      <c r="C70" s="323"/>
      <c r="D70" s="328" t="s">
        <v>126</v>
      </c>
      <c r="E70" s="328"/>
      <c r="F70" s="328"/>
      <c r="G70" s="328"/>
      <c r="H70" s="328"/>
      <c r="I70" s="328"/>
      <c r="J70" s="328"/>
      <c r="K70" s="179">
        <v>0</v>
      </c>
      <c r="L70" s="107"/>
    </row>
    <row r="71" spans="1:12" s="108" customFormat="1" ht="12.95" customHeight="1">
      <c r="A71" s="121">
        <v>38</v>
      </c>
      <c r="B71" s="323" t="s">
        <v>126</v>
      </c>
      <c r="C71" s="323"/>
      <c r="D71" s="328" t="s">
        <v>126</v>
      </c>
      <c r="E71" s="328"/>
      <c r="F71" s="328"/>
      <c r="G71" s="328"/>
      <c r="H71" s="328"/>
      <c r="I71" s="328"/>
      <c r="J71" s="328"/>
      <c r="K71" s="179">
        <v>0</v>
      </c>
      <c r="L71" s="107"/>
    </row>
    <row r="72" spans="1:12" s="108" customFormat="1" ht="12.95" customHeight="1">
      <c r="A72" s="121">
        <v>39</v>
      </c>
      <c r="B72" s="323" t="s">
        <v>126</v>
      </c>
      <c r="C72" s="323"/>
      <c r="D72" s="328" t="s">
        <v>126</v>
      </c>
      <c r="E72" s="328"/>
      <c r="F72" s="328"/>
      <c r="G72" s="328"/>
      <c r="H72" s="328"/>
      <c r="I72" s="328"/>
      <c r="J72" s="328"/>
      <c r="K72" s="179">
        <v>0</v>
      </c>
      <c r="L72" s="107"/>
    </row>
    <row r="73" spans="1:12" s="108" customFormat="1" ht="12.95" customHeight="1">
      <c r="A73" s="121">
        <v>40</v>
      </c>
      <c r="B73" s="323" t="s">
        <v>126</v>
      </c>
      <c r="C73" s="323"/>
      <c r="D73" s="328" t="s">
        <v>126</v>
      </c>
      <c r="E73" s="328"/>
      <c r="F73" s="328"/>
      <c r="G73" s="328"/>
      <c r="H73" s="328"/>
      <c r="I73" s="328"/>
      <c r="J73" s="328"/>
      <c r="K73" s="179">
        <v>0</v>
      </c>
      <c r="L73" s="107"/>
    </row>
    <row r="74" spans="1:12" s="108" customFormat="1" ht="12.95" customHeight="1">
      <c r="A74" s="121">
        <v>41</v>
      </c>
      <c r="B74" s="323" t="s">
        <v>126</v>
      </c>
      <c r="C74" s="323"/>
      <c r="D74" s="331" t="s">
        <v>151</v>
      </c>
      <c r="E74" s="331"/>
      <c r="F74" s="331"/>
      <c r="G74" s="331"/>
      <c r="H74" s="331"/>
      <c r="I74" s="331"/>
      <c r="J74" s="331"/>
      <c r="K74" s="179">
        <v>0</v>
      </c>
      <c r="L74" s="107"/>
    </row>
    <row r="75" spans="1:12" s="108" customFormat="1" ht="12.95" customHeight="1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2.95" customHeight="1">
      <c r="A76" s="135" t="s">
        <v>152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2.95" customHeight="1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ht="12.75">
      <c r="A78" s="116" t="s">
        <v>153</v>
      </c>
      <c r="B78" s="117"/>
      <c r="C78" s="111"/>
      <c r="D78" s="118"/>
      <c r="E78" s="334" t="s">
        <v>154</v>
      </c>
      <c r="F78" s="334"/>
      <c r="G78" s="334"/>
      <c r="H78" s="334" t="s">
        <v>155</v>
      </c>
      <c r="I78" s="334"/>
      <c r="J78" s="334"/>
      <c r="K78" s="115"/>
      <c r="L78" s="107"/>
    </row>
    <row r="79" spans="1:12" s="108" customFormat="1" ht="12.95" customHeight="1">
      <c r="A79" s="121">
        <v>42</v>
      </c>
      <c r="B79" s="332"/>
      <c r="C79" s="332"/>
      <c r="D79" s="181" t="s">
        <v>156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2.95" customHeight="1">
      <c r="A80" s="121">
        <v>43</v>
      </c>
      <c r="B80" s="332"/>
      <c r="C80" s="332"/>
      <c r="D80" s="181" t="s">
        <v>157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2.95" customHeight="1">
      <c r="A81" s="121">
        <v>44</v>
      </c>
      <c r="B81" s="332"/>
      <c r="C81" s="332"/>
      <c r="D81" s="181" t="s">
        <v>158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2.95" customHeight="1">
      <c r="A82" s="121">
        <v>45</v>
      </c>
      <c r="B82" s="332"/>
      <c r="C82" s="332"/>
      <c r="D82" s="181" t="s">
        <v>159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2.95" customHeight="1">
      <c r="A83" s="121">
        <v>46</v>
      </c>
      <c r="B83" s="332"/>
      <c r="C83" s="332"/>
      <c r="D83" s="181" t="s">
        <v>151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2.95" customHeight="1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2.95" customHeight="1">
      <c r="A85" s="135" t="s">
        <v>160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2.95" customHeight="1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ht="12.75">
      <c r="A87" s="116" t="s">
        <v>161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2.95" customHeight="1">
      <c r="A88" s="121">
        <v>27</v>
      </c>
      <c r="B88" s="332"/>
      <c r="C88" s="332"/>
      <c r="D88" s="183" t="s">
        <v>162</v>
      </c>
      <c r="E88" s="184"/>
      <c r="F88" s="184"/>
      <c r="G88" s="184"/>
      <c r="H88" s="183" t="s">
        <v>163</v>
      </c>
      <c r="I88" s="185" t="s">
        <v>164</v>
      </c>
      <c r="J88" s="186">
        <f>850000-J89</f>
        <v>688000</v>
      </c>
      <c r="K88" s="127"/>
      <c r="L88" s="107"/>
    </row>
    <row r="89" spans="1:12" s="108" customFormat="1" ht="12.95" customHeight="1">
      <c r="A89" s="121">
        <v>27</v>
      </c>
      <c r="B89" s="332"/>
      <c r="C89" s="332"/>
      <c r="D89" s="183" t="s">
        <v>165</v>
      </c>
      <c r="E89" s="184"/>
      <c r="F89" s="184"/>
      <c r="G89" s="187" t="s">
        <v>166</v>
      </c>
      <c r="H89" s="183" t="s">
        <v>163</v>
      </c>
      <c r="I89" s="185" t="s">
        <v>164</v>
      </c>
      <c r="J89" s="188">
        <v>162000</v>
      </c>
      <c r="K89" s="127"/>
      <c r="L89" s="107"/>
    </row>
    <row r="90" spans="1:12" s="108" customFormat="1" ht="12.95" customHeight="1">
      <c r="A90" s="121">
        <v>27</v>
      </c>
      <c r="B90" s="332"/>
      <c r="C90" s="332"/>
      <c r="D90" s="183" t="s">
        <v>167</v>
      </c>
      <c r="E90" s="184"/>
      <c r="F90" s="184"/>
      <c r="G90" s="187"/>
      <c r="H90" s="183" t="s">
        <v>163</v>
      </c>
      <c r="I90" s="185" t="s">
        <v>164</v>
      </c>
      <c r="J90" s="189">
        <f>G14*175</f>
        <v>35525</v>
      </c>
      <c r="K90" s="127"/>
      <c r="L90" s="107"/>
    </row>
    <row r="91" spans="1:12" s="108" customFormat="1" ht="12.95" customHeight="1">
      <c r="A91" s="167">
        <v>28</v>
      </c>
      <c r="B91" s="335"/>
      <c r="C91" s="335"/>
      <c r="D91" s="190" t="s">
        <v>168</v>
      </c>
      <c r="E91" s="191"/>
      <c r="F91" s="191"/>
      <c r="G91" s="192" t="s">
        <v>166</v>
      </c>
      <c r="H91" s="183" t="s">
        <v>163</v>
      </c>
      <c r="I91" s="185" t="s">
        <v>164</v>
      </c>
      <c r="J91" s="193">
        <v>32000</v>
      </c>
      <c r="K91" s="194"/>
      <c r="L91" s="107"/>
    </row>
    <row r="92" spans="1:12" s="108" customFormat="1" ht="12.95" customHeight="1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2.95" customHeight="1">
      <c r="A93" s="162">
        <v>25</v>
      </c>
      <c r="B93" s="336"/>
      <c r="C93" s="336"/>
      <c r="D93" s="198" t="s">
        <v>169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2.95" customHeight="1">
      <c r="A94" s="121">
        <v>26</v>
      </c>
      <c r="B94" s="332"/>
      <c r="C94" s="332"/>
      <c r="D94" s="183" t="s">
        <v>170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2.95" customHeight="1">
      <c r="A95" s="135" t="s">
        <v>171</v>
      </c>
      <c r="B95" s="136"/>
      <c r="C95" s="136"/>
      <c r="D95" s="137"/>
      <c r="E95" s="138"/>
      <c r="F95" s="139"/>
      <c r="G95" s="140"/>
      <c r="H95" s="173" t="s">
        <v>172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2.95" customHeight="1">
      <c r="A96" s="121">
        <v>27</v>
      </c>
      <c r="B96" s="332"/>
      <c r="C96" s="332"/>
      <c r="D96" s="183" t="s">
        <v>173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2.95" customHeight="1">
      <c r="A97" s="121">
        <v>27</v>
      </c>
      <c r="B97" s="332"/>
      <c r="C97" s="332"/>
      <c r="D97" s="183" t="s">
        <v>174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</v>
      </c>
      <c r="L97" s="107"/>
    </row>
    <row r="98" spans="1:12" s="108" customFormat="1" ht="12.95" customHeight="1">
      <c r="A98" s="333" t="s">
        <v>175</v>
      </c>
      <c r="B98" s="333"/>
      <c r="C98" s="333"/>
      <c r="D98" s="333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2.95" customHeight="1">
      <c r="A99" s="211" t="s">
        <v>176</v>
      </c>
      <c r="B99" s="212"/>
      <c r="C99" s="212"/>
      <c r="D99" s="213"/>
      <c r="E99" s="214"/>
      <c r="F99" s="215"/>
      <c r="G99" s="216"/>
      <c r="H99" s="217" t="s">
        <v>172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2.95" customHeight="1"/>
    <row r="109" ht="12.95" customHeight="1"/>
    <row r="110" ht="12.95" customHeight="1"/>
    <row r="111" ht="12.95" customHeight="1"/>
    <row r="112" ht="12.95" customHeight="1"/>
    <row r="113" ht="12.95" customHeight="1"/>
    <row r="114" ht="12.95" customHeight="1"/>
    <row r="115" ht="12.95" customHeight="1"/>
    <row r="116" ht="12.95" customHeight="1"/>
    <row r="117" ht="12.95" customHeight="1"/>
    <row r="118" ht="12.95" customHeight="1"/>
    <row r="119" ht="12.95" customHeight="1"/>
    <row r="120" ht="12.95" customHeight="1"/>
    <row r="121" ht="12.95" customHeight="1"/>
    <row r="122" ht="12.95" customHeight="1"/>
    <row r="123" ht="12.95" customHeight="1"/>
    <row r="124" ht="12.95" customHeight="1"/>
    <row r="125" ht="12.95" customHeight="1"/>
    <row r="126" ht="12.95" customHeight="1"/>
    <row r="127" ht="12.95" customHeight="1"/>
    <row r="128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.95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.95" customHeight="1"/>
    <row r="465" ht="12.95" customHeight="1"/>
    <row r="466" ht="12.95" customHeight="1"/>
    <row r="467" ht="12.95" customHeight="1"/>
    <row r="468" ht="12.95" customHeight="1"/>
    <row r="469" ht="12.95" customHeight="1"/>
    <row r="470" ht="12.95" customHeight="1"/>
    <row r="471" ht="12.95" customHeight="1"/>
    <row r="472" ht="12.95" customHeight="1"/>
    <row r="473" ht="12.95" customHeight="1"/>
    <row r="474" ht="12.95" customHeight="1"/>
    <row r="475" ht="12.95" customHeight="1"/>
    <row r="476" ht="12.95" customHeight="1"/>
    <row r="477" ht="12.95" customHeight="1"/>
    <row r="478" ht="12.95" customHeight="1"/>
    <row r="479" ht="12.95" customHeight="1"/>
    <row r="480" ht="12.95" customHeight="1"/>
    <row r="481" ht="12.95" customHeight="1"/>
    <row r="482" ht="12.95" customHeight="1"/>
    <row r="483" ht="12.95" customHeight="1"/>
    <row r="484" ht="12.95" customHeight="1"/>
    <row r="485" ht="12.95" customHeight="1"/>
    <row r="486" ht="12.95" customHeight="1"/>
    <row r="487" ht="12.95" customHeight="1"/>
    <row r="488" ht="12.95" customHeight="1"/>
    <row r="489" ht="12.95" customHeight="1"/>
    <row r="490" ht="12.95" customHeight="1"/>
    <row r="491" ht="12.95" customHeight="1"/>
    <row r="492" ht="12.95" customHeight="1"/>
    <row r="493" ht="12.95" customHeight="1"/>
    <row r="494" ht="12.95" customHeight="1"/>
    <row r="495" ht="12.95" customHeight="1"/>
    <row r="496" ht="12.95" customHeight="1"/>
    <row r="497" ht="12.95" customHeight="1"/>
    <row r="498" ht="12.95" customHeight="1"/>
    <row r="499" ht="12.95" customHeight="1"/>
    <row r="500" ht="12.95" customHeight="1"/>
    <row r="501" ht="12.95" customHeight="1"/>
    <row r="502" ht="12.95" customHeight="1"/>
    <row r="503" ht="12.95" customHeight="1"/>
    <row r="504" ht="12.95" customHeight="1"/>
    <row r="505" ht="12.95" customHeight="1"/>
    <row r="506" ht="12.95" customHeight="1"/>
    <row r="507" ht="12.95" customHeight="1"/>
    <row r="508" ht="12.95" customHeight="1"/>
    <row r="509" ht="12.95" customHeight="1"/>
    <row r="510" ht="12.95" customHeight="1"/>
    <row r="511" ht="12.95" customHeight="1"/>
    <row r="512" ht="12.95" customHeight="1"/>
    <row r="513" ht="12.95" customHeight="1"/>
    <row r="514" ht="12.95" customHeight="1"/>
    <row r="515" ht="12.95" customHeight="1"/>
    <row r="516" ht="12.95" customHeight="1"/>
    <row r="517" ht="12.95" customHeight="1"/>
    <row r="518" ht="12.95" customHeight="1"/>
    <row r="519" ht="12.95" customHeight="1"/>
    <row r="520" ht="12.95" customHeight="1"/>
    <row r="521" ht="12.95" customHeight="1"/>
    <row r="522" ht="12.95" customHeight="1"/>
    <row r="523" ht="12.95" customHeight="1"/>
    <row r="524" ht="12.95" customHeight="1"/>
    <row r="525" ht="12.95" customHeight="1"/>
    <row r="526" ht="12.95" customHeight="1"/>
    <row r="527" ht="12.95" customHeight="1"/>
    <row r="528" ht="12.95" customHeight="1"/>
    <row r="529" ht="12.95" customHeight="1"/>
    <row r="530" ht="12.95" customHeight="1"/>
    <row r="531" ht="12.95" customHeight="1"/>
    <row r="532" ht="12.95" customHeight="1"/>
    <row r="533" ht="12.95" customHeight="1"/>
    <row r="534" ht="12.95" customHeight="1"/>
    <row r="535" ht="12.95" customHeight="1"/>
    <row r="536" ht="12.95" customHeight="1"/>
    <row r="537" ht="12.95" customHeight="1"/>
    <row r="538" ht="12.95" customHeight="1"/>
    <row r="539" ht="12.95" customHeight="1"/>
    <row r="540" ht="12.95" customHeight="1"/>
    <row r="541" ht="12.95" customHeight="1"/>
    <row r="542" ht="12.95" customHeight="1"/>
    <row r="543" ht="12.95" customHeight="1"/>
    <row r="544" ht="12.95" customHeight="1"/>
    <row r="545" ht="12.95" customHeight="1"/>
    <row r="546" ht="12.95" customHeight="1"/>
    <row r="547" ht="12.95" customHeight="1"/>
    <row r="548" ht="12.95" customHeight="1"/>
    <row r="549" ht="12.95" customHeight="1"/>
    <row r="550" ht="12.95" customHeight="1"/>
    <row r="551" ht="12.95" customHeight="1"/>
    <row r="552" ht="12.95" customHeight="1"/>
    <row r="553" ht="12.95" customHeight="1"/>
    <row r="554" ht="12.95" customHeight="1"/>
    <row r="555" ht="12.95" customHeight="1"/>
    <row r="556" ht="12.95" customHeight="1"/>
    <row r="557" ht="12.95" customHeight="1"/>
    <row r="558" ht="12.95" customHeight="1"/>
    <row r="559" ht="12.95" customHeight="1"/>
    <row r="560" ht="12.95" customHeight="1"/>
    <row r="561" ht="12.95" customHeight="1"/>
    <row r="562" ht="12.95" customHeight="1"/>
    <row r="563" ht="12.95" customHeight="1"/>
    <row r="564" ht="12.95" customHeight="1"/>
    <row r="565" ht="12.95" customHeight="1"/>
    <row r="566" ht="12.95" customHeight="1"/>
    <row r="567" ht="12.95" customHeight="1"/>
    <row r="568" ht="12.95" customHeight="1"/>
    <row r="569" ht="12.95" customHeight="1"/>
    <row r="570" ht="12.95" customHeight="1"/>
    <row r="571" ht="12.95" customHeight="1"/>
    <row r="572" ht="12.95" customHeight="1"/>
    <row r="573" ht="12.95" customHeight="1"/>
    <row r="574" ht="12.95" customHeight="1"/>
    <row r="575" ht="12.95" customHeight="1"/>
    <row r="576" ht="12.95" customHeight="1"/>
    <row r="577" ht="12.95" customHeight="1"/>
    <row r="578" ht="12.95" customHeight="1"/>
    <row r="579" ht="12.95" customHeight="1"/>
    <row r="580" ht="12.95" customHeight="1"/>
    <row r="581" ht="12.95" customHeight="1"/>
    <row r="582" ht="12.95" customHeight="1"/>
    <row r="583" ht="12.95" customHeight="1"/>
    <row r="584" ht="12.95" customHeight="1"/>
    <row r="585" ht="12.95" customHeight="1"/>
  </sheetData>
  <mergeCells count="68"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65:C65"/>
    <mergeCell ref="D65:J65"/>
    <mergeCell ref="B72:C72"/>
    <mergeCell ref="D72:J72"/>
    <mergeCell ref="B69:C69"/>
    <mergeCell ref="D69:J69"/>
    <mergeCell ref="B66:C66"/>
    <mergeCell ref="D66:J66"/>
    <mergeCell ref="B45:C45"/>
    <mergeCell ref="B46:C46"/>
    <mergeCell ref="B47:C47"/>
    <mergeCell ref="B49:C49"/>
    <mergeCell ref="B55:C55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20:C20"/>
    <mergeCell ref="A1:K1"/>
    <mergeCell ref="B3:C3"/>
    <mergeCell ref="B14:C14"/>
    <mergeCell ref="B16:C16"/>
    <mergeCell ref="B18:C18"/>
  </mergeCells>
  <printOptions/>
  <pageMargins left="0.7875" right="0.39375" top="0.33333333333333337" bottom="0.39375000000000004" header="0.11805555555555557" footer="0.11805555555555557"/>
  <pageSetup horizontalDpi="300" verticalDpi="300" orientation="portrait" paperSize="9" scale="80"/>
  <headerFooter alignWithMargins="0">
    <oddFooter>&amp;LArial CE,kurzíva\&amp;12List č. &amp;P z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Blovska Jitka</cp:lastModifiedBy>
  <cp:lastPrinted>2017-12-13T07:20:29Z</cp:lastPrinted>
  <dcterms:created xsi:type="dcterms:W3CDTF">2009-06-04T13:50:58Z</dcterms:created>
  <dcterms:modified xsi:type="dcterms:W3CDTF">2017-12-13T09:05:01Z</dcterms:modified>
  <cp:category/>
  <cp:version/>
  <cp:contentType/>
  <cp:contentStatus/>
</cp:coreProperties>
</file>