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740" activeTab="0"/>
  </bookViews>
  <sheets>
    <sheet name="Rekapitulace stavby" sheetId="1" r:id="rId1"/>
    <sheet name="01 - Výměníková stanice" sheetId="2" r:id="rId2"/>
    <sheet name="02 - Měření a regulace" sheetId="3" r:id="rId3"/>
  </sheets>
  <definedNames>
    <definedName name="_xlnm.Print_Area" localSheetId="1">'01 - Výměníková stanice'!$C$4:$Q$70,'01 - Výměníková stanice'!$C$76:$Q$109,'01 - Výměníková stanice'!$C$115:$Q$216</definedName>
    <definedName name="_xlnm.Print_Area" localSheetId="2">'02 - Měření a regulace'!$C$4:$Q$70,'02 - Měření a regulace'!$C$76:$Q$101,'02 - Měření a regulace'!$C$107:$Q$127</definedName>
    <definedName name="_xlnm.Print_Area" localSheetId="0">'Rekapitulace stavby'!$C$4:$AP$70,'Rekapitulace stavby'!$C$76:$AP$97</definedName>
    <definedName name="_xlnm.Print_Titles" localSheetId="0">'Rekapitulace stavby'!$85:$85</definedName>
    <definedName name="_xlnm.Print_Titles" localSheetId="1">'01 - Výměníková stanice'!$125:$125</definedName>
    <definedName name="_xlnm.Print_Titles" localSheetId="2">'02 - Měření a regulace'!$117:$117</definedName>
  </definedNames>
  <calcPr calcId="145621"/>
</workbook>
</file>

<file path=xl/sharedStrings.xml><?xml version="1.0" encoding="utf-8"?>
<sst xmlns="http://schemas.openxmlformats.org/spreadsheetml/2006/main" count="1514" uniqueCount="354">
  <si>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</si>
  <si>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</si>
  <si>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</si>
  <si>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</si>
  <si>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</si>
  <si>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</si>
  <si>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</si>
  <si>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</si>
  <si>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</si>
  <si>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</si>
  <si>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</si>
  <si>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</si>
  <si>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</si>
  <si>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</si>
  <si>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</si>
  <si>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Kód:</t>
  </si>
  <si>
    <t>SONA6161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</si>
  <si>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</si>
  <si>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</si>
  <si>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B 1706 Instalace nového výměníku tepla v zámku Valdštějnů, č.p.1 ul.Mostecká 1, Litvínov</t>
  </si>
  <si>
    <t>JKSO:</t>
  </si>
  <si>
    <t/>
  </si>
  <si>
    <t>CC-CZ:</t>
  </si>
  <si>
    <t>Místo:</t>
  </si>
  <si>
    <t xml:space="preserve"> </t>
  </si>
  <si>
    <t>Datum:</t>
  </si>
  <si>
    <t>11. 7. 2017</t>
  </si>
  <si>
    <t>Objednatel:</t>
  </si>
  <si>
    <t>IČ:</t>
  </si>
  <si>
    <t>DIČ:</t>
  </si>
  <si>
    <t>Zhotovitel:</t>
  </si>
  <si>
    <t>Vyplň údaj</t>
  </si>
  <si>
    <t>Projektant:</t>
  </si>
  <si>
    <t>BPO s.r.o.Ostrov</t>
  </si>
  <si>
    <t>True</t>
  </si>
  <si>
    <t>Zpracovatel:</t>
  </si>
  <si>
    <t>Neubauerová Soňa, SK-Projekt Ostrov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</si>
  <si>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</si>
  <si>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</si>
  <si>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</si>
  <si>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</si>
  <si>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</si>
  <si>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</si>
  <si>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</si>
  <si>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</si>
  <si>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</si>
  <si>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</si>
  <si>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</si>
  <si>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</si>
  <si>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</si>
  <si>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</si>
  <si>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</si>
  <si>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</si>
  <si>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</si>
  <si>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</si>
  <si>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</si>
  <si>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</si>
  <si>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</si>
  <si>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</si>
  <si>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</si>
  <si>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</si>
  <si>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</si>
  <si>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</si>
  <si>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</si>
  <si>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</si>
  <si>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</si>
  <si>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</si>
  <si>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</si>
  <si>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</si>
  <si>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</si>
  <si>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</si>
  <si>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</si>
  <si>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</si>
  <si>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</si>
  <si>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</si>
  <si>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</si>
  <si>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</si>
  <si>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</si>
  <si>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</si>
  <si>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</si>
  <si>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{35e7c877-5b9f-45f2-8c2e-357ae16a45f0}</t>
  </si>
  <si>
    <t>{00000000-0000-0000-0000-000000000000}</t>
  </si>
  <si>
    <t>/</t>
  </si>
  <si>
    <t>01</t>
  </si>
  <si>
    <t>Výměníková stanice</t>
  </si>
  <si>
    <t>1</t>
  </si>
  <si>
    <t>{76a04482-2015-423a-8d96-cb479eeff2f1}</t>
  </si>
  <si>
    <t>02</t>
  </si>
  <si>
    <t>Měření a regulace</t>
  </si>
  <si>
    <t>{54c8d370-73c7-464f-82ac-b66aac5d64ec}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</si>
  <si>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</si>
  <si>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</si>
  <si>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</si>
  <si>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</si>
  <si>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</si>
  <si>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</si>
  <si>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</si>
  <si>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</si>
  <si>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</si>
  <si>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</si>
  <si>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</si>
  <si>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</si>
  <si>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</si>
  <si>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</si>
  <si>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</si>
  <si>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</si>
  <si>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</si>
  <si>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Výměníková stanice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</si>
  <si>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</si>
  <si>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</si>
  <si>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</si>
  <si>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</si>
  <si>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</si>
  <si>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</si>
  <si>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</si>
  <si>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</si>
  <si>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>PSV - Práce a dodávky PSV</t>
  </si>
  <si>
    <t xml:space="preserve">    713 - Izolace tepelné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</si>
  <si>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</si>
  <si>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</si>
  <si>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</si>
  <si>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783 - Dokončovací práce - nátěry</t>
  </si>
  <si>
    <t xml:space="preserve">    TOP - Zkoušky a revize</t>
  </si>
  <si>
    <t>VRN - Vedlejší rozpočtové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</si>
  <si>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</si>
  <si>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</si>
  <si>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</si>
  <si>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</si>
  <si>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</si>
  <si>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</si>
  <si>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</si>
  <si>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</si>
  <si>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</si>
  <si>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</si>
  <si>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</si>
  <si>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</si>
  <si>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</si>
  <si>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</si>
  <si>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</si>
  <si>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</si>
  <si>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</si>
  <si>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</si>
  <si>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</si>
  <si>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</si>
  <si>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</si>
  <si>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</si>
  <si>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</si>
  <si>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</si>
  <si>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</si>
  <si>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</si>
  <si>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310000001</t>
  </si>
  <si>
    <t xml:space="preserve">Zednické vypomoci pro teplovodní potrubí </t>
  </si>
  <si>
    <t>kč</t>
  </si>
  <si>
    <t>4</t>
  </si>
  <si>
    <t>1267846239</t>
  </si>
  <si>
    <t>7130000R1</t>
  </si>
  <si>
    <t>Bloková VS - potrubní izolace  - lisovaná potrubní pouzdra z min.vlny tl.4cm - montáž a dodávka</t>
  </si>
  <si>
    <t>kpl</t>
  </si>
  <si>
    <t>16</t>
  </si>
  <si>
    <t>-954615449</t>
  </si>
  <si>
    <t>3</t>
  </si>
  <si>
    <t>713463211</t>
  </si>
  <si>
    <t>Montáž izolace tepelné potrubí potrubními pouzdry s Al fólií staženými Al páskou 1x D do 50 mm</t>
  </si>
  <si>
    <t>m</t>
  </si>
  <si>
    <t>-1659145596</t>
  </si>
  <si>
    <t>15+6</t>
  </si>
  <si>
    <t>VV</t>
  </si>
  <si>
    <t>M</t>
  </si>
  <si>
    <t>631545140</t>
  </si>
  <si>
    <t>pouzdro potrubní izolační z minerální vlny 49/20 mm</t>
  </si>
  <si>
    <t>32</t>
  </si>
  <si>
    <t>-1491537645</t>
  </si>
  <si>
    <t>5</t>
  </si>
  <si>
    <t>631545740</t>
  </si>
  <si>
    <t>pouzdro potrubní izolační z minerální vlny 49/40 mm</t>
  </si>
  <si>
    <t>-369176365</t>
  </si>
  <si>
    <t>6</t>
  </si>
  <si>
    <t>713463212</t>
  </si>
  <si>
    <t>Montáž izolace tepelné potrubí potrubními pouzdry s Al fólií staženými Al páskou 1x D do 100 mm</t>
  </si>
  <si>
    <t>1309858874</t>
  </si>
  <si>
    <t>7</t>
  </si>
  <si>
    <t>631545780</t>
  </si>
  <si>
    <t>pouzdro potrubní izolační z minerální vlny 89/40 mm</t>
  </si>
  <si>
    <t>1972323210</t>
  </si>
  <si>
    <t>8</t>
  </si>
  <si>
    <t>7130000R2</t>
  </si>
  <si>
    <t>Izolace ventilů - montáž a dodávka</t>
  </si>
  <si>
    <t>kus</t>
  </si>
  <si>
    <t>1839811911</t>
  </si>
  <si>
    <t>9</t>
  </si>
  <si>
    <t>998713101</t>
  </si>
  <si>
    <t>Přesun hmot tonážní pro izolace tepelné v objektech v do 6 m</t>
  </si>
  <si>
    <t>t</t>
  </si>
  <si>
    <t>-5251536</t>
  </si>
  <si>
    <t>10</t>
  </si>
  <si>
    <t>4840000R1</t>
  </si>
  <si>
    <t>Bloková výměníková stanice výkon 250 kW - viz popis v TZ PD - dodávka vč.dopravy</t>
  </si>
  <si>
    <t>-1783079314</t>
  </si>
  <si>
    <t>11</t>
  </si>
  <si>
    <t>7320000R1</t>
  </si>
  <si>
    <t>Montáž blokové výměníkové stanice, výkon 250kW</t>
  </si>
  <si>
    <t>-263095958</t>
  </si>
  <si>
    <t>12</t>
  </si>
  <si>
    <t>7323316R1</t>
  </si>
  <si>
    <t>Nádoba tlaková expanzní objemu 100 litrů - pouze montáž</t>
  </si>
  <si>
    <t>soubor</t>
  </si>
  <si>
    <t>1182944722</t>
  </si>
  <si>
    <t>dodávka je součástí dodávky VS</t>
  </si>
  <si>
    <t>13</t>
  </si>
  <si>
    <t>7321111R1</t>
  </si>
  <si>
    <t>Rozšíření stávajícího rozdělovače DN 125 a sběrače DN 125</t>
  </si>
  <si>
    <t>-227673692</t>
  </si>
  <si>
    <t>popis prací</t>
  </si>
  <si>
    <t>- odizolování rozdělovače a sběrače DN 125</t>
  </si>
  <si>
    <t>- odpálení klenutého dna DN 125</t>
  </si>
  <si>
    <t>- navaření nastavení DN125 s hrdle DN80</t>
  </si>
  <si>
    <t>- zpětné navaření kl.dna DN125</t>
  </si>
  <si>
    <t>- nátěr + izolace</t>
  </si>
  <si>
    <t>14</t>
  </si>
  <si>
    <t>733121210</t>
  </si>
  <si>
    <t xml:space="preserve">Potrubí ocelové hladké bezešvé ve strojovnách D 22x2,6 vč.tvarovek - montáž a dodávka </t>
  </si>
  <si>
    <t>2027191194</t>
  </si>
  <si>
    <t>potrubí vypouštěcí vedené v podlaze</t>
  </si>
  <si>
    <t>1,50</t>
  </si>
  <si>
    <t>733121217</t>
  </si>
  <si>
    <t xml:space="preserve">Potrubí ocelové hladké bezešvé ve strojovnách D 48,3x2,6 vč.tvarovek - montáž a dodávka </t>
  </si>
  <si>
    <t>-1228664371</t>
  </si>
  <si>
    <t>v místnosti VS</t>
  </si>
  <si>
    <t>propojovací expanzní</t>
  </si>
  <si>
    <t>Součet</t>
  </si>
  <si>
    <t>733121125</t>
  </si>
  <si>
    <t xml:space="preserve">Potrubí ocelové hladké bezešvé běžné nízkotlaké D 89x3,6 vč.tvarovek - montáž a dodávka </t>
  </si>
  <si>
    <t>-1873332632</t>
  </si>
  <si>
    <t>propojovací potrubí</t>
  </si>
  <si>
    <t>18</t>
  </si>
  <si>
    <t>17</t>
  </si>
  <si>
    <t>7331900R1</t>
  </si>
  <si>
    <t>Stavební zkouška (kontrola uložení potrubí do stavební konstrukce)</t>
  </si>
  <si>
    <t>1649882939</t>
  </si>
  <si>
    <t>7331900R2</t>
  </si>
  <si>
    <t>Propláchnutí systému</t>
  </si>
  <si>
    <t>-1229545025</t>
  </si>
  <si>
    <t>19</t>
  </si>
  <si>
    <t>7331900R3</t>
  </si>
  <si>
    <t>Tlakové zkoušky potrubí</t>
  </si>
  <si>
    <t>1639568868</t>
  </si>
  <si>
    <t>20</t>
  </si>
  <si>
    <t>998733101</t>
  </si>
  <si>
    <t>Přesun hmot tonážní pro rozvody potrubí v objektech v do 6 m</t>
  </si>
  <si>
    <t>1675762389</t>
  </si>
  <si>
    <t>7340000R1</t>
  </si>
  <si>
    <t>Montáž trubních dílů přivařovacích DN 15</t>
  </si>
  <si>
    <t>842310988</t>
  </si>
  <si>
    <t>vypouštěcí kohout kulový přivařovací</t>
  </si>
  <si>
    <t>1+1</t>
  </si>
  <si>
    <t>22</t>
  </si>
  <si>
    <t>422113300</t>
  </si>
  <si>
    <t>ventil uzavírací přivařovací přímý DN15 PN40</t>
  </si>
  <si>
    <t>128</t>
  </si>
  <si>
    <t>1846750567</t>
  </si>
  <si>
    <t>23</t>
  </si>
  <si>
    <t>422113301</t>
  </si>
  <si>
    <t>ventil uzavírací přivařovací vypouštěcí DN15 PN40 + zaslepovací zátka</t>
  </si>
  <si>
    <t>1239424098</t>
  </si>
  <si>
    <t>24</t>
  </si>
  <si>
    <t>7340000R2</t>
  </si>
  <si>
    <t>Montáž trubních dílů přivařovacích DN 40</t>
  </si>
  <si>
    <t>593286461</t>
  </si>
  <si>
    <t>kulový kohout přivařovací</t>
  </si>
  <si>
    <t>filtr do potrubí přivařovací</t>
  </si>
  <si>
    <t>25</t>
  </si>
  <si>
    <t>422113390</t>
  </si>
  <si>
    <t>ventil uzavírací přivařovací přímý DN40 PN40</t>
  </si>
  <si>
    <t>-1646577834</t>
  </si>
  <si>
    <t>26</t>
  </si>
  <si>
    <t>422000001</t>
  </si>
  <si>
    <t>Filtr do potrubí přivařovací horkovodní DN40 PN40</t>
  </si>
  <si>
    <t>ks</t>
  </si>
  <si>
    <t>-106056884</t>
  </si>
  <si>
    <t>27</t>
  </si>
  <si>
    <t>7340000R3</t>
  </si>
  <si>
    <t>Montáž havaijního uzávěru horkovodního přivařovacího vč.pohonu a pomocného stykače DN25 PN40</t>
  </si>
  <si>
    <t>-1521895976</t>
  </si>
  <si>
    <t>dodávka - pozice 15</t>
  </si>
  <si>
    <t>je součástí dodávky VS</t>
  </si>
  <si>
    <t>28</t>
  </si>
  <si>
    <t>7340000R4</t>
  </si>
  <si>
    <t>Montáž trubních dílů přivařovacích DN 80</t>
  </si>
  <si>
    <t>-143211347</t>
  </si>
  <si>
    <t>příruba přivařovací s krkem</t>
  </si>
  <si>
    <t>29</t>
  </si>
  <si>
    <t>319464090</t>
  </si>
  <si>
    <t>příruba přivařovací s krkem pro PN 16,11 416 DN 80 mm</t>
  </si>
  <si>
    <t>-1888093701</t>
  </si>
  <si>
    <t>30</t>
  </si>
  <si>
    <t>734494214</t>
  </si>
  <si>
    <t>Návarek s trubkovým závitem G 3/4 - montáž a dodávka</t>
  </si>
  <si>
    <t>-2043302139</t>
  </si>
  <si>
    <t>31</t>
  </si>
  <si>
    <t>734494215</t>
  </si>
  <si>
    <t>Návarek s trubkovým závitem G 1 - montáž a dodávka</t>
  </si>
  <si>
    <t>-915937372</t>
  </si>
  <si>
    <t>734499211</t>
  </si>
  <si>
    <t>Montáž návarku M 20x1,5</t>
  </si>
  <si>
    <t>-910109891</t>
  </si>
  <si>
    <t>33</t>
  </si>
  <si>
    <t>319000001</t>
  </si>
  <si>
    <t>Návarek M 20 x 1,5</t>
  </si>
  <si>
    <t>-1353707342</t>
  </si>
  <si>
    <t>34</t>
  </si>
  <si>
    <t>998734101</t>
  </si>
  <si>
    <t>Přesun hmot tonážní pro armatury v objektech v do 6 m</t>
  </si>
  <si>
    <t>-482288436</t>
  </si>
  <si>
    <t>35</t>
  </si>
  <si>
    <t>783614651</t>
  </si>
  <si>
    <t>Základní antikorozní jednonásobný syntetický potrubí do DN 50 mm</t>
  </si>
  <si>
    <t>-99042373</t>
  </si>
  <si>
    <t>36</t>
  </si>
  <si>
    <t>783614661</t>
  </si>
  <si>
    <t>Základní antikorozní jednonásobný syntetický potrubí DN do 100 mm</t>
  </si>
  <si>
    <t>86053708</t>
  </si>
  <si>
    <t>37</t>
  </si>
  <si>
    <t>783617611</t>
  </si>
  <si>
    <t>Krycí dvojnásobný syntetický nátěr potrubí do DN 50 mm</t>
  </si>
  <si>
    <t>141158521</t>
  </si>
  <si>
    <t>38</t>
  </si>
  <si>
    <t>783617631</t>
  </si>
  <si>
    <t>Krycí dvojnásobný syntetický nátěr potrubí DN do 100 mm</t>
  </si>
  <si>
    <t>291661700</t>
  </si>
  <si>
    <t>39</t>
  </si>
  <si>
    <t>HZS000001</t>
  </si>
  <si>
    <t>Funkční zkouška</t>
  </si>
  <si>
    <t>-150292550</t>
  </si>
  <si>
    <t>40</t>
  </si>
  <si>
    <t>HZS000002</t>
  </si>
  <si>
    <t>Výchozí revize a zpráva</t>
  </si>
  <si>
    <t>785362100</t>
  </si>
  <si>
    <t>41</t>
  </si>
  <si>
    <t>030001000</t>
  </si>
  <si>
    <t>1024</t>
  </si>
  <si>
    <t>743727122</t>
  </si>
  <si>
    <t>42</t>
  </si>
  <si>
    <t>045002000</t>
  </si>
  <si>
    <t>Kompletační a koordinační činnost</t>
  </si>
  <si>
    <t>-129042190</t>
  </si>
  <si>
    <t>VP - Vícepráce</t>
  </si>
  <si>
    <t>PN</t>
  </si>
  <si>
    <t>02 - Měření a regulace</t>
  </si>
  <si>
    <t>M - Práce a dodávky M</t>
  </si>
  <si>
    <t xml:space="preserve">    ELE - Elektroinstalace</t>
  </si>
  <si>
    <t>Přenos</t>
  </si>
  <si>
    <t>Měření a regulace viz samostatný rozpočet a výkaz výměr</t>
  </si>
  <si>
    <t>64</t>
  </si>
  <si>
    <t>1748127248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</si>
</sst>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3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2" fillId="0" borderId="15" xfId="0" applyNumberFormat="1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166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 vertical="center"/>
      <protection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5" fillId="0" borderId="11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4" fontId="0" fillId="0" borderId="24" xfId="0" applyNumberFormat="1" applyFont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4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/>
    </xf>
    <xf numFmtId="49" fontId="37" fillId="0" borderId="24" xfId="0" applyNumberFormat="1" applyFont="1" applyBorder="1" applyAlignment="1" applyProtection="1">
      <alignment horizontal="left" vertical="center" wrapText="1"/>
      <protection/>
    </xf>
    <xf numFmtId="0" fontId="37" fillId="0" borderId="24" xfId="0" applyFont="1" applyBorder="1" applyAlignment="1" applyProtection="1">
      <alignment horizontal="center" vertical="center" wrapText="1"/>
      <protection/>
    </xf>
    <xf numFmtId="4" fontId="37" fillId="0" borderId="24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4" fontId="37" fillId="3" borderId="24" xfId="0" applyNumberFormat="1" applyFont="1" applyFill="1" applyBorder="1" applyAlignment="1" applyProtection="1">
      <alignment vertical="center"/>
      <protection locked="0"/>
    </xf>
    <xf numFmtId="4" fontId="37" fillId="3" borderId="24" xfId="0" applyNumberFormat="1" applyFont="1" applyFill="1" applyBorder="1" applyAlignment="1" applyProtection="1">
      <alignment vertical="center"/>
      <protection/>
    </xf>
    <xf numFmtId="4" fontId="37" fillId="0" borderId="24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R2" s="253" t="s">
        <v>8</v>
      </c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10" t="s">
        <v>12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6"/>
      <c r="AS4" s="20" t="s">
        <v>13</v>
      </c>
      <c r="BE4" s="27" t="s">
        <v>14</v>
      </c>
      <c r="BS4" s="21" t="s">
        <v>9</v>
      </c>
    </row>
    <row r="5" spans="2:71" ht="14.45" customHeight="1">
      <c r="B5" s="25"/>
      <c r="C5" s="28"/>
      <c r="D5" s="29" t="s">
        <v>15</v>
      </c>
      <c r="E5" s="28"/>
      <c r="F5" s="28"/>
      <c r="G5" s="28"/>
      <c r="H5" s="28"/>
      <c r="I5" s="28"/>
      <c r="J5" s="28"/>
      <c r="K5" s="214" t="s">
        <v>16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8"/>
      <c r="AQ5" s="26"/>
      <c r="BE5" s="212" t="s">
        <v>17</v>
      </c>
      <c r="BS5" s="21" t="s">
        <v>9</v>
      </c>
    </row>
    <row r="6" spans="2:71" ht="36.95" customHeight="1">
      <c r="B6" s="25"/>
      <c r="C6" s="28"/>
      <c r="D6" s="31" t="s">
        <v>18</v>
      </c>
      <c r="E6" s="28"/>
      <c r="F6" s="28"/>
      <c r="G6" s="28"/>
      <c r="H6" s="28"/>
      <c r="I6" s="28"/>
      <c r="J6" s="28"/>
      <c r="K6" s="216" t="s">
        <v>19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8"/>
      <c r="AQ6" s="26"/>
      <c r="BE6" s="213"/>
      <c r="BS6" s="21" t="s">
        <v>9</v>
      </c>
    </row>
    <row r="7" spans="2:71" ht="14.45" customHeight="1">
      <c r="B7" s="25"/>
      <c r="C7" s="28"/>
      <c r="D7" s="32" t="s">
        <v>20</v>
      </c>
      <c r="E7" s="28"/>
      <c r="F7" s="28"/>
      <c r="G7" s="28"/>
      <c r="H7" s="28"/>
      <c r="I7" s="28"/>
      <c r="J7" s="28"/>
      <c r="K7" s="30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22</v>
      </c>
      <c r="AL7" s="28"/>
      <c r="AM7" s="28"/>
      <c r="AN7" s="30" t="s">
        <v>21</v>
      </c>
      <c r="AO7" s="28"/>
      <c r="AP7" s="28"/>
      <c r="AQ7" s="26"/>
      <c r="BE7" s="213"/>
      <c r="BS7" s="21" t="s">
        <v>9</v>
      </c>
    </row>
    <row r="8" spans="2:71" ht="14.45" customHeight="1">
      <c r="B8" s="25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33" t="s">
        <v>26</v>
      </c>
      <c r="AO8" s="28"/>
      <c r="AP8" s="28"/>
      <c r="AQ8" s="26"/>
      <c r="BE8" s="213"/>
      <c r="BS8" s="21" t="s">
        <v>9</v>
      </c>
    </row>
    <row r="9" spans="2:71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13"/>
      <c r="BS9" s="21" t="s">
        <v>9</v>
      </c>
    </row>
    <row r="10" spans="2:71" ht="14.45" customHeight="1">
      <c r="B10" s="25"/>
      <c r="C10" s="28"/>
      <c r="D10" s="32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28</v>
      </c>
      <c r="AL10" s="28"/>
      <c r="AM10" s="28"/>
      <c r="AN10" s="30" t="s">
        <v>21</v>
      </c>
      <c r="AO10" s="28"/>
      <c r="AP10" s="28"/>
      <c r="AQ10" s="26"/>
      <c r="BE10" s="213"/>
      <c r="BS10" s="21" t="s">
        <v>9</v>
      </c>
    </row>
    <row r="11" spans="2:71" ht="18.4" customHeight="1">
      <c r="B11" s="25"/>
      <c r="C11" s="28"/>
      <c r="D11" s="28"/>
      <c r="E11" s="30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29</v>
      </c>
      <c r="AL11" s="28"/>
      <c r="AM11" s="28"/>
      <c r="AN11" s="30" t="s">
        <v>21</v>
      </c>
      <c r="AO11" s="28"/>
      <c r="AP11" s="28"/>
      <c r="AQ11" s="26"/>
      <c r="BE11" s="213"/>
      <c r="BS11" s="21" t="s">
        <v>9</v>
      </c>
    </row>
    <row r="12" spans="2:71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13"/>
      <c r="BS12" s="21" t="s">
        <v>9</v>
      </c>
    </row>
    <row r="13" spans="2:71" ht="14.45" customHeight="1">
      <c r="B13" s="25"/>
      <c r="C13" s="28"/>
      <c r="D13" s="32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28</v>
      </c>
      <c r="AL13" s="28"/>
      <c r="AM13" s="28"/>
      <c r="AN13" s="34" t="s">
        <v>31</v>
      </c>
      <c r="AO13" s="28"/>
      <c r="AP13" s="28"/>
      <c r="AQ13" s="26"/>
      <c r="BE13" s="213"/>
      <c r="BS13" s="21" t="s">
        <v>9</v>
      </c>
    </row>
    <row r="14" spans="2:71" ht="13.5">
      <c r="B14" s="25"/>
      <c r="C14" s="28"/>
      <c r="D14" s="28"/>
      <c r="E14" s="217" t="s">
        <v>31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32" t="s">
        <v>29</v>
      </c>
      <c r="AL14" s="28"/>
      <c r="AM14" s="28"/>
      <c r="AN14" s="34" t="s">
        <v>31</v>
      </c>
      <c r="AO14" s="28"/>
      <c r="AP14" s="28"/>
      <c r="AQ14" s="26"/>
      <c r="BE14" s="213"/>
      <c r="BS14" s="21" t="s">
        <v>9</v>
      </c>
    </row>
    <row r="15" spans="2:71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13"/>
      <c r="BS15" s="21" t="s">
        <v>6</v>
      </c>
    </row>
    <row r="16" spans="2:71" ht="14.45" customHeight="1">
      <c r="B16" s="25"/>
      <c r="C16" s="28"/>
      <c r="D16" s="32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28</v>
      </c>
      <c r="AL16" s="28"/>
      <c r="AM16" s="28"/>
      <c r="AN16" s="30" t="s">
        <v>21</v>
      </c>
      <c r="AO16" s="28"/>
      <c r="AP16" s="28"/>
      <c r="AQ16" s="26"/>
      <c r="BE16" s="213"/>
      <c r="BS16" s="21" t="s">
        <v>6</v>
      </c>
    </row>
    <row r="17" spans="2:71" ht="18.4" customHeight="1">
      <c r="B17" s="25"/>
      <c r="C17" s="28"/>
      <c r="D17" s="28"/>
      <c r="E17" s="30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29</v>
      </c>
      <c r="AL17" s="28"/>
      <c r="AM17" s="28"/>
      <c r="AN17" s="30" t="s">
        <v>21</v>
      </c>
      <c r="AO17" s="28"/>
      <c r="AP17" s="28"/>
      <c r="AQ17" s="26"/>
      <c r="BE17" s="213"/>
      <c r="BS17" s="21" t="s">
        <v>34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13"/>
      <c r="BS18" s="21" t="s">
        <v>9</v>
      </c>
    </row>
    <row r="19" spans="2:71" ht="14.45" customHeight="1">
      <c r="B19" s="25"/>
      <c r="C19" s="28"/>
      <c r="D19" s="32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28</v>
      </c>
      <c r="AL19" s="28"/>
      <c r="AM19" s="28"/>
      <c r="AN19" s="30" t="s">
        <v>21</v>
      </c>
      <c r="AO19" s="28"/>
      <c r="AP19" s="28"/>
      <c r="AQ19" s="26"/>
      <c r="BE19" s="213"/>
      <c r="BS19" s="21" t="s">
        <v>9</v>
      </c>
    </row>
    <row r="20" spans="2:57" ht="18.4" customHeight="1">
      <c r="B20" s="25"/>
      <c r="C20" s="28"/>
      <c r="D20" s="28"/>
      <c r="E20" s="30" t="s">
        <v>36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29</v>
      </c>
      <c r="AL20" s="28"/>
      <c r="AM20" s="28"/>
      <c r="AN20" s="30" t="s">
        <v>21</v>
      </c>
      <c r="AO20" s="28"/>
      <c r="AP20" s="28"/>
      <c r="AQ20" s="26"/>
      <c r="BE20" s="213"/>
    </row>
    <row r="21" spans="2:57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13"/>
    </row>
    <row r="22" spans="2:57" ht="13.5">
      <c r="B22" s="25"/>
      <c r="C22" s="28"/>
      <c r="D22" s="32" t="s">
        <v>37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13"/>
    </row>
    <row r="23" spans="2:57" ht="16.5" customHeight="1">
      <c r="B23" s="25"/>
      <c r="C23" s="28"/>
      <c r="D23" s="28"/>
      <c r="E23" s="219" t="s">
        <v>21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8"/>
      <c r="AP23" s="28"/>
      <c r="AQ23" s="26"/>
      <c r="BE23" s="213"/>
    </row>
    <row r="24" spans="2:57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13"/>
    </row>
    <row r="25" spans="2:57" ht="6.9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13"/>
    </row>
    <row r="26" spans="2:57" ht="14.45" customHeight="1">
      <c r="B26" s="25"/>
      <c r="C26" s="28"/>
      <c r="D26" s="36" t="s">
        <v>38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20">
        <f>ROUND(AG87,2)</f>
        <v>0</v>
      </c>
      <c r="AL26" s="215"/>
      <c r="AM26" s="215"/>
      <c r="AN26" s="215"/>
      <c r="AO26" s="215"/>
      <c r="AP26" s="28"/>
      <c r="AQ26" s="26"/>
      <c r="BE26" s="213"/>
    </row>
    <row r="27" spans="2:57" ht="14.45" customHeight="1">
      <c r="B27" s="25"/>
      <c r="C27" s="28"/>
      <c r="D27" s="36" t="s">
        <v>39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20">
        <f>ROUND(AG91,2)</f>
        <v>0</v>
      </c>
      <c r="AL27" s="220"/>
      <c r="AM27" s="220"/>
      <c r="AN27" s="220"/>
      <c r="AO27" s="220"/>
      <c r="AP27" s="28"/>
      <c r="AQ27" s="26"/>
      <c r="BE27" s="213"/>
    </row>
    <row r="28" spans="2:57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13"/>
    </row>
    <row r="29" spans="2:57" s="1" customFormat="1" ht="25.9" customHeight="1">
      <c r="B29" s="37"/>
      <c r="C29" s="38"/>
      <c r="D29" s="40" t="s">
        <v>40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21">
        <f>ROUND(AK26+AK27,2)</f>
        <v>0</v>
      </c>
      <c r="AL29" s="222"/>
      <c r="AM29" s="222"/>
      <c r="AN29" s="222"/>
      <c r="AO29" s="222"/>
      <c r="AP29" s="38"/>
      <c r="AQ29" s="39"/>
      <c r="BE29" s="213"/>
    </row>
    <row r="30" spans="2:57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13"/>
    </row>
    <row r="31" spans="2:57" s="2" customFormat="1" ht="14.45" customHeight="1">
      <c r="B31" s="42"/>
      <c r="C31" s="43"/>
      <c r="D31" s="44" t="s">
        <v>41</v>
      </c>
      <c r="E31" s="43"/>
      <c r="F31" s="44" t="s">
        <v>42</v>
      </c>
      <c r="G31" s="43"/>
      <c r="H31" s="43"/>
      <c r="I31" s="43"/>
      <c r="J31" s="43"/>
      <c r="K31" s="43"/>
      <c r="L31" s="223">
        <v>0.21</v>
      </c>
      <c r="M31" s="224"/>
      <c r="N31" s="224"/>
      <c r="O31" s="224"/>
      <c r="P31" s="43"/>
      <c r="Q31" s="43"/>
      <c r="R31" s="43"/>
      <c r="S31" s="43"/>
      <c r="T31" s="46" t="s">
        <v>43</v>
      </c>
      <c r="U31" s="43"/>
      <c r="V31" s="43"/>
      <c r="W31" s="225">
        <f>ROUND(AZ87+SUM(CD92:CD96),2)</f>
        <v>0</v>
      </c>
      <c r="X31" s="224"/>
      <c r="Y31" s="224"/>
      <c r="Z31" s="224"/>
      <c r="AA31" s="224"/>
      <c r="AB31" s="224"/>
      <c r="AC31" s="224"/>
      <c r="AD31" s="224"/>
      <c r="AE31" s="224"/>
      <c r="AF31" s="43"/>
      <c r="AG31" s="43"/>
      <c r="AH31" s="43"/>
      <c r="AI31" s="43"/>
      <c r="AJ31" s="43"/>
      <c r="AK31" s="225">
        <f>ROUND(AV87+SUM(BY92:BY96),2)</f>
        <v>0</v>
      </c>
      <c r="AL31" s="224"/>
      <c r="AM31" s="224"/>
      <c r="AN31" s="224"/>
      <c r="AO31" s="224"/>
      <c r="AP31" s="43"/>
      <c r="AQ31" s="47"/>
      <c r="BE31" s="213"/>
    </row>
    <row r="32" spans="2:57" s="2" customFormat="1" ht="14.45" customHeight="1">
      <c r="B32" s="42"/>
      <c r="C32" s="43"/>
      <c r="D32" s="43"/>
      <c r="E32" s="43"/>
      <c r="F32" s="44" t="s">
        <v>44</v>
      </c>
      <c r="G32" s="43"/>
      <c r="H32" s="43"/>
      <c r="I32" s="43"/>
      <c r="J32" s="43"/>
      <c r="K32" s="43"/>
      <c r="L32" s="223">
        <v>0.15</v>
      </c>
      <c r="M32" s="224"/>
      <c r="N32" s="224"/>
      <c r="O32" s="224"/>
      <c r="P32" s="43"/>
      <c r="Q32" s="43"/>
      <c r="R32" s="43"/>
      <c r="S32" s="43"/>
      <c r="T32" s="46" t="s">
        <v>43</v>
      </c>
      <c r="U32" s="43"/>
      <c r="V32" s="43"/>
      <c r="W32" s="225">
        <f>ROUND(BA87+SUM(CE92:CE96),2)</f>
        <v>0</v>
      </c>
      <c r="X32" s="224"/>
      <c r="Y32" s="224"/>
      <c r="Z32" s="224"/>
      <c r="AA32" s="224"/>
      <c r="AB32" s="224"/>
      <c r="AC32" s="224"/>
      <c r="AD32" s="224"/>
      <c r="AE32" s="224"/>
      <c r="AF32" s="43"/>
      <c r="AG32" s="43"/>
      <c r="AH32" s="43"/>
      <c r="AI32" s="43"/>
      <c r="AJ32" s="43"/>
      <c r="AK32" s="225">
        <f>ROUND(AW87+SUM(BZ92:BZ96),2)</f>
        <v>0</v>
      </c>
      <c r="AL32" s="224"/>
      <c r="AM32" s="224"/>
      <c r="AN32" s="224"/>
      <c r="AO32" s="224"/>
      <c r="AP32" s="43"/>
      <c r="AQ32" s="47"/>
      <c r="BE32" s="213"/>
    </row>
    <row r="33" spans="2:57" s="2" customFormat="1" ht="14.45" customHeight="1" hidden="1">
      <c r="B33" s="42"/>
      <c r="C33" s="43"/>
      <c r="D33" s="43"/>
      <c r="E33" s="43"/>
      <c r="F33" s="44" t="s">
        <v>45</v>
      </c>
      <c r="G33" s="43"/>
      <c r="H33" s="43"/>
      <c r="I33" s="43"/>
      <c r="J33" s="43"/>
      <c r="K33" s="43"/>
      <c r="L33" s="223">
        <v>0.21</v>
      </c>
      <c r="M33" s="224"/>
      <c r="N33" s="224"/>
      <c r="O33" s="224"/>
      <c r="P33" s="43"/>
      <c r="Q33" s="43"/>
      <c r="R33" s="43"/>
      <c r="S33" s="43"/>
      <c r="T33" s="46" t="s">
        <v>43</v>
      </c>
      <c r="U33" s="43"/>
      <c r="V33" s="43"/>
      <c r="W33" s="225">
        <f>ROUND(BB87+SUM(CF92:CF96),2)</f>
        <v>0</v>
      </c>
      <c r="X33" s="224"/>
      <c r="Y33" s="224"/>
      <c r="Z33" s="224"/>
      <c r="AA33" s="224"/>
      <c r="AB33" s="224"/>
      <c r="AC33" s="224"/>
      <c r="AD33" s="224"/>
      <c r="AE33" s="224"/>
      <c r="AF33" s="43"/>
      <c r="AG33" s="43"/>
      <c r="AH33" s="43"/>
      <c r="AI33" s="43"/>
      <c r="AJ33" s="43"/>
      <c r="AK33" s="225">
        <v>0</v>
      </c>
      <c r="AL33" s="224"/>
      <c r="AM33" s="224"/>
      <c r="AN33" s="224"/>
      <c r="AO33" s="224"/>
      <c r="AP33" s="43"/>
      <c r="AQ33" s="47"/>
      <c r="BE33" s="213"/>
    </row>
    <row r="34" spans="2:57" s="2" customFormat="1" ht="14.45" customHeight="1" hidden="1">
      <c r="B34" s="42"/>
      <c r="C34" s="43"/>
      <c r="D34" s="43"/>
      <c r="E34" s="43"/>
      <c r="F34" s="44" t="s">
        <v>46</v>
      </c>
      <c r="G34" s="43"/>
      <c r="H34" s="43"/>
      <c r="I34" s="43"/>
      <c r="J34" s="43"/>
      <c r="K34" s="43"/>
      <c r="L34" s="223">
        <v>0.15</v>
      </c>
      <c r="M34" s="224"/>
      <c r="N34" s="224"/>
      <c r="O34" s="224"/>
      <c r="P34" s="43"/>
      <c r="Q34" s="43"/>
      <c r="R34" s="43"/>
      <c r="S34" s="43"/>
      <c r="T34" s="46" t="s">
        <v>43</v>
      </c>
      <c r="U34" s="43"/>
      <c r="V34" s="43"/>
      <c r="W34" s="225">
        <f>ROUND(BC87+SUM(CG92:CG96),2)</f>
        <v>0</v>
      </c>
      <c r="X34" s="224"/>
      <c r="Y34" s="224"/>
      <c r="Z34" s="224"/>
      <c r="AA34" s="224"/>
      <c r="AB34" s="224"/>
      <c r="AC34" s="224"/>
      <c r="AD34" s="224"/>
      <c r="AE34" s="224"/>
      <c r="AF34" s="43"/>
      <c r="AG34" s="43"/>
      <c r="AH34" s="43"/>
      <c r="AI34" s="43"/>
      <c r="AJ34" s="43"/>
      <c r="AK34" s="225">
        <v>0</v>
      </c>
      <c r="AL34" s="224"/>
      <c r="AM34" s="224"/>
      <c r="AN34" s="224"/>
      <c r="AO34" s="224"/>
      <c r="AP34" s="43"/>
      <c r="AQ34" s="47"/>
      <c r="BE34" s="213"/>
    </row>
    <row r="35" spans="2:43" s="2" customFormat="1" ht="14.45" customHeight="1" hidden="1">
      <c r="B35" s="42"/>
      <c r="C35" s="43"/>
      <c r="D35" s="43"/>
      <c r="E35" s="43"/>
      <c r="F35" s="44" t="s">
        <v>47</v>
      </c>
      <c r="G35" s="43"/>
      <c r="H35" s="43"/>
      <c r="I35" s="43"/>
      <c r="J35" s="43"/>
      <c r="K35" s="43"/>
      <c r="L35" s="223">
        <v>0</v>
      </c>
      <c r="M35" s="224"/>
      <c r="N35" s="224"/>
      <c r="O35" s="224"/>
      <c r="P35" s="43"/>
      <c r="Q35" s="43"/>
      <c r="R35" s="43"/>
      <c r="S35" s="43"/>
      <c r="T35" s="46" t="s">
        <v>43</v>
      </c>
      <c r="U35" s="43"/>
      <c r="V35" s="43"/>
      <c r="W35" s="225">
        <f>ROUND(BD87+SUM(CH92:CH96),2)</f>
        <v>0</v>
      </c>
      <c r="X35" s="224"/>
      <c r="Y35" s="224"/>
      <c r="Z35" s="224"/>
      <c r="AA35" s="224"/>
      <c r="AB35" s="224"/>
      <c r="AC35" s="224"/>
      <c r="AD35" s="224"/>
      <c r="AE35" s="224"/>
      <c r="AF35" s="43"/>
      <c r="AG35" s="43"/>
      <c r="AH35" s="43"/>
      <c r="AI35" s="43"/>
      <c r="AJ35" s="43"/>
      <c r="AK35" s="225">
        <v>0</v>
      </c>
      <c r="AL35" s="224"/>
      <c r="AM35" s="224"/>
      <c r="AN35" s="224"/>
      <c r="AO35" s="224"/>
      <c r="AP35" s="43"/>
      <c r="AQ35" s="47"/>
    </row>
    <row r="36" spans="2:43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" customHeight="1">
      <c r="B37" s="37"/>
      <c r="C37" s="48"/>
      <c r="D37" s="49" t="s">
        <v>48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49</v>
      </c>
      <c r="U37" s="50"/>
      <c r="V37" s="50"/>
      <c r="W37" s="50"/>
      <c r="X37" s="226" t="s">
        <v>50</v>
      </c>
      <c r="Y37" s="227"/>
      <c r="Z37" s="227"/>
      <c r="AA37" s="227"/>
      <c r="AB37" s="227"/>
      <c r="AC37" s="50"/>
      <c r="AD37" s="50"/>
      <c r="AE37" s="50"/>
      <c r="AF37" s="50"/>
      <c r="AG37" s="50"/>
      <c r="AH37" s="50"/>
      <c r="AI37" s="50"/>
      <c r="AJ37" s="50"/>
      <c r="AK37" s="228">
        <f>SUM(AK29:AK35)</f>
        <v>0</v>
      </c>
      <c r="AL37" s="227"/>
      <c r="AM37" s="227"/>
      <c r="AN37" s="227"/>
      <c r="AO37" s="229"/>
      <c r="AP37" s="48"/>
      <c r="AQ37" s="39"/>
    </row>
    <row r="38" spans="2:43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3.5">
      <c r="B49" s="37"/>
      <c r="C49" s="38"/>
      <c r="D49" s="52" t="s">
        <v>51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52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3.5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3.5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3.5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3.5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3.5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3.5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3.5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3.5">
      <c r="B58" s="37"/>
      <c r="C58" s="38"/>
      <c r="D58" s="57" t="s">
        <v>53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54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53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54</v>
      </c>
      <c r="AN58" s="58"/>
      <c r="AO58" s="60"/>
      <c r="AP58" s="38"/>
      <c r="AQ58" s="39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3.5">
      <c r="B60" s="37"/>
      <c r="C60" s="38"/>
      <c r="D60" s="52" t="s">
        <v>55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56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3.5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3.5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3.5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3.5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3.5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3.5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3.5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3.5">
      <c r="B69" s="37"/>
      <c r="C69" s="38"/>
      <c r="D69" s="57" t="s">
        <v>53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54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53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54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" customHeight="1">
      <c r="B76" s="37"/>
      <c r="C76" s="210" t="s">
        <v>57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39"/>
    </row>
    <row r="77" spans="2:43" s="3" customFormat="1" ht="14.45" customHeight="1">
      <c r="B77" s="67"/>
      <c r="C77" s="32" t="s">
        <v>15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SONA6161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" customHeight="1">
      <c r="B78" s="70"/>
      <c r="C78" s="71" t="s">
        <v>18</v>
      </c>
      <c r="D78" s="72"/>
      <c r="E78" s="72"/>
      <c r="F78" s="72"/>
      <c r="G78" s="72"/>
      <c r="H78" s="72"/>
      <c r="I78" s="72"/>
      <c r="J78" s="72"/>
      <c r="K78" s="72"/>
      <c r="L78" s="230" t="str">
        <f>K6</f>
        <v>B 1706 Instalace nového výměníku tepla v zámku Valdštějnů, č.p.1 ul.Mostecká 1, Litvínov</v>
      </c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5">
      <c r="B80" s="37"/>
      <c r="C80" s="32" t="s">
        <v>23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 xml:space="preserve"> 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25</v>
      </c>
      <c r="AJ80" s="38"/>
      <c r="AK80" s="38"/>
      <c r="AL80" s="38"/>
      <c r="AM80" s="75" t="str">
        <f>IF(AN8="","",AN8)</f>
        <v>11. 7. 2017</v>
      </c>
      <c r="AN80" s="38"/>
      <c r="AO80" s="38"/>
      <c r="AP80" s="38"/>
      <c r="AQ80" s="39"/>
    </row>
    <row r="81" spans="2:43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3.5">
      <c r="B82" s="37"/>
      <c r="C82" s="32" t="s">
        <v>27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 xml:space="preserve"> 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32</v>
      </c>
      <c r="AJ82" s="38"/>
      <c r="AK82" s="38"/>
      <c r="AL82" s="38"/>
      <c r="AM82" s="232" t="str">
        <f>IF(E17="","",E17)</f>
        <v>BPO s.r.o.Ostrov</v>
      </c>
      <c r="AN82" s="232"/>
      <c r="AO82" s="232"/>
      <c r="AP82" s="232"/>
      <c r="AQ82" s="39"/>
      <c r="AS82" s="233" t="s">
        <v>58</v>
      </c>
      <c r="AT82" s="23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3.5">
      <c r="B83" s="37"/>
      <c r="C83" s="32" t="s">
        <v>30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35</v>
      </c>
      <c r="AJ83" s="38"/>
      <c r="AK83" s="38"/>
      <c r="AL83" s="38"/>
      <c r="AM83" s="232" t="str">
        <f>IF(E20="","",E20)</f>
        <v>Neubauerová Soňa, SK-Projekt Ostrov</v>
      </c>
      <c r="AN83" s="232"/>
      <c r="AO83" s="232"/>
      <c r="AP83" s="232"/>
      <c r="AQ83" s="39"/>
      <c r="AS83" s="235"/>
      <c r="AT83" s="23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37"/>
      <c r="AT84" s="23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39" t="s">
        <v>59</v>
      </c>
      <c r="D85" s="240"/>
      <c r="E85" s="240"/>
      <c r="F85" s="240"/>
      <c r="G85" s="240"/>
      <c r="H85" s="81"/>
      <c r="I85" s="241" t="s">
        <v>60</v>
      </c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1" t="s">
        <v>61</v>
      </c>
      <c r="AH85" s="240"/>
      <c r="AI85" s="240"/>
      <c r="AJ85" s="240"/>
      <c r="AK85" s="240"/>
      <c r="AL85" s="240"/>
      <c r="AM85" s="240"/>
      <c r="AN85" s="241" t="s">
        <v>62</v>
      </c>
      <c r="AO85" s="240"/>
      <c r="AP85" s="242"/>
      <c r="AQ85" s="39"/>
      <c r="AS85" s="82" t="s">
        <v>63</v>
      </c>
      <c r="AT85" s="83" t="s">
        <v>64</v>
      </c>
      <c r="AU85" s="83" t="s">
        <v>65</v>
      </c>
      <c r="AV85" s="83" t="s">
        <v>66</v>
      </c>
      <c r="AW85" s="83" t="s">
        <v>67</v>
      </c>
      <c r="AX85" s="83" t="s">
        <v>68</v>
      </c>
      <c r="AY85" s="83" t="s">
        <v>69</v>
      </c>
      <c r="AZ85" s="83" t="s">
        <v>70</v>
      </c>
      <c r="BA85" s="83" t="s">
        <v>71</v>
      </c>
      <c r="BB85" s="83" t="s">
        <v>72</v>
      </c>
      <c r="BC85" s="83" t="s">
        <v>73</v>
      </c>
      <c r="BD85" s="84" t="s">
        <v>74</v>
      </c>
    </row>
    <row r="86" spans="2:56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5" customHeight="1">
      <c r="B87" s="70"/>
      <c r="C87" s="86" t="s">
        <v>75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50">
        <f>ROUND(SUM(AG88:AG89),2)</f>
        <v>0</v>
      </c>
      <c r="AH87" s="250"/>
      <c r="AI87" s="250"/>
      <c r="AJ87" s="250"/>
      <c r="AK87" s="250"/>
      <c r="AL87" s="250"/>
      <c r="AM87" s="250"/>
      <c r="AN87" s="251">
        <f>SUM(AG87,AT87)</f>
        <v>0</v>
      </c>
      <c r="AO87" s="251"/>
      <c r="AP87" s="251"/>
      <c r="AQ87" s="73"/>
      <c r="AS87" s="88">
        <f>ROUND(SUM(AS88:AS89),2)</f>
        <v>0</v>
      </c>
      <c r="AT87" s="89">
        <f>ROUND(SUM(AV87:AW87),2)</f>
        <v>0</v>
      </c>
      <c r="AU87" s="90">
        <f>ROUND(SUM(AU88:AU89),5)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ROUND(SUM(AZ88:AZ89),2)</f>
        <v>0</v>
      </c>
      <c r="BA87" s="89">
        <f>ROUND(SUM(BA88:BA89),2)</f>
        <v>0</v>
      </c>
      <c r="BB87" s="89">
        <f>ROUND(SUM(BB88:BB89),2)</f>
        <v>0</v>
      </c>
      <c r="BC87" s="89">
        <f>ROUND(SUM(BC88:BC89),2)</f>
        <v>0</v>
      </c>
      <c r="BD87" s="91">
        <f>ROUND(SUM(BD88:BD89),2)</f>
        <v>0</v>
      </c>
      <c r="BS87" s="92" t="s">
        <v>76</v>
      </c>
      <c r="BT87" s="92" t="s">
        <v>77</v>
      </c>
      <c r="BU87" s="93" t="s">
        <v>78</v>
      </c>
      <c r="BV87" s="92" t="s">
        <v>79</v>
      </c>
      <c r="BW87" s="92" t="s">
        <v>80</v>
      </c>
      <c r="BX87" s="92" t="s">
        <v>81</v>
      </c>
    </row>
    <row r="88" spans="1:76" s="5" customFormat="1" ht="16.5" customHeight="1">
      <c r="A88" s="94" t="s">
        <v>82</v>
      </c>
      <c r="B88" s="95"/>
      <c r="C88" s="96"/>
      <c r="D88" s="245" t="s">
        <v>83</v>
      </c>
      <c r="E88" s="245"/>
      <c r="F88" s="245"/>
      <c r="G88" s="245"/>
      <c r="H88" s="245"/>
      <c r="I88" s="97"/>
      <c r="J88" s="245" t="s">
        <v>84</v>
      </c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3">
        <f>'01 - Výměníková stanice'!M30</f>
        <v>0</v>
      </c>
      <c r="AH88" s="244"/>
      <c r="AI88" s="244"/>
      <c r="AJ88" s="244"/>
      <c r="AK88" s="244"/>
      <c r="AL88" s="244"/>
      <c r="AM88" s="244"/>
      <c r="AN88" s="243">
        <f>SUM(AG88,AT88)</f>
        <v>0</v>
      </c>
      <c r="AO88" s="244"/>
      <c r="AP88" s="244"/>
      <c r="AQ88" s="98"/>
      <c r="AS88" s="99">
        <f>'01 - Výměníková stanice'!M28</f>
        <v>0</v>
      </c>
      <c r="AT88" s="100">
        <f>ROUND(SUM(AV88:AW88),2)</f>
        <v>0</v>
      </c>
      <c r="AU88" s="101">
        <f>'01 - Výměníková stanice'!W126</f>
        <v>0</v>
      </c>
      <c r="AV88" s="100">
        <f>'01 - Výměníková stanice'!M32</f>
        <v>0</v>
      </c>
      <c r="AW88" s="100">
        <f>'01 - Výměníková stanice'!M33</f>
        <v>0</v>
      </c>
      <c r="AX88" s="100">
        <f>'01 - Výměníková stanice'!M34</f>
        <v>0</v>
      </c>
      <c r="AY88" s="100">
        <f>'01 - Výměníková stanice'!M35</f>
        <v>0</v>
      </c>
      <c r="AZ88" s="100">
        <f>'01 - Výměníková stanice'!H32</f>
        <v>0</v>
      </c>
      <c r="BA88" s="100">
        <f>'01 - Výměníková stanice'!H33</f>
        <v>0</v>
      </c>
      <c r="BB88" s="100">
        <f>'01 - Výměníková stanice'!H34</f>
        <v>0</v>
      </c>
      <c r="BC88" s="100">
        <f>'01 - Výměníková stanice'!H35</f>
        <v>0</v>
      </c>
      <c r="BD88" s="102">
        <f>'01 - Výměníková stanice'!H36</f>
        <v>0</v>
      </c>
      <c r="BT88" s="103" t="s">
        <v>85</v>
      </c>
      <c r="BV88" s="103" t="s">
        <v>79</v>
      </c>
      <c r="BW88" s="103" t="s">
        <v>86</v>
      </c>
      <c r="BX88" s="103" t="s">
        <v>80</v>
      </c>
    </row>
    <row r="89" spans="1:76" s="5" customFormat="1" ht="16.5" customHeight="1">
      <c r="A89" s="94" t="s">
        <v>82</v>
      </c>
      <c r="B89" s="95"/>
      <c r="C89" s="96"/>
      <c r="D89" s="245" t="s">
        <v>87</v>
      </c>
      <c r="E89" s="245"/>
      <c r="F89" s="245"/>
      <c r="G89" s="245"/>
      <c r="H89" s="245"/>
      <c r="I89" s="97"/>
      <c r="J89" s="245" t="s">
        <v>88</v>
      </c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3">
        <f>'02 - Měření a regulace'!M30</f>
        <v>0</v>
      </c>
      <c r="AH89" s="244"/>
      <c r="AI89" s="244"/>
      <c r="AJ89" s="244"/>
      <c r="AK89" s="244"/>
      <c r="AL89" s="244"/>
      <c r="AM89" s="244"/>
      <c r="AN89" s="243">
        <f>SUM(AG89,AT89)</f>
        <v>0</v>
      </c>
      <c r="AO89" s="244"/>
      <c r="AP89" s="244"/>
      <c r="AQ89" s="98"/>
      <c r="AS89" s="104">
        <f>'02 - Měření a regulace'!M28</f>
        <v>0</v>
      </c>
      <c r="AT89" s="105">
        <f>ROUND(SUM(AV89:AW89),2)</f>
        <v>0</v>
      </c>
      <c r="AU89" s="106">
        <f>'02 - Měření a regulace'!W118</f>
        <v>0</v>
      </c>
      <c r="AV89" s="105">
        <f>'02 - Měření a regulace'!M32</f>
        <v>0</v>
      </c>
      <c r="AW89" s="105">
        <f>'02 - Měření a regulace'!M33</f>
        <v>0</v>
      </c>
      <c r="AX89" s="105">
        <f>'02 - Měření a regulace'!M34</f>
        <v>0</v>
      </c>
      <c r="AY89" s="105">
        <f>'02 - Měření a regulace'!M35</f>
        <v>0</v>
      </c>
      <c r="AZ89" s="105">
        <f>'02 - Měření a regulace'!H32</f>
        <v>0</v>
      </c>
      <c r="BA89" s="105">
        <f>'02 - Měření a regulace'!H33</f>
        <v>0</v>
      </c>
      <c r="BB89" s="105">
        <f>'02 - Měření a regulace'!H34</f>
        <v>0</v>
      </c>
      <c r="BC89" s="105">
        <f>'02 - Měření a regulace'!H35</f>
        <v>0</v>
      </c>
      <c r="BD89" s="107">
        <f>'02 - Měření a regulace'!H36</f>
        <v>0</v>
      </c>
      <c r="BT89" s="103" t="s">
        <v>85</v>
      </c>
      <c r="BV89" s="103" t="s">
        <v>79</v>
      </c>
      <c r="BW89" s="103" t="s">
        <v>89</v>
      </c>
      <c r="BX89" s="103" t="s">
        <v>80</v>
      </c>
    </row>
    <row r="90" spans="2:43" ht="13.5">
      <c r="B90" s="25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6"/>
    </row>
    <row r="91" spans="2:48" s="1" customFormat="1" ht="30" customHeight="1">
      <c r="B91" s="37"/>
      <c r="C91" s="86" t="s">
        <v>90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51">
        <f>ROUND(SUM(AG92:AG95),2)</f>
        <v>0</v>
      </c>
      <c r="AH91" s="251"/>
      <c r="AI91" s="251"/>
      <c r="AJ91" s="251"/>
      <c r="AK91" s="251"/>
      <c r="AL91" s="251"/>
      <c r="AM91" s="251"/>
      <c r="AN91" s="251">
        <f>ROUND(SUM(AN92:AN95),2)</f>
        <v>0</v>
      </c>
      <c r="AO91" s="251"/>
      <c r="AP91" s="251"/>
      <c r="AQ91" s="39"/>
      <c r="AS91" s="82" t="s">
        <v>91</v>
      </c>
      <c r="AT91" s="83" t="s">
        <v>92</v>
      </c>
      <c r="AU91" s="83" t="s">
        <v>41</v>
      </c>
      <c r="AV91" s="84" t="s">
        <v>64</v>
      </c>
    </row>
    <row r="92" spans="2:89" s="1" customFormat="1" ht="19.9" customHeight="1">
      <c r="B92" s="37"/>
      <c r="C92" s="38"/>
      <c r="D92" s="108" t="s">
        <v>93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246">
        <f>ROUND(AG87*AS92,2)</f>
        <v>0</v>
      </c>
      <c r="AH92" s="247"/>
      <c r="AI92" s="247"/>
      <c r="AJ92" s="247"/>
      <c r="AK92" s="247"/>
      <c r="AL92" s="247"/>
      <c r="AM92" s="247"/>
      <c r="AN92" s="247">
        <f>ROUND(AG92+AV92,2)</f>
        <v>0</v>
      </c>
      <c r="AO92" s="247"/>
      <c r="AP92" s="247"/>
      <c r="AQ92" s="39"/>
      <c r="AS92" s="109">
        <v>0</v>
      </c>
      <c r="AT92" s="110" t="s">
        <v>94</v>
      </c>
      <c r="AU92" s="110" t="s">
        <v>42</v>
      </c>
      <c r="AV92" s="111">
        <f>ROUND(IF(AU92="základní",AG92*L31,IF(AU92="snížená",AG92*L32,0)),2)</f>
        <v>0</v>
      </c>
      <c r="BV92" s="21" t="s">
        <v>95</v>
      </c>
      <c r="BY92" s="112">
        <f>IF(AU92="základní",AV92,0)</f>
        <v>0</v>
      </c>
      <c r="BZ92" s="112">
        <f>IF(AU92="snížená",AV92,0)</f>
        <v>0</v>
      </c>
      <c r="CA92" s="112">
        <v>0</v>
      </c>
      <c r="CB92" s="112">
        <v>0</v>
      </c>
      <c r="CC92" s="112">
        <v>0</v>
      </c>
      <c r="CD92" s="112">
        <f>IF(AU92="základní",AG92,0)</f>
        <v>0</v>
      </c>
      <c r="CE92" s="112">
        <f>IF(AU92="snížená",AG92,0)</f>
        <v>0</v>
      </c>
      <c r="CF92" s="112">
        <f>IF(AU92="zákl. přenesená",AG92,0)</f>
        <v>0</v>
      </c>
      <c r="CG92" s="112">
        <f>IF(AU92="sníž. přenesená",AG92,0)</f>
        <v>0</v>
      </c>
      <c r="CH92" s="112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>x</v>
      </c>
    </row>
    <row r="93" spans="2:89" s="1" customFormat="1" ht="19.9" customHeight="1">
      <c r="B93" s="37"/>
      <c r="C93" s="38"/>
      <c r="D93" s="248" t="s">
        <v>96</v>
      </c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38"/>
      <c r="AD93" s="38"/>
      <c r="AE93" s="38"/>
      <c r="AF93" s="38"/>
      <c r="AG93" s="246">
        <f>AG87*AS93</f>
        <v>0</v>
      </c>
      <c r="AH93" s="247"/>
      <c r="AI93" s="247"/>
      <c r="AJ93" s="247"/>
      <c r="AK93" s="247"/>
      <c r="AL93" s="247"/>
      <c r="AM93" s="247"/>
      <c r="AN93" s="247">
        <f>AG93+AV93</f>
        <v>0</v>
      </c>
      <c r="AO93" s="247"/>
      <c r="AP93" s="247"/>
      <c r="AQ93" s="39"/>
      <c r="AS93" s="113">
        <v>0</v>
      </c>
      <c r="AT93" s="114" t="s">
        <v>94</v>
      </c>
      <c r="AU93" s="114" t="s">
        <v>42</v>
      </c>
      <c r="AV93" s="115">
        <f>ROUND(IF(AU93="nulová",0,IF(OR(AU93="základní",AU93="zákl. přenesená"),AG93*L31,AG93*L32)),2)</f>
        <v>0</v>
      </c>
      <c r="BV93" s="21" t="s">
        <v>97</v>
      </c>
      <c r="BY93" s="112">
        <f>IF(AU93="základní",AV93,0)</f>
        <v>0</v>
      </c>
      <c r="BZ93" s="112">
        <f>IF(AU93="snížená",AV93,0)</f>
        <v>0</v>
      </c>
      <c r="CA93" s="112">
        <f>IF(AU93="zákl. přenesená",AV93,0)</f>
        <v>0</v>
      </c>
      <c r="CB93" s="112">
        <f>IF(AU93="sníž. přenesená",AV93,0)</f>
        <v>0</v>
      </c>
      <c r="CC93" s="112">
        <f>IF(AU93="nulová",AV93,0)</f>
        <v>0</v>
      </c>
      <c r="CD93" s="112">
        <f>IF(AU93="základní",AG93,0)</f>
        <v>0</v>
      </c>
      <c r="CE93" s="112">
        <f>IF(AU93="snížená",AG93,0)</f>
        <v>0</v>
      </c>
      <c r="CF93" s="112">
        <f>IF(AU93="zákl. přenesená",AG93,0)</f>
        <v>0</v>
      </c>
      <c r="CG93" s="112">
        <f>IF(AU93="sníž. přenesená",AG93,0)</f>
        <v>0</v>
      </c>
      <c r="CH93" s="112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" customHeight="1">
      <c r="B94" s="37"/>
      <c r="C94" s="38"/>
      <c r="D94" s="248" t="s">
        <v>96</v>
      </c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38"/>
      <c r="AD94" s="38"/>
      <c r="AE94" s="38"/>
      <c r="AF94" s="38"/>
      <c r="AG94" s="246">
        <f>AG87*AS94</f>
        <v>0</v>
      </c>
      <c r="AH94" s="247"/>
      <c r="AI94" s="247"/>
      <c r="AJ94" s="247"/>
      <c r="AK94" s="247"/>
      <c r="AL94" s="247"/>
      <c r="AM94" s="247"/>
      <c r="AN94" s="247">
        <f>AG94+AV94</f>
        <v>0</v>
      </c>
      <c r="AO94" s="247"/>
      <c r="AP94" s="247"/>
      <c r="AQ94" s="39"/>
      <c r="AS94" s="113">
        <v>0</v>
      </c>
      <c r="AT94" s="114" t="s">
        <v>94</v>
      </c>
      <c r="AU94" s="114" t="s">
        <v>42</v>
      </c>
      <c r="AV94" s="115">
        <f>ROUND(IF(AU94="nulová",0,IF(OR(AU94="základní",AU94="zákl. přenesená"),AG94*L31,AG94*L32)),2)</f>
        <v>0</v>
      </c>
      <c r="BV94" s="21" t="s">
        <v>97</v>
      </c>
      <c r="BY94" s="112">
        <f>IF(AU94="základní",AV94,0)</f>
        <v>0</v>
      </c>
      <c r="BZ94" s="112">
        <f>IF(AU94="snížená",AV94,0)</f>
        <v>0</v>
      </c>
      <c r="CA94" s="112">
        <f>IF(AU94="zákl. přenesená",AV94,0)</f>
        <v>0</v>
      </c>
      <c r="CB94" s="112">
        <f>IF(AU94="sníž. přenesená",AV94,0)</f>
        <v>0</v>
      </c>
      <c r="CC94" s="112">
        <f>IF(AU94="nulová",AV94,0)</f>
        <v>0</v>
      </c>
      <c r="CD94" s="112">
        <f>IF(AU94="základní",AG94,0)</f>
        <v>0</v>
      </c>
      <c r="CE94" s="112">
        <f>IF(AU94="snížená",AG94,0)</f>
        <v>0</v>
      </c>
      <c r="CF94" s="112">
        <f>IF(AU94="zákl. přenesená",AG94,0)</f>
        <v>0</v>
      </c>
      <c r="CG94" s="112">
        <f>IF(AU94="sníž. přenesená",AG94,0)</f>
        <v>0</v>
      </c>
      <c r="CH94" s="112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89" s="1" customFormat="1" ht="19.9" customHeight="1">
      <c r="B95" s="37"/>
      <c r="C95" s="38"/>
      <c r="D95" s="248" t="s">
        <v>96</v>
      </c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38"/>
      <c r="AD95" s="38"/>
      <c r="AE95" s="38"/>
      <c r="AF95" s="38"/>
      <c r="AG95" s="246">
        <f>AG87*AS95</f>
        <v>0</v>
      </c>
      <c r="AH95" s="247"/>
      <c r="AI95" s="247"/>
      <c r="AJ95" s="247"/>
      <c r="AK95" s="247"/>
      <c r="AL95" s="247"/>
      <c r="AM95" s="247"/>
      <c r="AN95" s="247">
        <f>AG95+AV95</f>
        <v>0</v>
      </c>
      <c r="AO95" s="247"/>
      <c r="AP95" s="247"/>
      <c r="AQ95" s="39"/>
      <c r="AS95" s="116">
        <v>0</v>
      </c>
      <c r="AT95" s="117" t="s">
        <v>94</v>
      </c>
      <c r="AU95" s="117" t="s">
        <v>42</v>
      </c>
      <c r="AV95" s="118">
        <f>ROUND(IF(AU95="nulová",0,IF(OR(AU95="základní",AU95="zákl. přenesená"),AG95*L31,AG95*L32)),2)</f>
        <v>0</v>
      </c>
      <c r="BV95" s="21" t="s">
        <v>97</v>
      </c>
      <c r="BY95" s="112">
        <f>IF(AU95="základní",AV95,0)</f>
        <v>0</v>
      </c>
      <c r="BZ95" s="112">
        <f>IF(AU95="snížená",AV95,0)</f>
        <v>0</v>
      </c>
      <c r="CA95" s="112">
        <f>IF(AU95="zákl. přenesená",AV95,0)</f>
        <v>0</v>
      </c>
      <c r="CB95" s="112">
        <f>IF(AU95="sníž. přenesená",AV95,0)</f>
        <v>0</v>
      </c>
      <c r="CC95" s="112">
        <f>IF(AU95="nulová",AV95,0)</f>
        <v>0</v>
      </c>
      <c r="CD95" s="112">
        <f>IF(AU95="základní",AG95,0)</f>
        <v>0</v>
      </c>
      <c r="CE95" s="112">
        <f>IF(AU95="snížená",AG95,0)</f>
        <v>0</v>
      </c>
      <c r="CF95" s="112">
        <f>IF(AU95="zákl. přenesená",AG95,0)</f>
        <v>0</v>
      </c>
      <c r="CG95" s="112">
        <f>IF(AU95="sníž. přenesená",AG95,0)</f>
        <v>0</v>
      </c>
      <c r="CH95" s="112">
        <f>IF(AU95="nulová",AG95,0)</f>
        <v>0</v>
      </c>
      <c r="CI95" s="21">
        <f>IF(AU95="základní",1,IF(AU95="snížená",2,IF(AU95="zákl. přenesená",4,IF(AU95="sníž. přenesená",5,3))))</f>
        <v>1</v>
      </c>
      <c r="CJ95" s="21">
        <f>IF(AT95="stavební čast",1,IF(8895="investiční čast",2,3))</f>
        <v>1</v>
      </c>
      <c r="CK95" s="21" t="str">
        <f>IF(D95="Vyplň vlastní","","x")</f>
        <v/>
      </c>
    </row>
    <row r="96" spans="2:43" s="1" customFormat="1" ht="10.9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9"/>
    </row>
    <row r="97" spans="2:43" s="1" customFormat="1" ht="30" customHeight="1">
      <c r="B97" s="37"/>
      <c r="C97" s="119" t="s">
        <v>98</v>
      </c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252">
        <f>ROUND(AG87+AG91,2)</f>
        <v>0</v>
      </c>
      <c r="AH97" s="252"/>
      <c r="AI97" s="252"/>
      <c r="AJ97" s="252"/>
      <c r="AK97" s="252"/>
      <c r="AL97" s="252"/>
      <c r="AM97" s="252"/>
      <c r="AN97" s="252">
        <f>AN87+AN91</f>
        <v>0</v>
      </c>
      <c r="AO97" s="252"/>
      <c r="AP97" s="252"/>
      <c r="AQ97" s="39"/>
    </row>
    <row r="98" spans="2:43" s="1" customFormat="1" ht="6.9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3"/>
    </row>
  </sheetData>
  <sheetProtection algorithmName="SHA-512" hashValue="uvN03RjafURAaxZpx8fOXAm0fLkGqR4zDKaS4JWqT56oSh8JomeFUYpWm620/HcI8gwx7GrqCV5765zCzd9Vow==" saltValue="vIdcVEetlFQqeY1y3VUvxvRm9rGPn22QkNLj9KpxHsem0rioR1pjxkehN6DRTtpVg8N/rLxHnCHJNo2XJhLyLw==" spinCount="10" sheet="1" objects="1" scenarios="1" formatColumns="0" formatRows="0"/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Výměníková stanice'!C2" display="/"/>
    <hyperlink ref="A89" location="'02 - Měření a regulace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99</v>
      </c>
      <c r="G1" s="16"/>
      <c r="H1" s="305" t="s">
        <v>100</v>
      </c>
      <c r="I1" s="305"/>
      <c r="J1" s="305"/>
      <c r="K1" s="305"/>
      <c r="L1" s="16" t="s">
        <v>101</v>
      </c>
      <c r="M1" s="14"/>
      <c r="N1" s="14"/>
      <c r="O1" s="15" t="s">
        <v>102</v>
      </c>
      <c r="P1" s="14"/>
      <c r="Q1" s="14"/>
      <c r="R1" s="14"/>
      <c r="S1" s="16" t="s">
        <v>103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3" t="s">
        <v>8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1" t="s">
        <v>86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104</v>
      </c>
    </row>
    <row r="4" spans="2:46" ht="36.95" customHeight="1">
      <c r="B4" s="25"/>
      <c r="C4" s="210" t="s">
        <v>105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18</v>
      </c>
      <c r="E6" s="28"/>
      <c r="F6" s="255" t="str">
        <f>'Rekapitulace stavby'!K6</f>
        <v>B 1706 Instalace nového výměníku tepla v zámku Valdštějnů, č.p.1 ul.Mostecká 1, Litvínov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  <c r="R6" s="26"/>
    </row>
    <row r="7" spans="2:18" s="1" customFormat="1" ht="32.85" customHeight="1">
      <c r="B7" s="37"/>
      <c r="C7" s="38"/>
      <c r="D7" s="31" t="s">
        <v>106</v>
      </c>
      <c r="E7" s="38"/>
      <c r="F7" s="216" t="s">
        <v>107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38"/>
      <c r="R7" s="39"/>
    </row>
    <row r="8" spans="2:18" s="1" customFormat="1" ht="14.45" customHeight="1">
      <c r="B8" s="37"/>
      <c r="C8" s="38"/>
      <c r="D8" s="32" t="s">
        <v>20</v>
      </c>
      <c r="E8" s="38"/>
      <c r="F8" s="30" t="s">
        <v>21</v>
      </c>
      <c r="G8" s="38"/>
      <c r="H8" s="38"/>
      <c r="I8" s="38"/>
      <c r="J8" s="38"/>
      <c r="K8" s="38"/>
      <c r="L8" s="38"/>
      <c r="M8" s="32" t="s">
        <v>22</v>
      </c>
      <c r="N8" s="38"/>
      <c r="O8" s="30" t="s">
        <v>21</v>
      </c>
      <c r="P8" s="38"/>
      <c r="Q8" s="38"/>
      <c r="R8" s="39"/>
    </row>
    <row r="9" spans="2:18" s="1" customFormat="1" ht="14.45" customHeight="1">
      <c r="B9" s="37"/>
      <c r="C9" s="38"/>
      <c r="D9" s="32" t="s">
        <v>23</v>
      </c>
      <c r="E9" s="38"/>
      <c r="F9" s="30" t="s">
        <v>24</v>
      </c>
      <c r="G9" s="38"/>
      <c r="H9" s="38"/>
      <c r="I9" s="38"/>
      <c r="J9" s="38"/>
      <c r="K9" s="38"/>
      <c r="L9" s="38"/>
      <c r="M9" s="32" t="s">
        <v>25</v>
      </c>
      <c r="N9" s="38"/>
      <c r="O9" s="258" t="str">
        <f>'Rekapitulace stavby'!AN8</f>
        <v>11. 7. 2017</v>
      </c>
      <c r="P9" s="259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27</v>
      </c>
      <c r="E11" s="38"/>
      <c r="F11" s="38"/>
      <c r="G11" s="38"/>
      <c r="H11" s="38"/>
      <c r="I11" s="38"/>
      <c r="J11" s="38"/>
      <c r="K11" s="38"/>
      <c r="L11" s="38"/>
      <c r="M11" s="32" t="s">
        <v>28</v>
      </c>
      <c r="N11" s="38"/>
      <c r="O11" s="214" t="str">
        <f>IF('Rekapitulace stavby'!AN10="","",'Rekapitulace stavby'!AN10)</f>
        <v/>
      </c>
      <c r="P11" s="214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29</v>
      </c>
      <c r="N12" s="38"/>
      <c r="O12" s="214" t="str">
        <f>IF('Rekapitulace stavby'!AN11="","",'Rekapitulace stavby'!AN11)</f>
        <v/>
      </c>
      <c r="P12" s="214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30</v>
      </c>
      <c r="E14" s="38"/>
      <c r="F14" s="38"/>
      <c r="G14" s="38"/>
      <c r="H14" s="38"/>
      <c r="I14" s="38"/>
      <c r="J14" s="38"/>
      <c r="K14" s="38"/>
      <c r="L14" s="38"/>
      <c r="M14" s="32" t="s">
        <v>28</v>
      </c>
      <c r="N14" s="38"/>
      <c r="O14" s="260" t="str">
        <f>IF('Rekapitulace stavby'!AN13="","",'Rekapitulace stavby'!AN13)</f>
        <v>Vyplň údaj</v>
      </c>
      <c r="P14" s="214"/>
      <c r="Q14" s="38"/>
      <c r="R14" s="39"/>
    </row>
    <row r="15" spans="2:18" s="1" customFormat="1" ht="18" customHeight="1">
      <c r="B15" s="37"/>
      <c r="C15" s="38"/>
      <c r="D15" s="38"/>
      <c r="E15" s="260" t="str">
        <f>IF('Rekapitulace stavby'!E14="","",'Rekapitulace stavby'!E14)</f>
        <v>Vyplň údaj</v>
      </c>
      <c r="F15" s="261"/>
      <c r="G15" s="261"/>
      <c r="H15" s="261"/>
      <c r="I15" s="261"/>
      <c r="J15" s="261"/>
      <c r="K15" s="261"/>
      <c r="L15" s="261"/>
      <c r="M15" s="32" t="s">
        <v>29</v>
      </c>
      <c r="N15" s="38"/>
      <c r="O15" s="260" t="str">
        <f>IF('Rekapitulace stavby'!AN14="","",'Rekapitulace stavby'!AN14)</f>
        <v>Vyplň údaj</v>
      </c>
      <c r="P15" s="214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32</v>
      </c>
      <c r="E17" s="38"/>
      <c r="F17" s="38"/>
      <c r="G17" s="38"/>
      <c r="H17" s="38"/>
      <c r="I17" s="38"/>
      <c r="J17" s="38"/>
      <c r="K17" s="38"/>
      <c r="L17" s="38"/>
      <c r="M17" s="32" t="s">
        <v>28</v>
      </c>
      <c r="N17" s="38"/>
      <c r="O17" s="214" t="s">
        <v>21</v>
      </c>
      <c r="P17" s="214"/>
      <c r="Q17" s="38"/>
      <c r="R17" s="39"/>
    </row>
    <row r="18" spans="2:18" s="1" customFormat="1" ht="18" customHeight="1">
      <c r="B18" s="37"/>
      <c r="C18" s="38"/>
      <c r="D18" s="38"/>
      <c r="E18" s="30" t="s">
        <v>33</v>
      </c>
      <c r="F18" s="38"/>
      <c r="G18" s="38"/>
      <c r="H18" s="38"/>
      <c r="I18" s="38"/>
      <c r="J18" s="38"/>
      <c r="K18" s="38"/>
      <c r="L18" s="38"/>
      <c r="M18" s="32" t="s">
        <v>29</v>
      </c>
      <c r="N18" s="38"/>
      <c r="O18" s="214" t="s">
        <v>21</v>
      </c>
      <c r="P18" s="214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35</v>
      </c>
      <c r="E20" s="38"/>
      <c r="F20" s="38"/>
      <c r="G20" s="38"/>
      <c r="H20" s="38"/>
      <c r="I20" s="38"/>
      <c r="J20" s="38"/>
      <c r="K20" s="38"/>
      <c r="L20" s="38"/>
      <c r="M20" s="32" t="s">
        <v>28</v>
      </c>
      <c r="N20" s="38"/>
      <c r="O20" s="214" t="s">
        <v>21</v>
      </c>
      <c r="P20" s="214"/>
      <c r="Q20" s="38"/>
      <c r="R20" s="39"/>
    </row>
    <row r="21" spans="2:18" s="1" customFormat="1" ht="18" customHeight="1">
      <c r="B21" s="37"/>
      <c r="C21" s="38"/>
      <c r="D21" s="38"/>
      <c r="E21" s="30" t="s">
        <v>36</v>
      </c>
      <c r="F21" s="38"/>
      <c r="G21" s="38"/>
      <c r="H21" s="38"/>
      <c r="I21" s="38"/>
      <c r="J21" s="38"/>
      <c r="K21" s="38"/>
      <c r="L21" s="38"/>
      <c r="M21" s="32" t="s">
        <v>29</v>
      </c>
      <c r="N21" s="38"/>
      <c r="O21" s="214" t="s">
        <v>21</v>
      </c>
      <c r="P21" s="214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9" t="s">
        <v>21</v>
      </c>
      <c r="F24" s="219"/>
      <c r="G24" s="219"/>
      <c r="H24" s="219"/>
      <c r="I24" s="219"/>
      <c r="J24" s="219"/>
      <c r="K24" s="219"/>
      <c r="L24" s="219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108</v>
      </c>
      <c r="E27" s="38"/>
      <c r="F27" s="38"/>
      <c r="G27" s="38"/>
      <c r="H27" s="38"/>
      <c r="I27" s="38"/>
      <c r="J27" s="38"/>
      <c r="K27" s="38"/>
      <c r="L27" s="38"/>
      <c r="M27" s="220">
        <f>N88</f>
        <v>0</v>
      </c>
      <c r="N27" s="220"/>
      <c r="O27" s="220"/>
      <c r="P27" s="220"/>
      <c r="Q27" s="38"/>
      <c r="R27" s="39"/>
    </row>
    <row r="28" spans="2:18" s="1" customFormat="1" ht="14.45" customHeight="1">
      <c r="B28" s="37"/>
      <c r="C28" s="38"/>
      <c r="D28" s="36" t="s">
        <v>93</v>
      </c>
      <c r="E28" s="38"/>
      <c r="F28" s="38"/>
      <c r="G28" s="38"/>
      <c r="H28" s="38"/>
      <c r="I28" s="38"/>
      <c r="J28" s="38"/>
      <c r="K28" s="38"/>
      <c r="L28" s="38"/>
      <c r="M28" s="220">
        <f>N101</f>
        <v>0</v>
      </c>
      <c r="N28" s="220"/>
      <c r="O28" s="220"/>
      <c r="P28" s="220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40</v>
      </c>
      <c r="E30" s="38"/>
      <c r="F30" s="38"/>
      <c r="G30" s="38"/>
      <c r="H30" s="38"/>
      <c r="I30" s="38"/>
      <c r="J30" s="38"/>
      <c r="K30" s="38"/>
      <c r="L30" s="38"/>
      <c r="M30" s="262">
        <f>ROUND(M27+M28,2)</f>
        <v>0</v>
      </c>
      <c r="N30" s="257"/>
      <c r="O30" s="257"/>
      <c r="P30" s="257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41</v>
      </c>
      <c r="E32" s="44" t="s">
        <v>42</v>
      </c>
      <c r="F32" s="45">
        <v>0.21</v>
      </c>
      <c r="G32" s="124" t="s">
        <v>43</v>
      </c>
      <c r="H32" s="263">
        <f>ROUND((((SUM(BE101:BE108)+SUM(BE126:BE210))+SUM(BE212:BE216))),2)</f>
        <v>0</v>
      </c>
      <c r="I32" s="257"/>
      <c r="J32" s="257"/>
      <c r="K32" s="38"/>
      <c r="L32" s="38"/>
      <c r="M32" s="263">
        <f>ROUND(((ROUND((SUM(BE101:BE108)+SUM(BE126:BE210)),2)*F32)+SUM(BE212:BE216)*F32),2)</f>
        <v>0</v>
      </c>
      <c r="N32" s="257"/>
      <c r="O32" s="257"/>
      <c r="P32" s="257"/>
      <c r="Q32" s="38"/>
      <c r="R32" s="39"/>
    </row>
    <row r="33" spans="2:18" s="1" customFormat="1" ht="14.45" customHeight="1">
      <c r="B33" s="37"/>
      <c r="C33" s="38"/>
      <c r="D33" s="38"/>
      <c r="E33" s="44" t="s">
        <v>44</v>
      </c>
      <c r="F33" s="45">
        <v>0.15</v>
      </c>
      <c r="G33" s="124" t="s">
        <v>43</v>
      </c>
      <c r="H33" s="263">
        <f>ROUND((((SUM(BF101:BF108)+SUM(BF126:BF210))+SUM(BF212:BF216))),2)</f>
        <v>0</v>
      </c>
      <c r="I33" s="257"/>
      <c r="J33" s="257"/>
      <c r="K33" s="38"/>
      <c r="L33" s="38"/>
      <c r="M33" s="263">
        <f>ROUND(((ROUND((SUM(BF101:BF108)+SUM(BF126:BF210)),2)*F33)+SUM(BF212:BF216)*F33),2)</f>
        <v>0</v>
      </c>
      <c r="N33" s="257"/>
      <c r="O33" s="257"/>
      <c r="P33" s="257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45</v>
      </c>
      <c r="F34" s="45">
        <v>0.21</v>
      </c>
      <c r="G34" s="124" t="s">
        <v>43</v>
      </c>
      <c r="H34" s="263">
        <f>ROUND((((SUM(BG101:BG108)+SUM(BG126:BG210))+SUM(BG212:BG216))),2)</f>
        <v>0</v>
      </c>
      <c r="I34" s="257"/>
      <c r="J34" s="257"/>
      <c r="K34" s="38"/>
      <c r="L34" s="38"/>
      <c r="M34" s="263">
        <v>0</v>
      </c>
      <c r="N34" s="257"/>
      <c r="O34" s="257"/>
      <c r="P34" s="257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46</v>
      </c>
      <c r="F35" s="45">
        <v>0.15</v>
      </c>
      <c r="G35" s="124" t="s">
        <v>43</v>
      </c>
      <c r="H35" s="263">
        <f>ROUND((((SUM(BH101:BH108)+SUM(BH126:BH210))+SUM(BH212:BH216))),2)</f>
        <v>0</v>
      </c>
      <c r="I35" s="257"/>
      <c r="J35" s="257"/>
      <c r="K35" s="38"/>
      <c r="L35" s="38"/>
      <c r="M35" s="263">
        <v>0</v>
      </c>
      <c r="N35" s="257"/>
      <c r="O35" s="257"/>
      <c r="P35" s="257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47</v>
      </c>
      <c r="F36" s="45">
        <v>0</v>
      </c>
      <c r="G36" s="124" t="s">
        <v>43</v>
      </c>
      <c r="H36" s="263">
        <f>ROUND((((SUM(BI101:BI108)+SUM(BI126:BI210))+SUM(BI212:BI216))),2)</f>
        <v>0</v>
      </c>
      <c r="I36" s="257"/>
      <c r="J36" s="257"/>
      <c r="K36" s="38"/>
      <c r="L36" s="38"/>
      <c r="M36" s="263">
        <v>0</v>
      </c>
      <c r="N36" s="257"/>
      <c r="O36" s="257"/>
      <c r="P36" s="257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48</v>
      </c>
      <c r="E38" s="81"/>
      <c r="F38" s="81"/>
      <c r="G38" s="126" t="s">
        <v>49</v>
      </c>
      <c r="H38" s="127" t="s">
        <v>50</v>
      </c>
      <c r="I38" s="81"/>
      <c r="J38" s="81"/>
      <c r="K38" s="81"/>
      <c r="L38" s="264">
        <f>SUM(M30:M36)</f>
        <v>0</v>
      </c>
      <c r="M38" s="264"/>
      <c r="N38" s="264"/>
      <c r="O38" s="264"/>
      <c r="P38" s="265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51</v>
      </c>
      <c r="E50" s="53"/>
      <c r="F50" s="53"/>
      <c r="G50" s="53"/>
      <c r="H50" s="54"/>
      <c r="I50" s="38"/>
      <c r="J50" s="52" t="s">
        <v>52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53</v>
      </c>
      <c r="E59" s="58"/>
      <c r="F59" s="58"/>
      <c r="G59" s="59" t="s">
        <v>54</v>
      </c>
      <c r="H59" s="60"/>
      <c r="I59" s="38"/>
      <c r="J59" s="57" t="s">
        <v>53</v>
      </c>
      <c r="K59" s="58"/>
      <c r="L59" s="58"/>
      <c r="M59" s="58"/>
      <c r="N59" s="59" t="s">
        <v>54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55</v>
      </c>
      <c r="E61" s="53"/>
      <c r="F61" s="53"/>
      <c r="G61" s="53"/>
      <c r="H61" s="54"/>
      <c r="I61" s="38"/>
      <c r="J61" s="52" t="s">
        <v>56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53</v>
      </c>
      <c r="E70" s="58"/>
      <c r="F70" s="58"/>
      <c r="G70" s="59" t="s">
        <v>54</v>
      </c>
      <c r="H70" s="60"/>
      <c r="I70" s="38"/>
      <c r="J70" s="57" t="s">
        <v>53</v>
      </c>
      <c r="K70" s="58"/>
      <c r="L70" s="58"/>
      <c r="M70" s="58"/>
      <c r="N70" s="59" t="s">
        <v>54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" customHeight="1">
      <c r="B76" s="37"/>
      <c r="C76" s="210" t="s">
        <v>109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18</v>
      </c>
      <c r="D78" s="38"/>
      <c r="E78" s="38"/>
      <c r="F78" s="255" t="str">
        <f>F6</f>
        <v>B 1706 Instalace nového výměníku tepla v zámku Valdštějnů, č.p.1 ul.Mostecká 1, Litvínov</v>
      </c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38"/>
      <c r="R78" s="39"/>
      <c r="T78" s="131"/>
      <c r="U78" s="131"/>
    </row>
    <row r="79" spans="2:21" s="1" customFormat="1" ht="36.95" customHeight="1">
      <c r="B79" s="37"/>
      <c r="C79" s="71" t="s">
        <v>106</v>
      </c>
      <c r="D79" s="38"/>
      <c r="E79" s="38"/>
      <c r="F79" s="230" t="str">
        <f>F7</f>
        <v>01 - Výměníková stanice</v>
      </c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23</v>
      </c>
      <c r="D81" s="38"/>
      <c r="E81" s="38"/>
      <c r="F81" s="30" t="str">
        <f>F9</f>
        <v xml:space="preserve"> </v>
      </c>
      <c r="G81" s="38"/>
      <c r="H81" s="38"/>
      <c r="I81" s="38"/>
      <c r="J81" s="38"/>
      <c r="K81" s="32" t="s">
        <v>25</v>
      </c>
      <c r="L81" s="38"/>
      <c r="M81" s="259" t="str">
        <f>IF(O9="","",O9)</f>
        <v>11. 7. 2017</v>
      </c>
      <c r="N81" s="259"/>
      <c r="O81" s="259"/>
      <c r="P81" s="259"/>
      <c r="Q81" s="38"/>
      <c r="R81" s="39"/>
      <c r="T81" s="131"/>
      <c r="U81" s="131"/>
    </row>
    <row r="82" spans="2:21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3.5">
      <c r="B83" s="37"/>
      <c r="C83" s="32" t="s">
        <v>27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32</v>
      </c>
      <c r="L83" s="38"/>
      <c r="M83" s="214" t="str">
        <f>E18</f>
        <v>BPO s.r.o.Ostrov</v>
      </c>
      <c r="N83" s="214"/>
      <c r="O83" s="214"/>
      <c r="P83" s="214"/>
      <c r="Q83" s="214"/>
      <c r="R83" s="39"/>
      <c r="T83" s="131"/>
      <c r="U83" s="131"/>
    </row>
    <row r="84" spans="2:21" s="1" customFormat="1" ht="14.45" customHeight="1">
      <c r="B84" s="37"/>
      <c r="C84" s="32" t="s">
        <v>30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35</v>
      </c>
      <c r="L84" s="38"/>
      <c r="M84" s="214" t="str">
        <f>E21</f>
        <v>Neubauerová Soňa, SK-Projekt Ostrov</v>
      </c>
      <c r="N84" s="214"/>
      <c r="O84" s="214"/>
      <c r="P84" s="214"/>
      <c r="Q84" s="214"/>
      <c r="R84" s="39"/>
      <c r="T84" s="131"/>
      <c r="U84" s="131"/>
    </row>
    <row r="85" spans="2:21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6" t="s">
        <v>110</v>
      </c>
      <c r="D86" s="267"/>
      <c r="E86" s="267"/>
      <c r="F86" s="267"/>
      <c r="G86" s="267"/>
      <c r="H86" s="120"/>
      <c r="I86" s="120"/>
      <c r="J86" s="120"/>
      <c r="K86" s="120"/>
      <c r="L86" s="120"/>
      <c r="M86" s="120"/>
      <c r="N86" s="266" t="s">
        <v>111</v>
      </c>
      <c r="O86" s="267"/>
      <c r="P86" s="267"/>
      <c r="Q86" s="267"/>
      <c r="R86" s="39"/>
      <c r="T86" s="131"/>
      <c r="U86" s="131"/>
    </row>
    <row r="87" spans="2:21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112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51">
        <f>N126</f>
        <v>0</v>
      </c>
      <c r="O88" s="268"/>
      <c r="P88" s="268"/>
      <c r="Q88" s="268"/>
      <c r="R88" s="39"/>
      <c r="T88" s="131"/>
      <c r="U88" s="131"/>
      <c r="AU88" s="21" t="s">
        <v>113</v>
      </c>
    </row>
    <row r="89" spans="2:21" s="6" customFormat="1" ht="24.95" customHeight="1">
      <c r="B89" s="133"/>
      <c r="C89" s="134"/>
      <c r="D89" s="135" t="s">
        <v>114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9">
        <f>N127</f>
        <v>0</v>
      </c>
      <c r="O89" s="270"/>
      <c r="P89" s="270"/>
      <c r="Q89" s="270"/>
      <c r="R89" s="136"/>
      <c r="T89" s="137"/>
      <c r="U89" s="137"/>
    </row>
    <row r="90" spans="2:21" s="7" customFormat="1" ht="19.9" customHeight="1">
      <c r="B90" s="138"/>
      <c r="C90" s="139"/>
      <c r="D90" s="108" t="s">
        <v>115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7">
        <f>N128</f>
        <v>0</v>
      </c>
      <c r="O90" s="271"/>
      <c r="P90" s="271"/>
      <c r="Q90" s="271"/>
      <c r="R90" s="140"/>
      <c r="T90" s="141"/>
      <c r="U90" s="141"/>
    </row>
    <row r="91" spans="2:21" s="6" customFormat="1" ht="24.95" customHeight="1">
      <c r="B91" s="133"/>
      <c r="C91" s="134"/>
      <c r="D91" s="135" t="s">
        <v>116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69">
        <f>N130</f>
        <v>0</v>
      </c>
      <c r="O91" s="270"/>
      <c r="P91" s="270"/>
      <c r="Q91" s="270"/>
      <c r="R91" s="136"/>
      <c r="T91" s="137"/>
      <c r="U91" s="137"/>
    </row>
    <row r="92" spans="2:21" s="7" customFormat="1" ht="19.9" customHeight="1">
      <c r="B92" s="138"/>
      <c r="C92" s="139"/>
      <c r="D92" s="108" t="s">
        <v>117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47">
        <f>N131</f>
        <v>0</v>
      </c>
      <c r="O92" s="271"/>
      <c r="P92" s="271"/>
      <c r="Q92" s="271"/>
      <c r="R92" s="140"/>
      <c r="T92" s="141"/>
      <c r="U92" s="141"/>
    </row>
    <row r="93" spans="2:21" s="7" customFormat="1" ht="19.9" customHeight="1">
      <c r="B93" s="138"/>
      <c r="C93" s="139"/>
      <c r="D93" s="108" t="s">
        <v>118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47">
        <f>N141</f>
        <v>0</v>
      </c>
      <c r="O93" s="271"/>
      <c r="P93" s="271"/>
      <c r="Q93" s="271"/>
      <c r="R93" s="140"/>
      <c r="T93" s="141"/>
      <c r="U93" s="141"/>
    </row>
    <row r="94" spans="2:21" s="7" customFormat="1" ht="19.9" customHeight="1">
      <c r="B94" s="138"/>
      <c r="C94" s="139"/>
      <c r="D94" s="108" t="s">
        <v>119</v>
      </c>
      <c r="E94" s="139"/>
      <c r="F94" s="139"/>
      <c r="G94" s="139"/>
      <c r="H94" s="139"/>
      <c r="I94" s="139"/>
      <c r="J94" s="139"/>
      <c r="K94" s="139"/>
      <c r="L94" s="139"/>
      <c r="M94" s="139"/>
      <c r="N94" s="247">
        <f>N155</f>
        <v>0</v>
      </c>
      <c r="O94" s="271"/>
      <c r="P94" s="271"/>
      <c r="Q94" s="271"/>
      <c r="R94" s="140"/>
      <c r="T94" s="141"/>
      <c r="U94" s="141"/>
    </row>
    <row r="95" spans="2:21" s="7" customFormat="1" ht="19.9" customHeight="1">
      <c r="B95" s="138"/>
      <c r="C95" s="139"/>
      <c r="D95" s="108" t="s">
        <v>120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47">
        <f>N172</f>
        <v>0</v>
      </c>
      <c r="O95" s="271"/>
      <c r="P95" s="271"/>
      <c r="Q95" s="271"/>
      <c r="R95" s="140"/>
      <c r="T95" s="141"/>
      <c r="U95" s="141"/>
    </row>
    <row r="96" spans="2:21" s="7" customFormat="1" ht="19.9" customHeight="1">
      <c r="B96" s="138"/>
      <c r="C96" s="139"/>
      <c r="D96" s="108" t="s">
        <v>121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47">
        <f>N199</f>
        <v>0</v>
      </c>
      <c r="O96" s="271"/>
      <c r="P96" s="271"/>
      <c r="Q96" s="271"/>
      <c r="R96" s="140"/>
      <c r="T96" s="141"/>
      <c r="U96" s="141"/>
    </row>
    <row r="97" spans="2:21" s="7" customFormat="1" ht="19.9" customHeight="1">
      <c r="B97" s="138"/>
      <c r="C97" s="139"/>
      <c r="D97" s="108" t="s">
        <v>122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47">
        <f>N205</f>
        <v>0</v>
      </c>
      <c r="O97" s="271"/>
      <c r="P97" s="271"/>
      <c r="Q97" s="271"/>
      <c r="R97" s="140"/>
      <c r="T97" s="141"/>
      <c r="U97" s="141"/>
    </row>
    <row r="98" spans="2:21" s="6" customFormat="1" ht="24.95" customHeight="1">
      <c r="B98" s="133"/>
      <c r="C98" s="134"/>
      <c r="D98" s="135" t="s">
        <v>123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69">
        <f>N208</f>
        <v>0</v>
      </c>
      <c r="O98" s="270"/>
      <c r="P98" s="270"/>
      <c r="Q98" s="270"/>
      <c r="R98" s="136"/>
      <c r="T98" s="137"/>
      <c r="U98" s="137"/>
    </row>
    <row r="99" spans="2:21" s="6" customFormat="1" ht="21.75" customHeight="1">
      <c r="B99" s="133"/>
      <c r="C99" s="134"/>
      <c r="D99" s="135" t="s">
        <v>124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72">
        <f>N211</f>
        <v>0</v>
      </c>
      <c r="O99" s="270"/>
      <c r="P99" s="270"/>
      <c r="Q99" s="270"/>
      <c r="R99" s="136"/>
      <c r="T99" s="137"/>
      <c r="U99" s="137"/>
    </row>
    <row r="100" spans="2:21" s="1" customFormat="1" ht="21.75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9"/>
      <c r="T100" s="131"/>
      <c r="U100" s="131"/>
    </row>
    <row r="101" spans="2:21" s="1" customFormat="1" ht="29.25" customHeight="1">
      <c r="B101" s="37"/>
      <c r="C101" s="132" t="s">
        <v>125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268">
        <f>ROUND(N102+N103+N104+N105+N106+N107,2)</f>
        <v>0</v>
      </c>
      <c r="O101" s="273"/>
      <c r="P101" s="273"/>
      <c r="Q101" s="273"/>
      <c r="R101" s="39"/>
      <c r="T101" s="142"/>
      <c r="U101" s="143" t="s">
        <v>41</v>
      </c>
    </row>
    <row r="102" spans="2:65" s="1" customFormat="1" ht="18" customHeight="1">
      <c r="B102" s="37"/>
      <c r="C102" s="38"/>
      <c r="D102" s="248" t="s">
        <v>126</v>
      </c>
      <c r="E102" s="249"/>
      <c r="F102" s="249"/>
      <c r="G102" s="249"/>
      <c r="H102" s="249"/>
      <c r="I102" s="38"/>
      <c r="J102" s="38"/>
      <c r="K102" s="38"/>
      <c r="L102" s="38"/>
      <c r="M102" s="38"/>
      <c r="N102" s="246">
        <f>ROUND(N88*T102,2)</f>
        <v>0</v>
      </c>
      <c r="O102" s="247"/>
      <c r="P102" s="247"/>
      <c r="Q102" s="247"/>
      <c r="R102" s="39"/>
      <c r="S102" s="144"/>
      <c r="T102" s="145"/>
      <c r="U102" s="146" t="s">
        <v>42</v>
      </c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7" t="s">
        <v>127</v>
      </c>
      <c r="AZ102" s="144"/>
      <c r="BA102" s="144"/>
      <c r="BB102" s="144"/>
      <c r="BC102" s="144"/>
      <c r="BD102" s="144"/>
      <c r="BE102" s="148">
        <f aca="true" t="shared" si="0" ref="BE102:BE107">IF(U102="základní",N102,0)</f>
        <v>0</v>
      </c>
      <c r="BF102" s="148">
        <f aca="true" t="shared" si="1" ref="BF102:BF107">IF(U102="snížená",N102,0)</f>
        <v>0</v>
      </c>
      <c r="BG102" s="148">
        <f aca="true" t="shared" si="2" ref="BG102:BG107">IF(U102="zákl. přenesená",N102,0)</f>
        <v>0</v>
      </c>
      <c r="BH102" s="148">
        <f aca="true" t="shared" si="3" ref="BH102:BH107">IF(U102="sníž. přenesená",N102,0)</f>
        <v>0</v>
      </c>
      <c r="BI102" s="148">
        <f aca="true" t="shared" si="4" ref="BI102:BI107">IF(U102="nulová",N102,0)</f>
        <v>0</v>
      </c>
      <c r="BJ102" s="147" t="s">
        <v>85</v>
      </c>
      <c r="BK102" s="144"/>
      <c r="BL102" s="144"/>
      <c r="BM102" s="144"/>
    </row>
    <row r="103" spans="2:65" s="1" customFormat="1" ht="18" customHeight="1">
      <c r="B103" s="37"/>
      <c r="C103" s="38"/>
      <c r="D103" s="248" t="s">
        <v>128</v>
      </c>
      <c r="E103" s="249"/>
      <c r="F103" s="249"/>
      <c r="G103" s="249"/>
      <c r="H103" s="249"/>
      <c r="I103" s="38"/>
      <c r="J103" s="38"/>
      <c r="K103" s="38"/>
      <c r="L103" s="38"/>
      <c r="M103" s="38"/>
      <c r="N103" s="246">
        <f>ROUND(N88*T103,2)</f>
        <v>0</v>
      </c>
      <c r="O103" s="247"/>
      <c r="P103" s="247"/>
      <c r="Q103" s="247"/>
      <c r="R103" s="39"/>
      <c r="S103" s="144"/>
      <c r="T103" s="145"/>
      <c r="U103" s="146" t="s">
        <v>42</v>
      </c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7" t="s">
        <v>127</v>
      </c>
      <c r="AZ103" s="144"/>
      <c r="BA103" s="144"/>
      <c r="BB103" s="144"/>
      <c r="BC103" s="144"/>
      <c r="BD103" s="144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85</v>
      </c>
      <c r="BK103" s="144"/>
      <c r="BL103" s="144"/>
      <c r="BM103" s="144"/>
    </row>
    <row r="104" spans="2:65" s="1" customFormat="1" ht="18" customHeight="1">
      <c r="B104" s="37"/>
      <c r="C104" s="38"/>
      <c r="D104" s="248" t="s">
        <v>129</v>
      </c>
      <c r="E104" s="249"/>
      <c r="F104" s="249"/>
      <c r="G104" s="249"/>
      <c r="H104" s="249"/>
      <c r="I104" s="38"/>
      <c r="J104" s="38"/>
      <c r="K104" s="38"/>
      <c r="L104" s="38"/>
      <c r="M104" s="38"/>
      <c r="N104" s="246">
        <f>ROUND(N88*T104,2)</f>
        <v>0</v>
      </c>
      <c r="O104" s="247"/>
      <c r="P104" s="247"/>
      <c r="Q104" s="247"/>
      <c r="R104" s="39"/>
      <c r="S104" s="144"/>
      <c r="T104" s="145"/>
      <c r="U104" s="146" t="s">
        <v>42</v>
      </c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7" t="s">
        <v>127</v>
      </c>
      <c r="AZ104" s="144"/>
      <c r="BA104" s="144"/>
      <c r="BB104" s="144"/>
      <c r="BC104" s="144"/>
      <c r="BD104" s="144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85</v>
      </c>
      <c r="BK104" s="144"/>
      <c r="BL104" s="144"/>
      <c r="BM104" s="144"/>
    </row>
    <row r="105" spans="2:65" s="1" customFormat="1" ht="18" customHeight="1">
      <c r="B105" s="37"/>
      <c r="C105" s="38"/>
      <c r="D105" s="248" t="s">
        <v>130</v>
      </c>
      <c r="E105" s="249"/>
      <c r="F105" s="249"/>
      <c r="G105" s="249"/>
      <c r="H105" s="249"/>
      <c r="I105" s="38"/>
      <c r="J105" s="38"/>
      <c r="K105" s="38"/>
      <c r="L105" s="38"/>
      <c r="M105" s="38"/>
      <c r="N105" s="246">
        <f>ROUND(N88*T105,2)</f>
        <v>0</v>
      </c>
      <c r="O105" s="247"/>
      <c r="P105" s="247"/>
      <c r="Q105" s="247"/>
      <c r="R105" s="39"/>
      <c r="S105" s="144"/>
      <c r="T105" s="145"/>
      <c r="U105" s="146" t="s">
        <v>42</v>
      </c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7" t="s">
        <v>127</v>
      </c>
      <c r="AZ105" s="144"/>
      <c r="BA105" s="144"/>
      <c r="BB105" s="144"/>
      <c r="BC105" s="144"/>
      <c r="BD105" s="144"/>
      <c r="BE105" s="148">
        <f t="shared" si="0"/>
        <v>0</v>
      </c>
      <c r="BF105" s="148">
        <f t="shared" si="1"/>
        <v>0</v>
      </c>
      <c r="BG105" s="148">
        <f t="shared" si="2"/>
        <v>0</v>
      </c>
      <c r="BH105" s="148">
        <f t="shared" si="3"/>
        <v>0</v>
      </c>
      <c r="BI105" s="148">
        <f t="shared" si="4"/>
        <v>0</v>
      </c>
      <c r="BJ105" s="147" t="s">
        <v>85</v>
      </c>
      <c r="BK105" s="144"/>
      <c r="BL105" s="144"/>
      <c r="BM105" s="144"/>
    </row>
    <row r="106" spans="2:65" s="1" customFormat="1" ht="18" customHeight="1">
      <c r="B106" s="37"/>
      <c r="C106" s="38"/>
      <c r="D106" s="248" t="s">
        <v>131</v>
      </c>
      <c r="E106" s="249"/>
      <c r="F106" s="249"/>
      <c r="G106" s="249"/>
      <c r="H106" s="249"/>
      <c r="I106" s="38"/>
      <c r="J106" s="38"/>
      <c r="K106" s="38"/>
      <c r="L106" s="38"/>
      <c r="M106" s="38"/>
      <c r="N106" s="246">
        <f>ROUND(N88*T106,2)</f>
        <v>0</v>
      </c>
      <c r="O106" s="247"/>
      <c r="P106" s="247"/>
      <c r="Q106" s="247"/>
      <c r="R106" s="39"/>
      <c r="S106" s="144"/>
      <c r="T106" s="145"/>
      <c r="U106" s="146" t="s">
        <v>42</v>
      </c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7" t="s">
        <v>127</v>
      </c>
      <c r="AZ106" s="144"/>
      <c r="BA106" s="144"/>
      <c r="BB106" s="144"/>
      <c r="BC106" s="144"/>
      <c r="BD106" s="144"/>
      <c r="BE106" s="148">
        <f t="shared" si="0"/>
        <v>0</v>
      </c>
      <c r="BF106" s="148">
        <f t="shared" si="1"/>
        <v>0</v>
      </c>
      <c r="BG106" s="148">
        <f t="shared" si="2"/>
        <v>0</v>
      </c>
      <c r="BH106" s="148">
        <f t="shared" si="3"/>
        <v>0</v>
      </c>
      <c r="BI106" s="148">
        <f t="shared" si="4"/>
        <v>0</v>
      </c>
      <c r="BJ106" s="147" t="s">
        <v>85</v>
      </c>
      <c r="BK106" s="144"/>
      <c r="BL106" s="144"/>
      <c r="BM106" s="144"/>
    </row>
    <row r="107" spans="2:65" s="1" customFormat="1" ht="18" customHeight="1">
      <c r="B107" s="37"/>
      <c r="C107" s="38"/>
      <c r="D107" s="108" t="s">
        <v>132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246">
        <f>ROUND(N88*T107,2)</f>
        <v>0</v>
      </c>
      <c r="O107" s="247"/>
      <c r="P107" s="247"/>
      <c r="Q107" s="247"/>
      <c r="R107" s="39"/>
      <c r="S107" s="144"/>
      <c r="T107" s="149"/>
      <c r="U107" s="150" t="s">
        <v>42</v>
      </c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7" t="s">
        <v>133</v>
      </c>
      <c r="AZ107" s="144"/>
      <c r="BA107" s="144"/>
      <c r="BB107" s="144"/>
      <c r="BC107" s="144"/>
      <c r="BD107" s="144"/>
      <c r="BE107" s="148">
        <f t="shared" si="0"/>
        <v>0</v>
      </c>
      <c r="BF107" s="148">
        <f t="shared" si="1"/>
        <v>0</v>
      </c>
      <c r="BG107" s="148">
        <f t="shared" si="2"/>
        <v>0</v>
      </c>
      <c r="BH107" s="148">
        <f t="shared" si="3"/>
        <v>0</v>
      </c>
      <c r="BI107" s="148">
        <f t="shared" si="4"/>
        <v>0</v>
      </c>
      <c r="BJ107" s="147" t="s">
        <v>85</v>
      </c>
      <c r="BK107" s="144"/>
      <c r="BL107" s="144"/>
      <c r="BM107" s="144"/>
    </row>
    <row r="108" spans="2:21" s="1" customFormat="1" ht="13.5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9"/>
      <c r="T108" s="131"/>
      <c r="U108" s="131"/>
    </row>
    <row r="109" spans="2:21" s="1" customFormat="1" ht="29.25" customHeight="1">
      <c r="B109" s="37"/>
      <c r="C109" s="119" t="s">
        <v>98</v>
      </c>
      <c r="D109" s="120"/>
      <c r="E109" s="120"/>
      <c r="F109" s="120"/>
      <c r="G109" s="120"/>
      <c r="H109" s="120"/>
      <c r="I109" s="120"/>
      <c r="J109" s="120"/>
      <c r="K109" s="120"/>
      <c r="L109" s="252">
        <f>ROUND(SUM(N88+N101),2)</f>
        <v>0</v>
      </c>
      <c r="M109" s="252"/>
      <c r="N109" s="252"/>
      <c r="O109" s="252"/>
      <c r="P109" s="252"/>
      <c r="Q109" s="252"/>
      <c r="R109" s="39"/>
      <c r="T109" s="131"/>
      <c r="U109" s="131"/>
    </row>
    <row r="110" spans="2:21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  <c r="T110" s="131"/>
      <c r="U110" s="131"/>
    </row>
    <row r="114" spans="2:18" s="1" customFormat="1" ht="6.95" customHeight="1">
      <c r="B114" s="64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6"/>
    </row>
    <row r="115" spans="2:18" s="1" customFormat="1" ht="36.95" customHeight="1">
      <c r="B115" s="37"/>
      <c r="C115" s="210" t="s">
        <v>134</v>
      </c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39"/>
    </row>
    <row r="116" spans="2:18" s="1" customFormat="1" ht="6.9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18" s="1" customFormat="1" ht="30" customHeight="1">
      <c r="B117" s="37"/>
      <c r="C117" s="32" t="s">
        <v>18</v>
      </c>
      <c r="D117" s="38"/>
      <c r="E117" s="38"/>
      <c r="F117" s="255" t="str">
        <f>F6</f>
        <v>B 1706 Instalace nového výměníku tepla v zámku Valdštějnů, č.p.1 ul.Mostecká 1, Litvínov</v>
      </c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38"/>
      <c r="R117" s="39"/>
    </row>
    <row r="118" spans="2:18" s="1" customFormat="1" ht="36.95" customHeight="1">
      <c r="B118" s="37"/>
      <c r="C118" s="71" t="s">
        <v>106</v>
      </c>
      <c r="D118" s="38"/>
      <c r="E118" s="38"/>
      <c r="F118" s="230" t="str">
        <f>F7</f>
        <v>01 - Výměníková stanice</v>
      </c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38"/>
      <c r="R118" s="39"/>
    </row>
    <row r="119" spans="2:18" s="1" customFormat="1" ht="6.9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</row>
    <row r="120" spans="2:18" s="1" customFormat="1" ht="18" customHeight="1">
      <c r="B120" s="37"/>
      <c r="C120" s="32" t="s">
        <v>23</v>
      </c>
      <c r="D120" s="38"/>
      <c r="E120" s="38"/>
      <c r="F120" s="30" t="str">
        <f>F9</f>
        <v xml:space="preserve"> </v>
      </c>
      <c r="G120" s="38"/>
      <c r="H120" s="38"/>
      <c r="I120" s="38"/>
      <c r="J120" s="38"/>
      <c r="K120" s="32" t="s">
        <v>25</v>
      </c>
      <c r="L120" s="38"/>
      <c r="M120" s="259" t="str">
        <f>IF(O9="","",O9)</f>
        <v>11. 7. 2017</v>
      </c>
      <c r="N120" s="259"/>
      <c r="O120" s="259"/>
      <c r="P120" s="259"/>
      <c r="Q120" s="38"/>
      <c r="R120" s="39"/>
    </row>
    <row r="121" spans="2:18" s="1" customFormat="1" ht="6.95" customHeight="1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9"/>
    </row>
    <row r="122" spans="2:18" s="1" customFormat="1" ht="13.5">
      <c r="B122" s="37"/>
      <c r="C122" s="32" t="s">
        <v>27</v>
      </c>
      <c r="D122" s="38"/>
      <c r="E122" s="38"/>
      <c r="F122" s="30" t="str">
        <f>E12</f>
        <v xml:space="preserve"> </v>
      </c>
      <c r="G122" s="38"/>
      <c r="H122" s="38"/>
      <c r="I122" s="38"/>
      <c r="J122" s="38"/>
      <c r="K122" s="32" t="s">
        <v>32</v>
      </c>
      <c r="L122" s="38"/>
      <c r="M122" s="214" t="str">
        <f>E18</f>
        <v>BPO s.r.o.Ostrov</v>
      </c>
      <c r="N122" s="214"/>
      <c r="O122" s="214"/>
      <c r="P122" s="214"/>
      <c r="Q122" s="214"/>
      <c r="R122" s="39"/>
    </row>
    <row r="123" spans="2:18" s="1" customFormat="1" ht="14.45" customHeight="1">
      <c r="B123" s="37"/>
      <c r="C123" s="32" t="s">
        <v>30</v>
      </c>
      <c r="D123" s="38"/>
      <c r="E123" s="38"/>
      <c r="F123" s="30" t="str">
        <f>IF(E15="","",E15)</f>
        <v>Vyplň údaj</v>
      </c>
      <c r="G123" s="38"/>
      <c r="H123" s="38"/>
      <c r="I123" s="38"/>
      <c r="J123" s="38"/>
      <c r="K123" s="32" t="s">
        <v>35</v>
      </c>
      <c r="L123" s="38"/>
      <c r="M123" s="214" t="str">
        <f>E21</f>
        <v>Neubauerová Soňa, SK-Projekt Ostrov</v>
      </c>
      <c r="N123" s="214"/>
      <c r="O123" s="214"/>
      <c r="P123" s="214"/>
      <c r="Q123" s="214"/>
      <c r="R123" s="39"/>
    </row>
    <row r="124" spans="2:18" s="1" customFormat="1" ht="10.35" customHeight="1"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9"/>
    </row>
    <row r="125" spans="2:27" s="8" customFormat="1" ht="29.25" customHeight="1">
      <c r="B125" s="151"/>
      <c r="C125" s="152" t="s">
        <v>135</v>
      </c>
      <c r="D125" s="153" t="s">
        <v>136</v>
      </c>
      <c r="E125" s="153" t="s">
        <v>59</v>
      </c>
      <c r="F125" s="274" t="s">
        <v>137</v>
      </c>
      <c r="G125" s="274"/>
      <c r="H125" s="274"/>
      <c r="I125" s="274"/>
      <c r="J125" s="153" t="s">
        <v>138</v>
      </c>
      <c r="K125" s="153" t="s">
        <v>139</v>
      </c>
      <c r="L125" s="274" t="s">
        <v>140</v>
      </c>
      <c r="M125" s="274"/>
      <c r="N125" s="274" t="s">
        <v>111</v>
      </c>
      <c r="O125" s="274"/>
      <c r="P125" s="274"/>
      <c r="Q125" s="275"/>
      <c r="R125" s="154"/>
      <c r="T125" s="82" t="s">
        <v>141</v>
      </c>
      <c r="U125" s="83" t="s">
        <v>41</v>
      </c>
      <c r="V125" s="83" t="s">
        <v>142</v>
      </c>
      <c r="W125" s="83" t="s">
        <v>143</v>
      </c>
      <c r="X125" s="83" t="s">
        <v>144</v>
      </c>
      <c r="Y125" s="83" t="s">
        <v>145</v>
      </c>
      <c r="Z125" s="83" t="s">
        <v>146</v>
      </c>
      <c r="AA125" s="84" t="s">
        <v>147</v>
      </c>
    </row>
    <row r="126" spans="2:63" s="1" customFormat="1" ht="29.25" customHeight="1">
      <c r="B126" s="37"/>
      <c r="C126" s="86" t="s">
        <v>108</v>
      </c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295">
        <f>BK126</f>
        <v>0</v>
      </c>
      <c r="O126" s="296"/>
      <c r="P126" s="296"/>
      <c r="Q126" s="296"/>
      <c r="R126" s="39"/>
      <c r="T126" s="85"/>
      <c r="U126" s="53"/>
      <c r="V126" s="53"/>
      <c r="W126" s="155">
        <f>W127+W130+W208+W211</f>
        <v>0</v>
      </c>
      <c r="X126" s="53"/>
      <c r="Y126" s="155">
        <f>Y127+Y130+Y208+Y211</f>
        <v>0.3413</v>
      </c>
      <c r="Z126" s="53"/>
      <c r="AA126" s="156">
        <f>AA127+AA130+AA208+AA211</f>
        <v>0</v>
      </c>
      <c r="AT126" s="21" t="s">
        <v>76</v>
      </c>
      <c r="AU126" s="21" t="s">
        <v>113</v>
      </c>
      <c r="BK126" s="157">
        <f>BK127+BK130+BK208+BK211</f>
        <v>0</v>
      </c>
    </row>
    <row r="127" spans="2:63" s="9" customFormat="1" ht="37.35" customHeight="1">
      <c r="B127" s="158"/>
      <c r="C127" s="159"/>
      <c r="D127" s="160" t="s">
        <v>114</v>
      </c>
      <c r="E127" s="160"/>
      <c r="F127" s="160"/>
      <c r="G127" s="160"/>
      <c r="H127" s="160"/>
      <c r="I127" s="160"/>
      <c r="J127" s="160"/>
      <c r="K127" s="160"/>
      <c r="L127" s="160"/>
      <c r="M127" s="160"/>
      <c r="N127" s="272">
        <f>BK127</f>
        <v>0</v>
      </c>
      <c r="O127" s="269"/>
      <c r="P127" s="269"/>
      <c r="Q127" s="269"/>
      <c r="R127" s="161"/>
      <c r="T127" s="162"/>
      <c r="U127" s="159"/>
      <c r="V127" s="159"/>
      <c r="W127" s="163">
        <f>W128</f>
        <v>0</v>
      </c>
      <c r="X127" s="159"/>
      <c r="Y127" s="163">
        <f>Y128</f>
        <v>0</v>
      </c>
      <c r="Z127" s="159"/>
      <c r="AA127" s="164">
        <f>AA128</f>
        <v>0</v>
      </c>
      <c r="AR127" s="165" t="s">
        <v>85</v>
      </c>
      <c r="AT127" s="166" t="s">
        <v>76</v>
      </c>
      <c r="AU127" s="166" t="s">
        <v>77</v>
      </c>
      <c r="AY127" s="165" t="s">
        <v>148</v>
      </c>
      <c r="BK127" s="167">
        <f>BK128</f>
        <v>0</v>
      </c>
    </row>
    <row r="128" spans="2:63" s="9" customFormat="1" ht="19.9" customHeight="1">
      <c r="B128" s="158"/>
      <c r="C128" s="159"/>
      <c r="D128" s="168" t="s">
        <v>115</v>
      </c>
      <c r="E128" s="168"/>
      <c r="F128" s="168"/>
      <c r="G128" s="168"/>
      <c r="H128" s="168"/>
      <c r="I128" s="168"/>
      <c r="J128" s="168"/>
      <c r="K128" s="168"/>
      <c r="L128" s="168"/>
      <c r="M128" s="168"/>
      <c r="N128" s="297">
        <f>BK128</f>
        <v>0</v>
      </c>
      <c r="O128" s="298"/>
      <c r="P128" s="298"/>
      <c r="Q128" s="298"/>
      <c r="R128" s="161"/>
      <c r="T128" s="162"/>
      <c r="U128" s="159"/>
      <c r="V128" s="159"/>
      <c r="W128" s="163">
        <f>W129</f>
        <v>0</v>
      </c>
      <c r="X128" s="159"/>
      <c r="Y128" s="163">
        <f>Y129</f>
        <v>0</v>
      </c>
      <c r="Z128" s="159"/>
      <c r="AA128" s="164">
        <f>AA129</f>
        <v>0</v>
      </c>
      <c r="AR128" s="165" t="s">
        <v>85</v>
      </c>
      <c r="AT128" s="166" t="s">
        <v>76</v>
      </c>
      <c r="AU128" s="166" t="s">
        <v>85</v>
      </c>
      <c r="AY128" s="165" t="s">
        <v>148</v>
      </c>
      <c r="BK128" s="167">
        <f>BK129</f>
        <v>0</v>
      </c>
    </row>
    <row r="129" spans="2:65" s="1" customFormat="1" ht="16.5" customHeight="1">
      <c r="B129" s="37"/>
      <c r="C129" s="169" t="s">
        <v>85</v>
      </c>
      <c r="D129" s="169" t="s">
        <v>149</v>
      </c>
      <c r="E129" s="170" t="s">
        <v>150</v>
      </c>
      <c r="F129" s="276" t="s">
        <v>151</v>
      </c>
      <c r="G129" s="276"/>
      <c r="H129" s="276"/>
      <c r="I129" s="276"/>
      <c r="J129" s="171" t="s">
        <v>152</v>
      </c>
      <c r="K129" s="172">
        <v>1</v>
      </c>
      <c r="L129" s="277">
        <v>0</v>
      </c>
      <c r="M129" s="278"/>
      <c r="N129" s="279">
        <f>ROUND(L129*K129,2)</f>
        <v>0</v>
      </c>
      <c r="O129" s="279"/>
      <c r="P129" s="279"/>
      <c r="Q129" s="279"/>
      <c r="R129" s="39"/>
      <c r="T129" s="174" t="s">
        <v>21</v>
      </c>
      <c r="U129" s="46" t="s">
        <v>42</v>
      </c>
      <c r="V129" s="38"/>
      <c r="W129" s="175">
        <f>V129*K129</f>
        <v>0</v>
      </c>
      <c r="X129" s="175">
        <v>0</v>
      </c>
      <c r="Y129" s="175">
        <f>X129*K129</f>
        <v>0</v>
      </c>
      <c r="Z129" s="175">
        <v>0</v>
      </c>
      <c r="AA129" s="176">
        <f>Z129*K129</f>
        <v>0</v>
      </c>
      <c r="AR129" s="21" t="s">
        <v>153</v>
      </c>
      <c r="AT129" s="21" t="s">
        <v>149</v>
      </c>
      <c r="AU129" s="21" t="s">
        <v>104</v>
      </c>
      <c r="AY129" s="21" t="s">
        <v>148</v>
      </c>
      <c r="BE129" s="112">
        <f>IF(U129="základní",N129,0)</f>
        <v>0</v>
      </c>
      <c r="BF129" s="112">
        <f>IF(U129="snížená",N129,0)</f>
        <v>0</v>
      </c>
      <c r="BG129" s="112">
        <f>IF(U129="zákl. přenesená",N129,0)</f>
        <v>0</v>
      </c>
      <c r="BH129" s="112">
        <f>IF(U129="sníž. přenesená",N129,0)</f>
        <v>0</v>
      </c>
      <c r="BI129" s="112">
        <f>IF(U129="nulová",N129,0)</f>
        <v>0</v>
      </c>
      <c r="BJ129" s="21" t="s">
        <v>85</v>
      </c>
      <c r="BK129" s="112">
        <f>ROUND(L129*K129,2)</f>
        <v>0</v>
      </c>
      <c r="BL129" s="21" t="s">
        <v>153</v>
      </c>
      <c r="BM129" s="21" t="s">
        <v>154</v>
      </c>
    </row>
    <row r="130" spans="2:63" s="9" customFormat="1" ht="37.35" customHeight="1">
      <c r="B130" s="158"/>
      <c r="C130" s="159"/>
      <c r="D130" s="160" t="s">
        <v>116</v>
      </c>
      <c r="E130" s="160"/>
      <c r="F130" s="160"/>
      <c r="G130" s="160"/>
      <c r="H130" s="160"/>
      <c r="I130" s="160"/>
      <c r="J130" s="160"/>
      <c r="K130" s="160"/>
      <c r="L130" s="160"/>
      <c r="M130" s="160"/>
      <c r="N130" s="299">
        <f>BK130</f>
        <v>0</v>
      </c>
      <c r="O130" s="300"/>
      <c r="P130" s="300"/>
      <c r="Q130" s="300"/>
      <c r="R130" s="161"/>
      <c r="T130" s="162"/>
      <c r="U130" s="159"/>
      <c r="V130" s="159"/>
      <c r="W130" s="163">
        <f>W131+W141+W155+W172+W199+W205</f>
        <v>0</v>
      </c>
      <c r="X130" s="159"/>
      <c r="Y130" s="163">
        <f>Y131+Y141+Y155+Y172+Y199+Y205</f>
        <v>0.3413</v>
      </c>
      <c r="Z130" s="159"/>
      <c r="AA130" s="164">
        <f>AA131+AA141+AA155+AA172+AA199+AA205</f>
        <v>0</v>
      </c>
      <c r="AR130" s="165" t="s">
        <v>104</v>
      </c>
      <c r="AT130" s="166" t="s">
        <v>76</v>
      </c>
      <c r="AU130" s="166" t="s">
        <v>77</v>
      </c>
      <c r="AY130" s="165" t="s">
        <v>148</v>
      </c>
      <c r="BK130" s="167">
        <f>BK131+BK141+BK155+BK172+BK199+BK205</f>
        <v>0</v>
      </c>
    </row>
    <row r="131" spans="2:63" s="9" customFormat="1" ht="19.9" customHeight="1">
      <c r="B131" s="158"/>
      <c r="C131" s="159"/>
      <c r="D131" s="168" t="s">
        <v>117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297">
        <f>BK131</f>
        <v>0</v>
      </c>
      <c r="O131" s="298"/>
      <c r="P131" s="298"/>
      <c r="Q131" s="298"/>
      <c r="R131" s="161"/>
      <c r="T131" s="162"/>
      <c r="U131" s="159"/>
      <c r="V131" s="159"/>
      <c r="W131" s="163">
        <f>SUM(W132:W140)</f>
        <v>0</v>
      </c>
      <c r="X131" s="159"/>
      <c r="Y131" s="163">
        <f>SUM(Y132:Y140)</f>
        <v>0.04379999999999999</v>
      </c>
      <c r="Z131" s="159"/>
      <c r="AA131" s="164">
        <f>SUM(AA132:AA140)</f>
        <v>0</v>
      </c>
      <c r="AR131" s="165" t="s">
        <v>104</v>
      </c>
      <c r="AT131" s="166" t="s">
        <v>76</v>
      </c>
      <c r="AU131" s="166" t="s">
        <v>85</v>
      </c>
      <c r="AY131" s="165" t="s">
        <v>148</v>
      </c>
      <c r="BK131" s="167">
        <f>SUM(BK132:BK140)</f>
        <v>0</v>
      </c>
    </row>
    <row r="132" spans="2:65" s="1" customFormat="1" ht="38.25" customHeight="1">
      <c r="B132" s="37"/>
      <c r="C132" s="169" t="s">
        <v>104</v>
      </c>
      <c r="D132" s="169" t="s">
        <v>149</v>
      </c>
      <c r="E132" s="170" t="s">
        <v>155</v>
      </c>
      <c r="F132" s="276" t="s">
        <v>156</v>
      </c>
      <c r="G132" s="276"/>
      <c r="H132" s="276"/>
      <c r="I132" s="276"/>
      <c r="J132" s="171" t="s">
        <v>157</v>
      </c>
      <c r="K132" s="172">
        <v>1</v>
      </c>
      <c r="L132" s="277">
        <v>0</v>
      </c>
      <c r="M132" s="278"/>
      <c r="N132" s="279">
        <f>ROUND(L132*K132,2)</f>
        <v>0</v>
      </c>
      <c r="O132" s="279"/>
      <c r="P132" s="279"/>
      <c r="Q132" s="279"/>
      <c r="R132" s="39"/>
      <c r="T132" s="174" t="s">
        <v>21</v>
      </c>
      <c r="U132" s="46" t="s">
        <v>42</v>
      </c>
      <c r="V132" s="38"/>
      <c r="W132" s="175">
        <f>V132*K132</f>
        <v>0</v>
      </c>
      <c r="X132" s="175">
        <v>0</v>
      </c>
      <c r="Y132" s="175">
        <f>X132*K132</f>
        <v>0</v>
      </c>
      <c r="Z132" s="175">
        <v>0</v>
      </c>
      <c r="AA132" s="176">
        <f>Z132*K132</f>
        <v>0</v>
      </c>
      <c r="AR132" s="21" t="s">
        <v>158</v>
      </c>
      <c r="AT132" s="21" t="s">
        <v>149</v>
      </c>
      <c r="AU132" s="21" t="s">
        <v>104</v>
      </c>
      <c r="AY132" s="21" t="s">
        <v>148</v>
      </c>
      <c r="BE132" s="112">
        <f>IF(U132="základní",N132,0)</f>
        <v>0</v>
      </c>
      <c r="BF132" s="112">
        <f>IF(U132="snížená",N132,0)</f>
        <v>0</v>
      </c>
      <c r="BG132" s="112">
        <f>IF(U132="zákl. přenesená",N132,0)</f>
        <v>0</v>
      </c>
      <c r="BH132" s="112">
        <f>IF(U132="sníž. přenesená",N132,0)</f>
        <v>0</v>
      </c>
      <c r="BI132" s="112">
        <f>IF(U132="nulová",N132,0)</f>
        <v>0</v>
      </c>
      <c r="BJ132" s="21" t="s">
        <v>85</v>
      </c>
      <c r="BK132" s="112">
        <f>ROUND(L132*K132,2)</f>
        <v>0</v>
      </c>
      <c r="BL132" s="21" t="s">
        <v>158</v>
      </c>
      <c r="BM132" s="21" t="s">
        <v>159</v>
      </c>
    </row>
    <row r="133" spans="2:65" s="1" customFormat="1" ht="38.25" customHeight="1">
      <c r="B133" s="37"/>
      <c r="C133" s="169" t="s">
        <v>160</v>
      </c>
      <c r="D133" s="169" t="s">
        <v>149</v>
      </c>
      <c r="E133" s="170" t="s">
        <v>161</v>
      </c>
      <c r="F133" s="276" t="s">
        <v>162</v>
      </c>
      <c r="G133" s="276"/>
      <c r="H133" s="276"/>
      <c r="I133" s="276"/>
      <c r="J133" s="171" t="s">
        <v>163</v>
      </c>
      <c r="K133" s="172">
        <v>21</v>
      </c>
      <c r="L133" s="277">
        <v>0</v>
      </c>
      <c r="M133" s="278"/>
      <c r="N133" s="279">
        <f>ROUND(L133*K133,2)</f>
        <v>0</v>
      </c>
      <c r="O133" s="279"/>
      <c r="P133" s="279"/>
      <c r="Q133" s="279"/>
      <c r="R133" s="39"/>
      <c r="T133" s="174" t="s">
        <v>21</v>
      </c>
      <c r="U133" s="46" t="s">
        <v>42</v>
      </c>
      <c r="V133" s="38"/>
      <c r="W133" s="175">
        <f>V133*K133</f>
        <v>0</v>
      </c>
      <c r="X133" s="175">
        <v>0.0002</v>
      </c>
      <c r="Y133" s="175">
        <f>X133*K133</f>
        <v>0.004200000000000001</v>
      </c>
      <c r="Z133" s="175">
        <v>0</v>
      </c>
      <c r="AA133" s="176">
        <f>Z133*K133</f>
        <v>0</v>
      </c>
      <c r="AR133" s="21" t="s">
        <v>158</v>
      </c>
      <c r="AT133" s="21" t="s">
        <v>149</v>
      </c>
      <c r="AU133" s="21" t="s">
        <v>104</v>
      </c>
      <c r="AY133" s="21" t="s">
        <v>148</v>
      </c>
      <c r="BE133" s="112">
        <f>IF(U133="základní",N133,0)</f>
        <v>0</v>
      </c>
      <c r="BF133" s="112">
        <f>IF(U133="snížená",N133,0)</f>
        <v>0</v>
      </c>
      <c r="BG133" s="112">
        <f>IF(U133="zákl. přenesená",N133,0)</f>
        <v>0</v>
      </c>
      <c r="BH133" s="112">
        <f>IF(U133="sníž. přenesená",N133,0)</f>
        <v>0</v>
      </c>
      <c r="BI133" s="112">
        <f>IF(U133="nulová",N133,0)</f>
        <v>0</v>
      </c>
      <c r="BJ133" s="21" t="s">
        <v>85</v>
      </c>
      <c r="BK133" s="112">
        <f>ROUND(L133*K133,2)</f>
        <v>0</v>
      </c>
      <c r="BL133" s="21" t="s">
        <v>158</v>
      </c>
      <c r="BM133" s="21" t="s">
        <v>164</v>
      </c>
    </row>
    <row r="134" spans="2:51" s="10" customFormat="1" ht="16.5" customHeight="1">
      <c r="B134" s="177"/>
      <c r="C134" s="178"/>
      <c r="D134" s="178"/>
      <c r="E134" s="179" t="s">
        <v>21</v>
      </c>
      <c r="F134" s="280" t="s">
        <v>165</v>
      </c>
      <c r="G134" s="281"/>
      <c r="H134" s="281"/>
      <c r="I134" s="281"/>
      <c r="J134" s="178"/>
      <c r="K134" s="180">
        <v>21</v>
      </c>
      <c r="L134" s="178"/>
      <c r="M134" s="178"/>
      <c r="N134" s="178"/>
      <c r="O134" s="178"/>
      <c r="P134" s="178"/>
      <c r="Q134" s="178"/>
      <c r="R134" s="181"/>
      <c r="T134" s="182"/>
      <c r="U134" s="178"/>
      <c r="V134" s="178"/>
      <c r="W134" s="178"/>
      <c r="X134" s="178"/>
      <c r="Y134" s="178"/>
      <c r="Z134" s="178"/>
      <c r="AA134" s="183"/>
      <c r="AT134" s="184" t="s">
        <v>166</v>
      </c>
      <c r="AU134" s="184" t="s">
        <v>104</v>
      </c>
      <c r="AV134" s="10" t="s">
        <v>104</v>
      </c>
      <c r="AW134" s="10" t="s">
        <v>34</v>
      </c>
      <c r="AX134" s="10" t="s">
        <v>85</v>
      </c>
      <c r="AY134" s="184" t="s">
        <v>148</v>
      </c>
    </row>
    <row r="135" spans="2:65" s="1" customFormat="1" ht="25.5" customHeight="1">
      <c r="B135" s="37"/>
      <c r="C135" s="185" t="s">
        <v>153</v>
      </c>
      <c r="D135" s="185" t="s">
        <v>167</v>
      </c>
      <c r="E135" s="186" t="s">
        <v>168</v>
      </c>
      <c r="F135" s="282" t="s">
        <v>169</v>
      </c>
      <c r="G135" s="282"/>
      <c r="H135" s="282"/>
      <c r="I135" s="282"/>
      <c r="J135" s="187" t="s">
        <v>163</v>
      </c>
      <c r="K135" s="188">
        <v>6</v>
      </c>
      <c r="L135" s="283">
        <v>0</v>
      </c>
      <c r="M135" s="284"/>
      <c r="N135" s="285">
        <f aca="true" t="shared" si="5" ref="N135:N140">ROUND(L135*K135,2)</f>
        <v>0</v>
      </c>
      <c r="O135" s="279"/>
      <c r="P135" s="279"/>
      <c r="Q135" s="279"/>
      <c r="R135" s="39"/>
      <c r="T135" s="174" t="s">
        <v>21</v>
      </c>
      <c r="U135" s="46" t="s">
        <v>42</v>
      </c>
      <c r="V135" s="38"/>
      <c r="W135" s="175">
        <f aca="true" t="shared" si="6" ref="W135:W140">V135*K135</f>
        <v>0</v>
      </c>
      <c r="X135" s="175">
        <v>0.00042</v>
      </c>
      <c r="Y135" s="175">
        <f aca="true" t="shared" si="7" ref="Y135:Y140">X135*K135</f>
        <v>0.00252</v>
      </c>
      <c r="Z135" s="175">
        <v>0</v>
      </c>
      <c r="AA135" s="176">
        <f aca="true" t="shared" si="8" ref="AA135:AA140">Z135*K135</f>
        <v>0</v>
      </c>
      <c r="AR135" s="21" t="s">
        <v>170</v>
      </c>
      <c r="AT135" s="21" t="s">
        <v>167</v>
      </c>
      <c r="AU135" s="21" t="s">
        <v>104</v>
      </c>
      <c r="AY135" s="21" t="s">
        <v>148</v>
      </c>
      <c r="BE135" s="112">
        <f aca="true" t="shared" si="9" ref="BE135:BE140">IF(U135="základní",N135,0)</f>
        <v>0</v>
      </c>
      <c r="BF135" s="112">
        <f aca="true" t="shared" si="10" ref="BF135:BF140">IF(U135="snížená",N135,0)</f>
        <v>0</v>
      </c>
      <c r="BG135" s="112">
        <f aca="true" t="shared" si="11" ref="BG135:BG140">IF(U135="zákl. přenesená",N135,0)</f>
        <v>0</v>
      </c>
      <c r="BH135" s="112">
        <f aca="true" t="shared" si="12" ref="BH135:BH140">IF(U135="sníž. přenesená",N135,0)</f>
        <v>0</v>
      </c>
      <c r="BI135" s="112">
        <f aca="true" t="shared" si="13" ref="BI135:BI140">IF(U135="nulová",N135,0)</f>
        <v>0</v>
      </c>
      <c r="BJ135" s="21" t="s">
        <v>85</v>
      </c>
      <c r="BK135" s="112">
        <f aca="true" t="shared" si="14" ref="BK135:BK140">ROUND(L135*K135,2)</f>
        <v>0</v>
      </c>
      <c r="BL135" s="21" t="s">
        <v>158</v>
      </c>
      <c r="BM135" s="21" t="s">
        <v>171</v>
      </c>
    </row>
    <row r="136" spans="2:65" s="1" customFormat="1" ht="25.5" customHeight="1">
      <c r="B136" s="37"/>
      <c r="C136" s="185" t="s">
        <v>172</v>
      </c>
      <c r="D136" s="185" t="s">
        <v>167</v>
      </c>
      <c r="E136" s="186" t="s">
        <v>173</v>
      </c>
      <c r="F136" s="282" t="s">
        <v>174</v>
      </c>
      <c r="G136" s="282"/>
      <c r="H136" s="282"/>
      <c r="I136" s="282"/>
      <c r="J136" s="187" t="s">
        <v>163</v>
      </c>
      <c r="K136" s="188">
        <v>15</v>
      </c>
      <c r="L136" s="283">
        <v>0</v>
      </c>
      <c r="M136" s="284"/>
      <c r="N136" s="285">
        <f t="shared" si="5"/>
        <v>0</v>
      </c>
      <c r="O136" s="279"/>
      <c r="P136" s="279"/>
      <c r="Q136" s="279"/>
      <c r="R136" s="39"/>
      <c r="T136" s="174" t="s">
        <v>21</v>
      </c>
      <c r="U136" s="46" t="s">
        <v>42</v>
      </c>
      <c r="V136" s="38"/>
      <c r="W136" s="175">
        <f t="shared" si="6"/>
        <v>0</v>
      </c>
      <c r="X136" s="175">
        <v>0.00078</v>
      </c>
      <c r="Y136" s="175">
        <f t="shared" si="7"/>
        <v>0.0117</v>
      </c>
      <c r="Z136" s="175">
        <v>0</v>
      </c>
      <c r="AA136" s="176">
        <f t="shared" si="8"/>
        <v>0</v>
      </c>
      <c r="AR136" s="21" t="s">
        <v>170</v>
      </c>
      <c r="AT136" s="21" t="s">
        <v>167</v>
      </c>
      <c r="AU136" s="21" t="s">
        <v>104</v>
      </c>
      <c r="AY136" s="21" t="s">
        <v>148</v>
      </c>
      <c r="BE136" s="112">
        <f t="shared" si="9"/>
        <v>0</v>
      </c>
      <c r="BF136" s="112">
        <f t="shared" si="10"/>
        <v>0</v>
      </c>
      <c r="BG136" s="112">
        <f t="shared" si="11"/>
        <v>0</v>
      </c>
      <c r="BH136" s="112">
        <f t="shared" si="12"/>
        <v>0</v>
      </c>
      <c r="BI136" s="112">
        <f t="shared" si="13"/>
        <v>0</v>
      </c>
      <c r="BJ136" s="21" t="s">
        <v>85</v>
      </c>
      <c r="BK136" s="112">
        <f t="shared" si="14"/>
        <v>0</v>
      </c>
      <c r="BL136" s="21" t="s">
        <v>158</v>
      </c>
      <c r="BM136" s="21" t="s">
        <v>175</v>
      </c>
    </row>
    <row r="137" spans="2:65" s="1" customFormat="1" ht="38.25" customHeight="1">
      <c r="B137" s="37"/>
      <c r="C137" s="169" t="s">
        <v>176</v>
      </c>
      <c r="D137" s="169" t="s">
        <v>149</v>
      </c>
      <c r="E137" s="170" t="s">
        <v>177</v>
      </c>
      <c r="F137" s="276" t="s">
        <v>178</v>
      </c>
      <c r="G137" s="276"/>
      <c r="H137" s="276"/>
      <c r="I137" s="276"/>
      <c r="J137" s="171" t="s">
        <v>163</v>
      </c>
      <c r="K137" s="172">
        <v>18</v>
      </c>
      <c r="L137" s="277">
        <v>0</v>
      </c>
      <c r="M137" s="278"/>
      <c r="N137" s="279">
        <f t="shared" si="5"/>
        <v>0</v>
      </c>
      <c r="O137" s="279"/>
      <c r="P137" s="279"/>
      <c r="Q137" s="279"/>
      <c r="R137" s="39"/>
      <c r="T137" s="174" t="s">
        <v>21</v>
      </c>
      <c r="U137" s="46" t="s">
        <v>42</v>
      </c>
      <c r="V137" s="38"/>
      <c r="W137" s="175">
        <f t="shared" si="6"/>
        <v>0</v>
      </c>
      <c r="X137" s="175">
        <v>0.00028</v>
      </c>
      <c r="Y137" s="175">
        <f t="shared" si="7"/>
        <v>0.005039999999999999</v>
      </c>
      <c r="Z137" s="175">
        <v>0</v>
      </c>
      <c r="AA137" s="176">
        <f t="shared" si="8"/>
        <v>0</v>
      </c>
      <c r="AR137" s="21" t="s">
        <v>158</v>
      </c>
      <c r="AT137" s="21" t="s">
        <v>149</v>
      </c>
      <c r="AU137" s="21" t="s">
        <v>104</v>
      </c>
      <c r="AY137" s="21" t="s">
        <v>148</v>
      </c>
      <c r="BE137" s="112">
        <f t="shared" si="9"/>
        <v>0</v>
      </c>
      <c r="BF137" s="112">
        <f t="shared" si="10"/>
        <v>0</v>
      </c>
      <c r="BG137" s="112">
        <f t="shared" si="11"/>
        <v>0</v>
      </c>
      <c r="BH137" s="112">
        <f t="shared" si="12"/>
        <v>0</v>
      </c>
      <c r="BI137" s="112">
        <f t="shared" si="13"/>
        <v>0</v>
      </c>
      <c r="BJ137" s="21" t="s">
        <v>85</v>
      </c>
      <c r="BK137" s="112">
        <f t="shared" si="14"/>
        <v>0</v>
      </c>
      <c r="BL137" s="21" t="s">
        <v>158</v>
      </c>
      <c r="BM137" s="21" t="s">
        <v>179</v>
      </c>
    </row>
    <row r="138" spans="2:65" s="1" customFormat="1" ht="25.5" customHeight="1">
      <c r="B138" s="37"/>
      <c r="C138" s="185" t="s">
        <v>180</v>
      </c>
      <c r="D138" s="185" t="s">
        <v>167</v>
      </c>
      <c r="E138" s="186" t="s">
        <v>181</v>
      </c>
      <c r="F138" s="282" t="s">
        <v>182</v>
      </c>
      <c r="G138" s="282"/>
      <c r="H138" s="282"/>
      <c r="I138" s="282"/>
      <c r="J138" s="187" t="s">
        <v>163</v>
      </c>
      <c r="K138" s="188">
        <v>18</v>
      </c>
      <c r="L138" s="283">
        <v>0</v>
      </c>
      <c r="M138" s="284"/>
      <c r="N138" s="285">
        <f t="shared" si="5"/>
        <v>0</v>
      </c>
      <c r="O138" s="279"/>
      <c r="P138" s="279"/>
      <c r="Q138" s="279"/>
      <c r="R138" s="39"/>
      <c r="T138" s="174" t="s">
        <v>21</v>
      </c>
      <c r="U138" s="46" t="s">
        <v>42</v>
      </c>
      <c r="V138" s="38"/>
      <c r="W138" s="175">
        <f t="shared" si="6"/>
        <v>0</v>
      </c>
      <c r="X138" s="175">
        <v>0.00113</v>
      </c>
      <c r="Y138" s="175">
        <f t="shared" si="7"/>
        <v>0.020339999999999997</v>
      </c>
      <c r="Z138" s="175">
        <v>0</v>
      </c>
      <c r="AA138" s="176">
        <f t="shared" si="8"/>
        <v>0</v>
      </c>
      <c r="AR138" s="21" t="s">
        <v>170</v>
      </c>
      <c r="AT138" s="21" t="s">
        <v>167</v>
      </c>
      <c r="AU138" s="21" t="s">
        <v>104</v>
      </c>
      <c r="AY138" s="21" t="s">
        <v>148</v>
      </c>
      <c r="BE138" s="112">
        <f t="shared" si="9"/>
        <v>0</v>
      </c>
      <c r="BF138" s="112">
        <f t="shared" si="10"/>
        <v>0</v>
      </c>
      <c r="BG138" s="112">
        <f t="shared" si="11"/>
        <v>0</v>
      </c>
      <c r="BH138" s="112">
        <f t="shared" si="12"/>
        <v>0</v>
      </c>
      <c r="BI138" s="112">
        <f t="shared" si="13"/>
        <v>0</v>
      </c>
      <c r="BJ138" s="21" t="s">
        <v>85</v>
      </c>
      <c r="BK138" s="112">
        <f t="shared" si="14"/>
        <v>0</v>
      </c>
      <c r="BL138" s="21" t="s">
        <v>158</v>
      </c>
      <c r="BM138" s="21" t="s">
        <v>183</v>
      </c>
    </row>
    <row r="139" spans="2:65" s="1" customFormat="1" ht="16.5" customHeight="1">
      <c r="B139" s="37"/>
      <c r="C139" s="169" t="s">
        <v>184</v>
      </c>
      <c r="D139" s="169" t="s">
        <v>149</v>
      </c>
      <c r="E139" s="170" t="s">
        <v>185</v>
      </c>
      <c r="F139" s="276" t="s">
        <v>186</v>
      </c>
      <c r="G139" s="276"/>
      <c r="H139" s="276"/>
      <c r="I139" s="276"/>
      <c r="J139" s="171" t="s">
        <v>187</v>
      </c>
      <c r="K139" s="172">
        <v>4</v>
      </c>
      <c r="L139" s="277">
        <v>0</v>
      </c>
      <c r="M139" s="278"/>
      <c r="N139" s="279">
        <f t="shared" si="5"/>
        <v>0</v>
      </c>
      <c r="O139" s="279"/>
      <c r="P139" s="279"/>
      <c r="Q139" s="279"/>
      <c r="R139" s="39"/>
      <c r="T139" s="174" t="s">
        <v>21</v>
      </c>
      <c r="U139" s="46" t="s">
        <v>42</v>
      </c>
      <c r="V139" s="38"/>
      <c r="W139" s="175">
        <f t="shared" si="6"/>
        <v>0</v>
      </c>
      <c r="X139" s="175">
        <v>0</v>
      </c>
      <c r="Y139" s="175">
        <f t="shared" si="7"/>
        <v>0</v>
      </c>
      <c r="Z139" s="175">
        <v>0</v>
      </c>
      <c r="AA139" s="176">
        <f t="shared" si="8"/>
        <v>0</v>
      </c>
      <c r="AR139" s="21" t="s">
        <v>158</v>
      </c>
      <c r="AT139" s="21" t="s">
        <v>149</v>
      </c>
      <c r="AU139" s="21" t="s">
        <v>104</v>
      </c>
      <c r="AY139" s="21" t="s">
        <v>148</v>
      </c>
      <c r="BE139" s="112">
        <f t="shared" si="9"/>
        <v>0</v>
      </c>
      <c r="BF139" s="112">
        <f t="shared" si="10"/>
        <v>0</v>
      </c>
      <c r="BG139" s="112">
        <f t="shared" si="11"/>
        <v>0</v>
      </c>
      <c r="BH139" s="112">
        <f t="shared" si="12"/>
        <v>0</v>
      </c>
      <c r="BI139" s="112">
        <f t="shared" si="13"/>
        <v>0</v>
      </c>
      <c r="BJ139" s="21" t="s">
        <v>85</v>
      </c>
      <c r="BK139" s="112">
        <f t="shared" si="14"/>
        <v>0</v>
      </c>
      <c r="BL139" s="21" t="s">
        <v>158</v>
      </c>
      <c r="BM139" s="21" t="s">
        <v>188</v>
      </c>
    </row>
    <row r="140" spans="2:65" s="1" customFormat="1" ht="25.5" customHeight="1">
      <c r="B140" s="37"/>
      <c r="C140" s="169" t="s">
        <v>189</v>
      </c>
      <c r="D140" s="169" t="s">
        <v>149</v>
      </c>
      <c r="E140" s="170" t="s">
        <v>190</v>
      </c>
      <c r="F140" s="276" t="s">
        <v>191</v>
      </c>
      <c r="G140" s="276"/>
      <c r="H140" s="276"/>
      <c r="I140" s="276"/>
      <c r="J140" s="171" t="s">
        <v>192</v>
      </c>
      <c r="K140" s="172">
        <v>0.04</v>
      </c>
      <c r="L140" s="277">
        <v>0</v>
      </c>
      <c r="M140" s="278"/>
      <c r="N140" s="279">
        <f t="shared" si="5"/>
        <v>0</v>
      </c>
      <c r="O140" s="279"/>
      <c r="P140" s="279"/>
      <c r="Q140" s="279"/>
      <c r="R140" s="39"/>
      <c r="T140" s="174" t="s">
        <v>21</v>
      </c>
      <c r="U140" s="46" t="s">
        <v>42</v>
      </c>
      <c r="V140" s="38"/>
      <c r="W140" s="175">
        <f t="shared" si="6"/>
        <v>0</v>
      </c>
      <c r="X140" s="175">
        <v>0</v>
      </c>
      <c r="Y140" s="175">
        <f t="shared" si="7"/>
        <v>0</v>
      </c>
      <c r="Z140" s="175">
        <v>0</v>
      </c>
      <c r="AA140" s="176">
        <f t="shared" si="8"/>
        <v>0</v>
      </c>
      <c r="AR140" s="21" t="s">
        <v>158</v>
      </c>
      <c r="AT140" s="21" t="s">
        <v>149</v>
      </c>
      <c r="AU140" s="21" t="s">
        <v>104</v>
      </c>
      <c r="AY140" s="21" t="s">
        <v>148</v>
      </c>
      <c r="BE140" s="112">
        <f t="shared" si="9"/>
        <v>0</v>
      </c>
      <c r="BF140" s="112">
        <f t="shared" si="10"/>
        <v>0</v>
      </c>
      <c r="BG140" s="112">
        <f t="shared" si="11"/>
        <v>0</v>
      </c>
      <c r="BH140" s="112">
        <f t="shared" si="12"/>
        <v>0</v>
      </c>
      <c r="BI140" s="112">
        <f t="shared" si="13"/>
        <v>0</v>
      </c>
      <c r="BJ140" s="21" t="s">
        <v>85</v>
      </c>
      <c r="BK140" s="112">
        <f t="shared" si="14"/>
        <v>0</v>
      </c>
      <c r="BL140" s="21" t="s">
        <v>158</v>
      </c>
      <c r="BM140" s="21" t="s">
        <v>193</v>
      </c>
    </row>
    <row r="141" spans="2:63" s="9" customFormat="1" ht="29.85" customHeight="1">
      <c r="B141" s="158"/>
      <c r="C141" s="159"/>
      <c r="D141" s="168" t="s">
        <v>118</v>
      </c>
      <c r="E141" s="168"/>
      <c r="F141" s="168"/>
      <c r="G141" s="168"/>
      <c r="H141" s="168"/>
      <c r="I141" s="168"/>
      <c r="J141" s="168"/>
      <c r="K141" s="168"/>
      <c r="L141" s="168"/>
      <c r="M141" s="168"/>
      <c r="N141" s="301">
        <f>BK141</f>
        <v>0</v>
      </c>
      <c r="O141" s="302"/>
      <c r="P141" s="302"/>
      <c r="Q141" s="302"/>
      <c r="R141" s="161"/>
      <c r="T141" s="162"/>
      <c r="U141" s="159"/>
      <c r="V141" s="159"/>
      <c r="W141" s="163">
        <f>SUM(W142:W154)</f>
        <v>0</v>
      </c>
      <c r="X141" s="159"/>
      <c r="Y141" s="163">
        <f>SUM(Y142:Y154)</f>
        <v>0.01207</v>
      </c>
      <c r="Z141" s="159"/>
      <c r="AA141" s="164">
        <f>SUM(AA142:AA154)</f>
        <v>0</v>
      </c>
      <c r="AR141" s="165" t="s">
        <v>104</v>
      </c>
      <c r="AT141" s="166" t="s">
        <v>76</v>
      </c>
      <c r="AU141" s="166" t="s">
        <v>85</v>
      </c>
      <c r="AY141" s="165" t="s">
        <v>148</v>
      </c>
      <c r="BK141" s="167">
        <f>SUM(BK142:BK154)</f>
        <v>0</v>
      </c>
    </row>
    <row r="142" spans="2:65" s="1" customFormat="1" ht="38.25" customHeight="1">
      <c r="B142" s="37"/>
      <c r="C142" s="185" t="s">
        <v>194</v>
      </c>
      <c r="D142" s="185" t="s">
        <v>167</v>
      </c>
      <c r="E142" s="186" t="s">
        <v>195</v>
      </c>
      <c r="F142" s="282" t="s">
        <v>196</v>
      </c>
      <c r="G142" s="282"/>
      <c r="H142" s="282"/>
      <c r="I142" s="282"/>
      <c r="J142" s="187" t="s">
        <v>157</v>
      </c>
      <c r="K142" s="188">
        <v>1</v>
      </c>
      <c r="L142" s="283">
        <v>0</v>
      </c>
      <c r="M142" s="284"/>
      <c r="N142" s="285">
        <f>ROUND(L142*K142,2)</f>
        <v>0</v>
      </c>
      <c r="O142" s="279"/>
      <c r="P142" s="279"/>
      <c r="Q142" s="279"/>
      <c r="R142" s="39"/>
      <c r="T142" s="174" t="s">
        <v>21</v>
      </c>
      <c r="U142" s="46" t="s">
        <v>42</v>
      </c>
      <c r="V142" s="38"/>
      <c r="W142" s="175">
        <f>V142*K142</f>
        <v>0</v>
      </c>
      <c r="X142" s="175">
        <v>0</v>
      </c>
      <c r="Y142" s="175">
        <f>X142*K142</f>
        <v>0</v>
      </c>
      <c r="Z142" s="175">
        <v>0</v>
      </c>
      <c r="AA142" s="176">
        <f>Z142*K142</f>
        <v>0</v>
      </c>
      <c r="AR142" s="21" t="s">
        <v>170</v>
      </c>
      <c r="AT142" s="21" t="s">
        <v>167</v>
      </c>
      <c r="AU142" s="21" t="s">
        <v>104</v>
      </c>
      <c r="AY142" s="21" t="s">
        <v>148</v>
      </c>
      <c r="BE142" s="112">
        <f>IF(U142="základní",N142,0)</f>
        <v>0</v>
      </c>
      <c r="BF142" s="112">
        <f>IF(U142="snížená",N142,0)</f>
        <v>0</v>
      </c>
      <c r="BG142" s="112">
        <f>IF(U142="zákl. přenesená",N142,0)</f>
        <v>0</v>
      </c>
      <c r="BH142" s="112">
        <f>IF(U142="sníž. přenesená",N142,0)</f>
        <v>0</v>
      </c>
      <c r="BI142" s="112">
        <f>IF(U142="nulová",N142,0)</f>
        <v>0</v>
      </c>
      <c r="BJ142" s="21" t="s">
        <v>85</v>
      </c>
      <c r="BK142" s="112">
        <f>ROUND(L142*K142,2)</f>
        <v>0</v>
      </c>
      <c r="BL142" s="21" t="s">
        <v>158</v>
      </c>
      <c r="BM142" s="21" t="s">
        <v>197</v>
      </c>
    </row>
    <row r="143" spans="2:65" s="1" customFormat="1" ht="25.5" customHeight="1">
      <c r="B143" s="37"/>
      <c r="C143" s="169" t="s">
        <v>198</v>
      </c>
      <c r="D143" s="169" t="s">
        <v>149</v>
      </c>
      <c r="E143" s="170" t="s">
        <v>199</v>
      </c>
      <c r="F143" s="276" t="s">
        <v>200</v>
      </c>
      <c r="G143" s="276"/>
      <c r="H143" s="276"/>
      <c r="I143" s="276"/>
      <c r="J143" s="171" t="s">
        <v>157</v>
      </c>
      <c r="K143" s="172">
        <v>1</v>
      </c>
      <c r="L143" s="277">
        <v>0</v>
      </c>
      <c r="M143" s="278"/>
      <c r="N143" s="279">
        <f>ROUND(L143*K143,2)</f>
        <v>0</v>
      </c>
      <c r="O143" s="279"/>
      <c r="P143" s="279"/>
      <c r="Q143" s="279"/>
      <c r="R143" s="39"/>
      <c r="T143" s="174" t="s">
        <v>21</v>
      </c>
      <c r="U143" s="46" t="s">
        <v>42</v>
      </c>
      <c r="V143" s="38"/>
      <c r="W143" s="175">
        <f>V143*K143</f>
        <v>0</v>
      </c>
      <c r="X143" s="175">
        <v>0</v>
      </c>
      <c r="Y143" s="175">
        <f>X143*K143</f>
        <v>0</v>
      </c>
      <c r="Z143" s="175">
        <v>0</v>
      </c>
      <c r="AA143" s="176">
        <f>Z143*K143</f>
        <v>0</v>
      </c>
      <c r="AR143" s="21" t="s">
        <v>158</v>
      </c>
      <c r="AT143" s="21" t="s">
        <v>149</v>
      </c>
      <c r="AU143" s="21" t="s">
        <v>104</v>
      </c>
      <c r="AY143" s="21" t="s">
        <v>148</v>
      </c>
      <c r="BE143" s="112">
        <f>IF(U143="základní",N143,0)</f>
        <v>0</v>
      </c>
      <c r="BF143" s="112">
        <f>IF(U143="snížená",N143,0)</f>
        <v>0</v>
      </c>
      <c r="BG143" s="112">
        <f>IF(U143="zákl. přenesená",N143,0)</f>
        <v>0</v>
      </c>
      <c r="BH143" s="112">
        <f>IF(U143="sníž. přenesená",N143,0)</f>
        <v>0</v>
      </c>
      <c r="BI143" s="112">
        <f>IF(U143="nulová",N143,0)</f>
        <v>0</v>
      </c>
      <c r="BJ143" s="21" t="s">
        <v>85</v>
      </c>
      <c r="BK143" s="112">
        <f>ROUND(L143*K143,2)</f>
        <v>0</v>
      </c>
      <c r="BL143" s="21" t="s">
        <v>158</v>
      </c>
      <c r="BM143" s="21" t="s">
        <v>201</v>
      </c>
    </row>
    <row r="144" spans="2:65" s="1" customFormat="1" ht="25.5" customHeight="1">
      <c r="B144" s="37"/>
      <c r="C144" s="169" t="s">
        <v>202</v>
      </c>
      <c r="D144" s="169" t="s">
        <v>149</v>
      </c>
      <c r="E144" s="170" t="s">
        <v>203</v>
      </c>
      <c r="F144" s="276" t="s">
        <v>204</v>
      </c>
      <c r="G144" s="276"/>
      <c r="H144" s="276"/>
      <c r="I144" s="276"/>
      <c r="J144" s="171" t="s">
        <v>205</v>
      </c>
      <c r="K144" s="172">
        <v>1</v>
      </c>
      <c r="L144" s="277">
        <v>0</v>
      </c>
      <c r="M144" s="278"/>
      <c r="N144" s="279">
        <f>ROUND(L144*K144,2)</f>
        <v>0</v>
      </c>
      <c r="O144" s="279"/>
      <c r="P144" s="279"/>
      <c r="Q144" s="279"/>
      <c r="R144" s="39"/>
      <c r="T144" s="174" t="s">
        <v>21</v>
      </c>
      <c r="U144" s="46" t="s">
        <v>42</v>
      </c>
      <c r="V144" s="38"/>
      <c r="W144" s="175">
        <f>V144*K144</f>
        <v>0</v>
      </c>
      <c r="X144" s="175">
        <v>0.01207</v>
      </c>
      <c r="Y144" s="175">
        <f>X144*K144</f>
        <v>0.01207</v>
      </c>
      <c r="Z144" s="175">
        <v>0</v>
      </c>
      <c r="AA144" s="176">
        <f>Z144*K144</f>
        <v>0</v>
      </c>
      <c r="AR144" s="21" t="s">
        <v>158</v>
      </c>
      <c r="AT144" s="21" t="s">
        <v>149</v>
      </c>
      <c r="AU144" s="21" t="s">
        <v>104</v>
      </c>
      <c r="AY144" s="21" t="s">
        <v>148</v>
      </c>
      <c r="BE144" s="112">
        <f>IF(U144="základní",N144,0)</f>
        <v>0</v>
      </c>
      <c r="BF144" s="112">
        <f>IF(U144="snížená",N144,0)</f>
        <v>0</v>
      </c>
      <c r="BG144" s="112">
        <f>IF(U144="zákl. přenesená",N144,0)</f>
        <v>0</v>
      </c>
      <c r="BH144" s="112">
        <f>IF(U144="sníž. přenesená",N144,0)</f>
        <v>0</v>
      </c>
      <c r="BI144" s="112">
        <f>IF(U144="nulová",N144,0)</f>
        <v>0</v>
      </c>
      <c r="BJ144" s="21" t="s">
        <v>85</v>
      </c>
      <c r="BK144" s="112">
        <f>ROUND(L144*K144,2)</f>
        <v>0</v>
      </c>
      <c r="BL144" s="21" t="s">
        <v>158</v>
      </c>
      <c r="BM144" s="21" t="s">
        <v>206</v>
      </c>
    </row>
    <row r="145" spans="2:51" s="11" customFormat="1" ht="16.5" customHeight="1">
      <c r="B145" s="189"/>
      <c r="C145" s="190"/>
      <c r="D145" s="190"/>
      <c r="E145" s="191" t="s">
        <v>21</v>
      </c>
      <c r="F145" s="286" t="s">
        <v>207</v>
      </c>
      <c r="G145" s="287"/>
      <c r="H145" s="287"/>
      <c r="I145" s="287"/>
      <c r="J145" s="190"/>
      <c r="K145" s="191" t="s">
        <v>21</v>
      </c>
      <c r="L145" s="190"/>
      <c r="M145" s="190"/>
      <c r="N145" s="190"/>
      <c r="O145" s="190"/>
      <c r="P145" s="190"/>
      <c r="Q145" s="190"/>
      <c r="R145" s="192"/>
      <c r="T145" s="193"/>
      <c r="U145" s="190"/>
      <c r="V145" s="190"/>
      <c r="W145" s="190"/>
      <c r="X145" s="190"/>
      <c r="Y145" s="190"/>
      <c r="Z145" s="190"/>
      <c r="AA145" s="194"/>
      <c r="AT145" s="195" t="s">
        <v>166</v>
      </c>
      <c r="AU145" s="195" t="s">
        <v>104</v>
      </c>
      <c r="AV145" s="11" t="s">
        <v>85</v>
      </c>
      <c r="AW145" s="11" t="s">
        <v>34</v>
      </c>
      <c r="AX145" s="11" t="s">
        <v>77</v>
      </c>
      <c r="AY145" s="195" t="s">
        <v>148</v>
      </c>
    </row>
    <row r="146" spans="2:51" s="10" customFormat="1" ht="16.5" customHeight="1">
      <c r="B146" s="177"/>
      <c r="C146" s="178"/>
      <c r="D146" s="178"/>
      <c r="E146" s="179" t="s">
        <v>21</v>
      </c>
      <c r="F146" s="288" t="s">
        <v>85</v>
      </c>
      <c r="G146" s="289"/>
      <c r="H146" s="289"/>
      <c r="I146" s="289"/>
      <c r="J146" s="178"/>
      <c r="K146" s="180">
        <v>1</v>
      </c>
      <c r="L146" s="178"/>
      <c r="M146" s="178"/>
      <c r="N146" s="178"/>
      <c r="O146" s="178"/>
      <c r="P146" s="178"/>
      <c r="Q146" s="178"/>
      <c r="R146" s="181"/>
      <c r="T146" s="182"/>
      <c r="U146" s="178"/>
      <c r="V146" s="178"/>
      <c r="W146" s="178"/>
      <c r="X146" s="178"/>
      <c r="Y146" s="178"/>
      <c r="Z146" s="178"/>
      <c r="AA146" s="183"/>
      <c r="AT146" s="184" t="s">
        <v>166</v>
      </c>
      <c r="AU146" s="184" t="s">
        <v>104</v>
      </c>
      <c r="AV146" s="10" t="s">
        <v>104</v>
      </c>
      <c r="AW146" s="10" t="s">
        <v>34</v>
      </c>
      <c r="AX146" s="10" t="s">
        <v>85</v>
      </c>
      <c r="AY146" s="184" t="s">
        <v>148</v>
      </c>
    </row>
    <row r="147" spans="2:65" s="1" customFormat="1" ht="25.5" customHeight="1">
      <c r="B147" s="37"/>
      <c r="C147" s="169" t="s">
        <v>208</v>
      </c>
      <c r="D147" s="169" t="s">
        <v>149</v>
      </c>
      <c r="E147" s="170" t="s">
        <v>209</v>
      </c>
      <c r="F147" s="276" t="s">
        <v>210</v>
      </c>
      <c r="G147" s="276"/>
      <c r="H147" s="276"/>
      <c r="I147" s="276"/>
      <c r="J147" s="171" t="s">
        <v>157</v>
      </c>
      <c r="K147" s="172">
        <v>2</v>
      </c>
      <c r="L147" s="277">
        <v>0</v>
      </c>
      <c r="M147" s="278"/>
      <c r="N147" s="279">
        <f>ROUND(L147*K147,2)</f>
        <v>0</v>
      </c>
      <c r="O147" s="279"/>
      <c r="P147" s="279"/>
      <c r="Q147" s="279"/>
      <c r="R147" s="39"/>
      <c r="T147" s="174" t="s">
        <v>21</v>
      </c>
      <c r="U147" s="46" t="s">
        <v>42</v>
      </c>
      <c r="V147" s="38"/>
      <c r="W147" s="175">
        <f>V147*K147</f>
        <v>0</v>
      </c>
      <c r="X147" s="175">
        <v>0</v>
      </c>
      <c r="Y147" s="175">
        <f>X147*K147</f>
        <v>0</v>
      </c>
      <c r="Z147" s="175">
        <v>0</v>
      </c>
      <c r="AA147" s="176">
        <f>Z147*K147</f>
        <v>0</v>
      </c>
      <c r="AR147" s="21" t="s">
        <v>158</v>
      </c>
      <c r="AT147" s="21" t="s">
        <v>149</v>
      </c>
      <c r="AU147" s="21" t="s">
        <v>104</v>
      </c>
      <c r="AY147" s="21" t="s">
        <v>148</v>
      </c>
      <c r="BE147" s="112">
        <f>IF(U147="základní",N147,0)</f>
        <v>0</v>
      </c>
      <c r="BF147" s="112">
        <f>IF(U147="snížená",N147,0)</f>
        <v>0</v>
      </c>
      <c r="BG147" s="112">
        <f>IF(U147="zákl. přenesená",N147,0)</f>
        <v>0</v>
      </c>
      <c r="BH147" s="112">
        <f>IF(U147="sníž. přenesená",N147,0)</f>
        <v>0</v>
      </c>
      <c r="BI147" s="112">
        <f>IF(U147="nulová",N147,0)</f>
        <v>0</v>
      </c>
      <c r="BJ147" s="21" t="s">
        <v>85</v>
      </c>
      <c r="BK147" s="112">
        <f>ROUND(L147*K147,2)</f>
        <v>0</v>
      </c>
      <c r="BL147" s="21" t="s">
        <v>158</v>
      </c>
      <c r="BM147" s="21" t="s">
        <v>211</v>
      </c>
    </row>
    <row r="148" spans="2:51" s="11" customFormat="1" ht="16.5" customHeight="1">
      <c r="B148" s="189"/>
      <c r="C148" s="190"/>
      <c r="D148" s="190"/>
      <c r="E148" s="191" t="s">
        <v>21</v>
      </c>
      <c r="F148" s="286" t="s">
        <v>212</v>
      </c>
      <c r="G148" s="287"/>
      <c r="H148" s="287"/>
      <c r="I148" s="287"/>
      <c r="J148" s="190"/>
      <c r="K148" s="191" t="s">
        <v>21</v>
      </c>
      <c r="L148" s="190"/>
      <c r="M148" s="190"/>
      <c r="N148" s="190"/>
      <c r="O148" s="190"/>
      <c r="P148" s="190"/>
      <c r="Q148" s="190"/>
      <c r="R148" s="192"/>
      <c r="T148" s="193"/>
      <c r="U148" s="190"/>
      <c r="V148" s="190"/>
      <c r="W148" s="190"/>
      <c r="X148" s="190"/>
      <c r="Y148" s="190"/>
      <c r="Z148" s="190"/>
      <c r="AA148" s="194"/>
      <c r="AT148" s="195" t="s">
        <v>166</v>
      </c>
      <c r="AU148" s="195" t="s">
        <v>104</v>
      </c>
      <c r="AV148" s="11" t="s">
        <v>85</v>
      </c>
      <c r="AW148" s="11" t="s">
        <v>34</v>
      </c>
      <c r="AX148" s="11" t="s">
        <v>77</v>
      </c>
      <c r="AY148" s="195" t="s">
        <v>148</v>
      </c>
    </row>
    <row r="149" spans="2:51" s="11" customFormat="1" ht="25.5" customHeight="1">
      <c r="B149" s="189"/>
      <c r="C149" s="190"/>
      <c r="D149" s="190"/>
      <c r="E149" s="191" t="s">
        <v>21</v>
      </c>
      <c r="F149" s="290" t="s">
        <v>213</v>
      </c>
      <c r="G149" s="291"/>
      <c r="H149" s="291"/>
      <c r="I149" s="291"/>
      <c r="J149" s="190"/>
      <c r="K149" s="191" t="s">
        <v>21</v>
      </c>
      <c r="L149" s="190"/>
      <c r="M149" s="190"/>
      <c r="N149" s="190"/>
      <c r="O149" s="190"/>
      <c r="P149" s="190"/>
      <c r="Q149" s="190"/>
      <c r="R149" s="192"/>
      <c r="T149" s="193"/>
      <c r="U149" s="190"/>
      <c r="V149" s="190"/>
      <c r="W149" s="190"/>
      <c r="X149" s="190"/>
      <c r="Y149" s="190"/>
      <c r="Z149" s="190"/>
      <c r="AA149" s="194"/>
      <c r="AT149" s="195" t="s">
        <v>166</v>
      </c>
      <c r="AU149" s="195" t="s">
        <v>104</v>
      </c>
      <c r="AV149" s="11" t="s">
        <v>85</v>
      </c>
      <c r="AW149" s="11" t="s">
        <v>34</v>
      </c>
      <c r="AX149" s="11" t="s">
        <v>77</v>
      </c>
      <c r="AY149" s="195" t="s">
        <v>148</v>
      </c>
    </row>
    <row r="150" spans="2:51" s="11" customFormat="1" ht="16.5" customHeight="1">
      <c r="B150" s="189"/>
      <c r="C150" s="190"/>
      <c r="D150" s="190"/>
      <c r="E150" s="191" t="s">
        <v>21</v>
      </c>
      <c r="F150" s="290" t="s">
        <v>214</v>
      </c>
      <c r="G150" s="291"/>
      <c r="H150" s="291"/>
      <c r="I150" s="291"/>
      <c r="J150" s="190"/>
      <c r="K150" s="191" t="s">
        <v>21</v>
      </c>
      <c r="L150" s="190"/>
      <c r="M150" s="190"/>
      <c r="N150" s="190"/>
      <c r="O150" s="190"/>
      <c r="P150" s="190"/>
      <c r="Q150" s="190"/>
      <c r="R150" s="192"/>
      <c r="T150" s="193"/>
      <c r="U150" s="190"/>
      <c r="V150" s="190"/>
      <c r="W150" s="190"/>
      <c r="X150" s="190"/>
      <c r="Y150" s="190"/>
      <c r="Z150" s="190"/>
      <c r="AA150" s="194"/>
      <c r="AT150" s="195" t="s">
        <v>166</v>
      </c>
      <c r="AU150" s="195" t="s">
        <v>104</v>
      </c>
      <c r="AV150" s="11" t="s">
        <v>85</v>
      </c>
      <c r="AW150" s="11" t="s">
        <v>34</v>
      </c>
      <c r="AX150" s="11" t="s">
        <v>77</v>
      </c>
      <c r="AY150" s="195" t="s">
        <v>148</v>
      </c>
    </row>
    <row r="151" spans="2:51" s="11" customFormat="1" ht="16.5" customHeight="1">
      <c r="B151" s="189"/>
      <c r="C151" s="190"/>
      <c r="D151" s="190"/>
      <c r="E151" s="191" t="s">
        <v>21</v>
      </c>
      <c r="F151" s="290" t="s">
        <v>215</v>
      </c>
      <c r="G151" s="291"/>
      <c r="H151" s="291"/>
      <c r="I151" s="291"/>
      <c r="J151" s="190"/>
      <c r="K151" s="191" t="s">
        <v>21</v>
      </c>
      <c r="L151" s="190"/>
      <c r="M151" s="190"/>
      <c r="N151" s="190"/>
      <c r="O151" s="190"/>
      <c r="P151" s="190"/>
      <c r="Q151" s="190"/>
      <c r="R151" s="192"/>
      <c r="T151" s="193"/>
      <c r="U151" s="190"/>
      <c r="V151" s="190"/>
      <c r="W151" s="190"/>
      <c r="X151" s="190"/>
      <c r="Y151" s="190"/>
      <c r="Z151" s="190"/>
      <c r="AA151" s="194"/>
      <c r="AT151" s="195" t="s">
        <v>166</v>
      </c>
      <c r="AU151" s="195" t="s">
        <v>104</v>
      </c>
      <c r="AV151" s="11" t="s">
        <v>85</v>
      </c>
      <c r="AW151" s="11" t="s">
        <v>34</v>
      </c>
      <c r="AX151" s="11" t="s">
        <v>77</v>
      </c>
      <c r="AY151" s="195" t="s">
        <v>148</v>
      </c>
    </row>
    <row r="152" spans="2:51" s="11" customFormat="1" ht="16.5" customHeight="1">
      <c r="B152" s="189"/>
      <c r="C152" s="190"/>
      <c r="D152" s="190"/>
      <c r="E152" s="191" t="s">
        <v>21</v>
      </c>
      <c r="F152" s="290" t="s">
        <v>216</v>
      </c>
      <c r="G152" s="291"/>
      <c r="H152" s="291"/>
      <c r="I152" s="291"/>
      <c r="J152" s="190"/>
      <c r="K152" s="191" t="s">
        <v>21</v>
      </c>
      <c r="L152" s="190"/>
      <c r="M152" s="190"/>
      <c r="N152" s="190"/>
      <c r="O152" s="190"/>
      <c r="P152" s="190"/>
      <c r="Q152" s="190"/>
      <c r="R152" s="192"/>
      <c r="T152" s="193"/>
      <c r="U152" s="190"/>
      <c r="V152" s="190"/>
      <c r="W152" s="190"/>
      <c r="X152" s="190"/>
      <c r="Y152" s="190"/>
      <c r="Z152" s="190"/>
      <c r="AA152" s="194"/>
      <c r="AT152" s="195" t="s">
        <v>166</v>
      </c>
      <c r="AU152" s="195" t="s">
        <v>104</v>
      </c>
      <c r="AV152" s="11" t="s">
        <v>85</v>
      </c>
      <c r="AW152" s="11" t="s">
        <v>34</v>
      </c>
      <c r="AX152" s="11" t="s">
        <v>77</v>
      </c>
      <c r="AY152" s="195" t="s">
        <v>148</v>
      </c>
    </row>
    <row r="153" spans="2:51" s="11" customFormat="1" ht="16.5" customHeight="1">
      <c r="B153" s="189"/>
      <c r="C153" s="190"/>
      <c r="D153" s="190"/>
      <c r="E153" s="191" t="s">
        <v>21</v>
      </c>
      <c r="F153" s="290" t="s">
        <v>217</v>
      </c>
      <c r="G153" s="291"/>
      <c r="H153" s="291"/>
      <c r="I153" s="291"/>
      <c r="J153" s="190"/>
      <c r="K153" s="191" t="s">
        <v>21</v>
      </c>
      <c r="L153" s="190"/>
      <c r="M153" s="190"/>
      <c r="N153" s="190"/>
      <c r="O153" s="190"/>
      <c r="P153" s="190"/>
      <c r="Q153" s="190"/>
      <c r="R153" s="192"/>
      <c r="T153" s="193"/>
      <c r="U153" s="190"/>
      <c r="V153" s="190"/>
      <c r="W153" s="190"/>
      <c r="X153" s="190"/>
      <c r="Y153" s="190"/>
      <c r="Z153" s="190"/>
      <c r="AA153" s="194"/>
      <c r="AT153" s="195" t="s">
        <v>166</v>
      </c>
      <c r="AU153" s="195" t="s">
        <v>104</v>
      </c>
      <c r="AV153" s="11" t="s">
        <v>85</v>
      </c>
      <c r="AW153" s="11" t="s">
        <v>34</v>
      </c>
      <c r="AX153" s="11" t="s">
        <v>77</v>
      </c>
      <c r="AY153" s="195" t="s">
        <v>148</v>
      </c>
    </row>
    <row r="154" spans="2:51" s="10" customFormat="1" ht="16.5" customHeight="1">
      <c r="B154" s="177"/>
      <c r="C154" s="178"/>
      <c r="D154" s="178"/>
      <c r="E154" s="179" t="s">
        <v>21</v>
      </c>
      <c r="F154" s="288" t="s">
        <v>104</v>
      </c>
      <c r="G154" s="289"/>
      <c r="H154" s="289"/>
      <c r="I154" s="289"/>
      <c r="J154" s="178"/>
      <c r="K154" s="180">
        <v>2</v>
      </c>
      <c r="L154" s="178"/>
      <c r="M154" s="178"/>
      <c r="N154" s="178"/>
      <c r="O154" s="178"/>
      <c r="P154" s="178"/>
      <c r="Q154" s="178"/>
      <c r="R154" s="181"/>
      <c r="T154" s="182"/>
      <c r="U154" s="178"/>
      <c r="V154" s="178"/>
      <c r="W154" s="178"/>
      <c r="X154" s="178"/>
      <c r="Y154" s="178"/>
      <c r="Z154" s="178"/>
      <c r="AA154" s="183"/>
      <c r="AT154" s="184" t="s">
        <v>166</v>
      </c>
      <c r="AU154" s="184" t="s">
        <v>104</v>
      </c>
      <c r="AV154" s="10" t="s">
        <v>104</v>
      </c>
      <c r="AW154" s="10" t="s">
        <v>34</v>
      </c>
      <c r="AX154" s="10" t="s">
        <v>85</v>
      </c>
      <c r="AY154" s="184" t="s">
        <v>148</v>
      </c>
    </row>
    <row r="155" spans="2:63" s="9" customFormat="1" ht="29.85" customHeight="1">
      <c r="B155" s="158"/>
      <c r="C155" s="159"/>
      <c r="D155" s="168" t="s">
        <v>119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297">
        <f>BK155</f>
        <v>0</v>
      </c>
      <c r="O155" s="298"/>
      <c r="P155" s="298"/>
      <c r="Q155" s="298"/>
      <c r="R155" s="161"/>
      <c r="T155" s="162"/>
      <c r="U155" s="159"/>
      <c r="V155" s="159"/>
      <c r="W155" s="163">
        <f>SUM(W156:W171)</f>
        <v>0</v>
      </c>
      <c r="X155" s="159"/>
      <c r="Y155" s="163">
        <f>SUM(Y156:Y171)</f>
        <v>0.2463</v>
      </c>
      <c r="Z155" s="159"/>
      <c r="AA155" s="164">
        <f>SUM(AA156:AA171)</f>
        <v>0</v>
      </c>
      <c r="AR155" s="165" t="s">
        <v>104</v>
      </c>
      <c r="AT155" s="166" t="s">
        <v>76</v>
      </c>
      <c r="AU155" s="166" t="s">
        <v>85</v>
      </c>
      <c r="AY155" s="165" t="s">
        <v>148</v>
      </c>
      <c r="BK155" s="167">
        <f>SUM(BK156:BK171)</f>
        <v>0</v>
      </c>
    </row>
    <row r="156" spans="2:65" s="1" customFormat="1" ht="38.25" customHeight="1">
      <c r="B156" s="37"/>
      <c r="C156" s="169" t="s">
        <v>218</v>
      </c>
      <c r="D156" s="169" t="s">
        <v>149</v>
      </c>
      <c r="E156" s="170" t="s">
        <v>219</v>
      </c>
      <c r="F156" s="276" t="s">
        <v>220</v>
      </c>
      <c r="G156" s="276"/>
      <c r="H156" s="276"/>
      <c r="I156" s="276"/>
      <c r="J156" s="171" t="s">
        <v>163</v>
      </c>
      <c r="K156" s="172">
        <v>1.5</v>
      </c>
      <c r="L156" s="277">
        <v>0</v>
      </c>
      <c r="M156" s="278"/>
      <c r="N156" s="279">
        <f>ROUND(L156*K156,2)</f>
        <v>0</v>
      </c>
      <c r="O156" s="279"/>
      <c r="P156" s="279"/>
      <c r="Q156" s="279"/>
      <c r="R156" s="39"/>
      <c r="T156" s="174" t="s">
        <v>21</v>
      </c>
      <c r="U156" s="46" t="s">
        <v>42</v>
      </c>
      <c r="V156" s="38"/>
      <c r="W156" s="175">
        <f>V156*K156</f>
        <v>0</v>
      </c>
      <c r="X156" s="175">
        <v>0.0017</v>
      </c>
      <c r="Y156" s="175">
        <f>X156*K156</f>
        <v>0.0025499999999999997</v>
      </c>
      <c r="Z156" s="175">
        <v>0</v>
      </c>
      <c r="AA156" s="176">
        <f>Z156*K156</f>
        <v>0</v>
      </c>
      <c r="AR156" s="21" t="s">
        <v>158</v>
      </c>
      <c r="AT156" s="21" t="s">
        <v>149</v>
      </c>
      <c r="AU156" s="21" t="s">
        <v>104</v>
      </c>
      <c r="AY156" s="21" t="s">
        <v>148</v>
      </c>
      <c r="BE156" s="112">
        <f>IF(U156="základní",N156,0)</f>
        <v>0</v>
      </c>
      <c r="BF156" s="112">
        <f>IF(U156="snížená",N156,0)</f>
        <v>0</v>
      </c>
      <c r="BG156" s="112">
        <f>IF(U156="zákl. přenesená",N156,0)</f>
        <v>0</v>
      </c>
      <c r="BH156" s="112">
        <f>IF(U156="sníž. přenesená",N156,0)</f>
        <v>0</v>
      </c>
      <c r="BI156" s="112">
        <f>IF(U156="nulová",N156,0)</f>
        <v>0</v>
      </c>
      <c r="BJ156" s="21" t="s">
        <v>85</v>
      </c>
      <c r="BK156" s="112">
        <f>ROUND(L156*K156,2)</f>
        <v>0</v>
      </c>
      <c r="BL156" s="21" t="s">
        <v>158</v>
      </c>
      <c r="BM156" s="21" t="s">
        <v>221</v>
      </c>
    </row>
    <row r="157" spans="2:51" s="11" customFormat="1" ht="16.5" customHeight="1">
      <c r="B157" s="189"/>
      <c r="C157" s="190"/>
      <c r="D157" s="190"/>
      <c r="E157" s="191" t="s">
        <v>21</v>
      </c>
      <c r="F157" s="286" t="s">
        <v>222</v>
      </c>
      <c r="G157" s="287"/>
      <c r="H157" s="287"/>
      <c r="I157" s="287"/>
      <c r="J157" s="190"/>
      <c r="K157" s="191" t="s">
        <v>21</v>
      </c>
      <c r="L157" s="190"/>
      <c r="M157" s="190"/>
      <c r="N157" s="190"/>
      <c r="O157" s="190"/>
      <c r="P157" s="190"/>
      <c r="Q157" s="190"/>
      <c r="R157" s="192"/>
      <c r="T157" s="193"/>
      <c r="U157" s="190"/>
      <c r="V157" s="190"/>
      <c r="W157" s="190"/>
      <c r="X157" s="190"/>
      <c r="Y157" s="190"/>
      <c r="Z157" s="190"/>
      <c r="AA157" s="194"/>
      <c r="AT157" s="195" t="s">
        <v>166</v>
      </c>
      <c r="AU157" s="195" t="s">
        <v>104</v>
      </c>
      <c r="AV157" s="11" t="s">
        <v>85</v>
      </c>
      <c r="AW157" s="11" t="s">
        <v>34</v>
      </c>
      <c r="AX157" s="11" t="s">
        <v>77</v>
      </c>
      <c r="AY157" s="195" t="s">
        <v>148</v>
      </c>
    </row>
    <row r="158" spans="2:51" s="10" customFormat="1" ht="16.5" customHeight="1">
      <c r="B158" s="177"/>
      <c r="C158" s="178"/>
      <c r="D158" s="178"/>
      <c r="E158" s="179" t="s">
        <v>21</v>
      </c>
      <c r="F158" s="288" t="s">
        <v>223</v>
      </c>
      <c r="G158" s="289"/>
      <c r="H158" s="289"/>
      <c r="I158" s="289"/>
      <c r="J158" s="178"/>
      <c r="K158" s="180">
        <v>1.5</v>
      </c>
      <c r="L158" s="178"/>
      <c r="M158" s="178"/>
      <c r="N158" s="178"/>
      <c r="O158" s="178"/>
      <c r="P158" s="178"/>
      <c r="Q158" s="178"/>
      <c r="R158" s="181"/>
      <c r="T158" s="182"/>
      <c r="U158" s="178"/>
      <c r="V158" s="178"/>
      <c r="W158" s="178"/>
      <c r="X158" s="178"/>
      <c r="Y158" s="178"/>
      <c r="Z158" s="178"/>
      <c r="AA158" s="183"/>
      <c r="AT158" s="184" t="s">
        <v>166</v>
      </c>
      <c r="AU158" s="184" t="s">
        <v>104</v>
      </c>
      <c r="AV158" s="10" t="s">
        <v>104</v>
      </c>
      <c r="AW158" s="10" t="s">
        <v>34</v>
      </c>
      <c r="AX158" s="10" t="s">
        <v>85</v>
      </c>
      <c r="AY158" s="184" t="s">
        <v>148</v>
      </c>
    </row>
    <row r="159" spans="2:65" s="1" customFormat="1" ht="38.25" customHeight="1">
      <c r="B159" s="37"/>
      <c r="C159" s="169" t="s">
        <v>11</v>
      </c>
      <c r="D159" s="169" t="s">
        <v>149</v>
      </c>
      <c r="E159" s="170" t="s">
        <v>224</v>
      </c>
      <c r="F159" s="276" t="s">
        <v>225</v>
      </c>
      <c r="G159" s="276"/>
      <c r="H159" s="276"/>
      <c r="I159" s="276"/>
      <c r="J159" s="171" t="s">
        <v>163</v>
      </c>
      <c r="K159" s="172">
        <v>21</v>
      </c>
      <c r="L159" s="277">
        <v>0</v>
      </c>
      <c r="M159" s="278"/>
      <c r="N159" s="279">
        <f>ROUND(L159*K159,2)</f>
        <v>0</v>
      </c>
      <c r="O159" s="279"/>
      <c r="P159" s="279"/>
      <c r="Q159" s="279"/>
      <c r="R159" s="39"/>
      <c r="T159" s="174" t="s">
        <v>21</v>
      </c>
      <c r="U159" s="46" t="s">
        <v>42</v>
      </c>
      <c r="V159" s="38"/>
      <c r="W159" s="175">
        <f>V159*K159</f>
        <v>0</v>
      </c>
      <c r="X159" s="175">
        <v>0.00517</v>
      </c>
      <c r="Y159" s="175">
        <f>X159*K159</f>
        <v>0.10857</v>
      </c>
      <c r="Z159" s="175">
        <v>0</v>
      </c>
      <c r="AA159" s="176">
        <f>Z159*K159</f>
        <v>0</v>
      </c>
      <c r="AR159" s="21" t="s">
        <v>158</v>
      </c>
      <c r="AT159" s="21" t="s">
        <v>149</v>
      </c>
      <c r="AU159" s="21" t="s">
        <v>104</v>
      </c>
      <c r="AY159" s="21" t="s">
        <v>148</v>
      </c>
      <c r="BE159" s="112">
        <f>IF(U159="základní",N159,0)</f>
        <v>0</v>
      </c>
      <c r="BF159" s="112">
        <f>IF(U159="snížená",N159,0)</f>
        <v>0</v>
      </c>
      <c r="BG159" s="112">
        <f>IF(U159="zákl. přenesená",N159,0)</f>
        <v>0</v>
      </c>
      <c r="BH159" s="112">
        <f>IF(U159="sníž. přenesená",N159,0)</f>
        <v>0</v>
      </c>
      <c r="BI159" s="112">
        <f>IF(U159="nulová",N159,0)</f>
        <v>0</v>
      </c>
      <c r="BJ159" s="21" t="s">
        <v>85</v>
      </c>
      <c r="BK159" s="112">
        <f>ROUND(L159*K159,2)</f>
        <v>0</v>
      </c>
      <c r="BL159" s="21" t="s">
        <v>158</v>
      </c>
      <c r="BM159" s="21" t="s">
        <v>226</v>
      </c>
    </row>
    <row r="160" spans="2:51" s="11" customFormat="1" ht="16.5" customHeight="1">
      <c r="B160" s="189"/>
      <c r="C160" s="190"/>
      <c r="D160" s="190"/>
      <c r="E160" s="191" t="s">
        <v>21</v>
      </c>
      <c r="F160" s="286" t="s">
        <v>227</v>
      </c>
      <c r="G160" s="287"/>
      <c r="H160" s="287"/>
      <c r="I160" s="287"/>
      <c r="J160" s="190"/>
      <c r="K160" s="191" t="s">
        <v>21</v>
      </c>
      <c r="L160" s="190"/>
      <c r="M160" s="190"/>
      <c r="N160" s="190"/>
      <c r="O160" s="190"/>
      <c r="P160" s="190"/>
      <c r="Q160" s="190"/>
      <c r="R160" s="192"/>
      <c r="T160" s="193"/>
      <c r="U160" s="190"/>
      <c r="V160" s="190"/>
      <c r="W160" s="190"/>
      <c r="X160" s="190"/>
      <c r="Y160" s="190"/>
      <c r="Z160" s="190"/>
      <c r="AA160" s="194"/>
      <c r="AT160" s="195" t="s">
        <v>166</v>
      </c>
      <c r="AU160" s="195" t="s">
        <v>104</v>
      </c>
      <c r="AV160" s="11" t="s">
        <v>85</v>
      </c>
      <c r="AW160" s="11" t="s">
        <v>34</v>
      </c>
      <c r="AX160" s="11" t="s">
        <v>77</v>
      </c>
      <c r="AY160" s="195" t="s">
        <v>148</v>
      </c>
    </row>
    <row r="161" spans="2:51" s="10" customFormat="1" ht="16.5" customHeight="1">
      <c r="B161" s="177"/>
      <c r="C161" s="178"/>
      <c r="D161" s="178"/>
      <c r="E161" s="179" t="s">
        <v>21</v>
      </c>
      <c r="F161" s="288" t="s">
        <v>11</v>
      </c>
      <c r="G161" s="289"/>
      <c r="H161" s="289"/>
      <c r="I161" s="289"/>
      <c r="J161" s="178"/>
      <c r="K161" s="180">
        <v>15</v>
      </c>
      <c r="L161" s="178"/>
      <c r="M161" s="178"/>
      <c r="N161" s="178"/>
      <c r="O161" s="178"/>
      <c r="P161" s="178"/>
      <c r="Q161" s="178"/>
      <c r="R161" s="181"/>
      <c r="T161" s="182"/>
      <c r="U161" s="178"/>
      <c r="V161" s="178"/>
      <c r="W161" s="178"/>
      <c r="X161" s="178"/>
      <c r="Y161" s="178"/>
      <c r="Z161" s="178"/>
      <c r="AA161" s="183"/>
      <c r="AT161" s="184" t="s">
        <v>166</v>
      </c>
      <c r="AU161" s="184" t="s">
        <v>104</v>
      </c>
      <c r="AV161" s="10" t="s">
        <v>104</v>
      </c>
      <c r="AW161" s="10" t="s">
        <v>34</v>
      </c>
      <c r="AX161" s="10" t="s">
        <v>77</v>
      </c>
      <c r="AY161" s="184" t="s">
        <v>148</v>
      </c>
    </row>
    <row r="162" spans="2:51" s="11" customFormat="1" ht="16.5" customHeight="1">
      <c r="B162" s="189"/>
      <c r="C162" s="190"/>
      <c r="D162" s="190"/>
      <c r="E162" s="191" t="s">
        <v>21</v>
      </c>
      <c r="F162" s="290" t="s">
        <v>228</v>
      </c>
      <c r="G162" s="291"/>
      <c r="H162" s="291"/>
      <c r="I162" s="291"/>
      <c r="J162" s="190"/>
      <c r="K162" s="191" t="s">
        <v>21</v>
      </c>
      <c r="L162" s="190"/>
      <c r="M162" s="190"/>
      <c r="N162" s="190"/>
      <c r="O162" s="190"/>
      <c r="P162" s="190"/>
      <c r="Q162" s="190"/>
      <c r="R162" s="192"/>
      <c r="T162" s="193"/>
      <c r="U162" s="190"/>
      <c r="V162" s="190"/>
      <c r="W162" s="190"/>
      <c r="X162" s="190"/>
      <c r="Y162" s="190"/>
      <c r="Z162" s="190"/>
      <c r="AA162" s="194"/>
      <c r="AT162" s="195" t="s">
        <v>166</v>
      </c>
      <c r="AU162" s="195" t="s">
        <v>104</v>
      </c>
      <c r="AV162" s="11" t="s">
        <v>85</v>
      </c>
      <c r="AW162" s="11" t="s">
        <v>34</v>
      </c>
      <c r="AX162" s="11" t="s">
        <v>77</v>
      </c>
      <c r="AY162" s="195" t="s">
        <v>148</v>
      </c>
    </row>
    <row r="163" spans="2:51" s="10" customFormat="1" ht="16.5" customHeight="1">
      <c r="B163" s="177"/>
      <c r="C163" s="178"/>
      <c r="D163" s="178"/>
      <c r="E163" s="179" t="s">
        <v>21</v>
      </c>
      <c r="F163" s="288" t="s">
        <v>176</v>
      </c>
      <c r="G163" s="289"/>
      <c r="H163" s="289"/>
      <c r="I163" s="289"/>
      <c r="J163" s="178"/>
      <c r="K163" s="180">
        <v>6</v>
      </c>
      <c r="L163" s="178"/>
      <c r="M163" s="178"/>
      <c r="N163" s="178"/>
      <c r="O163" s="178"/>
      <c r="P163" s="178"/>
      <c r="Q163" s="178"/>
      <c r="R163" s="181"/>
      <c r="T163" s="182"/>
      <c r="U163" s="178"/>
      <c r="V163" s="178"/>
      <c r="W163" s="178"/>
      <c r="X163" s="178"/>
      <c r="Y163" s="178"/>
      <c r="Z163" s="178"/>
      <c r="AA163" s="183"/>
      <c r="AT163" s="184" t="s">
        <v>166</v>
      </c>
      <c r="AU163" s="184" t="s">
        <v>104</v>
      </c>
      <c r="AV163" s="10" t="s">
        <v>104</v>
      </c>
      <c r="AW163" s="10" t="s">
        <v>34</v>
      </c>
      <c r="AX163" s="10" t="s">
        <v>77</v>
      </c>
      <c r="AY163" s="184" t="s">
        <v>148</v>
      </c>
    </row>
    <row r="164" spans="2:51" s="12" customFormat="1" ht="16.5" customHeight="1">
      <c r="B164" s="196"/>
      <c r="C164" s="197"/>
      <c r="D164" s="197"/>
      <c r="E164" s="198" t="s">
        <v>21</v>
      </c>
      <c r="F164" s="292" t="s">
        <v>229</v>
      </c>
      <c r="G164" s="293"/>
      <c r="H164" s="293"/>
      <c r="I164" s="293"/>
      <c r="J164" s="197"/>
      <c r="K164" s="199">
        <v>21</v>
      </c>
      <c r="L164" s="197"/>
      <c r="M164" s="197"/>
      <c r="N164" s="197"/>
      <c r="O164" s="197"/>
      <c r="P164" s="197"/>
      <c r="Q164" s="197"/>
      <c r="R164" s="200"/>
      <c r="T164" s="201"/>
      <c r="U164" s="197"/>
      <c r="V164" s="197"/>
      <c r="W164" s="197"/>
      <c r="X164" s="197"/>
      <c r="Y164" s="197"/>
      <c r="Z164" s="197"/>
      <c r="AA164" s="202"/>
      <c r="AT164" s="203" t="s">
        <v>166</v>
      </c>
      <c r="AU164" s="203" t="s">
        <v>104</v>
      </c>
      <c r="AV164" s="12" t="s">
        <v>153</v>
      </c>
      <c r="AW164" s="12" t="s">
        <v>34</v>
      </c>
      <c r="AX164" s="12" t="s">
        <v>85</v>
      </c>
      <c r="AY164" s="203" t="s">
        <v>148</v>
      </c>
    </row>
    <row r="165" spans="2:65" s="1" customFormat="1" ht="38.25" customHeight="1">
      <c r="B165" s="37"/>
      <c r="C165" s="169" t="s">
        <v>158</v>
      </c>
      <c r="D165" s="169" t="s">
        <v>149</v>
      </c>
      <c r="E165" s="170" t="s">
        <v>230</v>
      </c>
      <c r="F165" s="276" t="s">
        <v>231</v>
      </c>
      <c r="G165" s="276"/>
      <c r="H165" s="276"/>
      <c r="I165" s="276"/>
      <c r="J165" s="171" t="s">
        <v>163</v>
      </c>
      <c r="K165" s="172">
        <v>18</v>
      </c>
      <c r="L165" s="277">
        <v>0</v>
      </c>
      <c r="M165" s="278"/>
      <c r="N165" s="279">
        <f>ROUND(L165*K165,2)</f>
        <v>0</v>
      </c>
      <c r="O165" s="279"/>
      <c r="P165" s="279"/>
      <c r="Q165" s="279"/>
      <c r="R165" s="39"/>
      <c r="T165" s="174" t="s">
        <v>21</v>
      </c>
      <c r="U165" s="46" t="s">
        <v>42</v>
      </c>
      <c r="V165" s="38"/>
      <c r="W165" s="175">
        <f>V165*K165</f>
        <v>0</v>
      </c>
      <c r="X165" s="175">
        <v>0.00751</v>
      </c>
      <c r="Y165" s="175">
        <f>X165*K165</f>
        <v>0.13518</v>
      </c>
      <c r="Z165" s="175">
        <v>0</v>
      </c>
      <c r="AA165" s="176">
        <f>Z165*K165</f>
        <v>0</v>
      </c>
      <c r="AR165" s="21" t="s">
        <v>158</v>
      </c>
      <c r="AT165" s="21" t="s">
        <v>149</v>
      </c>
      <c r="AU165" s="21" t="s">
        <v>104</v>
      </c>
      <c r="AY165" s="21" t="s">
        <v>148</v>
      </c>
      <c r="BE165" s="112">
        <f>IF(U165="základní",N165,0)</f>
        <v>0</v>
      </c>
      <c r="BF165" s="112">
        <f>IF(U165="snížená",N165,0)</f>
        <v>0</v>
      </c>
      <c r="BG165" s="112">
        <f>IF(U165="zákl. přenesená",N165,0)</f>
        <v>0</v>
      </c>
      <c r="BH165" s="112">
        <f>IF(U165="sníž. přenesená",N165,0)</f>
        <v>0</v>
      </c>
      <c r="BI165" s="112">
        <f>IF(U165="nulová",N165,0)</f>
        <v>0</v>
      </c>
      <c r="BJ165" s="21" t="s">
        <v>85</v>
      </c>
      <c r="BK165" s="112">
        <f>ROUND(L165*K165,2)</f>
        <v>0</v>
      </c>
      <c r="BL165" s="21" t="s">
        <v>158</v>
      </c>
      <c r="BM165" s="21" t="s">
        <v>232</v>
      </c>
    </row>
    <row r="166" spans="2:51" s="11" customFormat="1" ht="16.5" customHeight="1">
      <c r="B166" s="189"/>
      <c r="C166" s="190"/>
      <c r="D166" s="190"/>
      <c r="E166" s="191" t="s">
        <v>21</v>
      </c>
      <c r="F166" s="286" t="s">
        <v>233</v>
      </c>
      <c r="G166" s="287"/>
      <c r="H166" s="287"/>
      <c r="I166" s="287"/>
      <c r="J166" s="190"/>
      <c r="K166" s="191" t="s">
        <v>21</v>
      </c>
      <c r="L166" s="190"/>
      <c r="M166" s="190"/>
      <c r="N166" s="190"/>
      <c r="O166" s="190"/>
      <c r="P166" s="190"/>
      <c r="Q166" s="190"/>
      <c r="R166" s="192"/>
      <c r="T166" s="193"/>
      <c r="U166" s="190"/>
      <c r="V166" s="190"/>
      <c r="W166" s="190"/>
      <c r="X166" s="190"/>
      <c r="Y166" s="190"/>
      <c r="Z166" s="190"/>
      <c r="AA166" s="194"/>
      <c r="AT166" s="195" t="s">
        <v>166</v>
      </c>
      <c r="AU166" s="195" t="s">
        <v>104</v>
      </c>
      <c r="AV166" s="11" t="s">
        <v>85</v>
      </c>
      <c r="AW166" s="11" t="s">
        <v>34</v>
      </c>
      <c r="AX166" s="11" t="s">
        <v>77</v>
      </c>
      <c r="AY166" s="195" t="s">
        <v>148</v>
      </c>
    </row>
    <row r="167" spans="2:51" s="10" customFormat="1" ht="16.5" customHeight="1">
      <c r="B167" s="177"/>
      <c r="C167" s="178"/>
      <c r="D167" s="178"/>
      <c r="E167" s="179" t="s">
        <v>21</v>
      </c>
      <c r="F167" s="288" t="s">
        <v>234</v>
      </c>
      <c r="G167" s="289"/>
      <c r="H167" s="289"/>
      <c r="I167" s="289"/>
      <c r="J167" s="178"/>
      <c r="K167" s="180">
        <v>18</v>
      </c>
      <c r="L167" s="178"/>
      <c r="M167" s="178"/>
      <c r="N167" s="178"/>
      <c r="O167" s="178"/>
      <c r="P167" s="178"/>
      <c r="Q167" s="178"/>
      <c r="R167" s="181"/>
      <c r="T167" s="182"/>
      <c r="U167" s="178"/>
      <c r="V167" s="178"/>
      <c r="W167" s="178"/>
      <c r="X167" s="178"/>
      <c r="Y167" s="178"/>
      <c r="Z167" s="178"/>
      <c r="AA167" s="183"/>
      <c r="AT167" s="184" t="s">
        <v>166</v>
      </c>
      <c r="AU167" s="184" t="s">
        <v>104</v>
      </c>
      <c r="AV167" s="10" t="s">
        <v>104</v>
      </c>
      <c r="AW167" s="10" t="s">
        <v>34</v>
      </c>
      <c r="AX167" s="10" t="s">
        <v>85</v>
      </c>
      <c r="AY167" s="184" t="s">
        <v>148</v>
      </c>
    </row>
    <row r="168" spans="2:65" s="1" customFormat="1" ht="25.5" customHeight="1">
      <c r="B168" s="37"/>
      <c r="C168" s="169" t="s">
        <v>235</v>
      </c>
      <c r="D168" s="169" t="s">
        <v>149</v>
      </c>
      <c r="E168" s="170" t="s">
        <v>236</v>
      </c>
      <c r="F168" s="276" t="s">
        <v>237</v>
      </c>
      <c r="G168" s="276"/>
      <c r="H168" s="276"/>
      <c r="I168" s="276"/>
      <c r="J168" s="171" t="s">
        <v>152</v>
      </c>
      <c r="K168" s="172">
        <v>1</v>
      </c>
      <c r="L168" s="277">
        <v>0</v>
      </c>
      <c r="M168" s="278"/>
      <c r="N168" s="279">
        <f>ROUND(L168*K168,2)</f>
        <v>0</v>
      </c>
      <c r="O168" s="279"/>
      <c r="P168" s="279"/>
      <c r="Q168" s="279"/>
      <c r="R168" s="39"/>
      <c r="T168" s="174" t="s">
        <v>21</v>
      </c>
      <c r="U168" s="46" t="s">
        <v>42</v>
      </c>
      <c r="V168" s="38"/>
      <c r="W168" s="175">
        <f>V168*K168</f>
        <v>0</v>
      </c>
      <c r="X168" s="175">
        <v>0</v>
      </c>
      <c r="Y168" s="175">
        <f>X168*K168</f>
        <v>0</v>
      </c>
      <c r="Z168" s="175">
        <v>0</v>
      </c>
      <c r="AA168" s="176">
        <f>Z168*K168</f>
        <v>0</v>
      </c>
      <c r="AR168" s="21" t="s">
        <v>158</v>
      </c>
      <c r="AT168" s="21" t="s">
        <v>149</v>
      </c>
      <c r="AU168" s="21" t="s">
        <v>104</v>
      </c>
      <c r="AY168" s="21" t="s">
        <v>148</v>
      </c>
      <c r="BE168" s="112">
        <f>IF(U168="základní",N168,0)</f>
        <v>0</v>
      </c>
      <c r="BF168" s="112">
        <f>IF(U168="snížená",N168,0)</f>
        <v>0</v>
      </c>
      <c r="BG168" s="112">
        <f>IF(U168="zákl. přenesená",N168,0)</f>
        <v>0</v>
      </c>
      <c r="BH168" s="112">
        <f>IF(U168="sníž. přenesená",N168,0)</f>
        <v>0</v>
      </c>
      <c r="BI168" s="112">
        <f>IF(U168="nulová",N168,0)</f>
        <v>0</v>
      </c>
      <c r="BJ168" s="21" t="s">
        <v>85</v>
      </c>
      <c r="BK168" s="112">
        <f>ROUND(L168*K168,2)</f>
        <v>0</v>
      </c>
      <c r="BL168" s="21" t="s">
        <v>158</v>
      </c>
      <c r="BM168" s="21" t="s">
        <v>238</v>
      </c>
    </row>
    <row r="169" spans="2:65" s="1" customFormat="1" ht="16.5" customHeight="1">
      <c r="B169" s="37"/>
      <c r="C169" s="169" t="s">
        <v>234</v>
      </c>
      <c r="D169" s="169" t="s">
        <v>149</v>
      </c>
      <c r="E169" s="170" t="s">
        <v>239</v>
      </c>
      <c r="F169" s="276" t="s">
        <v>240</v>
      </c>
      <c r="G169" s="276"/>
      <c r="H169" s="276"/>
      <c r="I169" s="276"/>
      <c r="J169" s="171" t="s">
        <v>152</v>
      </c>
      <c r="K169" s="172">
        <v>1</v>
      </c>
      <c r="L169" s="277">
        <v>0</v>
      </c>
      <c r="M169" s="278"/>
      <c r="N169" s="279">
        <f>ROUND(L169*K169,2)</f>
        <v>0</v>
      </c>
      <c r="O169" s="279"/>
      <c r="P169" s="279"/>
      <c r="Q169" s="279"/>
      <c r="R169" s="39"/>
      <c r="T169" s="174" t="s">
        <v>21</v>
      </c>
      <c r="U169" s="46" t="s">
        <v>42</v>
      </c>
      <c r="V169" s="38"/>
      <c r="W169" s="175">
        <f>V169*K169</f>
        <v>0</v>
      </c>
      <c r="X169" s="175">
        <v>0</v>
      </c>
      <c r="Y169" s="175">
        <f>X169*K169</f>
        <v>0</v>
      </c>
      <c r="Z169" s="175">
        <v>0</v>
      </c>
      <c r="AA169" s="176">
        <f>Z169*K169</f>
        <v>0</v>
      </c>
      <c r="AR169" s="21" t="s">
        <v>158</v>
      </c>
      <c r="AT169" s="21" t="s">
        <v>149</v>
      </c>
      <c r="AU169" s="21" t="s">
        <v>104</v>
      </c>
      <c r="AY169" s="21" t="s">
        <v>148</v>
      </c>
      <c r="BE169" s="112">
        <f>IF(U169="základní",N169,0)</f>
        <v>0</v>
      </c>
      <c r="BF169" s="112">
        <f>IF(U169="snížená",N169,0)</f>
        <v>0</v>
      </c>
      <c r="BG169" s="112">
        <f>IF(U169="zákl. přenesená",N169,0)</f>
        <v>0</v>
      </c>
      <c r="BH169" s="112">
        <f>IF(U169="sníž. přenesená",N169,0)</f>
        <v>0</v>
      </c>
      <c r="BI169" s="112">
        <f>IF(U169="nulová",N169,0)</f>
        <v>0</v>
      </c>
      <c r="BJ169" s="21" t="s">
        <v>85</v>
      </c>
      <c r="BK169" s="112">
        <f>ROUND(L169*K169,2)</f>
        <v>0</v>
      </c>
      <c r="BL169" s="21" t="s">
        <v>158</v>
      </c>
      <c r="BM169" s="21" t="s">
        <v>241</v>
      </c>
    </row>
    <row r="170" spans="2:65" s="1" customFormat="1" ht="16.5" customHeight="1">
      <c r="B170" s="37"/>
      <c r="C170" s="169" t="s">
        <v>242</v>
      </c>
      <c r="D170" s="169" t="s">
        <v>149</v>
      </c>
      <c r="E170" s="170" t="s">
        <v>243</v>
      </c>
      <c r="F170" s="276" t="s">
        <v>244</v>
      </c>
      <c r="G170" s="276"/>
      <c r="H170" s="276"/>
      <c r="I170" s="276"/>
      <c r="J170" s="171" t="s">
        <v>152</v>
      </c>
      <c r="K170" s="172">
        <v>1</v>
      </c>
      <c r="L170" s="277">
        <v>0</v>
      </c>
      <c r="M170" s="278"/>
      <c r="N170" s="279">
        <f>ROUND(L170*K170,2)</f>
        <v>0</v>
      </c>
      <c r="O170" s="279"/>
      <c r="P170" s="279"/>
      <c r="Q170" s="279"/>
      <c r="R170" s="39"/>
      <c r="T170" s="174" t="s">
        <v>21</v>
      </c>
      <c r="U170" s="46" t="s">
        <v>42</v>
      </c>
      <c r="V170" s="38"/>
      <c r="W170" s="175">
        <f>V170*K170</f>
        <v>0</v>
      </c>
      <c r="X170" s="175">
        <v>0</v>
      </c>
      <c r="Y170" s="175">
        <f>X170*K170</f>
        <v>0</v>
      </c>
      <c r="Z170" s="175">
        <v>0</v>
      </c>
      <c r="AA170" s="176">
        <f>Z170*K170</f>
        <v>0</v>
      </c>
      <c r="AR170" s="21" t="s">
        <v>158</v>
      </c>
      <c r="AT170" s="21" t="s">
        <v>149</v>
      </c>
      <c r="AU170" s="21" t="s">
        <v>104</v>
      </c>
      <c r="AY170" s="21" t="s">
        <v>148</v>
      </c>
      <c r="BE170" s="112">
        <f>IF(U170="základní",N170,0)</f>
        <v>0</v>
      </c>
      <c r="BF170" s="112">
        <f>IF(U170="snížená",N170,0)</f>
        <v>0</v>
      </c>
      <c r="BG170" s="112">
        <f>IF(U170="zákl. přenesená",N170,0)</f>
        <v>0</v>
      </c>
      <c r="BH170" s="112">
        <f>IF(U170="sníž. přenesená",N170,0)</f>
        <v>0</v>
      </c>
      <c r="BI170" s="112">
        <f>IF(U170="nulová",N170,0)</f>
        <v>0</v>
      </c>
      <c r="BJ170" s="21" t="s">
        <v>85</v>
      </c>
      <c r="BK170" s="112">
        <f>ROUND(L170*K170,2)</f>
        <v>0</v>
      </c>
      <c r="BL170" s="21" t="s">
        <v>158</v>
      </c>
      <c r="BM170" s="21" t="s">
        <v>245</v>
      </c>
    </row>
    <row r="171" spans="2:65" s="1" customFormat="1" ht="25.5" customHeight="1">
      <c r="B171" s="37"/>
      <c r="C171" s="169" t="s">
        <v>246</v>
      </c>
      <c r="D171" s="169" t="s">
        <v>149</v>
      </c>
      <c r="E171" s="170" t="s">
        <v>247</v>
      </c>
      <c r="F171" s="276" t="s">
        <v>248</v>
      </c>
      <c r="G171" s="276"/>
      <c r="H171" s="276"/>
      <c r="I171" s="276"/>
      <c r="J171" s="171" t="s">
        <v>192</v>
      </c>
      <c r="K171" s="172">
        <v>0.25</v>
      </c>
      <c r="L171" s="277">
        <v>0</v>
      </c>
      <c r="M171" s="278"/>
      <c r="N171" s="279">
        <f>ROUND(L171*K171,2)</f>
        <v>0</v>
      </c>
      <c r="O171" s="279"/>
      <c r="P171" s="279"/>
      <c r="Q171" s="279"/>
      <c r="R171" s="39"/>
      <c r="T171" s="174" t="s">
        <v>21</v>
      </c>
      <c r="U171" s="46" t="s">
        <v>42</v>
      </c>
      <c r="V171" s="38"/>
      <c r="W171" s="175">
        <f>V171*K171</f>
        <v>0</v>
      </c>
      <c r="X171" s="175">
        <v>0</v>
      </c>
      <c r="Y171" s="175">
        <f>X171*K171</f>
        <v>0</v>
      </c>
      <c r="Z171" s="175">
        <v>0</v>
      </c>
      <c r="AA171" s="176">
        <f>Z171*K171</f>
        <v>0</v>
      </c>
      <c r="AR171" s="21" t="s">
        <v>158</v>
      </c>
      <c r="AT171" s="21" t="s">
        <v>149</v>
      </c>
      <c r="AU171" s="21" t="s">
        <v>104</v>
      </c>
      <c r="AY171" s="21" t="s">
        <v>148</v>
      </c>
      <c r="BE171" s="112">
        <f>IF(U171="základní",N171,0)</f>
        <v>0</v>
      </c>
      <c r="BF171" s="112">
        <f>IF(U171="snížená",N171,0)</f>
        <v>0</v>
      </c>
      <c r="BG171" s="112">
        <f>IF(U171="zákl. přenesená",N171,0)</f>
        <v>0</v>
      </c>
      <c r="BH171" s="112">
        <f>IF(U171="sníž. přenesená",N171,0)</f>
        <v>0</v>
      </c>
      <c r="BI171" s="112">
        <f>IF(U171="nulová",N171,0)</f>
        <v>0</v>
      </c>
      <c r="BJ171" s="21" t="s">
        <v>85</v>
      </c>
      <c r="BK171" s="112">
        <f>ROUND(L171*K171,2)</f>
        <v>0</v>
      </c>
      <c r="BL171" s="21" t="s">
        <v>158</v>
      </c>
      <c r="BM171" s="21" t="s">
        <v>249</v>
      </c>
    </row>
    <row r="172" spans="2:63" s="9" customFormat="1" ht="29.85" customHeight="1">
      <c r="B172" s="158"/>
      <c r="C172" s="159"/>
      <c r="D172" s="168" t="s">
        <v>120</v>
      </c>
      <c r="E172" s="168"/>
      <c r="F172" s="168"/>
      <c r="G172" s="168"/>
      <c r="H172" s="168"/>
      <c r="I172" s="168"/>
      <c r="J172" s="168"/>
      <c r="K172" s="168"/>
      <c r="L172" s="168"/>
      <c r="M172" s="168"/>
      <c r="N172" s="301">
        <f>BK172</f>
        <v>0</v>
      </c>
      <c r="O172" s="302"/>
      <c r="P172" s="302"/>
      <c r="Q172" s="302"/>
      <c r="R172" s="161"/>
      <c r="T172" s="162"/>
      <c r="U172" s="159"/>
      <c r="V172" s="159"/>
      <c r="W172" s="163">
        <f>SUM(W173:W198)</f>
        <v>0</v>
      </c>
      <c r="X172" s="159"/>
      <c r="Y172" s="163">
        <f>SUM(Y173:Y198)</f>
        <v>0.03574</v>
      </c>
      <c r="Z172" s="159"/>
      <c r="AA172" s="164">
        <f>SUM(AA173:AA198)</f>
        <v>0</v>
      </c>
      <c r="AR172" s="165" t="s">
        <v>104</v>
      </c>
      <c r="AT172" s="166" t="s">
        <v>76</v>
      </c>
      <c r="AU172" s="166" t="s">
        <v>85</v>
      </c>
      <c r="AY172" s="165" t="s">
        <v>148</v>
      </c>
      <c r="BK172" s="167">
        <f>SUM(BK173:BK198)</f>
        <v>0</v>
      </c>
    </row>
    <row r="173" spans="2:65" s="1" customFormat="1" ht="16.5" customHeight="1">
      <c r="B173" s="37"/>
      <c r="C173" s="169" t="s">
        <v>10</v>
      </c>
      <c r="D173" s="169" t="s">
        <v>149</v>
      </c>
      <c r="E173" s="170" t="s">
        <v>250</v>
      </c>
      <c r="F173" s="276" t="s">
        <v>251</v>
      </c>
      <c r="G173" s="276"/>
      <c r="H173" s="276"/>
      <c r="I173" s="276"/>
      <c r="J173" s="171" t="s">
        <v>187</v>
      </c>
      <c r="K173" s="172">
        <v>2</v>
      </c>
      <c r="L173" s="277">
        <v>0</v>
      </c>
      <c r="M173" s="278"/>
      <c r="N173" s="279">
        <f>ROUND(L173*K173,2)</f>
        <v>0</v>
      </c>
      <c r="O173" s="279"/>
      <c r="P173" s="279"/>
      <c r="Q173" s="279"/>
      <c r="R173" s="39"/>
      <c r="T173" s="174" t="s">
        <v>21</v>
      </c>
      <c r="U173" s="46" t="s">
        <v>42</v>
      </c>
      <c r="V173" s="38"/>
      <c r="W173" s="175">
        <f>V173*K173</f>
        <v>0</v>
      </c>
      <c r="X173" s="175">
        <v>2E-05</v>
      </c>
      <c r="Y173" s="175">
        <f>X173*K173</f>
        <v>4E-05</v>
      </c>
      <c r="Z173" s="175">
        <v>0</v>
      </c>
      <c r="AA173" s="176">
        <f>Z173*K173</f>
        <v>0</v>
      </c>
      <c r="AR173" s="21" t="s">
        <v>158</v>
      </c>
      <c r="AT173" s="21" t="s">
        <v>149</v>
      </c>
      <c r="AU173" s="21" t="s">
        <v>104</v>
      </c>
      <c r="AY173" s="21" t="s">
        <v>148</v>
      </c>
      <c r="BE173" s="112">
        <f>IF(U173="základní",N173,0)</f>
        <v>0</v>
      </c>
      <c r="BF173" s="112">
        <f>IF(U173="snížená",N173,0)</f>
        <v>0</v>
      </c>
      <c r="BG173" s="112">
        <f>IF(U173="zákl. přenesená",N173,0)</f>
        <v>0</v>
      </c>
      <c r="BH173" s="112">
        <f>IF(U173="sníž. přenesená",N173,0)</f>
        <v>0</v>
      </c>
      <c r="BI173" s="112">
        <f>IF(U173="nulová",N173,0)</f>
        <v>0</v>
      </c>
      <c r="BJ173" s="21" t="s">
        <v>85</v>
      </c>
      <c r="BK173" s="112">
        <f>ROUND(L173*K173,2)</f>
        <v>0</v>
      </c>
      <c r="BL173" s="21" t="s">
        <v>158</v>
      </c>
      <c r="BM173" s="21" t="s">
        <v>252</v>
      </c>
    </row>
    <row r="174" spans="2:51" s="11" customFormat="1" ht="16.5" customHeight="1">
      <c r="B174" s="189"/>
      <c r="C174" s="190"/>
      <c r="D174" s="190"/>
      <c r="E174" s="191" t="s">
        <v>21</v>
      </c>
      <c r="F174" s="286" t="s">
        <v>253</v>
      </c>
      <c r="G174" s="287"/>
      <c r="H174" s="287"/>
      <c r="I174" s="287"/>
      <c r="J174" s="190"/>
      <c r="K174" s="191" t="s">
        <v>21</v>
      </c>
      <c r="L174" s="190"/>
      <c r="M174" s="190"/>
      <c r="N174" s="190"/>
      <c r="O174" s="190"/>
      <c r="P174" s="190"/>
      <c r="Q174" s="190"/>
      <c r="R174" s="192"/>
      <c r="T174" s="193"/>
      <c r="U174" s="190"/>
      <c r="V174" s="190"/>
      <c r="W174" s="190"/>
      <c r="X174" s="190"/>
      <c r="Y174" s="190"/>
      <c r="Z174" s="190"/>
      <c r="AA174" s="194"/>
      <c r="AT174" s="195" t="s">
        <v>166</v>
      </c>
      <c r="AU174" s="195" t="s">
        <v>104</v>
      </c>
      <c r="AV174" s="11" t="s">
        <v>85</v>
      </c>
      <c r="AW174" s="11" t="s">
        <v>34</v>
      </c>
      <c r="AX174" s="11" t="s">
        <v>77</v>
      </c>
      <c r="AY174" s="195" t="s">
        <v>148</v>
      </c>
    </row>
    <row r="175" spans="2:51" s="10" customFormat="1" ht="16.5" customHeight="1">
      <c r="B175" s="177"/>
      <c r="C175" s="178"/>
      <c r="D175" s="178"/>
      <c r="E175" s="179" t="s">
        <v>21</v>
      </c>
      <c r="F175" s="288" t="s">
        <v>254</v>
      </c>
      <c r="G175" s="289"/>
      <c r="H175" s="289"/>
      <c r="I175" s="289"/>
      <c r="J175" s="178"/>
      <c r="K175" s="180">
        <v>2</v>
      </c>
      <c r="L175" s="178"/>
      <c r="M175" s="178"/>
      <c r="N175" s="178"/>
      <c r="O175" s="178"/>
      <c r="P175" s="178"/>
      <c r="Q175" s="178"/>
      <c r="R175" s="181"/>
      <c r="T175" s="182"/>
      <c r="U175" s="178"/>
      <c r="V175" s="178"/>
      <c r="W175" s="178"/>
      <c r="X175" s="178"/>
      <c r="Y175" s="178"/>
      <c r="Z175" s="178"/>
      <c r="AA175" s="183"/>
      <c r="AT175" s="184" t="s">
        <v>166</v>
      </c>
      <c r="AU175" s="184" t="s">
        <v>104</v>
      </c>
      <c r="AV175" s="10" t="s">
        <v>104</v>
      </c>
      <c r="AW175" s="10" t="s">
        <v>34</v>
      </c>
      <c r="AX175" s="10" t="s">
        <v>85</v>
      </c>
      <c r="AY175" s="184" t="s">
        <v>148</v>
      </c>
    </row>
    <row r="176" spans="2:65" s="1" customFormat="1" ht="25.5" customHeight="1">
      <c r="B176" s="37"/>
      <c r="C176" s="185" t="s">
        <v>255</v>
      </c>
      <c r="D176" s="185" t="s">
        <v>167</v>
      </c>
      <c r="E176" s="186" t="s">
        <v>256</v>
      </c>
      <c r="F176" s="282" t="s">
        <v>257</v>
      </c>
      <c r="G176" s="282"/>
      <c r="H176" s="282"/>
      <c r="I176" s="282"/>
      <c r="J176" s="187" t="s">
        <v>187</v>
      </c>
      <c r="K176" s="188">
        <v>1</v>
      </c>
      <c r="L176" s="283">
        <v>0</v>
      </c>
      <c r="M176" s="284"/>
      <c r="N176" s="285">
        <f>ROUND(L176*K176,2)</f>
        <v>0</v>
      </c>
      <c r="O176" s="279"/>
      <c r="P176" s="279"/>
      <c r="Q176" s="279"/>
      <c r="R176" s="39"/>
      <c r="T176" s="174" t="s">
        <v>21</v>
      </c>
      <c r="U176" s="46" t="s">
        <v>42</v>
      </c>
      <c r="V176" s="38"/>
      <c r="W176" s="175">
        <f>V176*K176</f>
        <v>0</v>
      </c>
      <c r="X176" s="175">
        <v>0.003</v>
      </c>
      <c r="Y176" s="175">
        <f>X176*K176</f>
        <v>0.003</v>
      </c>
      <c r="Z176" s="175">
        <v>0</v>
      </c>
      <c r="AA176" s="176">
        <f>Z176*K176</f>
        <v>0</v>
      </c>
      <c r="AR176" s="21" t="s">
        <v>258</v>
      </c>
      <c r="AT176" s="21" t="s">
        <v>167</v>
      </c>
      <c r="AU176" s="21" t="s">
        <v>104</v>
      </c>
      <c r="AY176" s="21" t="s">
        <v>148</v>
      </c>
      <c r="BE176" s="112">
        <f>IF(U176="základní",N176,0)</f>
        <v>0</v>
      </c>
      <c r="BF176" s="112">
        <f>IF(U176="snížená",N176,0)</f>
        <v>0</v>
      </c>
      <c r="BG176" s="112">
        <f>IF(U176="zákl. přenesená",N176,0)</f>
        <v>0</v>
      </c>
      <c r="BH176" s="112">
        <f>IF(U176="sníž. přenesená",N176,0)</f>
        <v>0</v>
      </c>
      <c r="BI176" s="112">
        <f>IF(U176="nulová",N176,0)</f>
        <v>0</v>
      </c>
      <c r="BJ176" s="21" t="s">
        <v>85</v>
      </c>
      <c r="BK176" s="112">
        <f>ROUND(L176*K176,2)</f>
        <v>0</v>
      </c>
      <c r="BL176" s="21" t="s">
        <v>258</v>
      </c>
      <c r="BM176" s="21" t="s">
        <v>259</v>
      </c>
    </row>
    <row r="177" spans="2:65" s="1" customFormat="1" ht="25.5" customHeight="1">
      <c r="B177" s="37"/>
      <c r="C177" s="185" t="s">
        <v>260</v>
      </c>
      <c r="D177" s="185" t="s">
        <v>167</v>
      </c>
      <c r="E177" s="186" t="s">
        <v>261</v>
      </c>
      <c r="F177" s="282" t="s">
        <v>262</v>
      </c>
      <c r="G177" s="282"/>
      <c r="H177" s="282"/>
      <c r="I177" s="282"/>
      <c r="J177" s="187" t="s">
        <v>187</v>
      </c>
      <c r="K177" s="188">
        <v>1</v>
      </c>
      <c r="L177" s="283">
        <v>0</v>
      </c>
      <c r="M177" s="284"/>
      <c r="N177" s="285">
        <f>ROUND(L177*K177,2)</f>
        <v>0</v>
      </c>
      <c r="O177" s="279"/>
      <c r="P177" s="279"/>
      <c r="Q177" s="279"/>
      <c r="R177" s="39"/>
      <c r="T177" s="174" t="s">
        <v>21</v>
      </c>
      <c r="U177" s="46" t="s">
        <v>42</v>
      </c>
      <c r="V177" s="38"/>
      <c r="W177" s="175">
        <f>V177*K177</f>
        <v>0</v>
      </c>
      <c r="X177" s="175">
        <v>0.003</v>
      </c>
      <c r="Y177" s="175">
        <f>X177*K177</f>
        <v>0.003</v>
      </c>
      <c r="Z177" s="175">
        <v>0</v>
      </c>
      <c r="AA177" s="176">
        <f>Z177*K177</f>
        <v>0</v>
      </c>
      <c r="AR177" s="21" t="s">
        <v>170</v>
      </c>
      <c r="AT177" s="21" t="s">
        <v>167</v>
      </c>
      <c r="AU177" s="21" t="s">
        <v>104</v>
      </c>
      <c r="AY177" s="21" t="s">
        <v>148</v>
      </c>
      <c r="BE177" s="112">
        <f>IF(U177="základní",N177,0)</f>
        <v>0</v>
      </c>
      <c r="BF177" s="112">
        <f>IF(U177="snížená",N177,0)</f>
        <v>0</v>
      </c>
      <c r="BG177" s="112">
        <f>IF(U177="zákl. přenesená",N177,0)</f>
        <v>0</v>
      </c>
      <c r="BH177" s="112">
        <f>IF(U177="sníž. přenesená",N177,0)</f>
        <v>0</v>
      </c>
      <c r="BI177" s="112">
        <f>IF(U177="nulová",N177,0)</f>
        <v>0</v>
      </c>
      <c r="BJ177" s="21" t="s">
        <v>85</v>
      </c>
      <c r="BK177" s="112">
        <f>ROUND(L177*K177,2)</f>
        <v>0</v>
      </c>
      <c r="BL177" s="21" t="s">
        <v>158</v>
      </c>
      <c r="BM177" s="21" t="s">
        <v>263</v>
      </c>
    </row>
    <row r="178" spans="2:65" s="1" customFormat="1" ht="16.5" customHeight="1">
      <c r="B178" s="37"/>
      <c r="C178" s="169" t="s">
        <v>264</v>
      </c>
      <c r="D178" s="169" t="s">
        <v>149</v>
      </c>
      <c r="E178" s="170" t="s">
        <v>265</v>
      </c>
      <c r="F178" s="276" t="s">
        <v>266</v>
      </c>
      <c r="G178" s="276"/>
      <c r="H178" s="276"/>
      <c r="I178" s="276"/>
      <c r="J178" s="171" t="s">
        <v>187</v>
      </c>
      <c r="K178" s="172">
        <v>3</v>
      </c>
      <c r="L178" s="277">
        <v>0</v>
      </c>
      <c r="M178" s="278"/>
      <c r="N178" s="279">
        <f>ROUND(L178*K178,2)</f>
        <v>0</v>
      </c>
      <c r="O178" s="279"/>
      <c r="P178" s="279"/>
      <c r="Q178" s="279"/>
      <c r="R178" s="39"/>
      <c r="T178" s="174" t="s">
        <v>21</v>
      </c>
      <c r="U178" s="46" t="s">
        <v>42</v>
      </c>
      <c r="V178" s="38"/>
      <c r="W178" s="175">
        <f>V178*K178</f>
        <v>0</v>
      </c>
      <c r="X178" s="175">
        <v>8E-05</v>
      </c>
      <c r="Y178" s="175">
        <f>X178*K178</f>
        <v>0.00024000000000000003</v>
      </c>
      <c r="Z178" s="175">
        <v>0</v>
      </c>
      <c r="AA178" s="176">
        <f>Z178*K178</f>
        <v>0</v>
      </c>
      <c r="AR178" s="21" t="s">
        <v>158</v>
      </c>
      <c r="AT178" s="21" t="s">
        <v>149</v>
      </c>
      <c r="AU178" s="21" t="s">
        <v>104</v>
      </c>
      <c r="AY178" s="21" t="s">
        <v>148</v>
      </c>
      <c r="BE178" s="112">
        <f>IF(U178="základní",N178,0)</f>
        <v>0</v>
      </c>
      <c r="BF178" s="112">
        <f>IF(U178="snížená",N178,0)</f>
        <v>0</v>
      </c>
      <c r="BG178" s="112">
        <f>IF(U178="zákl. přenesená",N178,0)</f>
        <v>0</v>
      </c>
      <c r="BH178" s="112">
        <f>IF(U178="sníž. přenesená",N178,0)</f>
        <v>0</v>
      </c>
      <c r="BI178" s="112">
        <f>IF(U178="nulová",N178,0)</f>
        <v>0</v>
      </c>
      <c r="BJ178" s="21" t="s">
        <v>85</v>
      </c>
      <c r="BK178" s="112">
        <f>ROUND(L178*K178,2)</f>
        <v>0</v>
      </c>
      <c r="BL178" s="21" t="s">
        <v>158</v>
      </c>
      <c r="BM178" s="21" t="s">
        <v>267</v>
      </c>
    </row>
    <row r="179" spans="2:51" s="11" customFormat="1" ht="16.5" customHeight="1">
      <c r="B179" s="189"/>
      <c r="C179" s="190"/>
      <c r="D179" s="190"/>
      <c r="E179" s="191" t="s">
        <v>21</v>
      </c>
      <c r="F179" s="286" t="s">
        <v>268</v>
      </c>
      <c r="G179" s="287"/>
      <c r="H179" s="287"/>
      <c r="I179" s="287"/>
      <c r="J179" s="190"/>
      <c r="K179" s="191" t="s">
        <v>21</v>
      </c>
      <c r="L179" s="190"/>
      <c r="M179" s="190"/>
      <c r="N179" s="190"/>
      <c r="O179" s="190"/>
      <c r="P179" s="190"/>
      <c r="Q179" s="190"/>
      <c r="R179" s="192"/>
      <c r="T179" s="193"/>
      <c r="U179" s="190"/>
      <c r="V179" s="190"/>
      <c r="W179" s="190"/>
      <c r="X179" s="190"/>
      <c r="Y179" s="190"/>
      <c r="Z179" s="190"/>
      <c r="AA179" s="194"/>
      <c r="AT179" s="195" t="s">
        <v>166</v>
      </c>
      <c r="AU179" s="195" t="s">
        <v>104</v>
      </c>
      <c r="AV179" s="11" t="s">
        <v>85</v>
      </c>
      <c r="AW179" s="11" t="s">
        <v>34</v>
      </c>
      <c r="AX179" s="11" t="s">
        <v>77</v>
      </c>
      <c r="AY179" s="195" t="s">
        <v>148</v>
      </c>
    </row>
    <row r="180" spans="2:51" s="10" customFormat="1" ht="16.5" customHeight="1">
      <c r="B180" s="177"/>
      <c r="C180" s="178"/>
      <c r="D180" s="178"/>
      <c r="E180" s="179" t="s">
        <v>21</v>
      </c>
      <c r="F180" s="288" t="s">
        <v>104</v>
      </c>
      <c r="G180" s="289"/>
      <c r="H180" s="289"/>
      <c r="I180" s="289"/>
      <c r="J180" s="178"/>
      <c r="K180" s="180">
        <v>2</v>
      </c>
      <c r="L180" s="178"/>
      <c r="M180" s="178"/>
      <c r="N180" s="178"/>
      <c r="O180" s="178"/>
      <c r="P180" s="178"/>
      <c r="Q180" s="178"/>
      <c r="R180" s="181"/>
      <c r="T180" s="182"/>
      <c r="U180" s="178"/>
      <c r="V180" s="178"/>
      <c r="W180" s="178"/>
      <c r="X180" s="178"/>
      <c r="Y180" s="178"/>
      <c r="Z180" s="178"/>
      <c r="AA180" s="183"/>
      <c r="AT180" s="184" t="s">
        <v>166</v>
      </c>
      <c r="AU180" s="184" t="s">
        <v>104</v>
      </c>
      <c r="AV180" s="10" t="s">
        <v>104</v>
      </c>
      <c r="AW180" s="10" t="s">
        <v>34</v>
      </c>
      <c r="AX180" s="10" t="s">
        <v>77</v>
      </c>
      <c r="AY180" s="184" t="s">
        <v>148</v>
      </c>
    </row>
    <row r="181" spans="2:51" s="11" customFormat="1" ht="16.5" customHeight="1">
      <c r="B181" s="189"/>
      <c r="C181" s="190"/>
      <c r="D181" s="190"/>
      <c r="E181" s="191" t="s">
        <v>21</v>
      </c>
      <c r="F181" s="290" t="s">
        <v>269</v>
      </c>
      <c r="G181" s="291"/>
      <c r="H181" s="291"/>
      <c r="I181" s="291"/>
      <c r="J181" s="190"/>
      <c r="K181" s="191" t="s">
        <v>21</v>
      </c>
      <c r="L181" s="190"/>
      <c r="M181" s="190"/>
      <c r="N181" s="190"/>
      <c r="O181" s="190"/>
      <c r="P181" s="190"/>
      <c r="Q181" s="190"/>
      <c r="R181" s="192"/>
      <c r="T181" s="193"/>
      <c r="U181" s="190"/>
      <c r="V181" s="190"/>
      <c r="W181" s="190"/>
      <c r="X181" s="190"/>
      <c r="Y181" s="190"/>
      <c r="Z181" s="190"/>
      <c r="AA181" s="194"/>
      <c r="AT181" s="195" t="s">
        <v>166</v>
      </c>
      <c r="AU181" s="195" t="s">
        <v>104</v>
      </c>
      <c r="AV181" s="11" t="s">
        <v>85</v>
      </c>
      <c r="AW181" s="11" t="s">
        <v>34</v>
      </c>
      <c r="AX181" s="11" t="s">
        <v>77</v>
      </c>
      <c r="AY181" s="195" t="s">
        <v>148</v>
      </c>
    </row>
    <row r="182" spans="2:51" s="10" customFormat="1" ht="16.5" customHeight="1">
      <c r="B182" s="177"/>
      <c r="C182" s="178"/>
      <c r="D182" s="178"/>
      <c r="E182" s="179" t="s">
        <v>21</v>
      </c>
      <c r="F182" s="288" t="s">
        <v>85</v>
      </c>
      <c r="G182" s="289"/>
      <c r="H182" s="289"/>
      <c r="I182" s="289"/>
      <c r="J182" s="178"/>
      <c r="K182" s="180">
        <v>1</v>
      </c>
      <c r="L182" s="178"/>
      <c r="M182" s="178"/>
      <c r="N182" s="178"/>
      <c r="O182" s="178"/>
      <c r="P182" s="178"/>
      <c r="Q182" s="178"/>
      <c r="R182" s="181"/>
      <c r="T182" s="182"/>
      <c r="U182" s="178"/>
      <c r="V182" s="178"/>
      <c r="W182" s="178"/>
      <c r="X182" s="178"/>
      <c r="Y182" s="178"/>
      <c r="Z182" s="178"/>
      <c r="AA182" s="183"/>
      <c r="AT182" s="184" t="s">
        <v>166</v>
      </c>
      <c r="AU182" s="184" t="s">
        <v>104</v>
      </c>
      <c r="AV182" s="10" t="s">
        <v>104</v>
      </c>
      <c r="AW182" s="10" t="s">
        <v>34</v>
      </c>
      <c r="AX182" s="10" t="s">
        <v>77</v>
      </c>
      <c r="AY182" s="184" t="s">
        <v>148</v>
      </c>
    </row>
    <row r="183" spans="2:51" s="12" customFormat="1" ht="16.5" customHeight="1">
      <c r="B183" s="196"/>
      <c r="C183" s="197"/>
      <c r="D183" s="197"/>
      <c r="E183" s="198" t="s">
        <v>21</v>
      </c>
      <c r="F183" s="292" t="s">
        <v>229</v>
      </c>
      <c r="G183" s="293"/>
      <c r="H183" s="293"/>
      <c r="I183" s="293"/>
      <c r="J183" s="197"/>
      <c r="K183" s="199">
        <v>3</v>
      </c>
      <c r="L183" s="197"/>
      <c r="M183" s="197"/>
      <c r="N183" s="197"/>
      <c r="O183" s="197"/>
      <c r="P183" s="197"/>
      <c r="Q183" s="197"/>
      <c r="R183" s="200"/>
      <c r="T183" s="201"/>
      <c r="U183" s="197"/>
      <c r="V183" s="197"/>
      <c r="W183" s="197"/>
      <c r="X183" s="197"/>
      <c r="Y183" s="197"/>
      <c r="Z183" s="197"/>
      <c r="AA183" s="202"/>
      <c r="AT183" s="203" t="s">
        <v>166</v>
      </c>
      <c r="AU183" s="203" t="s">
        <v>104</v>
      </c>
      <c r="AV183" s="12" t="s">
        <v>153</v>
      </c>
      <c r="AW183" s="12" t="s">
        <v>34</v>
      </c>
      <c r="AX183" s="12" t="s">
        <v>85</v>
      </c>
      <c r="AY183" s="203" t="s">
        <v>148</v>
      </c>
    </row>
    <row r="184" spans="2:65" s="1" customFormat="1" ht="25.5" customHeight="1">
      <c r="B184" s="37"/>
      <c r="C184" s="185" t="s">
        <v>270</v>
      </c>
      <c r="D184" s="185" t="s">
        <v>167</v>
      </c>
      <c r="E184" s="186" t="s">
        <v>271</v>
      </c>
      <c r="F184" s="282" t="s">
        <v>272</v>
      </c>
      <c r="G184" s="282"/>
      <c r="H184" s="282"/>
      <c r="I184" s="282"/>
      <c r="J184" s="187" t="s">
        <v>187</v>
      </c>
      <c r="K184" s="188">
        <v>2</v>
      </c>
      <c r="L184" s="283">
        <v>0</v>
      </c>
      <c r="M184" s="284"/>
      <c r="N184" s="285">
        <f>ROUND(L184*K184,2)</f>
        <v>0</v>
      </c>
      <c r="O184" s="279"/>
      <c r="P184" s="279"/>
      <c r="Q184" s="279"/>
      <c r="R184" s="39"/>
      <c r="T184" s="174" t="s">
        <v>21</v>
      </c>
      <c r="U184" s="46" t="s">
        <v>42</v>
      </c>
      <c r="V184" s="38"/>
      <c r="W184" s="175">
        <f>V184*K184</f>
        <v>0</v>
      </c>
      <c r="X184" s="175">
        <v>0.0095</v>
      </c>
      <c r="Y184" s="175">
        <f>X184*K184</f>
        <v>0.019</v>
      </c>
      <c r="Z184" s="175">
        <v>0</v>
      </c>
      <c r="AA184" s="176">
        <f>Z184*K184</f>
        <v>0</v>
      </c>
      <c r="AR184" s="21" t="s">
        <v>170</v>
      </c>
      <c r="AT184" s="21" t="s">
        <v>167</v>
      </c>
      <c r="AU184" s="21" t="s">
        <v>104</v>
      </c>
      <c r="AY184" s="21" t="s">
        <v>148</v>
      </c>
      <c r="BE184" s="112">
        <f>IF(U184="základní",N184,0)</f>
        <v>0</v>
      </c>
      <c r="BF184" s="112">
        <f>IF(U184="snížená",N184,0)</f>
        <v>0</v>
      </c>
      <c r="BG184" s="112">
        <f>IF(U184="zákl. přenesená",N184,0)</f>
        <v>0</v>
      </c>
      <c r="BH184" s="112">
        <f>IF(U184="sníž. přenesená",N184,0)</f>
        <v>0</v>
      </c>
      <c r="BI184" s="112">
        <f>IF(U184="nulová",N184,0)</f>
        <v>0</v>
      </c>
      <c r="BJ184" s="21" t="s">
        <v>85</v>
      </c>
      <c r="BK184" s="112">
        <f>ROUND(L184*K184,2)</f>
        <v>0</v>
      </c>
      <c r="BL184" s="21" t="s">
        <v>158</v>
      </c>
      <c r="BM184" s="21" t="s">
        <v>273</v>
      </c>
    </row>
    <row r="185" spans="2:65" s="1" customFormat="1" ht="25.5" customHeight="1">
      <c r="B185" s="37"/>
      <c r="C185" s="185" t="s">
        <v>274</v>
      </c>
      <c r="D185" s="185" t="s">
        <v>167</v>
      </c>
      <c r="E185" s="186" t="s">
        <v>275</v>
      </c>
      <c r="F185" s="282" t="s">
        <v>276</v>
      </c>
      <c r="G185" s="282"/>
      <c r="H185" s="282"/>
      <c r="I185" s="282"/>
      <c r="J185" s="187" t="s">
        <v>277</v>
      </c>
      <c r="K185" s="188">
        <v>1</v>
      </c>
      <c r="L185" s="283">
        <v>0</v>
      </c>
      <c r="M185" s="284"/>
      <c r="N185" s="285">
        <f>ROUND(L185*K185,2)</f>
        <v>0</v>
      </c>
      <c r="O185" s="279"/>
      <c r="P185" s="279"/>
      <c r="Q185" s="279"/>
      <c r="R185" s="39"/>
      <c r="T185" s="174" t="s">
        <v>21</v>
      </c>
      <c r="U185" s="46" t="s">
        <v>42</v>
      </c>
      <c r="V185" s="38"/>
      <c r="W185" s="175">
        <f>V185*K185</f>
        <v>0</v>
      </c>
      <c r="X185" s="175">
        <v>0</v>
      </c>
      <c r="Y185" s="175">
        <f>X185*K185</f>
        <v>0</v>
      </c>
      <c r="Z185" s="175">
        <v>0</v>
      </c>
      <c r="AA185" s="176">
        <f>Z185*K185</f>
        <v>0</v>
      </c>
      <c r="AR185" s="21" t="s">
        <v>170</v>
      </c>
      <c r="AT185" s="21" t="s">
        <v>167</v>
      </c>
      <c r="AU185" s="21" t="s">
        <v>104</v>
      </c>
      <c r="AY185" s="21" t="s">
        <v>148</v>
      </c>
      <c r="BE185" s="112">
        <f>IF(U185="základní",N185,0)</f>
        <v>0</v>
      </c>
      <c r="BF185" s="112">
        <f>IF(U185="snížená",N185,0)</f>
        <v>0</v>
      </c>
      <c r="BG185" s="112">
        <f>IF(U185="zákl. přenesená",N185,0)</f>
        <v>0</v>
      </c>
      <c r="BH185" s="112">
        <f>IF(U185="sníž. přenesená",N185,0)</f>
        <v>0</v>
      </c>
      <c r="BI185" s="112">
        <f>IF(U185="nulová",N185,0)</f>
        <v>0</v>
      </c>
      <c r="BJ185" s="21" t="s">
        <v>85</v>
      </c>
      <c r="BK185" s="112">
        <f>ROUND(L185*K185,2)</f>
        <v>0</v>
      </c>
      <c r="BL185" s="21" t="s">
        <v>158</v>
      </c>
      <c r="BM185" s="21" t="s">
        <v>278</v>
      </c>
    </row>
    <row r="186" spans="2:65" s="1" customFormat="1" ht="38.25" customHeight="1">
      <c r="B186" s="37"/>
      <c r="C186" s="169" t="s">
        <v>279</v>
      </c>
      <c r="D186" s="169" t="s">
        <v>149</v>
      </c>
      <c r="E186" s="170" t="s">
        <v>280</v>
      </c>
      <c r="F186" s="276" t="s">
        <v>281</v>
      </c>
      <c r="G186" s="276"/>
      <c r="H186" s="276"/>
      <c r="I186" s="276"/>
      <c r="J186" s="171" t="s">
        <v>157</v>
      </c>
      <c r="K186" s="172">
        <v>1</v>
      </c>
      <c r="L186" s="277">
        <v>0</v>
      </c>
      <c r="M186" s="278"/>
      <c r="N186" s="279">
        <f>ROUND(L186*K186,2)</f>
        <v>0</v>
      </c>
      <c r="O186" s="279"/>
      <c r="P186" s="279"/>
      <c r="Q186" s="279"/>
      <c r="R186" s="39"/>
      <c r="T186" s="174" t="s">
        <v>21</v>
      </c>
      <c r="U186" s="46" t="s">
        <v>42</v>
      </c>
      <c r="V186" s="38"/>
      <c r="W186" s="175">
        <f>V186*K186</f>
        <v>0</v>
      </c>
      <c r="X186" s="175">
        <v>0</v>
      </c>
      <c r="Y186" s="175">
        <f>X186*K186</f>
        <v>0</v>
      </c>
      <c r="Z186" s="175">
        <v>0</v>
      </c>
      <c r="AA186" s="176">
        <f>Z186*K186</f>
        <v>0</v>
      </c>
      <c r="AR186" s="21" t="s">
        <v>158</v>
      </c>
      <c r="AT186" s="21" t="s">
        <v>149</v>
      </c>
      <c r="AU186" s="21" t="s">
        <v>104</v>
      </c>
      <c r="AY186" s="21" t="s">
        <v>148</v>
      </c>
      <c r="BE186" s="112">
        <f>IF(U186="základní",N186,0)</f>
        <v>0</v>
      </c>
      <c r="BF186" s="112">
        <f>IF(U186="snížená",N186,0)</f>
        <v>0</v>
      </c>
      <c r="BG186" s="112">
        <f>IF(U186="zákl. přenesená",N186,0)</f>
        <v>0</v>
      </c>
      <c r="BH186" s="112">
        <f>IF(U186="sníž. přenesená",N186,0)</f>
        <v>0</v>
      </c>
      <c r="BI186" s="112">
        <f>IF(U186="nulová",N186,0)</f>
        <v>0</v>
      </c>
      <c r="BJ186" s="21" t="s">
        <v>85</v>
      </c>
      <c r="BK186" s="112">
        <f>ROUND(L186*K186,2)</f>
        <v>0</v>
      </c>
      <c r="BL186" s="21" t="s">
        <v>158</v>
      </c>
      <c r="BM186" s="21" t="s">
        <v>282</v>
      </c>
    </row>
    <row r="187" spans="2:51" s="11" customFormat="1" ht="16.5" customHeight="1">
      <c r="B187" s="189"/>
      <c r="C187" s="190"/>
      <c r="D187" s="190"/>
      <c r="E187" s="191" t="s">
        <v>21</v>
      </c>
      <c r="F187" s="286" t="s">
        <v>283</v>
      </c>
      <c r="G187" s="287"/>
      <c r="H187" s="287"/>
      <c r="I187" s="287"/>
      <c r="J187" s="190"/>
      <c r="K187" s="191" t="s">
        <v>21</v>
      </c>
      <c r="L187" s="190"/>
      <c r="M187" s="190"/>
      <c r="N187" s="190"/>
      <c r="O187" s="190"/>
      <c r="P187" s="190"/>
      <c r="Q187" s="190"/>
      <c r="R187" s="192"/>
      <c r="T187" s="193"/>
      <c r="U187" s="190"/>
      <c r="V187" s="190"/>
      <c r="W187" s="190"/>
      <c r="X187" s="190"/>
      <c r="Y187" s="190"/>
      <c r="Z187" s="190"/>
      <c r="AA187" s="194"/>
      <c r="AT187" s="195" t="s">
        <v>166</v>
      </c>
      <c r="AU187" s="195" t="s">
        <v>104</v>
      </c>
      <c r="AV187" s="11" t="s">
        <v>85</v>
      </c>
      <c r="AW187" s="11" t="s">
        <v>34</v>
      </c>
      <c r="AX187" s="11" t="s">
        <v>77</v>
      </c>
      <c r="AY187" s="195" t="s">
        <v>148</v>
      </c>
    </row>
    <row r="188" spans="2:51" s="11" customFormat="1" ht="16.5" customHeight="1">
      <c r="B188" s="189"/>
      <c r="C188" s="190"/>
      <c r="D188" s="190"/>
      <c r="E188" s="191" t="s">
        <v>21</v>
      </c>
      <c r="F188" s="290" t="s">
        <v>284</v>
      </c>
      <c r="G188" s="291"/>
      <c r="H188" s="291"/>
      <c r="I188" s="291"/>
      <c r="J188" s="190"/>
      <c r="K188" s="191" t="s">
        <v>21</v>
      </c>
      <c r="L188" s="190"/>
      <c r="M188" s="190"/>
      <c r="N188" s="190"/>
      <c r="O188" s="190"/>
      <c r="P188" s="190"/>
      <c r="Q188" s="190"/>
      <c r="R188" s="192"/>
      <c r="T188" s="193"/>
      <c r="U188" s="190"/>
      <c r="V188" s="190"/>
      <c r="W188" s="190"/>
      <c r="X188" s="190"/>
      <c r="Y188" s="190"/>
      <c r="Z188" s="190"/>
      <c r="AA188" s="194"/>
      <c r="AT188" s="195" t="s">
        <v>166</v>
      </c>
      <c r="AU188" s="195" t="s">
        <v>104</v>
      </c>
      <c r="AV188" s="11" t="s">
        <v>85</v>
      </c>
      <c r="AW188" s="11" t="s">
        <v>34</v>
      </c>
      <c r="AX188" s="11" t="s">
        <v>77</v>
      </c>
      <c r="AY188" s="195" t="s">
        <v>148</v>
      </c>
    </row>
    <row r="189" spans="2:51" s="10" customFormat="1" ht="16.5" customHeight="1">
      <c r="B189" s="177"/>
      <c r="C189" s="178"/>
      <c r="D189" s="178"/>
      <c r="E189" s="179" t="s">
        <v>21</v>
      </c>
      <c r="F189" s="288" t="s">
        <v>85</v>
      </c>
      <c r="G189" s="289"/>
      <c r="H189" s="289"/>
      <c r="I189" s="289"/>
      <c r="J189" s="178"/>
      <c r="K189" s="180">
        <v>1</v>
      </c>
      <c r="L189" s="178"/>
      <c r="M189" s="178"/>
      <c r="N189" s="178"/>
      <c r="O189" s="178"/>
      <c r="P189" s="178"/>
      <c r="Q189" s="178"/>
      <c r="R189" s="181"/>
      <c r="T189" s="182"/>
      <c r="U189" s="178"/>
      <c r="V189" s="178"/>
      <c r="W189" s="178"/>
      <c r="X189" s="178"/>
      <c r="Y189" s="178"/>
      <c r="Z189" s="178"/>
      <c r="AA189" s="183"/>
      <c r="AT189" s="184" t="s">
        <v>166</v>
      </c>
      <c r="AU189" s="184" t="s">
        <v>104</v>
      </c>
      <c r="AV189" s="10" t="s">
        <v>104</v>
      </c>
      <c r="AW189" s="10" t="s">
        <v>34</v>
      </c>
      <c r="AX189" s="10" t="s">
        <v>85</v>
      </c>
      <c r="AY189" s="184" t="s">
        <v>148</v>
      </c>
    </row>
    <row r="190" spans="2:65" s="1" customFormat="1" ht="16.5" customHeight="1">
      <c r="B190" s="37"/>
      <c r="C190" s="169" t="s">
        <v>285</v>
      </c>
      <c r="D190" s="169" t="s">
        <v>149</v>
      </c>
      <c r="E190" s="170" t="s">
        <v>286</v>
      </c>
      <c r="F190" s="276" t="s">
        <v>287</v>
      </c>
      <c r="G190" s="276"/>
      <c r="H190" s="276"/>
      <c r="I190" s="276"/>
      <c r="J190" s="171" t="s">
        <v>187</v>
      </c>
      <c r="K190" s="172">
        <v>2</v>
      </c>
      <c r="L190" s="277">
        <v>0</v>
      </c>
      <c r="M190" s="278"/>
      <c r="N190" s="279">
        <f>ROUND(L190*K190,2)</f>
        <v>0</v>
      </c>
      <c r="O190" s="279"/>
      <c r="P190" s="279"/>
      <c r="Q190" s="279"/>
      <c r="R190" s="39"/>
      <c r="T190" s="174" t="s">
        <v>21</v>
      </c>
      <c r="U190" s="46" t="s">
        <v>42</v>
      </c>
      <c r="V190" s="38"/>
      <c r="W190" s="175">
        <f>V190*K190</f>
        <v>0</v>
      </c>
      <c r="X190" s="175">
        <v>8E-05</v>
      </c>
      <c r="Y190" s="175">
        <f>X190*K190</f>
        <v>0.00016</v>
      </c>
      <c r="Z190" s="175">
        <v>0</v>
      </c>
      <c r="AA190" s="176">
        <f>Z190*K190</f>
        <v>0</v>
      </c>
      <c r="AR190" s="21" t="s">
        <v>158</v>
      </c>
      <c r="AT190" s="21" t="s">
        <v>149</v>
      </c>
      <c r="AU190" s="21" t="s">
        <v>104</v>
      </c>
      <c r="AY190" s="21" t="s">
        <v>148</v>
      </c>
      <c r="BE190" s="112">
        <f>IF(U190="základní",N190,0)</f>
        <v>0</v>
      </c>
      <c r="BF190" s="112">
        <f>IF(U190="snížená",N190,0)</f>
        <v>0</v>
      </c>
      <c r="BG190" s="112">
        <f>IF(U190="zákl. přenesená",N190,0)</f>
        <v>0</v>
      </c>
      <c r="BH190" s="112">
        <f>IF(U190="sníž. přenesená",N190,0)</f>
        <v>0</v>
      </c>
      <c r="BI190" s="112">
        <f>IF(U190="nulová",N190,0)</f>
        <v>0</v>
      </c>
      <c r="BJ190" s="21" t="s">
        <v>85</v>
      </c>
      <c r="BK190" s="112">
        <f>ROUND(L190*K190,2)</f>
        <v>0</v>
      </c>
      <c r="BL190" s="21" t="s">
        <v>158</v>
      </c>
      <c r="BM190" s="21" t="s">
        <v>288</v>
      </c>
    </row>
    <row r="191" spans="2:51" s="11" customFormat="1" ht="16.5" customHeight="1">
      <c r="B191" s="189"/>
      <c r="C191" s="190"/>
      <c r="D191" s="190"/>
      <c r="E191" s="191" t="s">
        <v>21</v>
      </c>
      <c r="F191" s="286" t="s">
        <v>289</v>
      </c>
      <c r="G191" s="287"/>
      <c r="H191" s="287"/>
      <c r="I191" s="287"/>
      <c r="J191" s="190"/>
      <c r="K191" s="191" t="s">
        <v>21</v>
      </c>
      <c r="L191" s="190"/>
      <c r="M191" s="190"/>
      <c r="N191" s="190"/>
      <c r="O191" s="190"/>
      <c r="P191" s="190"/>
      <c r="Q191" s="190"/>
      <c r="R191" s="192"/>
      <c r="T191" s="193"/>
      <c r="U191" s="190"/>
      <c r="V191" s="190"/>
      <c r="W191" s="190"/>
      <c r="X191" s="190"/>
      <c r="Y191" s="190"/>
      <c r="Z191" s="190"/>
      <c r="AA191" s="194"/>
      <c r="AT191" s="195" t="s">
        <v>166</v>
      </c>
      <c r="AU191" s="195" t="s">
        <v>104</v>
      </c>
      <c r="AV191" s="11" t="s">
        <v>85</v>
      </c>
      <c r="AW191" s="11" t="s">
        <v>34</v>
      </c>
      <c r="AX191" s="11" t="s">
        <v>77</v>
      </c>
      <c r="AY191" s="195" t="s">
        <v>148</v>
      </c>
    </row>
    <row r="192" spans="2:51" s="10" customFormat="1" ht="16.5" customHeight="1">
      <c r="B192" s="177"/>
      <c r="C192" s="178"/>
      <c r="D192" s="178"/>
      <c r="E192" s="179" t="s">
        <v>21</v>
      </c>
      <c r="F192" s="288" t="s">
        <v>104</v>
      </c>
      <c r="G192" s="289"/>
      <c r="H192" s="289"/>
      <c r="I192" s="289"/>
      <c r="J192" s="178"/>
      <c r="K192" s="180">
        <v>2</v>
      </c>
      <c r="L192" s="178"/>
      <c r="M192" s="178"/>
      <c r="N192" s="178"/>
      <c r="O192" s="178"/>
      <c r="P192" s="178"/>
      <c r="Q192" s="178"/>
      <c r="R192" s="181"/>
      <c r="T192" s="182"/>
      <c r="U192" s="178"/>
      <c r="V192" s="178"/>
      <c r="W192" s="178"/>
      <c r="X192" s="178"/>
      <c r="Y192" s="178"/>
      <c r="Z192" s="178"/>
      <c r="AA192" s="183"/>
      <c r="AT192" s="184" t="s">
        <v>166</v>
      </c>
      <c r="AU192" s="184" t="s">
        <v>104</v>
      </c>
      <c r="AV192" s="10" t="s">
        <v>104</v>
      </c>
      <c r="AW192" s="10" t="s">
        <v>34</v>
      </c>
      <c r="AX192" s="10" t="s">
        <v>85</v>
      </c>
      <c r="AY192" s="184" t="s">
        <v>148</v>
      </c>
    </row>
    <row r="193" spans="2:65" s="1" customFormat="1" ht="25.5" customHeight="1">
      <c r="B193" s="37"/>
      <c r="C193" s="185" t="s">
        <v>290</v>
      </c>
      <c r="D193" s="185" t="s">
        <v>167</v>
      </c>
      <c r="E193" s="186" t="s">
        <v>291</v>
      </c>
      <c r="F193" s="282" t="s">
        <v>292</v>
      </c>
      <c r="G193" s="282"/>
      <c r="H193" s="282"/>
      <c r="I193" s="282"/>
      <c r="J193" s="187" t="s">
        <v>187</v>
      </c>
      <c r="K193" s="188">
        <v>2</v>
      </c>
      <c r="L193" s="283">
        <v>0</v>
      </c>
      <c r="M193" s="284"/>
      <c r="N193" s="285">
        <f aca="true" t="shared" si="15" ref="N193:N198">ROUND(L193*K193,2)</f>
        <v>0</v>
      </c>
      <c r="O193" s="279"/>
      <c r="P193" s="279"/>
      <c r="Q193" s="279"/>
      <c r="R193" s="39"/>
      <c r="T193" s="174" t="s">
        <v>21</v>
      </c>
      <c r="U193" s="46" t="s">
        <v>42</v>
      </c>
      <c r="V193" s="38"/>
      <c r="W193" s="175">
        <f aca="true" t="shared" si="16" ref="W193:W198">V193*K193</f>
        <v>0</v>
      </c>
      <c r="X193" s="175">
        <v>0.0037</v>
      </c>
      <c r="Y193" s="175">
        <f aca="true" t="shared" si="17" ref="Y193:Y198">X193*K193</f>
        <v>0.0074</v>
      </c>
      <c r="Z193" s="175">
        <v>0</v>
      </c>
      <c r="AA193" s="176">
        <f aca="true" t="shared" si="18" ref="AA193:AA198">Z193*K193</f>
        <v>0</v>
      </c>
      <c r="AR193" s="21" t="s">
        <v>170</v>
      </c>
      <c r="AT193" s="21" t="s">
        <v>167</v>
      </c>
      <c r="AU193" s="21" t="s">
        <v>104</v>
      </c>
      <c r="AY193" s="21" t="s">
        <v>148</v>
      </c>
      <c r="BE193" s="112">
        <f aca="true" t="shared" si="19" ref="BE193:BE198">IF(U193="základní",N193,0)</f>
        <v>0</v>
      </c>
      <c r="BF193" s="112">
        <f aca="true" t="shared" si="20" ref="BF193:BF198">IF(U193="snížená",N193,0)</f>
        <v>0</v>
      </c>
      <c r="BG193" s="112">
        <f aca="true" t="shared" si="21" ref="BG193:BG198">IF(U193="zákl. přenesená",N193,0)</f>
        <v>0</v>
      </c>
      <c r="BH193" s="112">
        <f aca="true" t="shared" si="22" ref="BH193:BH198">IF(U193="sníž. přenesená",N193,0)</f>
        <v>0</v>
      </c>
      <c r="BI193" s="112">
        <f aca="true" t="shared" si="23" ref="BI193:BI198">IF(U193="nulová",N193,0)</f>
        <v>0</v>
      </c>
      <c r="BJ193" s="21" t="s">
        <v>85</v>
      </c>
      <c r="BK193" s="112">
        <f aca="true" t="shared" si="24" ref="BK193:BK198">ROUND(L193*K193,2)</f>
        <v>0</v>
      </c>
      <c r="BL193" s="21" t="s">
        <v>158</v>
      </c>
      <c r="BM193" s="21" t="s">
        <v>293</v>
      </c>
    </row>
    <row r="194" spans="2:65" s="1" customFormat="1" ht="25.5" customHeight="1">
      <c r="B194" s="37"/>
      <c r="C194" s="169" t="s">
        <v>294</v>
      </c>
      <c r="D194" s="169" t="s">
        <v>149</v>
      </c>
      <c r="E194" s="170" t="s">
        <v>295</v>
      </c>
      <c r="F194" s="276" t="s">
        <v>296</v>
      </c>
      <c r="G194" s="276"/>
      <c r="H194" s="276"/>
      <c r="I194" s="276"/>
      <c r="J194" s="171" t="s">
        <v>187</v>
      </c>
      <c r="K194" s="172">
        <v>6</v>
      </c>
      <c r="L194" s="277">
        <v>0</v>
      </c>
      <c r="M194" s="278"/>
      <c r="N194" s="279">
        <f t="shared" si="15"/>
        <v>0</v>
      </c>
      <c r="O194" s="279"/>
      <c r="P194" s="279"/>
      <c r="Q194" s="279"/>
      <c r="R194" s="39"/>
      <c r="T194" s="174" t="s">
        <v>21</v>
      </c>
      <c r="U194" s="46" t="s">
        <v>42</v>
      </c>
      <c r="V194" s="38"/>
      <c r="W194" s="175">
        <f t="shared" si="16"/>
        <v>0</v>
      </c>
      <c r="X194" s="175">
        <v>0.00026</v>
      </c>
      <c r="Y194" s="175">
        <f t="shared" si="17"/>
        <v>0.0015599999999999998</v>
      </c>
      <c r="Z194" s="175">
        <v>0</v>
      </c>
      <c r="AA194" s="176">
        <f t="shared" si="18"/>
        <v>0</v>
      </c>
      <c r="AR194" s="21" t="s">
        <v>158</v>
      </c>
      <c r="AT194" s="21" t="s">
        <v>149</v>
      </c>
      <c r="AU194" s="21" t="s">
        <v>104</v>
      </c>
      <c r="AY194" s="21" t="s">
        <v>148</v>
      </c>
      <c r="BE194" s="112">
        <f t="shared" si="19"/>
        <v>0</v>
      </c>
      <c r="BF194" s="112">
        <f t="shared" si="20"/>
        <v>0</v>
      </c>
      <c r="BG194" s="112">
        <f t="shared" si="21"/>
        <v>0</v>
      </c>
      <c r="BH194" s="112">
        <f t="shared" si="22"/>
        <v>0</v>
      </c>
      <c r="BI194" s="112">
        <f t="shared" si="23"/>
        <v>0</v>
      </c>
      <c r="BJ194" s="21" t="s">
        <v>85</v>
      </c>
      <c r="BK194" s="112">
        <f t="shared" si="24"/>
        <v>0</v>
      </c>
      <c r="BL194" s="21" t="s">
        <v>158</v>
      </c>
      <c r="BM194" s="21" t="s">
        <v>297</v>
      </c>
    </row>
    <row r="195" spans="2:65" s="1" customFormat="1" ht="25.5" customHeight="1">
      <c r="B195" s="37"/>
      <c r="C195" s="169" t="s">
        <v>298</v>
      </c>
      <c r="D195" s="169" t="s">
        <v>149</v>
      </c>
      <c r="E195" s="170" t="s">
        <v>299</v>
      </c>
      <c r="F195" s="276" t="s">
        <v>300</v>
      </c>
      <c r="G195" s="276"/>
      <c r="H195" s="276"/>
      <c r="I195" s="276"/>
      <c r="J195" s="171" t="s">
        <v>187</v>
      </c>
      <c r="K195" s="172">
        <v>2</v>
      </c>
      <c r="L195" s="277">
        <v>0</v>
      </c>
      <c r="M195" s="278"/>
      <c r="N195" s="279">
        <f t="shared" si="15"/>
        <v>0</v>
      </c>
      <c r="O195" s="279"/>
      <c r="P195" s="279"/>
      <c r="Q195" s="279"/>
      <c r="R195" s="39"/>
      <c r="T195" s="174" t="s">
        <v>21</v>
      </c>
      <c r="U195" s="46" t="s">
        <v>42</v>
      </c>
      <c r="V195" s="38"/>
      <c r="W195" s="175">
        <f t="shared" si="16"/>
        <v>0</v>
      </c>
      <c r="X195" s="175">
        <v>0.00037</v>
      </c>
      <c r="Y195" s="175">
        <f t="shared" si="17"/>
        <v>0.00074</v>
      </c>
      <c r="Z195" s="175">
        <v>0</v>
      </c>
      <c r="AA195" s="176">
        <f t="shared" si="18"/>
        <v>0</v>
      </c>
      <c r="AR195" s="21" t="s">
        <v>158</v>
      </c>
      <c r="AT195" s="21" t="s">
        <v>149</v>
      </c>
      <c r="AU195" s="21" t="s">
        <v>104</v>
      </c>
      <c r="AY195" s="21" t="s">
        <v>148</v>
      </c>
      <c r="BE195" s="112">
        <f t="shared" si="19"/>
        <v>0</v>
      </c>
      <c r="BF195" s="112">
        <f t="shared" si="20"/>
        <v>0</v>
      </c>
      <c r="BG195" s="112">
        <f t="shared" si="21"/>
        <v>0</v>
      </c>
      <c r="BH195" s="112">
        <f t="shared" si="22"/>
        <v>0</v>
      </c>
      <c r="BI195" s="112">
        <f t="shared" si="23"/>
        <v>0</v>
      </c>
      <c r="BJ195" s="21" t="s">
        <v>85</v>
      </c>
      <c r="BK195" s="112">
        <f t="shared" si="24"/>
        <v>0</v>
      </c>
      <c r="BL195" s="21" t="s">
        <v>158</v>
      </c>
      <c r="BM195" s="21" t="s">
        <v>301</v>
      </c>
    </row>
    <row r="196" spans="2:65" s="1" customFormat="1" ht="16.5" customHeight="1">
      <c r="B196" s="37"/>
      <c r="C196" s="169" t="s">
        <v>170</v>
      </c>
      <c r="D196" s="169" t="s">
        <v>149</v>
      </c>
      <c r="E196" s="170" t="s">
        <v>302</v>
      </c>
      <c r="F196" s="276" t="s">
        <v>303</v>
      </c>
      <c r="G196" s="276"/>
      <c r="H196" s="276"/>
      <c r="I196" s="276"/>
      <c r="J196" s="171" t="s">
        <v>187</v>
      </c>
      <c r="K196" s="172">
        <v>4</v>
      </c>
      <c r="L196" s="277">
        <v>0</v>
      </c>
      <c r="M196" s="278"/>
      <c r="N196" s="279">
        <f t="shared" si="15"/>
        <v>0</v>
      </c>
      <c r="O196" s="279"/>
      <c r="P196" s="279"/>
      <c r="Q196" s="279"/>
      <c r="R196" s="39"/>
      <c r="T196" s="174" t="s">
        <v>21</v>
      </c>
      <c r="U196" s="46" t="s">
        <v>42</v>
      </c>
      <c r="V196" s="38"/>
      <c r="W196" s="175">
        <f t="shared" si="16"/>
        <v>0</v>
      </c>
      <c r="X196" s="175">
        <v>0.00015</v>
      </c>
      <c r="Y196" s="175">
        <f t="shared" si="17"/>
        <v>0.0006</v>
      </c>
      <c r="Z196" s="175">
        <v>0</v>
      </c>
      <c r="AA196" s="176">
        <f t="shared" si="18"/>
        <v>0</v>
      </c>
      <c r="AR196" s="21" t="s">
        <v>158</v>
      </c>
      <c r="AT196" s="21" t="s">
        <v>149</v>
      </c>
      <c r="AU196" s="21" t="s">
        <v>104</v>
      </c>
      <c r="AY196" s="21" t="s">
        <v>148</v>
      </c>
      <c r="BE196" s="112">
        <f t="shared" si="19"/>
        <v>0</v>
      </c>
      <c r="BF196" s="112">
        <f t="shared" si="20"/>
        <v>0</v>
      </c>
      <c r="BG196" s="112">
        <f t="shared" si="21"/>
        <v>0</v>
      </c>
      <c r="BH196" s="112">
        <f t="shared" si="22"/>
        <v>0</v>
      </c>
      <c r="BI196" s="112">
        <f t="shared" si="23"/>
        <v>0</v>
      </c>
      <c r="BJ196" s="21" t="s">
        <v>85</v>
      </c>
      <c r="BK196" s="112">
        <f t="shared" si="24"/>
        <v>0</v>
      </c>
      <c r="BL196" s="21" t="s">
        <v>158</v>
      </c>
      <c r="BM196" s="21" t="s">
        <v>304</v>
      </c>
    </row>
    <row r="197" spans="2:65" s="1" customFormat="1" ht="16.5" customHeight="1">
      <c r="B197" s="37"/>
      <c r="C197" s="185" t="s">
        <v>305</v>
      </c>
      <c r="D197" s="185" t="s">
        <v>167</v>
      </c>
      <c r="E197" s="186" t="s">
        <v>306</v>
      </c>
      <c r="F197" s="282" t="s">
        <v>307</v>
      </c>
      <c r="G197" s="282"/>
      <c r="H197" s="282"/>
      <c r="I197" s="282"/>
      <c r="J197" s="187" t="s">
        <v>187</v>
      </c>
      <c r="K197" s="188">
        <v>4</v>
      </c>
      <c r="L197" s="283">
        <v>0</v>
      </c>
      <c r="M197" s="284"/>
      <c r="N197" s="285">
        <f t="shared" si="15"/>
        <v>0</v>
      </c>
      <c r="O197" s="279"/>
      <c r="P197" s="279"/>
      <c r="Q197" s="279"/>
      <c r="R197" s="39"/>
      <c r="T197" s="174" t="s">
        <v>21</v>
      </c>
      <c r="U197" s="46" t="s">
        <v>42</v>
      </c>
      <c r="V197" s="38"/>
      <c r="W197" s="175">
        <f t="shared" si="16"/>
        <v>0</v>
      </c>
      <c r="X197" s="175">
        <v>0</v>
      </c>
      <c r="Y197" s="175">
        <f t="shared" si="17"/>
        <v>0</v>
      </c>
      <c r="Z197" s="175">
        <v>0</v>
      </c>
      <c r="AA197" s="176">
        <f t="shared" si="18"/>
        <v>0</v>
      </c>
      <c r="AR197" s="21" t="s">
        <v>170</v>
      </c>
      <c r="AT197" s="21" t="s">
        <v>167</v>
      </c>
      <c r="AU197" s="21" t="s">
        <v>104</v>
      </c>
      <c r="AY197" s="21" t="s">
        <v>148</v>
      </c>
      <c r="BE197" s="112">
        <f t="shared" si="19"/>
        <v>0</v>
      </c>
      <c r="BF197" s="112">
        <f t="shared" si="20"/>
        <v>0</v>
      </c>
      <c r="BG197" s="112">
        <f t="shared" si="21"/>
        <v>0</v>
      </c>
      <c r="BH197" s="112">
        <f t="shared" si="22"/>
        <v>0</v>
      </c>
      <c r="BI197" s="112">
        <f t="shared" si="23"/>
        <v>0</v>
      </c>
      <c r="BJ197" s="21" t="s">
        <v>85</v>
      </c>
      <c r="BK197" s="112">
        <f t="shared" si="24"/>
        <v>0</v>
      </c>
      <c r="BL197" s="21" t="s">
        <v>158</v>
      </c>
      <c r="BM197" s="21" t="s">
        <v>308</v>
      </c>
    </row>
    <row r="198" spans="2:65" s="1" customFormat="1" ht="25.5" customHeight="1">
      <c r="B198" s="37"/>
      <c r="C198" s="169" t="s">
        <v>309</v>
      </c>
      <c r="D198" s="169" t="s">
        <v>149</v>
      </c>
      <c r="E198" s="170" t="s">
        <v>310</v>
      </c>
      <c r="F198" s="276" t="s">
        <v>311</v>
      </c>
      <c r="G198" s="276"/>
      <c r="H198" s="276"/>
      <c r="I198" s="276"/>
      <c r="J198" s="171" t="s">
        <v>192</v>
      </c>
      <c r="K198" s="172">
        <v>0.03</v>
      </c>
      <c r="L198" s="277">
        <v>0</v>
      </c>
      <c r="M198" s="278"/>
      <c r="N198" s="279">
        <f t="shared" si="15"/>
        <v>0</v>
      </c>
      <c r="O198" s="279"/>
      <c r="P198" s="279"/>
      <c r="Q198" s="279"/>
      <c r="R198" s="39"/>
      <c r="T198" s="174" t="s">
        <v>21</v>
      </c>
      <c r="U198" s="46" t="s">
        <v>42</v>
      </c>
      <c r="V198" s="38"/>
      <c r="W198" s="175">
        <f t="shared" si="16"/>
        <v>0</v>
      </c>
      <c r="X198" s="175">
        <v>0</v>
      </c>
      <c r="Y198" s="175">
        <f t="shared" si="17"/>
        <v>0</v>
      </c>
      <c r="Z198" s="175">
        <v>0</v>
      </c>
      <c r="AA198" s="176">
        <f t="shared" si="18"/>
        <v>0</v>
      </c>
      <c r="AR198" s="21" t="s">
        <v>158</v>
      </c>
      <c r="AT198" s="21" t="s">
        <v>149</v>
      </c>
      <c r="AU198" s="21" t="s">
        <v>104</v>
      </c>
      <c r="AY198" s="21" t="s">
        <v>148</v>
      </c>
      <c r="BE198" s="112">
        <f t="shared" si="19"/>
        <v>0</v>
      </c>
      <c r="BF198" s="112">
        <f t="shared" si="20"/>
        <v>0</v>
      </c>
      <c r="BG198" s="112">
        <f t="shared" si="21"/>
        <v>0</v>
      </c>
      <c r="BH198" s="112">
        <f t="shared" si="22"/>
        <v>0</v>
      </c>
      <c r="BI198" s="112">
        <f t="shared" si="23"/>
        <v>0</v>
      </c>
      <c r="BJ198" s="21" t="s">
        <v>85</v>
      </c>
      <c r="BK198" s="112">
        <f t="shared" si="24"/>
        <v>0</v>
      </c>
      <c r="BL198" s="21" t="s">
        <v>158</v>
      </c>
      <c r="BM198" s="21" t="s">
        <v>312</v>
      </c>
    </row>
    <row r="199" spans="2:63" s="9" customFormat="1" ht="29.85" customHeight="1">
      <c r="B199" s="158"/>
      <c r="C199" s="159"/>
      <c r="D199" s="168" t="s">
        <v>121</v>
      </c>
      <c r="E199" s="168"/>
      <c r="F199" s="168"/>
      <c r="G199" s="168"/>
      <c r="H199" s="168"/>
      <c r="I199" s="168"/>
      <c r="J199" s="168"/>
      <c r="K199" s="168"/>
      <c r="L199" s="168"/>
      <c r="M199" s="168"/>
      <c r="N199" s="301">
        <f>BK199</f>
        <v>0</v>
      </c>
      <c r="O199" s="302"/>
      <c r="P199" s="302"/>
      <c r="Q199" s="302"/>
      <c r="R199" s="161"/>
      <c r="T199" s="162"/>
      <c r="U199" s="159"/>
      <c r="V199" s="159"/>
      <c r="W199" s="163">
        <f>SUM(W200:W204)</f>
        <v>0</v>
      </c>
      <c r="X199" s="159"/>
      <c r="Y199" s="163">
        <f>SUM(Y200:Y204)</f>
        <v>0.00339</v>
      </c>
      <c r="Z199" s="159"/>
      <c r="AA199" s="164">
        <f>SUM(AA200:AA204)</f>
        <v>0</v>
      </c>
      <c r="AR199" s="165" t="s">
        <v>104</v>
      </c>
      <c r="AT199" s="166" t="s">
        <v>76</v>
      </c>
      <c r="AU199" s="166" t="s">
        <v>85</v>
      </c>
      <c r="AY199" s="165" t="s">
        <v>148</v>
      </c>
      <c r="BK199" s="167">
        <f>SUM(BK200:BK204)</f>
        <v>0</v>
      </c>
    </row>
    <row r="200" spans="2:65" s="1" customFormat="1" ht="25.5" customHeight="1">
      <c r="B200" s="37"/>
      <c r="C200" s="169" t="s">
        <v>313</v>
      </c>
      <c r="D200" s="169" t="s">
        <v>149</v>
      </c>
      <c r="E200" s="170" t="s">
        <v>314</v>
      </c>
      <c r="F200" s="276" t="s">
        <v>315</v>
      </c>
      <c r="G200" s="276"/>
      <c r="H200" s="276"/>
      <c r="I200" s="276"/>
      <c r="J200" s="171" t="s">
        <v>163</v>
      </c>
      <c r="K200" s="172">
        <v>21</v>
      </c>
      <c r="L200" s="277">
        <v>0</v>
      </c>
      <c r="M200" s="278"/>
      <c r="N200" s="279">
        <f>ROUND(L200*K200,2)</f>
        <v>0</v>
      </c>
      <c r="O200" s="279"/>
      <c r="P200" s="279"/>
      <c r="Q200" s="279"/>
      <c r="R200" s="39"/>
      <c r="T200" s="174" t="s">
        <v>21</v>
      </c>
      <c r="U200" s="46" t="s">
        <v>42</v>
      </c>
      <c r="V200" s="38"/>
      <c r="W200" s="175">
        <f>V200*K200</f>
        <v>0</v>
      </c>
      <c r="X200" s="175">
        <v>2E-05</v>
      </c>
      <c r="Y200" s="175">
        <f>X200*K200</f>
        <v>0.00042</v>
      </c>
      <c r="Z200" s="175">
        <v>0</v>
      </c>
      <c r="AA200" s="176">
        <f>Z200*K200</f>
        <v>0</v>
      </c>
      <c r="AR200" s="21" t="s">
        <v>158</v>
      </c>
      <c r="AT200" s="21" t="s">
        <v>149</v>
      </c>
      <c r="AU200" s="21" t="s">
        <v>104</v>
      </c>
      <c r="AY200" s="21" t="s">
        <v>148</v>
      </c>
      <c r="BE200" s="112">
        <f>IF(U200="základní",N200,0)</f>
        <v>0</v>
      </c>
      <c r="BF200" s="112">
        <f>IF(U200="snížená",N200,0)</f>
        <v>0</v>
      </c>
      <c r="BG200" s="112">
        <f>IF(U200="zákl. přenesená",N200,0)</f>
        <v>0</v>
      </c>
      <c r="BH200" s="112">
        <f>IF(U200="sníž. přenesená",N200,0)</f>
        <v>0</v>
      </c>
      <c r="BI200" s="112">
        <f>IF(U200="nulová",N200,0)</f>
        <v>0</v>
      </c>
      <c r="BJ200" s="21" t="s">
        <v>85</v>
      </c>
      <c r="BK200" s="112">
        <f>ROUND(L200*K200,2)</f>
        <v>0</v>
      </c>
      <c r="BL200" s="21" t="s">
        <v>158</v>
      </c>
      <c r="BM200" s="21" t="s">
        <v>316</v>
      </c>
    </row>
    <row r="201" spans="2:51" s="10" customFormat="1" ht="16.5" customHeight="1">
      <c r="B201" s="177"/>
      <c r="C201" s="178"/>
      <c r="D201" s="178"/>
      <c r="E201" s="179" t="s">
        <v>21</v>
      </c>
      <c r="F201" s="280" t="s">
        <v>165</v>
      </c>
      <c r="G201" s="281"/>
      <c r="H201" s="281"/>
      <c r="I201" s="281"/>
      <c r="J201" s="178"/>
      <c r="K201" s="180">
        <v>21</v>
      </c>
      <c r="L201" s="178"/>
      <c r="M201" s="178"/>
      <c r="N201" s="178"/>
      <c r="O201" s="178"/>
      <c r="P201" s="178"/>
      <c r="Q201" s="178"/>
      <c r="R201" s="181"/>
      <c r="T201" s="182"/>
      <c r="U201" s="178"/>
      <c r="V201" s="178"/>
      <c r="W201" s="178"/>
      <c r="X201" s="178"/>
      <c r="Y201" s="178"/>
      <c r="Z201" s="178"/>
      <c r="AA201" s="183"/>
      <c r="AT201" s="184" t="s">
        <v>166</v>
      </c>
      <c r="AU201" s="184" t="s">
        <v>104</v>
      </c>
      <c r="AV201" s="10" t="s">
        <v>104</v>
      </c>
      <c r="AW201" s="10" t="s">
        <v>34</v>
      </c>
      <c r="AX201" s="10" t="s">
        <v>85</v>
      </c>
      <c r="AY201" s="184" t="s">
        <v>148</v>
      </c>
    </row>
    <row r="202" spans="2:65" s="1" customFormat="1" ht="25.5" customHeight="1">
      <c r="B202" s="37"/>
      <c r="C202" s="169" t="s">
        <v>317</v>
      </c>
      <c r="D202" s="169" t="s">
        <v>149</v>
      </c>
      <c r="E202" s="170" t="s">
        <v>318</v>
      </c>
      <c r="F202" s="276" t="s">
        <v>319</v>
      </c>
      <c r="G202" s="276"/>
      <c r="H202" s="276"/>
      <c r="I202" s="276"/>
      <c r="J202" s="171" t="s">
        <v>163</v>
      </c>
      <c r="K202" s="172">
        <v>18</v>
      </c>
      <c r="L202" s="277">
        <v>0</v>
      </c>
      <c r="M202" s="278"/>
      <c r="N202" s="279">
        <f>ROUND(L202*K202,2)</f>
        <v>0</v>
      </c>
      <c r="O202" s="279"/>
      <c r="P202" s="279"/>
      <c r="Q202" s="279"/>
      <c r="R202" s="39"/>
      <c r="T202" s="174" t="s">
        <v>21</v>
      </c>
      <c r="U202" s="46" t="s">
        <v>42</v>
      </c>
      <c r="V202" s="38"/>
      <c r="W202" s="175">
        <f>V202*K202</f>
        <v>0</v>
      </c>
      <c r="X202" s="175">
        <v>5E-05</v>
      </c>
      <c r="Y202" s="175">
        <f>X202*K202</f>
        <v>0.0009000000000000001</v>
      </c>
      <c r="Z202" s="175">
        <v>0</v>
      </c>
      <c r="AA202" s="176">
        <f>Z202*K202</f>
        <v>0</v>
      </c>
      <c r="AR202" s="21" t="s">
        <v>158</v>
      </c>
      <c r="AT202" s="21" t="s">
        <v>149</v>
      </c>
      <c r="AU202" s="21" t="s">
        <v>104</v>
      </c>
      <c r="AY202" s="21" t="s">
        <v>148</v>
      </c>
      <c r="BE202" s="112">
        <f>IF(U202="základní",N202,0)</f>
        <v>0</v>
      </c>
      <c r="BF202" s="112">
        <f>IF(U202="snížená",N202,0)</f>
        <v>0</v>
      </c>
      <c r="BG202" s="112">
        <f>IF(U202="zákl. přenesená",N202,0)</f>
        <v>0</v>
      </c>
      <c r="BH202" s="112">
        <f>IF(U202="sníž. přenesená",N202,0)</f>
        <v>0</v>
      </c>
      <c r="BI202" s="112">
        <f>IF(U202="nulová",N202,0)</f>
        <v>0</v>
      </c>
      <c r="BJ202" s="21" t="s">
        <v>85</v>
      </c>
      <c r="BK202" s="112">
        <f>ROUND(L202*K202,2)</f>
        <v>0</v>
      </c>
      <c r="BL202" s="21" t="s">
        <v>158</v>
      </c>
      <c r="BM202" s="21" t="s">
        <v>320</v>
      </c>
    </row>
    <row r="203" spans="2:65" s="1" customFormat="1" ht="25.5" customHeight="1">
      <c r="B203" s="37"/>
      <c r="C203" s="169" t="s">
        <v>321</v>
      </c>
      <c r="D203" s="169" t="s">
        <v>149</v>
      </c>
      <c r="E203" s="170" t="s">
        <v>322</v>
      </c>
      <c r="F203" s="276" t="s">
        <v>323</v>
      </c>
      <c r="G203" s="276"/>
      <c r="H203" s="276"/>
      <c r="I203" s="276"/>
      <c r="J203" s="171" t="s">
        <v>163</v>
      </c>
      <c r="K203" s="172">
        <v>21</v>
      </c>
      <c r="L203" s="277">
        <v>0</v>
      </c>
      <c r="M203" s="278"/>
      <c r="N203" s="279">
        <f>ROUND(L203*K203,2)</f>
        <v>0</v>
      </c>
      <c r="O203" s="279"/>
      <c r="P203" s="279"/>
      <c r="Q203" s="279"/>
      <c r="R203" s="39"/>
      <c r="T203" s="174" t="s">
        <v>21</v>
      </c>
      <c r="U203" s="46" t="s">
        <v>42</v>
      </c>
      <c r="V203" s="38"/>
      <c r="W203" s="175">
        <f>V203*K203</f>
        <v>0</v>
      </c>
      <c r="X203" s="175">
        <v>3E-05</v>
      </c>
      <c r="Y203" s="175">
        <f>X203*K203</f>
        <v>0.00063</v>
      </c>
      <c r="Z203" s="175">
        <v>0</v>
      </c>
      <c r="AA203" s="176">
        <f>Z203*K203</f>
        <v>0</v>
      </c>
      <c r="AR203" s="21" t="s">
        <v>158</v>
      </c>
      <c r="AT203" s="21" t="s">
        <v>149</v>
      </c>
      <c r="AU203" s="21" t="s">
        <v>104</v>
      </c>
      <c r="AY203" s="21" t="s">
        <v>148</v>
      </c>
      <c r="BE203" s="112">
        <f>IF(U203="základní",N203,0)</f>
        <v>0</v>
      </c>
      <c r="BF203" s="112">
        <f>IF(U203="snížená",N203,0)</f>
        <v>0</v>
      </c>
      <c r="BG203" s="112">
        <f>IF(U203="zákl. přenesená",N203,0)</f>
        <v>0</v>
      </c>
      <c r="BH203" s="112">
        <f>IF(U203="sníž. přenesená",N203,0)</f>
        <v>0</v>
      </c>
      <c r="BI203" s="112">
        <f>IF(U203="nulová",N203,0)</f>
        <v>0</v>
      </c>
      <c r="BJ203" s="21" t="s">
        <v>85</v>
      </c>
      <c r="BK203" s="112">
        <f>ROUND(L203*K203,2)</f>
        <v>0</v>
      </c>
      <c r="BL203" s="21" t="s">
        <v>158</v>
      </c>
      <c r="BM203" s="21" t="s">
        <v>324</v>
      </c>
    </row>
    <row r="204" spans="2:65" s="1" customFormat="1" ht="25.5" customHeight="1">
      <c r="B204" s="37"/>
      <c r="C204" s="169" t="s">
        <v>325</v>
      </c>
      <c r="D204" s="169" t="s">
        <v>149</v>
      </c>
      <c r="E204" s="170" t="s">
        <v>326</v>
      </c>
      <c r="F204" s="276" t="s">
        <v>327</v>
      </c>
      <c r="G204" s="276"/>
      <c r="H204" s="276"/>
      <c r="I204" s="276"/>
      <c r="J204" s="171" t="s">
        <v>163</v>
      </c>
      <c r="K204" s="172">
        <v>18</v>
      </c>
      <c r="L204" s="277">
        <v>0</v>
      </c>
      <c r="M204" s="278"/>
      <c r="N204" s="279">
        <f>ROUND(L204*K204,2)</f>
        <v>0</v>
      </c>
      <c r="O204" s="279"/>
      <c r="P204" s="279"/>
      <c r="Q204" s="279"/>
      <c r="R204" s="39"/>
      <c r="T204" s="174" t="s">
        <v>21</v>
      </c>
      <c r="U204" s="46" t="s">
        <v>42</v>
      </c>
      <c r="V204" s="38"/>
      <c r="W204" s="175">
        <f>V204*K204</f>
        <v>0</v>
      </c>
      <c r="X204" s="175">
        <v>8E-05</v>
      </c>
      <c r="Y204" s="175">
        <f>X204*K204</f>
        <v>0.00144</v>
      </c>
      <c r="Z204" s="175">
        <v>0</v>
      </c>
      <c r="AA204" s="176">
        <f>Z204*K204</f>
        <v>0</v>
      </c>
      <c r="AR204" s="21" t="s">
        <v>158</v>
      </c>
      <c r="AT204" s="21" t="s">
        <v>149</v>
      </c>
      <c r="AU204" s="21" t="s">
        <v>104</v>
      </c>
      <c r="AY204" s="21" t="s">
        <v>148</v>
      </c>
      <c r="BE204" s="112">
        <f>IF(U204="základní",N204,0)</f>
        <v>0</v>
      </c>
      <c r="BF204" s="112">
        <f>IF(U204="snížená",N204,0)</f>
        <v>0</v>
      </c>
      <c r="BG204" s="112">
        <f>IF(U204="zákl. přenesená",N204,0)</f>
        <v>0</v>
      </c>
      <c r="BH204" s="112">
        <f>IF(U204="sníž. přenesená",N204,0)</f>
        <v>0</v>
      </c>
      <c r="BI204" s="112">
        <f>IF(U204="nulová",N204,0)</f>
        <v>0</v>
      </c>
      <c r="BJ204" s="21" t="s">
        <v>85</v>
      </c>
      <c r="BK204" s="112">
        <f>ROUND(L204*K204,2)</f>
        <v>0</v>
      </c>
      <c r="BL204" s="21" t="s">
        <v>158</v>
      </c>
      <c r="BM204" s="21" t="s">
        <v>328</v>
      </c>
    </row>
    <row r="205" spans="2:63" s="9" customFormat="1" ht="29.85" customHeight="1">
      <c r="B205" s="158"/>
      <c r="C205" s="159"/>
      <c r="D205" s="168" t="s">
        <v>122</v>
      </c>
      <c r="E205" s="168"/>
      <c r="F205" s="168"/>
      <c r="G205" s="168"/>
      <c r="H205" s="168"/>
      <c r="I205" s="168"/>
      <c r="J205" s="168"/>
      <c r="K205" s="168"/>
      <c r="L205" s="168"/>
      <c r="M205" s="168"/>
      <c r="N205" s="301">
        <f>BK205</f>
        <v>0</v>
      </c>
      <c r="O205" s="302"/>
      <c r="P205" s="302"/>
      <c r="Q205" s="302"/>
      <c r="R205" s="161"/>
      <c r="T205" s="162"/>
      <c r="U205" s="159"/>
      <c r="V205" s="159"/>
      <c r="W205" s="163">
        <f>SUM(W206:W207)</f>
        <v>0</v>
      </c>
      <c r="X205" s="159"/>
      <c r="Y205" s="163">
        <f>SUM(Y206:Y207)</f>
        <v>0</v>
      </c>
      <c r="Z205" s="159"/>
      <c r="AA205" s="164">
        <f>SUM(AA206:AA207)</f>
        <v>0</v>
      </c>
      <c r="AR205" s="165" t="s">
        <v>104</v>
      </c>
      <c r="AT205" s="166" t="s">
        <v>76</v>
      </c>
      <c r="AU205" s="166" t="s">
        <v>85</v>
      </c>
      <c r="AY205" s="165" t="s">
        <v>148</v>
      </c>
      <c r="BK205" s="167">
        <f>SUM(BK206:BK207)</f>
        <v>0</v>
      </c>
    </row>
    <row r="206" spans="2:65" s="1" customFormat="1" ht="16.5" customHeight="1">
      <c r="B206" s="37"/>
      <c r="C206" s="169" t="s">
        <v>329</v>
      </c>
      <c r="D206" s="169" t="s">
        <v>149</v>
      </c>
      <c r="E206" s="170" t="s">
        <v>330</v>
      </c>
      <c r="F206" s="276" t="s">
        <v>331</v>
      </c>
      <c r="G206" s="276"/>
      <c r="H206" s="276"/>
      <c r="I206" s="276"/>
      <c r="J206" s="171" t="s">
        <v>157</v>
      </c>
      <c r="K206" s="172">
        <v>1</v>
      </c>
      <c r="L206" s="277">
        <v>0</v>
      </c>
      <c r="M206" s="278"/>
      <c r="N206" s="279">
        <f>ROUND(L206*K206,2)</f>
        <v>0</v>
      </c>
      <c r="O206" s="279"/>
      <c r="P206" s="279"/>
      <c r="Q206" s="279"/>
      <c r="R206" s="39"/>
      <c r="T206" s="174" t="s">
        <v>21</v>
      </c>
      <c r="U206" s="46" t="s">
        <v>42</v>
      </c>
      <c r="V206" s="38"/>
      <c r="W206" s="175">
        <f>V206*K206</f>
        <v>0</v>
      </c>
      <c r="X206" s="175">
        <v>0</v>
      </c>
      <c r="Y206" s="175">
        <f>X206*K206</f>
        <v>0</v>
      </c>
      <c r="Z206" s="175">
        <v>0</v>
      </c>
      <c r="AA206" s="176">
        <f>Z206*K206</f>
        <v>0</v>
      </c>
      <c r="AR206" s="21" t="s">
        <v>158</v>
      </c>
      <c r="AT206" s="21" t="s">
        <v>149</v>
      </c>
      <c r="AU206" s="21" t="s">
        <v>104</v>
      </c>
      <c r="AY206" s="21" t="s">
        <v>148</v>
      </c>
      <c r="BE206" s="112">
        <f>IF(U206="základní",N206,0)</f>
        <v>0</v>
      </c>
      <c r="BF206" s="112">
        <f>IF(U206="snížená",N206,0)</f>
        <v>0</v>
      </c>
      <c r="BG206" s="112">
        <f>IF(U206="zákl. přenesená",N206,0)</f>
        <v>0</v>
      </c>
      <c r="BH206" s="112">
        <f>IF(U206="sníž. přenesená",N206,0)</f>
        <v>0</v>
      </c>
      <c r="BI206" s="112">
        <f>IF(U206="nulová",N206,0)</f>
        <v>0</v>
      </c>
      <c r="BJ206" s="21" t="s">
        <v>85</v>
      </c>
      <c r="BK206" s="112">
        <f>ROUND(L206*K206,2)</f>
        <v>0</v>
      </c>
      <c r="BL206" s="21" t="s">
        <v>158</v>
      </c>
      <c r="BM206" s="21" t="s">
        <v>332</v>
      </c>
    </row>
    <row r="207" spans="2:65" s="1" customFormat="1" ht="16.5" customHeight="1">
      <c r="B207" s="37"/>
      <c r="C207" s="169" t="s">
        <v>333</v>
      </c>
      <c r="D207" s="169" t="s">
        <v>149</v>
      </c>
      <c r="E207" s="170" t="s">
        <v>334</v>
      </c>
      <c r="F207" s="276" t="s">
        <v>335</v>
      </c>
      <c r="G207" s="276"/>
      <c r="H207" s="276"/>
      <c r="I207" s="276"/>
      <c r="J207" s="171" t="s">
        <v>157</v>
      </c>
      <c r="K207" s="172">
        <v>1</v>
      </c>
      <c r="L207" s="277">
        <v>0</v>
      </c>
      <c r="M207" s="278"/>
      <c r="N207" s="279">
        <f>ROUND(L207*K207,2)</f>
        <v>0</v>
      </c>
      <c r="O207" s="279"/>
      <c r="P207" s="279"/>
      <c r="Q207" s="279"/>
      <c r="R207" s="39"/>
      <c r="T207" s="174" t="s">
        <v>21</v>
      </c>
      <c r="U207" s="46" t="s">
        <v>42</v>
      </c>
      <c r="V207" s="38"/>
      <c r="W207" s="175">
        <f>V207*K207</f>
        <v>0</v>
      </c>
      <c r="X207" s="175">
        <v>0</v>
      </c>
      <c r="Y207" s="175">
        <f>X207*K207</f>
        <v>0</v>
      </c>
      <c r="Z207" s="175">
        <v>0</v>
      </c>
      <c r="AA207" s="176">
        <f>Z207*K207</f>
        <v>0</v>
      </c>
      <c r="AR207" s="21" t="s">
        <v>158</v>
      </c>
      <c r="AT207" s="21" t="s">
        <v>149</v>
      </c>
      <c r="AU207" s="21" t="s">
        <v>104</v>
      </c>
      <c r="AY207" s="21" t="s">
        <v>148</v>
      </c>
      <c r="BE207" s="112">
        <f>IF(U207="základní",N207,0)</f>
        <v>0</v>
      </c>
      <c r="BF207" s="112">
        <f>IF(U207="snížená",N207,0)</f>
        <v>0</v>
      </c>
      <c r="BG207" s="112">
        <f>IF(U207="zákl. přenesená",N207,0)</f>
        <v>0</v>
      </c>
      <c r="BH207" s="112">
        <f>IF(U207="sníž. přenesená",N207,0)</f>
        <v>0</v>
      </c>
      <c r="BI207" s="112">
        <f>IF(U207="nulová",N207,0)</f>
        <v>0</v>
      </c>
      <c r="BJ207" s="21" t="s">
        <v>85</v>
      </c>
      <c r="BK207" s="112">
        <f>ROUND(L207*K207,2)</f>
        <v>0</v>
      </c>
      <c r="BL207" s="21" t="s">
        <v>158</v>
      </c>
      <c r="BM207" s="21" t="s">
        <v>336</v>
      </c>
    </row>
    <row r="208" spans="2:63" s="9" customFormat="1" ht="37.35" customHeight="1">
      <c r="B208" s="158"/>
      <c r="C208" s="159"/>
      <c r="D208" s="160" t="s">
        <v>123</v>
      </c>
      <c r="E208" s="160"/>
      <c r="F208" s="160"/>
      <c r="G208" s="160"/>
      <c r="H208" s="160"/>
      <c r="I208" s="160"/>
      <c r="J208" s="160"/>
      <c r="K208" s="160"/>
      <c r="L208" s="160"/>
      <c r="M208" s="160"/>
      <c r="N208" s="303">
        <f>BK208</f>
        <v>0</v>
      </c>
      <c r="O208" s="304"/>
      <c r="P208" s="304"/>
      <c r="Q208" s="304"/>
      <c r="R208" s="161"/>
      <c r="T208" s="162"/>
      <c r="U208" s="159"/>
      <c r="V208" s="159"/>
      <c r="W208" s="163">
        <f>SUM(W209:W210)</f>
        <v>0</v>
      </c>
      <c r="X208" s="159"/>
      <c r="Y208" s="163">
        <f>SUM(Y209:Y210)</f>
        <v>0</v>
      </c>
      <c r="Z208" s="159"/>
      <c r="AA208" s="164">
        <f>SUM(AA209:AA210)</f>
        <v>0</v>
      </c>
      <c r="AR208" s="165" t="s">
        <v>172</v>
      </c>
      <c r="AT208" s="166" t="s">
        <v>76</v>
      </c>
      <c r="AU208" s="166" t="s">
        <v>77</v>
      </c>
      <c r="AY208" s="165" t="s">
        <v>148</v>
      </c>
      <c r="BK208" s="167">
        <f>SUM(BK209:BK210)</f>
        <v>0</v>
      </c>
    </row>
    <row r="209" spans="2:65" s="1" customFormat="1" ht="16.5" customHeight="1">
      <c r="B209" s="37"/>
      <c r="C209" s="169" t="s">
        <v>337</v>
      </c>
      <c r="D209" s="169" t="s">
        <v>149</v>
      </c>
      <c r="E209" s="170" t="s">
        <v>338</v>
      </c>
      <c r="F209" s="276" t="s">
        <v>126</v>
      </c>
      <c r="G209" s="276"/>
      <c r="H209" s="276"/>
      <c r="I209" s="276"/>
      <c r="J209" s="171" t="s">
        <v>152</v>
      </c>
      <c r="K209" s="172">
        <v>1</v>
      </c>
      <c r="L209" s="277">
        <v>0</v>
      </c>
      <c r="M209" s="278"/>
      <c r="N209" s="279">
        <f>ROUND(L209*K209,2)</f>
        <v>0</v>
      </c>
      <c r="O209" s="279"/>
      <c r="P209" s="279"/>
      <c r="Q209" s="279"/>
      <c r="R209" s="39"/>
      <c r="T209" s="174" t="s">
        <v>21</v>
      </c>
      <c r="U209" s="46" t="s">
        <v>42</v>
      </c>
      <c r="V209" s="38"/>
      <c r="W209" s="175">
        <f>V209*K209</f>
        <v>0</v>
      </c>
      <c r="X209" s="175">
        <v>0</v>
      </c>
      <c r="Y209" s="175">
        <f>X209*K209</f>
        <v>0</v>
      </c>
      <c r="Z209" s="175">
        <v>0</v>
      </c>
      <c r="AA209" s="176">
        <f>Z209*K209</f>
        <v>0</v>
      </c>
      <c r="AR209" s="21" t="s">
        <v>339</v>
      </c>
      <c r="AT209" s="21" t="s">
        <v>149</v>
      </c>
      <c r="AU209" s="21" t="s">
        <v>85</v>
      </c>
      <c r="AY209" s="21" t="s">
        <v>148</v>
      </c>
      <c r="BE209" s="112">
        <f>IF(U209="základní",N209,0)</f>
        <v>0</v>
      </c>
      <c r="BF209" s="112">
        <f>IF(U209="snížená",N209,0)</f>
        <v>0</v>
      </c>
      <c r="BG209" s="112">
        <f>IF(U209="zákl. přenesená",N209,0)</f>
        <v>0</v>
      </c>
      <c r="BH209" s="112">
        <f>IF(U209="sníž. přenesená",N209,0)</f>
        <v>0</v>
      </c>
      <c r="BI209" s="112">
        <f>IF(U209="nulová",N209,0)</f>
        <v>0</v>
      </c>
      <c r="BJ209" s="21" t="s">
        <v>85</v>
      </c>
      <c r="BK209" s="112">
        <f>ROUND(L209*K209,2)</f>
        <v>0</v>
      </c>
      <c r="BL209" s="21" t="s">
        <v>339</v>
      </c>
      <c r="BM209" s="21" t="s">
        <v>340</v>
      </c>
    </row>
    <row r="210" spans="2:65" s="1" customFormat="1" ht="16.5" customHeight="1">
      <c r="B210" s="37"/>
      <c r="C210" s="169" t="s">
        <v>341</v>
      </c>
      <c r="D210" s="169" t="s">
        <v>149</v>
      </c>
      <c r="E210" s="170" t="s">
        <v>342</v>
      </c>
      <c r="F210" s="276" t="s">
        <v>343</v>
      </c>
      <c r="G210" s="276"/>
      <c r="H210" s="276"/>
      <c r="I210" s="276"/>
      <c r="J210" s="171" t="s">
        <v>152</v>
      </c>
      <c r="K210" s="172">
        <v>1</v>
      </c>
      <c r="L210" s="277">
        <v>0</v>
      </c>
      <c r="M210" s="278"/>
      <c r="N210" s="279">
        <f>ROUND(L210*K210,2)</f>
        <v>0</v>
      </c>
      <c r="O210" s="279"/>
      <c r="P210" s="279"/>
      <c r="Q210" s="279"/>
      <c r="R210" s="39"/>
      <c r="T210" s="174" t="s">
        <v>21</v>
      </c>
      <c r="U210" s="46" t="s">
        <v>42</v>
      </c>
      <c r="V210" s="38"/>
      <c r="W210" s="175">
        <f>V210*K210</f>
        <v>0</v>
      </c>
      <c r="X210" s="175">
        <v>0</v>
      </c>
      <c r="Y210" s="175">
        <f>X210*K210</f>
        <v>0</v>
      </c>
      <c r="Z210" s="175">
        <v>0</v>
      </c>
      <c r="AA210" s="176">
        <f>Z210*K210</f>
        <v>0</v>
      </c>
      <c r="AR210" s="21" t="s">
        <v>339</v>
      </c>
      <c r="AT210" s="21" t="s">
        <v>149</v>
      </c>
      <c r="AU210" s="21" t="s">
        <v>85</v>
      </c>
      <c r="AY210" s="21" t="s">
        <v>148</v>
      </c>
      <c r="BE210" s="112">
        <f>IF(U210="základní",N210,0)</f>
        <v>0</v>
      </c>
      <c r="BF210" s="112">
        <f>IF(U210="snížená",N210,0)</f>
        <v>0</v>
      </c>
      <c r="BG210" s="112">
        <f>IF(U210="zákl. přenesená",N210,0)</f>
        <v>0</v>
      </c>
      <c r="BH210" s="112">
        <f>IF(U210="sníž. přenesená",N210,0)</f>
        <v>0</v>
      </c>
      <c r="BI210" s="112">
        <f>IF(U210="nulová",N210,0)</f>
        <v>0</v>
      </c>
      <c r="BJ210" s="21" t="s">
        <v>85</v>
      </c>
      <c r="BK210" s="112">
        <f>ROUND(L210*K210,2)</f>
        <v>0</v>
      </c>
      <c r="BL210" s="21" t="s">
        <v>339</v>
      </c>
      <c r="BM210" s="21" t="s">
        <v>344</v>
      </c>
    </row>
    <row r="211" spans="2:63" s="1" customFormat="1" ht="49.9" customHeight="1">
      <c r="B211" s="37"/>
      <c r="C211" s="38"/>
      <c r="D211" s="160" t="s">
        <v>345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03">
        <f aca="true" t="shared" si="25" ref="N211:N216">BK211</f>
        <v>0</v>
      </c>
      <c r="O211" s="304"/>
      <c r="P211" s="304"/>
      <c r="Q211" s="304"/>
      <c r="R211" s="39"/>
      <c r="T211" s="145"/>
      <c r="U211" s="38"/>
      <c r="V211" s="38"/>
      <c r="W211" s="38"/>
      <c r="X211" s="38"/>
      <c r="Y211" s="38"/>
      <c r="Z211" s="38"/>
      <c r="AA211" s="80"/>
      <c r="AT211" s="21" t="s">
        <v>76</v>
      </c>
      <c r="AU211" s="21" t="s">
        <v>77</v>
      </c>
      <c r="AY211" s="21" t="s">
        <v>346</v>
      </c>
      <c r="BK211" s="112">
        <f>SUM(BK212:BK216)</f>
        <v>0</v>
      </c>
    </row>
    <row r="212" spans="2:63" s="1" customFormat="1" ht="22.35" customHeight="1">
      <c r="B212" s="37"/>
      <c r="C212" s="204" t="s">
        <v>21</v>
      </c>
      <c r="D212" s="204" t="s">
        <v>149</v>
      </c>
      <c r="E212" s="205" t="s">
        <v>21</v>
      </c>
      <c r="F212" s="294" t="s">
        <v>21</v>
      </c>
      <c r="G212" s="294"/>
      <c r="H212" s="294"/>
      <c r="I212" s="294"/>
      <c r="J212" s="206" t="s">
        <v>21</v>
      </c>
      <c r="K212" s="173"/>
      <c r="L212" s="277"/>
      <c r="M212" s="279"/>
      <c r="N212" s="279">
        <f t="shared" si="25"/>
        <v>0</v>
      </c>
      <c r="O212" s="279"/>
      <c r="P212" s="279"/>
      <c r="Q212" s="279"/>
      <c r="R212" s="39"/>
      <c r="T212" s="174" t="s">
        <v>21</v>
      </c>
      <c r="U212" s="207" t="s">
        <v>42</v>
      </c>
      <c r="V212" s="38"/>
      <c r="W212" s="38"/>
      <c r="X212" s="38"/>
      <c r="Y212" s="38"/>
      <c r="Z212" s="38"/>
      <c r="AA212" s="80"/>
      <c r="AT212" s="21" t="s">
        <v>346</v>
      </c>
      <c r="AU212" s="21" t="s">
        <v>85</v>
      </c>
      <c r="AY212" s="21" t="s">
        <v>346</v>
      </c>
      <c r="BE212" s="112">
        <f>IF(U212="základní",N212,0)</f>
        <v>0</v>
      </c>
      <c r="BF212" s="112">
        <f>IF(U212="snížená",N212,0)</f>
        <v>0</v>
      </c>
      <c r="BG212" s="112">
        <f>IF(U212="zákl. přenesená",N212,0)</f>
        <v>0</v>
      </c>
      <c r="BH212" s="112">
        <f>IF(U212="sníž. přenesená",N212,0)</f>
        <v>0</v>
      </c>
      <c r="BI212" s="112">
        <f>IF(U212="nulová",N212,0)</f>
        <v>0</v>
      </c>
      <c r="BJ212" s="21" t="s">
        <v>85</v>
      </c>
      <c r="BK212" s="112">
        <f>L212*K212</f>
        <v>0</v>
      </c>
    </row>
    <row r="213" spans="2:63" s="1" customFormat="1" ht="22.35" customHeight="1">
      <c r="B213" s="37"/>
      <c r="C213" s="204" t="s">
        <v>21</v>
      </c>
      <c r="D213" s="204" t="s">
        <v>149</v>
      </c>
      <c r="E213" s="205" t="s">
        <v>21</v>
      </c>
      <c r="F213" s="294" t="s">
        <v>21</v>
      </c>
      <c r="G213" s="294"/>
      <c r="H213" s="294"/>
      <c r="I213" s="294"/>
      <c r="J213" s="206" t="s">
        <v>21</v>
      </c>
      <c r="K213" s="173"/>
      <c r="L213" s="277"/>
      <c r="M213" s="279"/>
      <c r="N213" s="279">
        <f t="shared" si="25"/>
        <v>0</v>
      </c>
      <c r="O213" s="279"/>
      <c r="P213" s="279"/>
      <c r="Q213" s="279"/>
      <c r="R213" s="39"/>
      <c r="T213" s="174" t="s">
        <v>21</v>
      </c>
      <c r="U213" s="207" t="s">
        <v>42</v>
      </c>
      <c r="V213" s="38"/>
      <c r="W213" s="38"/>
      <c r="X213" s="38"/>
      <c r="Y213" s="38"/>
      <c r="Z213" s="38"/>
      <c r="AA213" s="80"/>
      <c r="AT213" s="21" t="s">
        <v>346</v>
      </c>
      <c r="AU213" s="21" t="s">
        <v>85</v>
      </c>
      <c r="AY213" s="21" t="s">
        <v>346</v>
      </c>
      <c r="BE213" s="112">
        <f>IF(U213="základní",N213,0)</f>
        <v>0</v>
      </c>
      <c r="BF213" s="112">
        <f>IF(U213="snížená",N213,0)</f>
        <v>0</v>
      </c>
      <c r="BG213" s="112">
        <f>IF(U213="zákl. přenesená",N213,0)</f>
        <v>0</v>
      </c>
      <c r="BH213" s="112">
        <f>IF(U213="sníž. přenesená",N213,0)</f>
        <v>0</v>
      </c>
      <c r="BI213" s="112">
        <f>IF(U213="nulová",N213,0)</f>
        <v>0</v>
      </c>
      <c r="BJ213" s="21" t="s">
        <v>85</v>
      </c>
      <c r="BK213" s="112">
        <f>L213*K213</f>
        <v>0</v>
      </c>
    </row>
    <row r="214" spans="2:63" s="1" customFormat="1" ht="22.35" customHeight="1">
      <c r="B214" s="37"/>
      <c r="C214" s="204" t="s">
        <v>21</v>
      </c>
      <c r="D214" s="204" t="s">
        <v>149</v>
      </c>
      <c r="E214" s="205" t="s">
        <v>21</v>
      </c>
      <c r="F214" s="294" t="s">
        <v>21</v>
      </c>
      <c r="G214" s="294"/>
      <c r="H214" s="294"/>
      <c r="I214" s="294"/>
      <c r="J214" s="206" t="s">
        <v>21</v>
      </c>
      <c r="K214" s="173"/>
      <c r="L214" s="277"/>
      <c r="M214" s="279"/>
      <c r="N214" s="279">
        <f t="shared" si="25"/>
        <v>0</v>
      </c>
      <c r="O214" s="279"/>
      <c r="P214" s="279"/>
      <c r="Q214" s="279"/>
      <c r="R214" s="39"/>
      <c r="T214" s="174" t="s">
        <v>21</v>
      </c>
      <c r="U214" s="207" t="s">
        <v>42</v>
      </c>
      <c r="V214" s="38"/>
      <c r="W214" s="38"/>
      <c r="X214" s="38"/>
      <c r="Y214" s="38"/>
      <c r="Z214" s="38"/>
      <c r="AA214" s="80"/>
      <c r="AT214" s="21" t="s">
        <v>346</v>
      </c>
      <c r="AU214" s="21" t="s">
        <v>85</v>
      </c>
      <c r="AY214" s="21" t="s">
        <v>346</v>
      </c>
      <c r="BE214" s="112">
        <f>IF(U214="základní",N214,0)</f>
        <v>0</v>
      </c>
      <c r="BF214" s="112">
        <f>IF(U214="snížená",N214,0)</f>
        <v>0</v>
      </c>
      <c r="BG214" s="112">
        <f>IF(U214="zákl. přenesená",N214,0)</f>
        <v>0</v>
      </c>
      <c r="BH214" s="112">
        <f>IF(U214="sníž. přenesená",N214,0)</f>
        <v>0</v>
      </c>
      <c r="BI214" s="112">
        <f>IF(U214="nulová",N214,0)</f>
        <v>0</v>
      </c>
      <c r="BJ214" s="21" t="s">
        <v>85</v>
      </c>
      <c r="BK214" s="112">
        <f>L214*K214</f>
        <v>0</v>
      </c>
    </row>
    <row r="215" spans="2:63" s="1" customFormat="1" ht="22.35" customHeight="1">
      <c r="B215" s="37"/>
      <c r="C215" s="204" t="s">
        <v>21</v>
      </c>
      <c r="D215" s="204" t="s">
        <v>149</v>
      </c>
      <c r="E215" s="205" t="s">
        <v>21</v>
      </c>
      <c r="F215" s="294" t="s">
        <v>21</v>
      </c>
      <c r="G215" s="294"/>
      <c r="H215" s="294"/>
      <c r="I215" s="294"/>
      <c r="J215" s="206" t="s">
        <v>21</v>
      </c>
      <c r="K215" s="173"/>
      <c r="L215" s="277"/>
      <c r="M215" s="279"/>
      <c r="N215" s="279">
        <f t="shared" si="25"/>
        <v>0</v>
      </c>
      <c r="O215" s="279"/>
      <c r="P215" s="279"/>
      <c r="Q215" s="279"/>
      <c r="R215" s="39"/>
      <c r="T215" s="174" t="s">
        <v>21</v>
      </c>
      <c r="U215" s="207" t="s">
        <v>42</v>
      </c>
      <c r="V215" s="38"/>
      <c r="W215" s="38"/>
      <c r="X215" s="38"/>
      <c r="Y215" s="38"/>
      <c r="Z215" s="38"/>
      <c r="AA215" s="80"/>
      <c r="AT215" s="21" t="s">
        <v>346</v>
      </c>
      <c r="AU215" s="21" t="s">
        <v>85</v>
      </c>
      <c r="AY215" s="21" t="s">
        <v>346</v>
      </c>
      <c r="BE215" s="112">
        <f>IF(U215="základní",N215,0)</f>
        <v>0</v>
      </c>
      <c r="BF215" s="112">
        <f>IF(U215="snížená",N215,0)</f>
        <v>0</v>
      </c>
      <c r="BG215" s="112">
        <f>IF(U215="zákl. přenesená",N215,0)</f>
        <v>0</v>
      </c>
      <c r="BH215" s="112">
        <f>IF(U215="sníž. přenesená",N215,0)</f>
        <v>0</v>
      </c>
      <c r="BI215" s="112">
        <f>IF(U215="nulová",N215,0)</f>
        <v>0</v>
      </c>
      <c r="BJ215" s="21" t="s">
        <v>85</v>
      </c>
      <c r="BK215" s="112">
        <f>L215*K215</f>
        <v>0</v>
      </c>
    </row>
    <row r="216" spans="2:63" s="1" customFormat="1" ht="22.35" customHeight="1">
      <c r="B216" s="37"/>
      <c r="C216" s="204" t="s">
        <v>21</v>
      </c>
      <c r="D216" s="204" t="s">
        <v>149</v>
      </c>
      <c r="E216" s="205" t="s">
        <v>21</v>
      </c>
      <c r="F216" s="294" t="s">
        <v>21</v>
      </c>
      <c r="G216" s="294"/>
      <c r="H216" s="294"/>
      <c r="I216" s="294"/>
      <c r="J216" s="206" t="s">
        <v>21</v>
      </c>
      <c r="K216" s="173"/>
      <c r="L216" s="277"/>
      <c r="M216" s="279"/>
      <c r="N216" s="279">
        <f t="shared" si="25"/>
        <v>0</v>
      </c>
      <c r="O216" s="279"/>
      <c r="P216" s="279"/>
      <c r="Q216" s="279"/>
      <c r="R216" s="39"/>
      <c r="T216" s="174" t="s">
        <v>21</v>
      </c>
      <c r="U216" s="207" t="s">
        <v>42</v>
      </c>
      <c r="V216" s="58"/>
      <c r="W216" s="58"/>
      <c r="X216" s="58"/>
      <c r="Y216" s="58"/>
      <c r="Z216" s="58"/>
      <c r="AA216" s="60"/>
      <c r="AT216" s="21" t="s">
        <v>346</v>
      </c>
      <c r="AU216" s="21" t="s">
        <v>85</v>
      </c>
      <c r="AY216" s="21" t="s">
        <v>346</v>
      </c>
      <c r="BE216" s="112">
        <f>IF(U216="základní",N216,0)</f>
        <v>0</v>
      </c>
      <c r="BF216" s="112">
        <f>IF(U216="snížená",N216,0)</f>
        <v>0</v>
      </c>
      <c r="BG216" s="112">
        <f>IF(U216="zákl. přenesená",N216,0)</f>
        <v>0</v>
      </c>
      <c r="BH216" s="112">
        <f>IF(U216="sníž. přenesená",N216,0)</f>
        <v>0</v>
      </c>
      <c r="BI216" s="112">
        <f>IF(U216="nulová",N216,0)</f>
        <v>0</v>
      </c>
      <c r="BJ216" s="21" t="s">
        <v>85</v>
      </c>
      <c r="BK216" s="112">
        <f>L216*K216</f>
        <v>0</v>
      </c>
    </row>
    <row r="217" spans="2:18" s="1" customFormat="1" ht="6.95" customHeight="1"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3"/>
    </row>
  </sheetData>
  <sheetProtection algorithmName="SHA-512" hashValue="POLlrcRcViV8XMDFSZ00rmO1DzOJCd0f+Rx01Dp8EKl9xm+ARVK2Gpm5z0kwf5X5fXA95tdgJp3VmSJVXuAk6g==" saltValue="UO47gw3MI/1FZgGZv4EMludJJ+O0Dc9vjCyEwomEA2wZjbeKFvBhkN9GzaxYQBRG0WTr8DBerhuLukskuOTqpA==" spinCount="10" sheet="1" objects="1" scenarios="1" formatColumns="0" formatRows="0"/>
  <mergeCells count="258">
    <mergeCell ref="H1:K1"/>
    <mergeCell ref="S2:AC2"/>
    <mergeCell ref="F215:I215"/>
    <mergeCell ref="L215:M215"/>
    <mergeCell ref="N215:Q215"/>
    <mergeCell ref="F216:I216"/>
    <mergeCell ref="L216:M216"/>
    <mergeCell ref="N216:Q216"/>
    <mergeCell ref="N126:Q126"/>
    <mergeCell ref="N127:Q127"/>
    <mergeCell ref="N128:Q128"/>
    <mergeCell ref="N130:Q130"/>
    <mergeCell ref="N131:Q131"/>
    <mergeCell ref="N141:Q141"/>
    <mergeCell ref="N155:Q155"/>
    <mergeCell ref="N172:Q172"/>
    <mergeCell ref="N199:Q199"/>
    <mergeCell ref="N205:Q205"/>
    <mergeCell ref="N208:Q208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7:I207"/>
    <mergeCell ref="L207:M207"/>
    <mergeCell ref="N207:Q207"/>
    <mergeCell ref="F209:I209"/>
    <mergeCell ref="L209:M209"/>
    <mergeCell ref="N209:Q209"/>
    <mergeCell ref="F210:I210"/>
    <mergeCell ref="L210:M210"/>
    <mergeCell ref="N210:Q210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198:I198"/>
    <mergeCell ref="L198:M198"/>
    <mergeCell ref="N198:Q198"/>
    <mergeCell ref="F200:I200"/>
    <mergeCell ref="L200:M200"/>
    <mergeCell ref="N200:Q200"/>
    <mergeCell ref="F201:I201"/>
    <mergeCell ref="F202:I202"/>
    <mergeCell ref="L202:M202"/>
    <mergeCell ref="N202:Q202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94:I194"/>
    <mergeCell ref="L194:M194"/>
    <mergeCell ref="N194:Q194"/>
    <mergeCell ref="F185:I185"/>
    <mergeCell ref="L185:M185"/>
    <mergeCell ref="N185:Q185"/>
    <mergeCell ref="F186:I186"/>
    <mergeCell ref="L186:M186"/>
    <mergeCell ref="N186:Q186"/>
    <mergeCell ref="F187:I187"/>
    <mergeCell ref="F188:I188"/>
    <mergeCell ref="F189:I189"/>
    <mergeCell ref="F178:I178"/>
    <mergeCell ref="L178:M178"/>
    <mergeCell ref="N178:Q178"/>
    <mergeCell ref="F179:I179"/>
    <mergeCell ref="F180:I180"/>
    <mergeCell ref="F181:I181"/>
    <mergeCell ref="F182:I182"/>
    <mergeCell ref="F183:I183"/>
    <mergeCell ref="F184:I184"/>
    <mergeCell ref="L184:M184"/>
    <mergeCell ref="N184:Q184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N156:Q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F148:I148"/>
    <mergeCell ref="F149:I149"/>
    <mergeCell ref="F150:I150"/>
    <mergeCell ref="F151:I151"/>
    <mergeCell ref="F152:I152"/>
    <mergeCell ref="F153:I153"/>
    <mergeCell ref="F154:I154"/>
    <mergeCell ref="F156:I156"/>
    <mergeCell ref="L156:M156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L135:M135"/>
    <mergeCell ref="N135:Q135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212:D217">
      <formula1>"K, M"</formula1>
    </dataValidation>
    <dataValidation type="list" allowBlank="1" showInputMessage="1" showErrorMessage="1" error="Povoleny jsou hodnoty základní, snížená, zákl. přenesená, sníž. přenesená, nulová." sqref="U212:U21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99</v>
      </c>
      <c r="G1" s="16"/>
      <c r="H1" s="305" t="s">
        <v>100</v>
      </c>
      <c r="I1" s="305"/>
      <c r="J1" s="305"/>
      <c r="K1" s="305"/>
      <c r="L1" s="16" t="s">
        <v>101</v>
      </c>
      <c r="M1" s="14"/>
      <c r="N1" s="14"/>
      <c r="O1" s="15" t="s">
        <v>102</v>
      </c>
      <c r="P1" s="14"/>
      <c r="Q1" s="14"/>
      <c r="R1" s="14"/>
      <c r="S1" s="16" t="s">
        <v>103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8" t="s">
        <v>7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3" t="s">
        <v>8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21" t="s">
        <v>89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104</v>
      </c>
    </row>
    <row r="4" spans="2:46" ht="36.95" customHeight="1">
      <c r="B4" s="25"/>
      <c r="C4" s="210" t="s">
        <v>105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ht="25.35" customHeight="1">
      <c r="B6" s="25"/>
      <c r="C6" s="28"/>
      <c r="D6" s="32" t="s">
        <v>18</v>
      </c>
      <c r="E6" s="28"/>
      <c r="F6" s="255" t="str">
        <f>'Rekapitulace stavby'!K6</f>
        <v>B 1706 Instalace nového výměníku tepla v zámku Valdštějnů, č.p.1 ul.Mostecká 1, Litvínov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8"/>
      <c r="R6" s="26"/>
    </row>
    <row r="7" spans="2:18" s="1" customFormat="1" ht="32.85" customHeight="1">
      <c r="B7" s="37"/>
      <c r="C7" s="38"/>
      <c r="D7" s="31" t="s">
        <v>106</v>
      </c>
      <c r="E7" s="38"/>
      <c r="F7" s="216" t="s">
        <v>347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38"/>
      <c r="R7" s="39"/>
    </row>
    <row r="8" spans="2:18" s="1" customFormat="1" ht="14.45" customHeight="1">
      <c r="B8" s="37"/>
      <c r="C8" s="38"/>
      <c r="D8" s="32" t="s">
        <v>20</v>
      </c>
      <c r="E8" s="38"/>
      <c r="F8" s="30" t="s">
        <v>21</v>
      </c>
      <c r="G8" s="38"/>
      <c r="H8" s="38"/>
      <c r="I8" s="38"/>
      <c r="J8" s="38"/>
      <c r="K8" s="38"/>
      <c r="L8" s="38"/>
      <c r="M8" s="32" t="s">
        <v>22</v>
      </c>
      <c r="N8" s="38"/>
      <c r="O8" s="30" t="s">
        <v>21</v>
      </c>
      <c r="P8" s="38"/>
      <c r="Q8" s="38"/>
      <c r="R8" s="39"/>
    </row>
    <row r="9" spans="2:18" s="1" customFormat="1" ht="14.45" customHeight="1">
      <c r="B9" s="37"/>
      <c r="C9" s="38"/>
      <c r="D9" s="32" t="s">
        <v>23</v>
      </c>
      <c r="E9" s="38"/>
      <c r="F9" s="30" t="s">
        <v>24</v>
      </c>
      <c r="G9" s="38"/>
      <c r="H9" s="38"/>
      <c r="I9" s="38"/>
      <c r="J9" s="38"/>
      <c r="K9" s="38"/>
      <c r="L9" s="38"/>
      <c r="M9" s="32" t="s">
        <v>25</v>
      </c>
      <c r="N9" s="38"/>
      <c r="O9" s="258" t="str">
        <f>'Rekapitulace stavby'!AN8</f>
        <v>11. 7. 2017</v>
      </c>
      <c r="P9" s="259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27</v>
      </c>
      <c r="E11" s="38"/>
      <c r="F11" s="38"/>
      <c r="G11" s="38"/>
      <c r="H11" s="38"/>
      <c r="I11" s="38"/>
      <c r="J11" s="38"/>
      <c r="K11" s="38"/>
      <c r="L11" s="38"/>
      <c r="M11" s="32" t="s">
        <v>28</v>
      </c>
      <c r="N11" s="38"/>
      <c r="O11" s="214" t="str">
        <f>IF('Rekapitulace stavby'!AN10="","",'Rekapitulace stavby'!AN10)</f>
        <v/>
      </c>
      <c r="P11" s="214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29</v>
      </c>
      <c r="N12" s="38"/>
      <c r="O12" s="214" t="str">
        <f>IF('Rekapitulace stavby'!AN11="","",'Rekapitulace stavby'!AN11)</f>
        <v/>
      </c>
      <c r="P12" s="214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30</v>
      </c>
      <c r="E14" s="38"/>
      <c r="F14" s="38"/>
      <c r="G14" s="38"/>
      <c r="H14" s="38"/>
      <c r="I14" s="38"/>
      <c r="J14" s="38"/>
      <c r="K14" s="38"/>
      <c r="L14" s="38"/>
      <c r="M14" s="32" t="s">
        <v>28</v>
      </c>
      <c r="N14" s="38"/>
      <c r="O14" s="260" t="str">
        <f>IF('Rekapitulace stavby'!AN13="","",'Rekapitulace stavby'!AN13)</f>
        <v>Vyplň údaj</v>
      </c>
      <c r="P14" s="214"/>
      <c r="Q14" s="38"/>
      <c r="R14" s="39"/>
    </row>
    <row r="15" spans="2:18" s="1" customFormat="1" ht="18" customHeight="1">
      <c r="B15" s="37"/>
      <c r="C15" s="38"/>
      <c r="D15" s="38"/>
      <c r="E15" s="260" t="str">
        <f>IF('Rekapitulace stavby'!E14="","",'Rekapitulace stavby'!E14)</f>
        <v>Vyplň údaj</v>
      </c>
      <c r="F15" s="261"/>
      <c r="G15" s="261"/>
      <c r="H15" s="261"/>
      <c r="I15" s="261"/>
      <c r="J15" s="261"/>
      <c r="K15" s="261"/>
      <c r="L15" s="261"/>
      <c r="M15" s="32" t="s">
        <v>29</v>
      </c>
      <c r="N15" s="38"/>
      <c r="O15" s="260" t="str">
        <f>IF('Rekapitulace stavby'!AN14="","",'Rekapitulace stavby'!AN14)</f>
        <v>Vyplň údaj</v>
      </c>
      <c r="P15" s="214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32</v>
      </c>
      <c r="E17" s="38"/>
      <c r="F17" s="38"/>
      <c r="G17" s="38"/>
      <c r="H17" s="38"/>
      <c r="I17" s="38"/>
      <c r="J17" s="38"/>
      <c r="K17" s="38"/>
      <c r="L17" s="38"/>
      <c r="M17" s="32" t="s">
        <v>28</v>
      </c>
      <c r="N17" s="38"/>
      <c r="O17" s="214" t="s">
        <v>21</v>
      </c>
      <c r="P17" s="214"/>
      <c r="Q17" s="38"/>
      <c r="R17" s="39"/>
    </row>
    <row r="18" spans="2:18" s="1" customFormat="1" ht="18" customHeight="1">
      <c r="B18" s="37"/>
      <c r="C18" s="38"/>
      <c r="D18" s="38"/>
      <c r="E18" s="30" t="s">
        <v>33</v>
      </c>
      <c r="F18" s="38"/>
      <c r="G18" s="38"/>
      <c r="H18" s="38"/>
      <c r="I18" s="38"/>
      <c r="J18" s="38"/>
      <c r="K18" s="38"/>
      <c r="L18" s="38"/>
      <c r="M18" s="32" t="s">
        <v>29</v>
      </c>
      <c r="N18" s="38"/>
      <c r="O18" s="214" t="s">
        <v>21</v>
      </c>
      <c r="P18" s="214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35</v>
      </c>
      <c r="E20" s="38"/>
      <c r="F20" s="38"/>
      <c r="G20" s="38"/>
      <c r="H20" s="38"/>
      <c r="I20" s="38"/>
      <c r="J20" s="38"/>
      <c r="K20" s="38"/>
      <c r="L20" s="38"/>
      <c r="M20" s="32" t="s">
        <v>28</v>
      </c>
      <c r="N20" s="38"/>
      <c r="O20" s="214" t="str">
        <f>IF('Rekapitulace stavby'!AN19="","",'Rekapitulace stavby'!AN19)</f>
        <v/>
      </c>
      <c r="P20" s="214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>Neubauerová Soňa, SK-Projekt Ostrov</v>
      </c>
      <c r="F21" s="38"/>
      <c r="G21" s="38"/>
      <c r="H21" s="38"/>
      <c r="I21" s="38"/>
      <c r="J21" s="38"/>
      <c r="K21" s="38"/>
      <c r="L21" s="38"/>
      <c r="M21" s="32" t="s">
        <v>29</v>
      </c>
      <c r="N21" s="38"/>
      <c r="O21" s="214" t="str">
        <f>IF('Rekapitulace stavby'!AN20="","",'Rekapitulace stavby'!AN20)</f>
        <v/>
      </c>
      <c r="P21" s="214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9" t="s">
        <v>21</v>
      </c>
      <c r="F24" s="219"/>
      <c r="G24" s="219"/>
      <c r="H24" s="219"/>
      <c r="I24" s="219"/>
      <c r="J24" s="219"/>
      <c r="K24" s="219"/>
      <c r="L24" s="219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108</v>
      </c>
      <c r="E27" s="38"/>
      <c r="F27" s="38"/>
      <c r="G27" s="38"/>
      <c r="H27" s="38"/>
      <c r="I27" s="38"/>
      <c r="J27" s="38"/>
      <c r="K27" s="38"/>
      <c r="L27" s="38"/>
      <c r="M27" s="220">
        <f>N88</f>
        <v>0</v>
      </c>
      <c r="N27" s="220"/>
      <c r="O27" s="220"/>
      <c r="P27" s="220"/>
      <c r="Q27" s="38"/>
      <c r="R27" s="39"/>
    </row>
    <row r="28" spans="2:18" s="1" customFormat="1" ht="14.45" customHeight="1">
      <c r="B28" s="37"/>
      <c r="C28" s="38"/>
      <c r="D28" s="36" t="s">
        <v>93</v>
      </c>
      <c r="E28" s="38"/>
      <c r="F28" s="38"/>
      <c r="G28" s="38"/>
      <c r="H28" s="38"/>
      <c r="I28" s="38"/>
      <c r="J28" s="38"/>
      <c r="K28" s="38"/>
      <c r="L28" s="38"/>
      <c r="M28" s="220">
        <f>N93</f>
        <v>0</v>
      </c>
      <c r="N28" s="220"/>
      <c r="O28" s="220"/>
      <c r="P28" s="220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40</v>
      </c>
      <c r="E30" s="38"/>
      <c r="F30" s="38"/>
      <c r="G30" s="38"/>
      <c r="H30" s="38"/>
      <c r="I30" s="38"/>
      <c r="J30" s="38"/>
      <c r="K30" s="38"/>
      <c r="L30" s="38"/>
      <c r="M30" s="262">
        <f>ROUND(M27+M28,2)</f>
        <v>0</v>
      </c>
      <c r="N30" s="257"/>
      <c r="O30" s="257"/>
      <c r="P30" s="257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41</v>
      </c>
      <c r="E32" s="44" t="s">
        <v>42</v>
      </c>
      <c r="F32" s="45">
        <v>0.21</v>
      </c>
      <c r="G32" s="124" t="s">
        <v>43</v>
      </c>
      <c r="H32" s="263">
        <f>ROUND((((SUM(BE93:BE100)+SUM(BE118:BE121))+SUM(BE123:BE127))),2)</f>
        <v>0</v>
      </c>
      <c r="I32" s="257"/>
      <c r="J32" s="257"/>
      <c r="K32" s="38"/>
      <c r="L32" s="38"/>
      <c r="M32" s="263">
        <f>ROUND(((ROUND((SUM(BE93:BE100)+SUM(BE118:BE121)),2)*F32)+SUM(BE123:BE127)*F32),2)</f>
        <v>0</v>
      </c>
      <c r="N32" s="257"/>
      <c r="O32" s="257"/>
      <c r="P32" s="257"/>
      <c r="Q32" s="38"/>
      <c r="R32" s="39"/>
    </row>
    <row r="33" spans="2:18" s="1" customFormat="1" ht="14.45" customHeight="1">
      <c r="B33" s="37"/>
      <c r="C33" s="38"/>
      <c r="D33" s="38"/>
      <c r="E33" s="44" t="s">
        <v>44</v>
      </c>
      <c r="F33" s="45">
        <v>0.15</v>
      </c>
      <c r="G33" s="124" t="s">
        <v>43</v>
      </c>
      <c r="H33" s="263">
        <f>ROUND((((SUM(BF93:BF100)+SUM(BF118:BF121))+SUM(BF123:BF127))),2)</f>
        <v>0</v>
      </c>
      <c r="I33" s="257"/>
      <c r="J33" s="257"/>
      <c r="K33" s="38"/>
      <c r="L33" s="38"/>
      <c r="M33" s="263">
        <f>ROUND(((ROUND((SUM(BF93:BF100)+SUM(BF118:BF121)),2)*F33)+SUM(BF123:BF127)*F33),2)</f>
        <v>0</v>
      </c>
      <c r="N33" s="257"/>
      <c r="O33" s="257"/>
      <c r="P33" s="257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45</v>
      </c>
      <c r="F34" s="45">
        <v>0.21</v>
      </c>
      <c r="G34" s="124" t="s">
        <v>43</v>
      </c>
      <c r="H34" s="263">
        <f>ROUND((((SUM(BG93:BG100)+SUM(BG118:BG121))+SUM(BG123:BG127))),2)</f>
        <v>0</v>
      </c>
      <c r="I34" s="257"/>
      <c r="J34" s="257"/>
      <c r="K34" s="38"/>
      <c r="L34" s="38"/>
      <c r="M34" s="263">
        <v>0</v>
      </c>
      <c r="N34" s="257"/>
      <c r="O34" s="257"/>
      <c r="P34" s="257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46</v>
      </c>
      <c r="F35" s="45">
        <v>0.15</v>
      </c>
      <c r="G35" s="124" t="s">
        <v>43</v>
      </c>
      <c r="H35" s="263">
        <f>ROUND((((SUM(BH93:BH100)+SUM(BH118:BH121))+SUM(BH123:BH127))),2)</f>
        <v>0</v>
      </c>
      <c r="I35" s="257"/>
      <c r="J35" s="257"/>
      <c r="K35" s="38"/>
      <c r="L35" s="38"/>
      <c r="M35" s="263">
        <v>0</v>
      </c>
      <c r="N35" s="257"/>
      <c r="O35" s="257"/>
      <c r="P35" s="257"/>
      <c r="Q35" s="38"/>
      <c r="R35" s="39"/>
    </row>
    <row r="36" spans="2:18" s="1" customFormat="1" ht="14.45" customHeight="1" hidden="1">
      <c r="B36" s="37"/>
      <c r="C36" s="38"/>
      <c r="D36" s="38"/>
      <c r="E36" s="44" t="s">
        <v>47</v>
      </c>
      <c r="F36" s="45">
        <v>0</v>
      </c>
      <c r="G36" s="124" t="s">
        <v>43</v>
      </c>
      <c r="H36" s="263">
        <f>ROUND((((SUM(BI93:BI100)+SUM(BI118:BI121))+SUM(BI123:BI127))),2)</f>
        <v>0</v>
      </c>
      <c r="I36" s="257"/>
      <c r="J36" s="257"/>
      <c r="K36" s="38"/>
      <c r="L36" s="38"/>
      <c r="M36" s="263">
        <v>0</v>
      </c>
      <c r="N36" s="257"/>
      <c r="O36" s="257"/>
      <c r="P36" s="257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48</v>
      </c>
      <c r="E38" s="81"/>
      <c r="F38" s="81"/>
      <c r="G38" s="126" t="s">
        <v>49</v>
      </c>
      <c r="H38" s="127" t="s">
        <v>50</v>
      </c>
      <c r="I38" s="81"/>
      <c r="J38" s="81"/>
      <c r="K38" s="81"/>
      <c r="L38" s="264">
        <f>SUM(M30:M36)</f>
        <v>0</v>
      </c>
      <c r="M38" s="264"/>
      <c r="N38" s="264"/>
      <c r="O38" s="264"/>
      <c r="P38" s="265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51</v>
      </c>
      <c r="E50" s="53"/>
      <c r="F50" s="53"/>
      <c r="G50" s="53"/>
      <c r="H50" s="54"/>
      <c r="I50" s="38"/>
      <c r="J50" s="52" t="s">
        <v>52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53</v>
      </c>
      <c r="E59" s="58"/>
      <c r="F59" s="58"/>
      <c r="G59" s="59" t="s">
        <v>54</v>
      </c>
      <c r="H59" s="60"/>
      <c r="I59" s="38"/>
      <c r="J59" s="57" t="s">
        <v>53</v>
      </c>
      <c r="K59" s="58"/>
      <c r="L59" s="58"/>
      <c r="M59" s="58"/>
      <c r="N59" s="59" t="s">
        <v>54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55</v>
      </c>
      <c r="E61" s="53"/>
      <c r="F61" s="53"/>
      <c r="G61" s="53"/>
      <c r="H61" s="54"/>
      <c r="I61" s="38"/>
      <c r="J61" s="52" t="s">
        <v>56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53</v>
      </c>
      <c r="E70" s="58"/>
      <c r="F70" s="58"/>
      <c r="G70" s="59" t="s">
        <v>54</v>
      </c>
      <c r="H70" s="60"/>
      <c r="I70" s="38"/>
      <c r="J70" s="57" t="s">
        <v>53</v>
      </c>
      <c r="K70" s="58"/>
      <c r="L70" s="58"/>
      <c r="M70" s="58"/>
      <c r="N70" s="59" t="s">
        <v>54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" customHeight="1">
      <c r="B76" s="37"/>
      <c r="C76" s="210" t="s">
        <v>109</v>
      </c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18</v>
      </c>
      <c r="D78" s="38"/>
      <c r="E78" s="38"/>
      <c r="F78" s="255" t="str">
        <f>F6</f>
        <v>B 1706 Instalace nového výměníku tepla v zámku Valdštějnů, č.p.1 ul.Mostecká 1, Litvínov</v>
      </c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38"/>
      <c r="R78" s="39"/>
      <c r="T78" s="131"/>
      <c r="U78" s="131"/>
    </row>
    <row r="79" spans="2:21" s="1" customFormat="1" ht="36.95" customHeight="1">
      <c r="B79" s="37"/>
      <c r="C79" s="71" t="s">
        <v>106</v>
      </c>
      <c r="D79" s="38"/>
      <c r="E79" s="38"/>
      <c r="F79" s="230" t="str">
        <f>F7</f>
        <v>02 - Měření a regulace</v>
      </c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23</v>
      </c>
      <c r="D81" s="38"/>
      <c r="E81" s="38"/>
      <c r="F81" s="30" t="str">
        <f>F9</f>
        <v xml:space="preserve"> </v>
      </c>
      <c r="G81" s="38"/>
      <c r="H81" s="38"/>
      <c r="I81" s="38"/>
      <c r="J81" s="38"/>
      <c r="K81" s="32" t="s">
        <v>25</v>
      </c>
      <c r="L81" s="38"/>
      <c r="M81" s="259" t="str">
        <f>IF(O9="","",O9)</f>
        <v>11. 7. 2017</v>
      </c>
      <c r="N81" s="259"/>
      <c r="O81" s="259"/>
      <c r="P81" s="259"/>
      <c r="Q81" s="38"/>
      <c r="R81" s="39"/>
      <c r="T81" s="131"/>
      <c r="U81" s="131"/>
    </row>
    <row r="82" spans="2:21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3.5">
      <c r="B83" s="37"/>
      <c r="C83" s="32" t="s">
        <v>27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32</v>
      </c>
      <c r="L83" s="38"/>
      <c r="M83" s="214" t="str">
        <f>E18</f>
        <v>BPO s.r.o.Ostrov</v>
      </c>
      <c r="N83" s="214"/>
      <c r="O83" s="214"/>
      <c r="P83" s="214"/>
      <c r="Q83" s="214"/>
      <c r="R83" s="39"/>
      <c r="T83" s="131"/>
      <c r="U83" s="131"/>
    </row>
    <row r="84" spans="2:21" s="1" customFormat="1" ht="14.45" customHeight="1">
      <c r="B84" s="37"/>
      <c r="C84" s="32" t="s">
        <v>30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35</v>
      </c>
      <c r="L84" s="38"/>
      <c r="M84" s="214" t="str">
        <f>E21</f>
        <v>Neubauerová Soňa, SK-Projekt Ostrov</v>
      </c>
      <c r="N84" s="214"/>
      <c r="O84" s="214"/>
      <c r="P84" s="214"/>
      <c r="Q84" s="214"/>
      <c r="R84" s="39"/>
      <c r="T84" s="131"/>
      <c r="U84" s="131"/>
    </row>
    <row r="85" spans="2:21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6" t="s">
        <v>110</v>
      </c>
      <c r="D86" s="267"/>
      <c r="E86" s="267"/>
      <c r="F86" s="267"/>
      <c r="G86" s="267"/>
      <c r="H86" s="120"/>
      <c r="I86" s="120"/>
      <c r="J86" s="120"/>
      <c r="K86" s="120"/>
      <c r="L86" s="120"/>
      <c r="M86" s="120"/>
      <c r="N86" s="266" t="s">
        <v>111</v>
      </c>
      <c r="O86" s="267"/>
      <c r="P86" s="267"/>
      <c r="Q86" s="267"/>
      <c r="R86" s="39"/>
      <c r="T86" s="131"/>
      <c r="U86" s="131"/>
    </row>
    <row r="87" spans="2:21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112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51">
        <f>N118</f>
        <v>0</v>
      </c>
      <c r="O88" s="268"/>
      <c r="P88" s="268"/>
      <c r="Q88" s="268"/>
      <c r="R88" s="39"/>
      <c r="T88" s="131"/>
      <c r="U88" s="131"/>
      <c r="AU88" s="21" t="s">
        <v>113</v>
      </c>
    </row>
    <row r="89" spans="2:21" s="6" customFormat="1" ht="24.95" customHeight="1">
      <c r="B89" s="133"/>
      <c r="C89" s="134"/>
      <c r="D89" s="135" t="s">
        <v>348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9">
        <f>N119</f>
        <v>0</v>
      </c>
      <c r="O89" s="270"/>
      <c r="P89" s="270"/>
      <c r="Q89" s="270"/>
      <c r="R89" s="136"/>
      <c r="T89" s="137"/>
      <c r="U89" s="137"/>
    </row>
    <row r="90" spans="2:21" s="7" customFormat="1" ht="19.9" customHeight="1">
      <c r="B90" s="138"/>
      <c r="C90" s="139"/>
      <c r="D90" s="108" t="s">
        <v>349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7">
        <f>N120</f>
        <v>0</v>
      </c>
      <c r="O90" s="271"/>
      <c r="P90" s="271"/>
      <c r="Q90" s="271"/>
      <c r="R90" s="140"/>
      <c r="T90" s="141"/>
      <c r="U90" s="141"/>
    </row>
    <row r="91" spans="2:21" s="6" customFormat="1" ht="21.75" customHeight="1">
      <c r="B91" s="133"/>
      <c r="C91" s="134"/>
      <c r="D91" s="135" t="s">
        <v>124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72">
        <f>N122</f>
        <v>0</v>
      </c>
      <c r="O91" s="270"/>
      <c r="P91" s="270"/>
      <c r="Q91" s="270"/>
      <c r="R91" s="136"/>
      <c r="T91" s="137"/>
      <c r="U91" s="137"/>
    </row>
    <row r="92" spans="2:21" s="1" customFormat="1" ht="21.75" customHeight="1"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9"/>
      <c r="T92" s="131"/>
      <c r="U92" s="131"/>
    </row>
    <row r="93" spans="2:21" s="1" customFormat="1" ht="29.25" customHeight="1">
      <c r="B93" s="37"/>
      <c r="C93" s="132" t="s">
        <v>125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268">
        <f>ROUND(N94+N95+N96+N97+N98+N99,2)</f>
        <v>0</v>
      </c>
      <c r="O93" s="273"/>
      <c r="P93" s="273"/>
      <c r="Q93" s="273"/>
      <c r="R93" s="39"/>
      <c r="T93" s="142"/>
      <c r="U93" s="143" t="s">
        <v>41</v>
      </c>
    </row>
    <row r="94" spans="2:65" s="1" customFormat="1" ht="18" customHeight="1">
      <c r="B94" s="37"/>
      <c r="C94" s="38"/>
      <c r="D94" s="248" t="s">
        <v>126</v>
      </c>
      <c r="E94" s="249"/>
      <c r="F94" s="249"/>
      <c r="G94" s="249"/>
      <c r="H94" s="249"/>
      <c r="I94" s="38"/>
      <c r="J94" s="38"/>
      <c r="K94" s="38"/>
      <c r="L94" s="38"/>
      <c r="M94" s="38"/>
      <c r="N94" s="246">
        <f>ROUND(N88*T94,2)</f>
        <v>0</v>
      </c>
      <c r="O94" s="247"/>
      <c r="P94" s="247"/>
      <c r="Q94" s="247"/>
      <c r="R94" s="39"/>
      <c r="S94" s="144"/>
      <c r="T94" s="145"/>
      <c r="U94" s="146" t="s">
        <v>42</v>
      </c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7" t="s">
        <v>127</v>
      </c>
      <c r="AZ94" s="144"/>
      <c r="BA94" s="144"/>
      <c r="BB94" s="144"/>
      <c r="BC94" s="144"/>
      <c r="BD94" s="144"/>
      <c r="BE94" s="148">
        <f aca="true" t="shared" si="0" ref="BE94:BE99">IF(U94="základní",N94,0)</f>
        <v>0</v>
      </c>
      <c r="BF94" s="148">
        <f aca="true" t="shared" si="1" ref="BF94:BF99">IF(U94="snížená",N94,0)</f>
        <v>0</v>
      </c>
      <c r="BG94" s="148">
        <f aca="true" t="shared" si="2" ref="BG94:BG99">IF(U94="zákl. přenesená",N94,0)</f>
        <v>0</v>
      </c>
      <c r="BH94" s="148">
        <f aca="true" t="shared" si="3" ref="BH94:BH99">IF(U94="sníž. přenesená",N94,0)</f>
        <v>0</v>
      </c>
      <c r="BI94" s="148">
        <f aca="true" t="shared" si="4" ref="BI94:BI99">IF(U94="nulová",N94,0)</f>
        <v>0</v>
      </c>
      <c r="BJ94" s="147" t="s">
        <v>85</v>
      </c>
      <c r="BK94" s="144"/>
      <c r="BL94" s="144"/>
      <c r="BM94" s="144"/>
    </row>
    <row r="95" spans="2:65" s="1" customFormat="1" ht="18" customHeight="1">
      <c r="B95" s="37"/>
      <c r="C95" s="38"/>
      <c r="D95" s="248" t="s">
        <v>128</v>
      </c>
      <c r="E95" s="249"/>
      <c r="F95" s="249"/>
      <c r="G95" s="249"/>
      <c r="H95" s="249"/>
      <c r="I95" s="38"/>
      <c r="J95" s="38"/>
      <c r="K95" s="38"/>
      <c r="L95" s="38"/>
      <c r="M95" s="38"/>
      <c r="N95" s="246">
        <f>ROUND(N88*T95,2)</f>
        <v>0</v>
      </c>
      <c r="O95" s="247"/>
      <c r="P95" s="247"/>
      <c r="Q95" s="247"/>
      <c r="R95" s="39"/>
      <c r="S95" s="144"/>
      <c r="T95" s="145"/>
      <c r="U95" s="146" t="s">
        <v>42</v>
      </c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7" t="s">
        <v>127</v>
      </c>
      <c r="AZ95" s="144"/>
      <c r="BA95" s="144"/>
      <c r="BB95" s="144"/>
      <c r="BC95" s="144"/>
      <c r="BD95" s="144"/>
      <c r="BE95" s="148">
        <f t="shared" si="0"/>
        <v>0</v>
      </c>
      <c r="BF95" s="148">
        <f t="shared" si="1"/>
        <v>0</v>
      </c>
      <c r="BG95" s="148">
        <f t="shared" si="2"/>
        <v>0</v>
      </c>
      <c r="BH95" s="148">
        <f t="shared" si="3"/>
        <v>0</v>
      </c>
      <c r="BI95" s="148">
        <f t="shared" si="4"/>
        <v>0</v>
      </c>
      <c r="BJ95" s="147" t="s">
        <v>85</v>
      </c>
      <c r="BK95" s="144"/>
      <c r="BL95" s="144"/>
      <c r="BM95" s="144"/>
    </row>
    <row r="96" spans="2:65" s="1" customFormat="1" ht="18" customHeight="1">
      <c r="B96" s="37"/>
      <c r="C96" s="38"/>
      <c r="D96" s="248" t="s">
        <v>129</v>
      </c>
      <c r="E96" s="249"/>
      <c r="F96" s="249"/>
      <c r="G96" s="249"/>
      <c r="H96" s="249"/>
      <c r="I96" s="38"/>
      <c r="J96" s="38"/>
      <c r="K96" s="38"/>
      <c r="L96" s="38"/>
      <c r="M96" s="38"/>
      <c r="N96" s="246">
        <f>ROUND(N88*T96,2)</f>
        <v>0</v>
      </c>
      <c r="O96" s="247"/>
      <c r="P96" s="247"/>
      <c r="Q96" s="247"/>
      <c r="R96" s="39"/>
      <c r="S96" s="144"/>
      <c r="T96" s="145"/>
      <c r="U96" s="146" t="s">
        <v>42</v>
      </c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7" t="s">
        <v>127</v>
      </c>
      <c r="AZ96" s="144"/>
      <c r="BA96" s="144"/>
      <c r="BB96" s="144"/>
      <c r="BC96" s="144"/>
      <c r="BD96" s="144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85</v>
      </c>
      <c r="BK96" s="144"/>
      <c r="BL96" s="144"/>
      <c r="BM96" s="144"/>
    </row>
    <row r="97" spans="2:65" s="1" customFormat="1" ht="18" customHeight="1">
      <c r="B97" s="37"/>
      <c r="C97" s="38"/>
      <c r="D97" s="248" t="s">
        <v>130</v>
      </c>
      <c r="E97" s="249"/>
      <c r="F97" s="249"/>
      <c r="G97" s="249"/>
      <c r="H97" s="249"/>
      <c r="I97" s="38"/>
      <c r="J97" s="38"/>
      <c r="K97" s="38"/>
      <c r="L97" s="38"/>
      <c r="M97" s="38"/>
      <c r="N97" s="246">
        <f>ROUND(N88*T97,2)</f>
        <v>0</v>
      </c>
      <c r="O97" s="247"/>
      <c r="P97" s="247"/>
      <c r="Q97" s="247"/>
      <c r="R97" s="39"/>
      <c r="S97" s="144"/>
      <c r="T97" s="145"/>
      <c r="U97" s="146" t="s">
        <v>42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7" t="s">
        <v>127</v>
      </c>
      <c r="AZ97" s="144"/>
      <c r="BA97" s="144"/>
      <c r="BB97" s="144"/>
      <c r="BC97" s="144"/>
      <c r="BD97" s="144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85</v>
      </c>
      <c r="BK97" s="144"/>
      <c r="BL97" s="144"/>
      <c r="BM97" s="144"/>
    </row>
    <row r="98" spans="2:65" s="1" customFormat="1" ht="18" customHeight="1">
      <c r="B98" s="37"/>
      <c r="C98" s="38"/>
      <c r="D98" s="248" t="s">
        <v>131</v>
      </c>
      <c r="E98" s="249"/>
      <c r="F98" s="249"/>
      <c r="G98" s="249"/>
      <c r="H98" s="249"/>
      <c r="I98" s="38"/>
      <c r="J98" s="38"/>
      <c r="K98" s="38"/>
      <c r="L98" s="38"/>
      <c r="M98" s="38"/>
      <c r="N98" s="246">
        <f>ROUND(N88*T98,2)</f>
        <v>0</v>
      </c>
      <c r="O98" s="247"/>
      <c r="P98" s="247"/>
      <c r="Q98" s="247"/>
      <c r="R98" s="39"/>
      <c r="S98" s="144"/>
      <c r="T98" s="145"/>
      <c r="U98" s="146" t="s">
        <v>42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127</v>
      </c>
      <c r="AZ98" s="144"/>
      <c r="BA98" s="144"/>
      <c r="BB98" s="144"/>
      <c r="BC98" s="144"/>
      <c r="BD98" s="144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85</v>
      </c>
      <c r="BK98" s="144"/>
      <c r="BL98" s="144"/>
      <c r="BM98" s="144"/>
    </row>
    <row r="99" spans="2:65" s="1" customFormat="1" ht="18" customHeight="1">
      <c r="B99" s="37"/>
      <c r="C99" s="38"/>
      <c r="D99" s="108" t="s">
        <v>132</v>
      </c>
      <c r="E99" s="38"/>
      <c r="F99" s="38"/>
      <c r="G99" s="38"/>
      <c r="H99" s="38"/>
      <c r="I99" s="38"/>
      <c r="J99" s="38"/>
      <c r="K99" s="38"/>
      <c r="L99" s="38"/>
      <c r="M99" s="38"/>
      <c r="N99" s="246">
        <f>ROUND(N88*T99,2)</f>
        <v>0</v>
      </c>
      <c r="O99" s="247"/>
      <c r="P99" s="247"/>
      <c r="Q99" s="247"/>
      <c r="R99" s="39"/>
      <c r="S99" s="144"/>
      <c r="T99" s="149"/>
      <c r="U99" s="150" t="s">
        <v>42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7" t="s">
        <v>133</v>
      </c>
      <c r="AZ99" s="144"/>
      <c r="BA99" s="144"/>
      <c r="BB99" s="144"/>
      <c r="BC99" s="144"/>
      <c r="BD99" s="144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85</v>
      </c>
      <c r="BK99" s="144"/>
      <c r="BL99" s="144"/>
      <c r="BM99" s="144"/>
    </row>
    <row r="100" spans="2:21" s="1" customFormat="1" ht="13.5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9"/>
      <c r="T100" s="131"/>
      <c r="U100" s="131"/>
    </row>
    <row r="101" spans="2:21" s="1" customFormat="1" ht="29.25" customHeight="1">
      <c r="B101" s="37"/>
      <c r="C101" s="119" t="s">
        <v>98</v>
      </c>
      <c r="D101" s="120"/>
      <c r="E101" s="120"/>
      <c r="F101" s="120"/>
      <c r="G101" s="120"/>
      <c r="H101" s="120"/>
      <c r="I101" s="120"/>
      <c r="J101" s="120"/>
      <c r="K101" s="120"/>
      <c r="L101" s="252">
        <f>ROUND(SUM(N88+N93),2)</f>
        <v>0</v>
      </c>
      <c r="M101" s="252"/>
      <c r="N101" s="252"/>
      <c r="O101" s="252"/>
      <c r="P101" s="252"/>
      <c r="Q101" s="252"/>
      <c r="R101" s="39"/>
      <c r="T101" s="131"/>
      <c r="U101" s="131"/>
    </row>
    <row r="102" spans="2:21" s="1" customFormat="1" ht="6.95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3"/>
      <c r="T102" s="131"/>
      <c r="U102" s="131"/>
    </row>
    <row r="106" spans="2:18" s="1" customFormat="1" ht="6.95" customHeight="1"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6"/>
    </row>
    <row r="107" spans="2:18" s="1" customFormat="1" ht="36.95" customHeight="1">
      <c r="B107" s="37"/>
      <c r="C107" s="210" t="s">
        <v>134</v>
      </c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39"/>
    </row>
    <row r="108" spans="2:18" s="1" customFormat="1" ht="6.95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9"/>
    </row>
    <row r="109" spans="2:18" s="1" customFormat="1" ht="30" customHeight="1">
      <c r="B109" s="37"/>
      <c r="C109" s="32" t="s">
        <v>18</v>
      </c>
      <c r="D109" s="38"/>
      <c r="E109" s="38"/>
      <c r="F109" s="255" t="str">
        <f>F6</f>
        <v>B 1706 Instalace nového výměníku tepla v zámku Valdštějnů, č.p.1 ul.Mostecká 1, Litvínov</v>
      </c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38"/>
      <c r="R109" s="39"/>
    </row>
    <row r="110" spans="2:18" s="1" customFormat="1" ht="36.95" customHeight="1">
      <c r="B110" s="37"/>
      <c r="C110" s="71" t="s">
        <v>106</v>
      </c>
      <c r="D110" s="38"/>
      <c r="E110" s="38"/>
      <c r="F110" s="230" t="str">
        <f>F7</f>
        <v>02 - Měření a regulace</v>
      </c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38"/>
      <c r="R110" s="39"/>
    </row>
    <row r="111" spans="2:18" s="1" customFormat="1" ht="6.9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</row>
    <row r="112" spans="2:18" s="1" customFormat="1" ht="18" customHeight="1">
      <c r="B112" s="37"/>
      <c r="C112" s="32" t="s">
        <v>23</v>
      </c>
      <c r="D112" s="38"/>
      <c r="E112" s="38"/>
      <c r="F112" s="30" t="str">
        <f>F9</f>
        <v xml:space="preserve"> </v>
      </c>
      <c r="G112" s="38"/>
      <c r="H112" s="38"/>
      <c r="I112" s="38"/>
      <c r="J112" s="38"/>
      <c r="K112" s="32" t="s">
        <v>25</v>
      </c>
      <c r="L112" s="38"/>
      <c r="M112" s="259" t="str">
        <f>IF(O9="","",O9)</f>
        <v>11. 7. 2017</v>
      </c>
      <c r="N112" s="259"/>
      <c r="O112" s="259"/>
      <c r="P112" s="259"/>
      <c r="Q112" s="38"/>
      <c r="R112" s="39"/>
    </row>
    <row r="113" spans="2:18" s="1" customFormat="1" ht="6.9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18" s="1" customFormat="1" ht="13.5">
      <c r="B114" s="37"/>
      <c r="C114" s="32" t="s">
        <v>27</v>
      </c>
      <c r="D114" s="38"/>
      <c r="E114" s="38"/>
      <c r="F114" s="30" t="str">
        <f>E12</f>
        <v xml:space="preserve"> </v>
      </c>
      <c r="G114" s="38"/>
      <c r="H114" s="38"/>
      <c r="I114" s="38"/>
      <c r="J114" s="38"/>
      <c r="K114" s="32" t="s">
        <v>32</v>
      </c>
      <c r="L114" s="38"/>
      <c r="M114" s="214" t="str">
        <f>E18</f>
        <v>BPO s.r.o.Ostrov</v>
      </c>
      <c r="N114" s="214"/>
      <c r="O114" s="214"/>
      <c r="P114" s="214"/>
      <c r="Q114" s="214"/>
      <c r="R114" s="39"/>
    </row>
    <row r="115" spans="2:18" s="1" customFormat="1" ht="14.45" customHeight="1">
      <c r="B115" s="37"/>
      <c r="C115" s="32" t="s">
        <v>30</v>
      </c>
      <c r="D115" s="38"/>
      <c r="E115" s="38"/>
      <c r="F115" s="30" t="str">
        <f>IF(E15="","",E15)</f>
        <v>Vyplň údaj</v>
      </c>
      <c r="G115" s="38"/>
      <c r="H115" s="38"/>
      <c r="I115" s="38"/>
      <c r="J115" s="38"/>
      <c r="K115" s="32" t="s">
        <v>35</v>
      </c>
      <c r="L115" s="38"/>
      <c r="M115" s="214" t="str">
        <f>E21</f>
        <v>Neubauerová Soňa, SK-Projekt Ostrov</v>
      </c>
      <c r="N115" s="214"/>
      <c r="O115" s="214"/>
      <c r="P115" s="214"/>
      <c r="Q115" s="214"/>
      <c r="R115" s="39"/>
    </row>
    <row r="116" spans="2:18" s="1" customFormat="1" ht="10.3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27" s="8" customFormat="1" ht="29.25" customHeight="1">
      <c r="B117" s="151"/>
      <c r="C117" s="152" t="s">
        <v>135</v>
      </c>
      <c r="D117" s="153" t="s">
        <v>136</v>
      </c>
      <c r="E117" s="153" t="s">
        <v>59</v>
      </c>
      <c r="F117" s="274" t="s">
        <v>137</v>
      </c>
      <c r="G117" s="274"/>
      <c r="H117" s="274"/>
      <c r="I117" s="274"/>
      <c r="J117" s="153" t="s">
        <v>138</v>
      </c>
      <c r="K117" s="153" t="s">
        <v>139</v>
      </c>
      <c r="L117" s="274" t="s">
        <v>140</v>
      </c>
      <c r="M117" s="274"/>
      <c r="N117" s="274" t="s">
        <v>111</v>
      </c>
      <c r="O117" s="274"/>
      <c r="P117" s="274"/>
      <c r="Q117" s="275"/>
      <c r="R117" s="154"/>
      <c r="T117" s="82" t="s">
        <v>141</v>
      </c>
      <c r="U117" s="83" t="s">
        <v>41</v>
      </c>
      <c r="V117" s="83" t="s">
        <v>142</v>
      </c>
      <c r="W117" s="83" t="s">
        <v>143</v>
      </c>
      <c r="X117" s="83" t="s">
        <v>144</v>
      </c>
      <c r="Y117" s="83" t="s">
        <v>145</v>
      </c>
      <c r="Z117" s="83" t="s">
        <v>146</v>
      </c>
      <c r="AA117" s="84" t="s">
        <v>147</v>
      </c>
    </row>
    <row r="118" spans="2:63" s="1" customFormat="1" ht="29.25" customHeight="1">
      <c r="B118" s="37"/>
      <c r="C118" s="86" t="s">
        <v>108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295">
        <f>BK118</f>
        <v>0</v>
      </c>
      <c r="O118" s="296"/>
      <c r="P118" s="296"/>
      <c r="Q118" s="296"/>
      <c r="R118" s="39"/>
      <c r="T118" s="85"/>
      <c r="U118" s="53"/>
      <c r="V118" s="53"/>
      <c r="W118" s="155">
        <f>W119+W122</f>
        <v>0</v>
      </c>
      <c r="X118" s="53"/>
      <c r="Y118" s="155">
        <f>Y119+Y122</f>
        <v>0</v>
      </c>
      <c r="Z118" s="53"/>
      <c r="AA118" s="156">
        <f>AA119+AA122</f>
        <v>0</v>
      </c>
      <c r="AT118" s="21" t="s">
        <v>76</v>
      </c>
      <c r="AU118" s="21" t="s">
        <v>113</v>
      </c>
      <c r="BK118" s="157">
        <f>BK119+BK122</f>
        <v>0</v>
      </c>
    </row>
    <row r="119" spans="2:63" s="9" customFormat="1" ht="37.35" customHeight="1">
      <c r="B119" s="158"/>
      <c r="C119" s="159"/>
      <c r="D119" s="160" t="s">
        <v>348</v>
      </c>
      <c r="E119" s="160"/>
      <c r="F119" s="160"/>
      <c r="G119" s="160"/>
      <c r="H119" s="160"/>
      <c r="I119" s="160"/>
      <c r="J119" s="160"/>
      <c r="K119" s="160"/>
      <c r="L119" s="160"/>
      <c r="M119" s="160"/>
      <c r="N119" s="272">
        <f>BK119</f>
        <v>0</v>
      </c>
      <c r="O119" s="269"/>
      <c r="P119" s="269"/>
      <c r="Q119" s="269"/>
      <c r="R119" s="161"/>
      <c r="T119" s="162"/>
      <c r="U119" s="159"/>
      <c r="V119" s="159"/>
      <c r="W119" s="163">
        <f>W120</f>
        <v>0</v>
      </c>
      <c r="X119" s="159"/>
      <c r="Y119" s="163">
        <f>Y120</f>
        <v>0</v>
      </c>
      <c r="Z119" s="159"/>
      <c r="AA119" s="164">
        <f>AA120</f>
        <v>0</v>
      </c>
      <c r="AR119" s="165" t="s">
        <v>160</v>
      </c>
      <c r="AT119" s="166" t="s">
        <v>76</v>
      </c>
      <c r="AU119" s="166" t="s">
        <v>77</v>
      </c>
      <c r="AY119" s="165" t="s">
        <v>148</v>
      </c>
      <c r="BK119" s="167">
        <f>BK120</f>
        <v>0</v>
      </c>
    </row>
    <row r="120" spans="2:63" s="9" customFormat="1" ht="19.9" customHeight="1">
      <c r="B120" s="158"/>
      <c r="C120" s="159"/>
      <c r="D120" s="168" t="s">
        <v>349</v>
      </c>
      <c r="E120" s="168"/>
      <c r="F120" s="168"/>
      <c r="G120" s="168"/>
      <c r="H120" s="168"/>
      <c r="I120" s="168"/>
      <c r="J120" s="168"/>
      <c r="K120" s="168"/>
      <c r="L120" s="168"/>
      <c r="M120" s="168"/>
      <c r="N120" s="297">
        <f>BK120</f>
        <v>0</v>
      </c>
      <c r="O120" s="298"/>
      <c r="P120" s="298"/>
      <c r="Q120" s="298"/>
      <c r="R120" s="161"/>
      <c r="T120" s="162"/>
      <c r="U120" s="159"/>
      <c r="V120" s="159"/>
      <c r="W120" s="163">
        <f>W121</f>
        <v>0</v>
      </c>
      <c r="X120" s="159"/>
      <c r="Y120" s="163">
        <f>Y121</f>
        <v>0</v>
      </c>
      <c r="Z120" s="159"/>
      <c r="AA120" s="164">
        <f>AA121</f>
        <v>0</v>
      </c>
      <c r="AR120" s="165" t="s">
        <v>160</v>
      </c>
      <c r="AT120" s="166" t="s">
        <v>76</v>
      </c>
      <c r="AU120" s="166" t="s">
        <v>85</v>
      </c>
      <c r="AY120" s="165" t="s">
        <v>148</v>
      </c>
      <c r="BK120" s="167">
        <f>BK121</f>
        <v>0</v>
      </c>
    </row>
    <row r="121" spans="2:65" s="1" customFormat="1" ht="25.5" customHeight="1">
      <c r="B121" s="37"/>
      <c r="C121" s="169" t="s">
        <v>85</v>
      </c>
      <c r="D121" s="169" t="s">
        <v>149</v>
      </c>
      <c r="E121" s="170" t="s">
        <v>350</v>
      </c>
      <c r="F121" s="276" t="s">
        <v>351</v>
      </c>
      <c r="G121" s="276"/>
      <c r="H121" s="276"/>
      <c r="I121" s="276"/>
      <c r="J121" s="171" t="s">
        <v>152</v>
      </c>
      <c r="K121" s="172">
        <v>1</v>
      </c>
      <c r="L121" s="277">
        <v>0</v>
      </c>
      <c r="M121" s="278"/>
      <c r="N121" s="279">
        <f>ROUND(L121*K121,2)</f>
        <v>0</v>
      </c>
      <c r="O121" s="279"/>
      <c r="P121" s="279"/>
      <c r="Q121" s="279"/>
      <c r="R121" s="39"/>
      <c r="T121" s="174" t="s">
        <v>21</v>
      </c>
      <c r="U121" s="46" t="s">
        <v>42</v>
      </c>
      <c r="V121" s="38"/>
      <c r="W121" s="175">
        <f>V121*K121</f>
        <v>0</v>
      </c>
      <c r="X121" s="175">
        <v>0</v>
      </c>
      <c r="Y121" s="175">
        <f>X121*K121</f>
        <v>0</v>
      </c>
      <c r="Z121" s="175">
        <v>0</v>
      </c>
      <c r="AA121" s="176">
        <f>Z121*K121</f>
        <v>0</v>
      </c>
      <c r="AR121" s="21" t="s">
        <v>352</v>
      </c>
      <c r="AT121" s="21" t="s">
        <v>149</v>
      </c>
      <c r="AU121" s="21" t="s">
        <v>104</v>
      </c>
      <c r="AY121" s="21" t="s">
        <v>148</v>
      </c>
      <c r="BE121" s="112">
        <f>IF(U121="základní",N121,0)</f>
        <v>0</v>
      </c>
      <c r="BF121" s="112">
        <f>IF(U121="snížená",N121,0)</f>
        <v>0</v>
      </c>
      <c r="BG121" s="112">
        <f>IF(U121="zákl. přenesená",N121,0)</f>
        <v>0</v>
      </c>
      <c r="BH121" s="112">
        <f>IF(U121="sníž. přenesená",N121,0)</f>
        <v>0</v>
      </c>
      <c r="BI121" s="112">
        <f>IF(U121="nulová",N121,0)</f>
        <v>0</v>
      </c>
      <c r="BJ121" s="21" t="s">
        <v>85</v>
      </c>
      <c r="BK121" s="112">
        <f>ROUND(L121*K121,2)</f>
        <v>0</v>
      </c>
      <c r="BL121" s="21" t="s">
        <v>352</v>
      </c>
      <c r="BM121" s="21" t="s">
        <v>353</v>
      </c>
    </row>
    <row r="122" spans="2:63" s="1" customFormat="1" ht="49.9" customHeight="1">
      <c r="B122" s="37"/>
      <c r="C122" s="38"/>
      <c r="D122" s="160" t="s">
        <v>345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03">
        <f aca="true" t="shared" si="5" ref="N122:N127">BK122</f>
        <v>0</v>
      </c>
      <c r="O122" s="304"/>
      <c r="P122" s="304"/>
      <c r="Q122" s="304"/>
      <c r="R122" s="39"/>
      <c r="T122" s="145"/>
      <c r="U122" s="38"/>
      <c r="V122" s="38"/>
      <c r="W122" s="38"/>
      <c r="X122" s="38"/>
      <c r="Y122" s="38"/>
      <c r="Z122" s="38"/>
      <c r="AA122" s="80"/>
      <c r="AT122" s="21" t="s">
        <v>76</v>
      </c>
      <c r="AU122" s="21" t="s">
        <v>77</v>
      </c>
      <c r="AY122" s="21" t="s">
        <v>346</v>
      </c>
      <c r="BK122" s="112">
        <f>SUM(BK123:BK127)</f>
        <v>0</v>
      </c>
    </row>
    <row r="123" spans="2:63" s="1" customFormat="1" ht="22.35" customHeight="1">
      <c r="B123" s="37"/>
      <c r="C123" s="204" t="s">
        <v>21</v>
      </c>
      <c r="D123" s="204" t="s">
        <v>149</v>
      </c>
      <c r="E123" s="205" t="s">
        <v>21</v>
      </c>
      <c r="F123" s="294" t="s">
        <v>21</v>
      </c>
      <c r="G123" s="294"/>
      <c r="H123" s="294"/>
      <c r="I123" s="294"/>
      <c r="J123" s="206" t="s">
        <v>21</v>
      </c>
      <c r="K123" s="173"/>
      <c r="L123" s="277"/>
      <c r="M123" s="279"/>
      <c r="N123" s="279">
        <f t="shared" si="5"/>
        <v>0</v>
      </c>
      <c r="O123" s="279"/>
      <c r="P123" s="279"/>
      <c r="Q123" s="279"/>
      <c r="R123" s="39"/>
      <c r="T123" s="174" t="s">
        <v>21</v>
      </c>
      <c r="U123" s="207" t="s">
        <v>42</v>
      </c>
      <c r="V123" s="38"/>
      <c r="W123" s="38"/>
      <c r="X123" s="38"/>
      <c r="Y123" s="38"/>
      <c r="Z123" s="38"/>
      <c r="AA123" s="80"/>
      <c r="AT123" s="21" t="s">
        <v>346</v>
      </c>
      <c r="AU123" s="21" t="s">
        <v>85</v>
      </c>
      <c r="AY123" s="21" t="s">
        <v>346</v>
      </c>
      <c r="BE123" s="112">
        <f>IF(U123="základní",N123,0)</f>
        <v>0</v>
      </c>
      <c r="BF123" s="112">
        <f>IF(U123="snížená",N123,0)</f>
        <v>0</v>
      </c>
      <c r="BG123" s="112">
        <f>IF(U123="zákl. přenesená",N123,0)</f>
        <v>0</v>
      </c>
      <c r="BH123" s="112">
        <f>IF(U123="sníž. přenesená",N123,0)</f>
        <v>0</v>
      </c>
      <c r="BI123" s="112">
        <f>IF(U123="nulová",N123,0)</f>
        <v>0</v>
      </c>
      <c r="BJ123" s="21" t="s">
        <v>85</v>
      </c>
      <c r="BK123" s="112">
        <f>L123*K123</f>
        <v>0</v>
      </c>
    </row>
    <row r="124" spans="2:63" s="1" customFormat="1" ht="22.35" customHeight="1">
      <c r="B124" s="37"/>
      <c r="C124" s="204" t="s">
        <v>21</v>
      </c>
      <c r="D124" s="204" t="s">
        <v>149</v>
      </c>
      <c r="E124" s="205" t="s">
        <v>21</v>
      </c>
      <c r="F124" s="294" t="s">
        <v>21</v>
      </c>
      <c r="G124" s="294"/>
      <c r="H124" s="294"/>
      <c r="I124" s="294"/>
      <c r="J124" s="206" t="s">
        <v>21</v>
      </c>
      <c r="K124" s="173"/>
      <c r="L124" s="277"/>
      <c r="M124" s="279"/>
      <c r="N124" s="279">
        <f t="shared" si="5"/>
        <v>0</v>
      </c>
      <c r="O124" s="279"/>
      <c r="P124" s="279"/>
      <c r="Q124" s="279"/>
      <c r="R124" s="39"/>
      <c r="T124" s="174" t="s">
        <v>21</v>
      </c>
      <c r="U124" s="207" t="s">
        <v>42</v>
      </c>
      <c r="V124" s="38"/>
      <c r="W124" s="38"/>
      <c r="X124" s="38"/>
      <c r="Y124" s="38"/>
      <c r="Z124" s="38"/>
      <c r="AA124" s="80"/>
      <c r="AT124" s="21" t="s">
        <v>346</v>
      </c>
      <c r="AU124" s="21" t="s">
        <v>85</v>
      </c>
      <c r="AY124" s="21" t="s">
        <v>346</v>
      </c>
      <c r="BE124" s="112">
        <f>IF(U124="základní",N124,0)</f>
        <v>0</v>
      </c>
      <c r="BF124" s="112">
        <f>IF(U124="snížená",N124,0)</f>
        <v>0</v>
      </c>
      <c r="BG124" s="112">
        <f>IF(U124="zákl. přenesená",N124,0)</f>
        <v>0</v>
      </c>
      <c r="BH124" s="112">
        <f>IF(U124="sníž. přenesená",N124,0)</f>
        <v>0</v>
      </c>
      <c r="BI124" s="112">
        <f>IF(U124="nulová",N124,0)</f>
        <v>0</v>
      </c>
      <c r="BJ124" s="21" t="s">
        <v>85</v>
      </c>
      <c r="BK124" s="112">
        <f>L124*K124</f>
        <v>0</v>
      </c>
    </row>
    <row r="125" spans="2:63" s="1" customFormat="1" ht="22.35" customHeight="1">
      <c r="B125" s="37"/>
      <c r="C125" s="204" t="s">
        <v>21</v>
      </c>
      <c r="D125" s="204" t="s">
        <v>149</v>
      </c>
      <c r="E125" s="205" t="s">
        <v>21</v>
      </c>
      <c r="F125" s="294" t="s">
        <v>21</v>
      </c>
      <c r="G125" s="294"/>
      <c r="H125" s="294"/>
      <c r="I125" s="294"/>
      <c r="J125" s="206" t="s">
        <v>21</v>
      </c>
      <c r="K125" s="173"/>
      <c r="L125" s="277"/>
      <c r="M125" s="279"/>
      <c r="N125" s="279">
        <f t="shared" si="5"/>
        <v>0</v>
      </c>
      <c r="O125" s="279"/>
      <c r="P125" s="279"/>
      <c r="Q125" s="279"/>
      <c r="R125" s="39"/>
      <c r="T125" s="174" t="s">
        <v>21</v>
      </c>
      <c r="U125" s="207" t="s">
        <v>42</v>
      </c>
      <c r="V125" s="38"/>
      <c r="W125" s="38"/>
      <c r="X125" s="38"/>
      <c r="Y125" s="38"/>
      <c r="Z125" s="38"/>
      <c r="AA125" s="80"/>
      <c r="AT125" s="21" t="s">
        <v>346</v>
      </c>
      <c r="AU125" s="21" t="s">
        <v>85</v>
      </c>
      <c r="AY125" s="21" t="s">
        <v>346</v>
      </c>
      <c r="BE125" s="112">
        <f>IF(U125="základní",N125,0)</f>
        <v>0</v>
      </c>
      <c r="BF125" s="112">
        <f>IF(U125="snížená",N125,0)</f>
        <v>0</v>
      </c>
      <c r="BG125" s="112">
        <f>IF(U125="zákl. přenesená",N125,0)</f>
        <v>0</v>
      </c>
      <c r="BH125" s="112">
        <f>IF(U125="sníž. přenesená",N125,0)</f>
        <v>0</v>
      </c>
      <c r="BI125" s="112">
        <f>IF(U125="nulová",N125,0)</f>
        <v>0</v>
      </c>
      <c r="BJ125" s="21" t="s">
        <v>85</v>
      </c>
      <c r="BK125" s="112">
        <f>L125*K125</f>
        <v>0</v>
      </c>
    </row>
    <row r="126" spans="2:63" s="1" customFormat="1" ht="22.35" customHeight="1">
      <c r="B126" s="37"/>
      <c r="C126" s="204" t="s">
        <v>21</v>
      </c>
      <c r="D126" s="204" t="s">
        <v>149</v>
      </c>
      <c r="E126" s="205" t="s">
        <v>21</v>
      </c>
      <c r="F126" s="294" t="s">
        <v>21</v>
      </c>
      <c r="G126" s="294"/>
      <c r="H126" s="294"/>
      <c r="I126" s="294"/>
      <c r="J126" s="206" t="s">
        <v>21</v>
      </c>
      <c r="K126" s="173"/>
      <c r="L126" s="277"/>
      <c r="M126" s="279"/>
      <c r="N126" s="279">
        <f t="shared" si="5"/>
        <v>0</v>
      </c>
      <c r="O126" s="279"/>
      <c r="P126" s="279"/>
      <c r="Q126" s="279"/>
      <c r="R126" s="39"/>
      <c r="T126" s="174" t="s">
        <v>21</v>
      </c>
      <c r="U126" s="207" t="s">
        <v>42</v>
      </c>
      <c r="V126" s="38"/>
      <c r="W126" s="38"/>
      <c r="X126" s="38"/>
      <c r="Y126" s="38"/>
      <c r="Z126" s="38"/>
      <c r="AA126" s="80"/>
      <c r="AT126" s="21" t="s">
        <v>346</v>
      </c>
      <c r="AU126" s="21" t="s">
        <v>85</v>
      </c>
      <c r="AY126" s="21" t="s">
        <v>346</v>
      </c>
      <c r="BE126" s="112">
        <f>IF(U126="základní",N126,0)</f>
        <v>0</v>
      </c>
      <c r="BF126" s="112">
        <f>IF(U126="snížená",N126,0)</f>
        <v>0</v>
      </c>
      <c r="BG126" s="112">
        <f>IF(U126="zákl. přenesená",N126,0)</f>
        <v>0</v>
      </c>
      <c r="BH126" s="112">
        <f>IF(U126="sníž. přenesená",N126,0)</f>
        <v>0</v>
      </c>
      <c r="BI126" s="112">
        <f>IF(U126="nulová",N126,0)</f>
        <v>0</v>
      </c>
      <c r="BJ126" s="21" t="s">
        <v>85</v>
      </c>
      <c r="BK126" s="112">
        <f>L126*K126</f>
        <v>0</v>
      </c>
    </row>
    <row r="127" spans="2:63" s="1" customFormat="1" ht="22.35" customHeight="1">
      <c r="B127" s="37"/>
      <c r="C127" s="204" t="s">
        <v>21</v>
      </c>
      <c r="D127" s="204" t="s">
        <v>149</v>
      </c>
      <c r="E127" s="205" t="s">
        <v>21</v>
      </c>
      <c r="F127" s="294" t="s">
        <v>21</v>
      </c>
      <c r="G127" s="294"/>
      <c r="H127" s="294"/>
      <c r="I127" s="294"/>
      <c r="J127" s="206" t="s">
        <v>21</v>
      </c>
      <c r="K127" s="173"/>
      <c r="L127" s="277"/>
      <c r="M127" s="279"/>
      <c r="N127" s="279">
        <f t="shared" si="5"/>
        <v>0</v>
      </c>
      <c r="O127" s="279"/>
      <c r="P127" s="279"/>
      <c r="Q127" s="279"/>
      <c r="R127" s="39"/>
      <c r="T127" s="174" t="s">
        <v>21</v>
      </c>
      <c r="U127" s="207" t="s">
        <v>42</v>
      </c>
      <c r="V127" s="58"/>
      <c r="W127" s="58"/>
      <c r="X127" s="58"/>
      <c r="Y127" s="58"/>
      <c r="Z127" s="58"/>
      <c r="AA127" s="60"/>
      <c r="AT127" s="21" t="s">
        <v>346</v>
      </c>
      <c r="AU127" s="21" t="s">
        <v>85</v>
      </c>
      <c r="AY127" s="21" t="s">
        <v>346</v>
      </c>
      <c r="BE127" s="112">
        <f>IF(U127="základní",N127,0)</f>
        <v>0</v>
      </c>
      <c r="BF127" s="112">
        <f>IF(U127="snížená",N127,0)</f>
        <v>0</v>
      </c>
      <c r="BG127" s="112">
        <f>IF(U127="zákl. přenesená",N127,0)</f>
        <v>0</v>
      </c>
      <c r="BH127" s="112">
        <f>IF(U127="sníž. přenesená",N127,0)</f>
        <v>0</v>
      </c>
      <c r="BI127" s="112">
        <f>IF(U127="nulová",N127,0)</f>
        <v>0</v>
      </c>
      <c r="BJ127" s="21" t="s">
        <v>85</v>
      </c>
      <c r="BK127" s="112">
        <f>L127*K127</f>
        <v>0</v>
      </c>
    </row>
    <row r="128" spans="2:18" s="1" customFormat="1" ht="6.95" customHeight="1"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3"/>
    </row>
  </sheetData>
  <sheetProtection algorithmName="SHA-512" hashValue="5U5RLirRHTJozi5rTkyUco6KdCeKtxhMN3n35rcqUyPnZBO829Qd+rGivrlGTPTXOhU3UGOsILA4NWZGxksM2A==" saltValue="WhrbnSN+Z5klL9wTbcVDuzaoVcnM12tXQJXpQFwHVe4mExaZxoocIB//zz5JLYweMjGvsuj7iN6w7uWIV81swg==" spinCount="10" sheet="1" objects="1" scenarios="1" formatColumns="0" formatRows="0"/>
  <mergeCells count="87">
    <mergeCell ref="S2:AC2"/>
    <mergeCell ref="N118:Q118"/>
    <mergeCell ref="N119:Q119"/>
    <mergeCell ref="N120:Q120"/>
    <mergeCell ref="N122:Q122"/>
    <mergeCell ref="H1:K1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1:I121"/>
    <mergeCell ref="L121:M121"/>
    <mergeCell ref="N121:Q121"/>
    <mergeCell ref="F123:I123"/>
    <mergeCell ref="L123:M123"/>
    <mergeCell ref="N123:Q123"/>
    <mergeCell ref="M114:Q114"/>
    <mergeCell ref="M115:Q115"/>
    <mergeCell ref="F117:I117"/>
    <mergeCell ref="L117:M117"/>
    <mergeCell ref="N117:Q117"/>
    <mergeCell ref="L101:Q101"/>
    <mergeCell ref="C107:Q107"/>
    <mergeCell ref="F109:P109"/>
    <mergeCell ref="F110:P110"/>
    <mergeCell ref="M112:P112"/>
    <mergeCell ref="D97:H97"/>
    <mergeCell ref="N97:Q97"/>
    <mergeCell ref="D98:H98"/>
    <mergeCell ref="N98:Q98"/>
    <mergeCell ref="N99:Q99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1:Q91"/>
    <mergeCell ref="N93:Q93"/>
    <mergeCell ref="F79:P79"/>
    <mergeCell ref="M81:P81"/>
    <mergeCell ref="M83:Q83"/>
    <mergeCell ref="M84:Q84"/>
    <mergeCell ref="C86:G86"/>
    <mergeCell ref="N86:Q86"/>
    <mergeCell ref="H36:J36"/>
    <mergeCell ref="M36:P36"/>
    <mergeCell ref="L38:P38"/>
    <mergeCell ref="C76:Q76"/>
    <mergeCell ref="F78:P78"/>
    <mergeCell ref="H33:J33"/>
    <mergeCell ref="M33:P33"/>
    <mergeCell ref="H34:J34"/>
    <mergeCell ref="M34:P34"/>
    <mergeCell ref="H35:J35"/>
    <mergeCell ref="M35:P35"/>
    <mergeCell ref="M27:P27"/>
    <mergeCell ref="M28:P28"/>
    <mergeCell ref="M30:P30"/>
    <mergeCell ref="H32:J32"/>
    <mergeCell ref="M32:P32"/>
    <mergeCell ref="O17:P17"/>
    <mergeCell ref="O18:P18"/>
    <mergeCell ref="O20:P20"/>
    <mergeCell ref="O21:P21"/>
    <mergeCell ref="E24:L24"/>
    <mergeCell ref="O11:P11"/>
    <mergeCell ref="O12:P12"/>
    <mergeCell ref="O14:P14"/>
    <mergeCell ref="E15:L15"/>
    <mergeCell ref="O15:P15"/>
    <mergeCell ref="C2:Q2"/>
    <mergeCell ref="C4:Q4"/>
    <mergeCell ref="F6:P6"/>
    <mergeCell ref="F7:P7"/>
    <mergeCell ref="O9:P9"/>
  </mergeCells>
  <dataValidations count="2">
    <dataValidation type="list" allowBlank="1" showInputMessage="1" showErrorMessage="1" error="Povoleny jsou hodnoty K, M." sqref="D123:D128">
      <formula1>"K, M"</formula1>
    </dataValidation>
    <dataValidation type="list" allowBlank="1" showInputMessage="1" showErrorMessage="1" error="Povoleny jsou hodnoty základní, snížená, zákl. přenesená, sníž. přenesená, nulová." sqref="U123:U12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Matoušek Jan</cp:lastModifiedBy>
  <cp:lastPrinted>2017-07-18T13:23:20Z</cp:lastPrinted>
  <dcterms:created xsi:type="dcterms:W3CDTF">2017-07-18T07:32:36Z</dcterms:created>
  <dcterms:modified xsi:type="dcterms:W3CDTF">2017-07-18T13:23:25Z</dcterms:modified>
  <cp:category/>
  <cp:version/>
  <cp:contentType/>
  <cp:contentStatus/>
</cp:coreProperties>
</file>