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<sst xmlns="http://schemas.openxmlformats.org/spreadsheetml/2006/main" count="773" uniqueCount="279">
  <si>
    <t>KRYCÍ LIST ROZPOČTU</t>
  </si>
  <si>
    <t>Název stavby</t>
  </si>
  <si>
    <t>K 1606 stavební úpravy komunikací a VO v ul. Tylovy, Litvínov</t>
  </si>
  <si>
    <t>JKSO</t>
  </si>
  <si>
    <t xml:space="preserve"> </t>
  </si>
  <si>
    <t>Kód stavby</t>
  </si>
  <si>
    <t>APRO-12B</t>
  </si>
  <si>
    <t>Název objektu</t>
  </si>
  <si>
    <t>SO 102 - Veřejné osvětlení</t>
  </si>
  <si>
    <t>EČO</t>
  </si>
  <si>
    <t>Kód objektu</t>
  </si>
  <si>
    <t>SO 102</t>
  </si>
  <si>
    <t>Název části</t>
  </si>
  <si>
    <t>Místo</t>
  </si>
  <si>
    <t>Litvínov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</si>
  <si>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</si>
  <si>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</si>
  <si>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</si>
  <si>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</si>
  <si>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</si>
  <si>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</si>
  <si>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</si>
  <si>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ing. Pavel Adamec</t>
  </si>
  <si>
    <t>Zhotovitel</t>
  </si>
  <si>
    <t>Rozpočet číslo</t>
  </si>
  <si>
    <t>Zpracoval</t>
  </si>
  <si>
    <t>Dne</t>
  </si>
  <si>
    <t>www.rora.cz</t>
  </si>
  <si>
    <t>16.05.2017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</si>
  <si>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</si>
  <si>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</si>
  <si>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</si>
  <si>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</si>
  <si>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</si>
  <si>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</si>
  <si>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</si>
  <si>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</si>
  <si>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</si>
  <si>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</si>
  <si>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</si>
  <si>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</si>
  <si>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</si>
  <si>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</si>
  <si>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</si>
  <si>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</si>
  <si>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</si>
  <si>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</si>
  <si>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</si>
  <si>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</si>
  <si>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</si>
  <si>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</si>
  <si>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</si>
  <si>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</si>
  <si>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</si>
  <si>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</si>
  <si>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</si>
  <si>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</si>
  <si>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</si>
  <si>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</si>
  <si>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</si>
  <si>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</si>
  <si>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</si>
  <si>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</si>
  <si>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</si>
  <si>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</si>
  <si>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</si>
  <si>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</si>
  <si>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</si>
  <si>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</si>
  <si>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</si>
  <si>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</si>
  <si>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</si>
  <si>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</si>
  <si>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</si>
  <si>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</si>
  <si>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</si>
  <si>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</si>
  <si>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</si>
  <si>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</si>
  <si>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</si>
  <si>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</si>
  <si>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</si>
  <si>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</si>
  <si>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</si>
  <si>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</si>
  <si>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</si>
  <si>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</si>
  <si>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</si>
  <si>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</si>
  <si>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</si>
  <si>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</si>
  <si>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</si>
  <si>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</si>
  <si>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</si>
  <si>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</si>
  <si>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</si>
  <si>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</si>
  <si>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</si>
  <si>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</si>
  <si>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</si>
  <si>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</si>
  <si>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</si>
  <si>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</si>
  <si>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</si>
  <si>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</si>
  <si>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</si>
  <si>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</si>
  <si>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</si>
  <si>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</si>
  <si>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</si>
  <si>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</si>
  <si>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</si>
  <si>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</si>
  <si>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100001601</t>
  </si>
  <si>
    <t>Urovnání dna výkopu</t>
  </si>
  <si>
    <t>kus</t>
  </si>
  <si>
    <t>2</t>
  </si>
  <si>
    <t>221</t>
  </si>
  <si>
    <t>113106123</t>
  </si>
  <si>
    <t>Rozebrání dlažeb nebo dílců komunikací pro pěší ze zámkových dlaždic</t>
  </si>
  <si>
    <t>m2</t>
  </si>
  <si>
    <t>3 "zpětně použít!</t>
  </si>
  <si>
    <t>-1</t>
  </si>
  <si>
    <t>3</t>
  </si>
  <si>
    <t>113107143</t>
  </si>
  <si>
    <t>Odstranění podkladu pl do 50 m2 živičných tl 150 mm</t>
  </si>
  <si>
    <t>4</t>
  </si>
  <si>
    <t>113204111</t>
  </si>
  <si>
    <t>Vytrhání obrub záhonových</t>
  </si>
  <si>
    <t>m</t>
  </si>
  <si>
    <t>5</t>
  </si>
  <si>
    <t>Komunikace</t>
  </si>
  <si>
    <t>564851111</t>
  </si>
  <si>
    <t>Podklad ze štěrkodrtě ŠD tl 150 mm</t>
  </si>
  <si>
    <t>12</t>
  </si>
  <si>
    <t>Součet</t>
  </si>
  <si>
    <t>6</t>
  </si>
  <si>
    <t>596211111.1</t>
  </si>
  <si>
    <t>Kladení zámkové dlažby komunikací pro pěší tl 60 mm skupiny A pl do 100 m2</t>
  </si>
  <si>
    <t>7</t>
  </si>
  <si>
    <t>M</t>
  </si>
  <si>
    <t>MAT</t>
  </si>
  <si>
    <t>592453080</t>
  </si>
  <si>
    <t>dlažba 20 x 10 x 6 cm přírodní</t>
  </si>
  <si>
    <t>9</t>
  </si>
  <si>
    <t>Ostatní konstrukce a práce-bourání</t>
  </si>
  <si>
    <t>8</t>
  </si>
  <si>
    <t>231</t>
  </si>
  <si>
    <t>916331112</t>
  </si>
  <si>
    <t>Osazení zahradního obrubníku betonového do lože z betonu s boční opěrou</t>
  </si>
  <si>
    <t>592172190</t>
  </si>
  <si>
    <t>obrubník betonový parkový 50 x 8 x 20 cm šedý</t>
  </si>
  <si>
    <t>10</t>
  </si>
  <si>
    <t>919735113</t>
  </si>
  <si>
    <t>Řezání stávajícího živičného krytu hl do 150 mm</t>
  </si>
  <si>
    <t>11</t>
  </si>
  <si>
    <t>966006101</t>
  </si>
  <si>
    <t>Vybourání stožárů VO</t>
  </si>
  <si>
    <t>99</t>
  </si>
  <si>
    <t>Přesun hmot</t>
  </si>
  <si>
    <t>997221561</t>
  </si>
  <si>
    <t>Vodorovná doprava suti z kusových materiálů do 1 km</t>
  </si>
  <si>
    <t>t</t>
  </si>
  <si>
    <t>13</t>
  </si>
  <si>
    <t>997221569</t>
  </si>
  <si>
    <t>Příplatek ZKD 1 km u vodorovné dopravy suti z kusových materiálů</t>
  </si>
  <si>
    <t>14</t>
  </si>
  <si>
    <t>997221611</t>
  </si>
  <si>
    <t>Nakládání suti na dopravní prostředky pro vodorovnou dopravu</t>
  </si>
  <si>
    <t>15</t>
  </si>
  <si>
    <t>997221845</t>
  </si>
  <si>
    <t>Poplatek za uložení odpadu z asfaltových a betonových povrchů na skládce (skládkovné)</t>
  </si>
  <si>
    <t>16</t>
  </si>
  <si>
    <t>998225111</t>
  </si>
  <si>
    <t xml:space="preserve">Přesun hmot  </t>
  </si>
  <si>
    <t>17</t>
  </si>
  <si>
    <t>998225194</t>
  </si>
  <si>
    <t>Příplatek k přesunu hmot do 5000 m</t>
  </si>
  <si>
    <t>18</t>
  </si>
  <si>
    <t>998225195</t>
  </si>
  <si>
    <t>Příplatek k přesunu hmot ZKD 5000 m</t>
  </si>
  <si>
    <t>Práce a dodávky PSV</t>
  </si>
  <si>
    <t>743</t>
  </si>
  <si>
    <t>Elektromontáže - hrubá montáž</t>
  </si>
  <si>
    <t>19</t>
  </si>
  <si>
    <t>741</t>
  </si>
  <si>
    <t>743612111</t>
  </si>
  <si>
    <t>Montáž vodič uzemňovací FeZn pásek průřezu do 120 mm2v městské zástavbě v zemi</t>
  </si>
  <si>
    <t>4,7</t>
  </si>
  <si>
    <t>118</t>
  </si>
  <si>
    <t>227</t>
  </si>
  <si>
    <t>24</t>
  </si>
  <si>
    <t>20</t>
  </si>
  <si>
    <t>354420620</t>
  </si>
  <si>
    <t>páska zemnící 30 x 4 mm FeZn</t>
  </si>
  <si>
    <t>kg</t>
  </si>
  <si>
    <t>Práce a dodávky M</t>
  </si>
  <si>
    <t>21-M</t>
  </si>
  <si>
    <t>Elektromontáže</t>
  </si>
  <si>
    <t>21</t>
  </si>
  <si>
    <t>921</t>
  </si>
  <si>
    <t>21000001</t>
  </si>
  <si>
    <t xml:space="preserve">Propojení na stávající kabel a zemnící pásku  </t>
  </si>
  <si>
    <t>22</t>
  </si>
  <si>
    <t>555000001</t>
  </si>
  <si>
    <t>svorkovnice odbočná</t>
  </si>
  <si>
    <t>ks</t>
  </si>
  <si>
    <t>23</t>
  </si>
  <si>
    <t>555000002</t>
  </si>
  <si>
    <t>svorkovnice průběžná</t>
  </si>
  <si>
    <t>555000003</t>
  </si>
  <si>
    <t>křížová spojka SK</t>
  </si>
  <si>
    <t>25</t>
  </si>
  <si>
    <t>555000004</t>
  </si>
  <si>
    <t>pojistka F 6,3 A keramická - 5x20mm</t>
  </si>
  <si>
    <t>26</t>
  </si>
  <si>
    <t>210204011</t>
  </si>
  <si>
    <t>Montáž stožárů osvětlení ocelových samostatně stojících délky do 12 m</t>
  </si>
  <si>
    <t>včetně vystrojení, připojení, uzemění a zoložení stožárnu, kompletní montáž</t>
  </si>
  <si>
    <t>P</t>
  </si>
  <si>
    <t>27</t>
  </si>
  <si>
    <t>316304591</t>
  </si>
  <si>
    <t>stožár bezpaticový 6m (133/89/60 mm) s ochrannou
manžetou  a svítidla SON-T 70 W se zdrojem 1x SON-T 70W.
!!!Vždy kompletní funkční dodávka svítidlo+stožár+příslušenství!!!</t>
  </si>
  <si>
    <t>28</t>
  </si>
  <si>
    <t>316304592</t>
  </si>
  <si>
    <t>stožár bezpaticový 8m (133/89/60 mm) s
ochrannou manžetou a svítidla SON-T 70 W se zdrojem 1x SON-T 70 W
!!!Vždy kompletní funkční dodávka svítidlo+stožár+příslušenství!!!</t>
  </si>
  <si>
    <t>29</t>
  </si>
  <si>
    <t>316304593</t>
  </si>
  <si>
    <t>svítidlo  70 W + bezpaticový stožár 6m (133/89/60 mm)</t>
  </si>
  <si>
    <t xml:space="preserve">svítidlo 70 W. Svítidlo bude umístěno na bezpaticovém stožáru stožár 6m (133/89/60 mm) s ochrannou manžetou
!!!Vždy kompletní funkční dodávka svítidlo+stožár+příslušenství!!!
 </t>
  </si>
  <si>
    <t>30</t>
  </si>
  <si>
    <t>316304594</t>
  </si>
  <si>
    <t>svítidlo 70 W + bezpaticový stožár 6m (133/89/60 mm)</t>
  </si>
  <si>
    <t xml:space="preserve">svítidlo 70 W. Svítidlo bude umístěno na bezpaticovém stožáru, stožár 6m (133/89/60 mm) s ochrannou manžetou
!!!Vždy kompletní funkční dodávka svítidlo+stožár+příslušenství!!!
</t>
  </si>
  <si>
    <t>31</t>
  </si>
  <si>
    <t>210204091</t>
  </si>
  <si>
    <t>2+2</t>
  </si>
  <si>
    <t>32</t>
  </si>
  <si>
    <t>316305191</t>
  </si>
  <si>
    <t>svítidlo 58W IP65 
Svítidlo bude umístěno na bezpaticovém stožáru
stožár 8m (133/89/60 mm)s ochrannou manžetou  a výložníku
 (délka vyložení 0,5m)
!!!Vždy kompletní funkční dodávka svítidlo+stožár+příslušenství!!!</t>
  </si>
  <si>
    <t>33</t>
  </si>
  <si>
    <t>316305192</t>
  </si>
  <si>
    <t>svítidlo 58 W IP65 
Svítidlo bude umístěno na bezpaticovém stožáru 
stožár 8m (133/89/60 mm)s ochrannou manžetou a výložníku
 (délka vyložení 1,0 m)
!!!Vždy kompletní funkční dodávka svítidlo+stožár+příslušenství!!!</t>
  </si>
  <si>
    <t>34</t>
  </si>
  <si>
    <t>210800529</t>
  </si>
  <si>
    <t>Montáž měděných vodičů CY, HO5V, HO7V, NYY, YY 16 mm2 uložených volně</t>
  </si>
  <si>
    <t>35</t>
  </si>
  <si>
    <t>341110800</t>
  </si>
  <si>
    <t>kabel silový s Cu jádrem CYKY J 4x16 mm2</t>
  </si>
  <si>
    <t>46-M</t>
  </si>
  <si>
    <t>Zemní práce při extr.mont.pracích</t>
  </si>
  <si>
    <t>36</t>
  </si>
  <si>
    <t>946</t>
  </si>
  <si>
    <t>460202053</t>
  </si>
  <si>
    <t>Hloubení kabelových nezapažených rýh strojně š 40 cm, hl 70 cm, v hornině tř 3</t>
  </si>
  <si>
    <t>37</t>
  </si>
  <si>
    <t>460300002</t>
  </si>
  <si>
    <t>Zásyp jam nebo rýh strojně včetně zhutnění ve volném terénu</t>
  </si>
  <si>
    <t>m3</t>
  </si>
  <si>
    <t>397,7*0,4*0,7</t>
  </si>
  <si>
    <t>38</t>
  </si>
  <si>
    <t>460421001</t>
  </si>
  <si>
    <t>Lože kabelů z písku nebo štěrkopísku tl 5 cm nad kabel, bez zakrytí, šířky lože do 65 cm</t>
  </si>
  <si>
    <t>OST</t>
  </si>
  <si>
    <t>39</t>
  </si>
  <si>
    <t>PK</t>
  </si>
  <si>
    <t>OST 01</t>
  </si>
  <si>
    <t>Zhotovení revizní zprávy elektro</t>
  </si>
  <si>
    <t>kpl</t>
  </si>
  <si>
    <t>40</t>
  </si>
  <si>
    <t>OST 02</t>
  </si>
  <si>
    <t>Měření intenzity osvětlení</t>
  </si>
  <si>
    <t>1"posunutí stávajícího stožáru"</t>
  </si>
  <si>
    <t>stožár bezpaticový 6m (133/89/60 mm) + svítidlo 70 W se zdrojem</t>
  </si>
  <si>
    <t xml:space="preserve">stožár bezpaticový 8m (133/89/60 mm) + svítidlo 70 W se zdrojem </t>
  </si>
  <si>
    <t>svítidlo 58W IP65 svítidlo + bezpaticový stožár  8m (133/89/60 mm)</t>
  </si>
  <si>
    <t>Montáž stožárů osvětlení ocelových samostatně stojících délky do 12 m s vyložením</t>
  </si>
  <si>
    <t xml:space="preserve">svítidlo 58 W IP65 svítidlo + bezpaticový stožár 8 m (133/89/60 mm) 
</t>
  </si>
  <si>
    <t>včetně vystrojení, připojení, uzemění a založení stožáru, kompletní montáž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</si>
</sst>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5" borderId="0" xfId="0" applyNumberFormat="1" applyFont="1" applyFill="1" applyAlignment="1" applyProtection="1">
      <alignment horizontal="right" vertical="center"/>
      <protection locked="0"/>
    </xf>
    <xf numFmtId="0" fontId="2" fillId="35" borderId="0" xfId="0" applyFont="1" applyFill="1" applyAlignment="1" applyProtection="1">
      <alignment horizontal="left" vertical="center"/>
      <protection locked="0"/>
    </xf>
    <xf numFmtId="0" fontId="9" fillId="35" borderId="0" xfId="0" applyFont="1" applyFill="1" applyAlignment="1" applyProtection="1">
      <alignment horizontal="left" vertical="center"/>
      <protection locked="0"/>
    </xf>
    <xf numFmtId="166" fontId="23" fillId="35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R47" sqref="R4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90" t="s">
        <v>2</v>
      </c>
      <c r="F5" s="191"/>
      <c r="G5" s="191"/>
      <c r="H5" s="191"/>
      <c r="I5" s="191"/>
      <c r="J5" s="19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3" t="s">
        <v>8</v>
      </c>
      <c r="F7" s="194"/>
      <c r="G7" s="194"/>
      <c r="H7" s="194"/>
      <c r="I7" s="194"/>
      <c r="J7" s="195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6" t="s">
        <v>4</v>
      </c>
      <c r="F9" s="197"/>
      <c r="G9" s="197"/>
      <c r="H9" s="197"/>
      <c r="I9" s="197"/>
      <c r="J9" s="198"/>
      <c r="K9" s="14"/>
      <c r="L9" s="14"/>
      <c r="M9" s="14"/>
      <c r="N9" s="14"/>
      <c r="O9" s="14" t="s">
        <v>13</v>
      </c>
      <c r="P9" s="199" t="s">
        <v>14</v>
      </c>
      <c r="Q9" s="197"/>
      <c r="R9" s="198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21</v>
      </c>
      <c r="C27" s="14"/>
      <c r="D27" s="14"/>
      <c r="E27" s="23" t="s">
        <v>22</v>
      </c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23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4" t="s">
        <v>26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27</v>
      </c>
      <c r="H31" s="36"/>
      <c r="I31" s="37"/>
      <c r="J31" s="14"/>
      <c r="K31" s="14"/>
      <c r="L31" s="14"/>
      <c r="M31" s="14"/>
      <c r="N31" s="14"/>
      <c r="O31" s="38" t="s">
        <v>28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29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30</v>
      </c>
      <c r="B34" s="48"/>
      <c r="C34" s="48"/>
      <c r="D34" s="49"/>
      <c r="E34" s="50" t="s">
        <v>31</v>
      </c>
      <c r="F34" s="49"/>
      <c r="G34" s="50" t="s">
        <v>32</v>
      </c>
      <c r="H34" s="48"/>
      <c r="I34" s="49"/>
      <c r="J34" s="50" t="s">
        <v>33</v>
      </c>
      <c r="K34" s="48"/>
      <c r="L34" s="50" t="s">
        <v>34</v>
      </c>
      <c r="M34" s="48"/>
      <c r="N34" s="48"/>
      <c r="O34" s="49"/>
      <c r="P34" s="50" t="s">
        <v>35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36</v>
      </c>
      <c r="F36" s="44"/>
      <c r="G36" s="44"/>
      <c r="H36" s="44"/>
      <c r="I36" s="44"/>
      <c r="J36" s="61" t="s">
        <v>37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38</v>
      </c>
      <c r="B37" s="63"/>
      <c r="C37" s="64" t="s">
        <v>39</v>
      </c>
      <c r="D37" s="65"/>
      <c r="E37" s="65"/>
      <c r="F37" s="66"/>
      <c r="G37" s="62" t="s">
        <v>40</v>
      </c>
      <c r="H37" s="67"/>
      <c r="I37" s="64" t="s">
        <v>41</v>
      </c>
      <c r="J37" s="65"/>
      <c r="K37" s="65"/>
      <c r="L37" s="62" t="s">
        <v>42</v>
      </c>
      <c r="M37" s="67"/>
      <c r="N37" s="64" t="s">
        <v>43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44</v>
      </c>
      <c r="C38" s="17"/>
      <c r="D38" s="70" t="s">
        <v>45</v>
      </c>
      <c r="E38" s="71">
        <f>SUMIF(Rozpocet!O5:O127,8,Rozpocet!I5:I127)</f>
        <v>0</v>
      </c>
      <c r="F38" s="72"/>
      <c r="G38" s="68">
        <v>8</v>
      </c>
      <c r="H38" s="73" t="s">
        <v>46</v>
      </c>
      <c r="I38" s="30"/>
      <c r="J38" s="74"/>
      <c r="K38" s="75"/>
      <c r="L38" s="68">
        <v>13</v>
      </c>
      <c r="M38" s="28" t="s">
        <v>47</v>
      </c>
      <c r="N38" s="36"/>
      <c r="O38" s="36"/>
      <c r="P38" s="76">
        <f>M49</f>
        <v>21</v>
      </c>
      <c r="Q38" s="77" t="s">
        <v>48</v>
      </c>
      <c r="R38" s="71"/>
      <c r="S38" s="72"/>
    </row>
    <row r="39" spans="1:19" ht="20.25" customHeight="1">
      <c r="A39" s="68">
        <v>2</v>
      </c>
      <c r="B39" s="78"/>
      <c r="C39" s="33"/>
      <c r="D39" s="70" t="s">
        <v>49</v>
      </c>
      <c r="E39" s="71">
        <f>SUMIF(Rozpocet!O10:O127,4,Rozpocet!I10:I127)</f>
        <v>0</v>
      </c>
      <c r="F39" s="72"/>
      <c r="G39" s="68">
        <v>9</v>
      </c>
      <c r="H39" s="14" t="s">
        <v>50</v>
      </c>
      <c r="I39" s="70"/>
      <c r="J39" s="74"/>
      <c r="K39" s="75"/>
      <c r="L39" s="68">
        <v>14</v>
      </c>
      <c r="M39" s="28" t="s">
        <v>51</v>
      </c>
      <c r="N39" s="36"/>
      <c r="O39" s="36"/>
      <c r="P39" s="76">
        <f>M49</f>
        <v>21</v>
      </c>
      <c r="Q39" s="77" t="s">
        <v>48</v>
      </c>
      <c r="R39" s="71"/>
      <c r="S39" s="72"/>
    </row>
    <row r="40" spans="1:19" ht="20.25" customHeight="1">
      <c r="A40" s="68">
        <v>3</v>
      </c>
      <c r="B40" s="69" t="s">
        <v>52</v>
      </c>
      <c r="C40" s="17"/>
      <c r="D40" s="70" t="s">
        <v>45</v>
      </c>
      <c r="E40" s="71">
        <f>SUMIF(Rozpocet!O11:O127,32,Rozpocet!I11:I127)</f>
        <v>0</v>
      </c>
      <c r="F40" s="72"/>
      <c r="G40" s="68">
        <v>10</v>
      </c>
      <c r="H40" s="73" t="s">
        <v>53</v>
      </c>
      <c r="I40" s="30"/>
      <c r="J40" s="74"/>
      <c r="K40" s="75"/>
      <c r="L40" s="68">
        <v>15</v>
      </c>
      <c r="M40" s="28" t="s">
        <v>54</v>
      </c>
      <c r="N40" s="36"/>
      <c r="O40" s="36"/>
      <c r="P40" s="76">
        <f>M49</f>
        <v>21</v>
      </c>
      <c r="Q40" s="77" t="s">
        <v>48</v>
      </c>
      <c r="R40" s="71"/>
      <c r="S40" s="72"/>
    </row>
    <row r="41" spans="1:19" ht="20.25" customHeight="1">
      <c r="A41" s="68">
        <v>4</v>
      </c>
      <c r="B41" s="78"/>
      <c r="C41" s="33"/>
      <c r="D41" s="70" t="s">
        <v>49</v>
      </c>
      <c r="E41" s="71">
        <f>SUMIF(Rozpocet!O12:O127,16,Rozpocet!I12:I127)+SUMIF(Rozpocet!O12:O127,128,Rozpocet!I12:I127)</f>
        <v>0</v>
      </c>
      <c r="F41" s="72"/>
      <c r="G41" s="68">
        <v>11</v>
      </c>
      <c r="H41" s="73"/>
      <c r="I41" s="30"/>
      <c r="J41" s="74"/>
      <c r="K41" s="75"/>
      <c r="L41" s="68">
        <v>16</v>
      </c>
      <c r="M41" s="28" t="s">
        <v>55</v>
      </c>
      <c r="N41" s="36"/>
      <c r="O41" s="36"/>
      <c r="P41" s="76">
        <f>M49</f>
        <v>21</v>
      </c>
      <c r="Q41" s="77" t="s">
        <v>48</v>
      </c>
      <c r="R41" s="71"/>
      <c r="S41" s="72"/>
    </row>
    <row r="42" spans="1:19" ht="20.25" customHeight="1">
      <c r="A42" s="68">
        <v>5</v>
      </c>
      <c r="B42" s="69" t="s">
        <v>56</v>
      </c>
      <c r="C42" s="17"/>
      <c r="D42" s="70" t="s">
        <v>45</v>
      </c>
      <c r="E42" s="71">
        <f>SUMIF(Rozpocet!O13:O127,256,Rozpocet!I13:I127)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57</v>
      </c>
      <c r="N42" s="36"/>
      <c r="O42" s="36"/>
      <c r="P42" s="76">
        <f>M49</f>
        <v>21</v>
      </c>
      <c r="Q42" s="77" t="s">
        <v>48</v>
      </c>
      <c r="R42" s="71"/>
      <c r="S42" s="72"/>
    </row>
    <row r="43" spans="1:19" ht="20.25" customHeight="1">
      <c r="A43" s="68">
        <v>6</v>
      </c>
      <c r="B43" s="78"/>
      <c r="C43" s="33"/>
      <c r="D43" s="70" t="s">
        <v>49</v>
      </c>
      <c r="E43" s="71">
        <f>SUMIF(Rozpocet!O14:O127,64,Rozpocet!I14:I127)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58</v>
      </c>
      <c r="N43" s="36"/>
      <c r="O43" s="36"/>
      <c r="P43" s="36"/>
      <c r="Q43" s="30"/>
      <c r="R43" s="71"/>
      <c r="S43" s="72"/>
    </row>
    <row r="44" spans="1:19" ht="20.25" customHeight="1">
      <c r="A44" s="68">
        <v>7</v>
      </c>
      <c r="B44" s="81" t="s">
        <v>59</v>
      </c>
      <c r="C44" s="36"/>
      <c r="D44" s="30"/>
      <c r="E44" s="82">
        <f>SUM(E38:E43)</f>
        <v>0</v>
      </c>
      <c r="F44" s="46"/>
      <c r="G44" s="68">
        <v>12</v>
      </c>
      <c r="H44" s="81" t="s">
        <v>60</v>
      </c>
      <c r="I44" s="30"/>
      <c r="J44" s="83"/>
      <c r="K44" s="84"/>
      <c r="L44" s="68">
        <v>19</v>
      </c>
      <c r="M44" s="69" t="s">
        <v>61</v>
      </c>
      <c r="N44" s="26"/>
      <c r="O44" s="26"/>
      <c r="P44" s="26"/>
      <c r="Q44" s="85"/>
      <c r="R44" s="82"/>
      <c r="S44" s="46"/>
    </row>
    <row r="45" spans="1:19" ht="20.25" customHeight="1">
      <c r="A45" s="86">
        <v>20</v>
      </c>
      <c r="B45" s="87" t="s">
        <v>62</v>
      </c>
      <c r="C45" s="88"/>
      <c r="D45" s="89"/>
      <c r="E45" s="90">
        <f>SUMIF(Rozpocet!O14:O127,512,Rozpocet!I14:I127)</f>
        <v>0</v>
      </c>
      <c r="F45" s="42"/>
      <c r="G45" s="86">
        <v>21</v>
      </c>
      <c r="H45" s="87" t="s">
        <v>63</v>
      </c>
      <c r="I45" s="89"/>
      <c r="J45" s="91"/>
      <c r="K45" s="92">
        <f>M49</f>
        <v>21</v>
      </c>
      <c r="L45" s="86">
        <v>22</v>
      </c>
      <c r="M45" s="87" t="s">
        <v>64</v>
      </c>
      <c r="N45" s="88"/>
      <c r="O45" s="88"/>
      <c r="P45" s="88"/>
      <c r="Q45" s="89"/>
      <c r="R45" s="90"/>
      <c r="S45" s="42"/>
    </row>
    <row r="46" spans="1:19" ht="20.25" customHeight="1">
      <c r="A46" s="93" t="s">
        <v>21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65</v>
      </c>
      <c r="M46" s="49"/>
      <c r="N46" s="64" t="s">
        <v>66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67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68</v>
      </c>
      <c r="B48" s="32"/>
      <c r="C48" s="32"/>
      <c r="D48" s="32"/>
      <c r="E48" s="32"/>
      <c r="F48" s="33"/>
      <c r="G48" s="99" t="s">
        <v>69</v>
      </c>
      <c r="H48" s="32"/>
      <c r="I48" s="32"/>
      <c r="J48" s="32"/>
      <c r="K48" s="32"/>
      <c r="L48" s="68">
        <v>24</v>
      </c>
      <c r="M48" s="100">
        <v>15</v>
      </c>
      <c r="N48" s="33" t="s">
        <v>48</v>
      </c>
      <c r="O48" s="101">
        <f>R47-O49</f>
        <v>0</v>
      </c>
      <c r="P48" s="36" t="s">
        <v>70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20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48</v>
      </c>
      <c r="O49" s="101">
        <f>ROUND(SUMIF(Rozpocet!N14:N127,M49,Rozpocet!I14:I127)+SUMIF(P38:P42,M49,R38:R42)+IF(K45=M49,J45,0),2)</f>
        <v>0</v>
      </c>
      <c r="P49" s="36" t="s">
        <v>70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71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68</v>
      </c>
      <c r="B51" s="32"/>
      <c r="C51" s="32"/>
      <c r="D51" s="32"/>
      <c r="E51" s="32"/>
      <c r="F51" s="33"/>
      <c r="G51" s="99" t="s">
        <v>69</v>
      </c>
      <c r="H51" s="32"/>
      <c r="I51" s="32"/>
      <c r="J51" s="32"/>
      <c r="K51" s="32"/>
      <c r="L51" s="62" t="s">
        <v>72</v>
      </c>
      <c r="M51" s="49"/>
      <c r="N51" s="64" t="s">
        <v>73</v>
      </c>
      <c r="O51" s="48"/>
      <c r="P51" s="48"/>
      <c r="Q51" s="48"/>
      <c r="R51" s="112"/>
      <c r="S51" s="51"/>
    </row>
    <row r="52" spans="1:19" ht="20.25" customHeight="1">
      <c r="A52" s="104" t="s">
        <v>23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74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75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68</v>
      </c>
      <c r="B54" s="41"/>
      <c r="C54" s="41"/>
      <c r="D54" s="41"/>
      <c r="E54" s="41"/>
      <c r="F54" s="114"/>
      <c r="G54" s="115" t="s">
        <v>69</v>
      </c>
      <c r="H54" s="41"/>
      <c r="I54" s="41"/>
      <c r="J54" s="41"/>
      <c r="K54" s="41"/>
      <c r="L54" s="86">
        <v>29</v>
      </c>
      <c r="M54" s="87" t="s">
        <v>76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K 1606 stavební úpravy komunikací a VO v ul. Tylovy, Litvínov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SO 102 - Veřejné osvětlení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28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85</v>
      </c>
      <c r="B11" s="125" t="s">
        <v>86</v>
      </c>
      <c r="C11" s="126" t="s">
        <v>87</v>
      </c>
      <c r="D11" s="127" t="s">
        <v>88</v>
      </c>
      <c r="E11" s="126" t="s">
        <v>89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7.0983645</v>
      </c>
      <c r="E14" s="139">
        <f>Rozpocet!M14</f>
        <v>1.46648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0.94848</v>
      </c>
    </row>
    <row r="16" spans="1:5" s="135" customFormat="1" ht="12.75" customHeight="1">
      <c r="A16" s="140" t="str">
        <f>Rozpocet!D22</f>
        <v>5</v>
      </c>
      <c r="B16" s="141" t="str">
        <f>Rozpocet!E22</f>
        <v>Komunikace</v>
      </c>
      <c r="C16" s="142">
        <f>Rozpocet!I22</f>
        <v>0</v>
      </c>
      <c r="D16" s="143">
        <f>Rozpocet!K22</f>
        <v>6.8292645</v>
      </c>
      <c r="E16" s="143">
        <f>Rozpocet!M22</f>
        <v>0</v>
      </c>
    </row>
    <row r="17" spans="1:5" s="135" customFormat="1" ht="12.75" customHeight="1">
      <c r="A17" s="140" t="str">
        <f>Rozpocet!D29</f>
        <v>9</v>
      </c>
      <c r="B17" s="141" t="str">
        <f>Rozpocet!E29</f>
        <v>Ostatní konstrukce a práce-bourání</v>
      </c>
      <c r="C17" s="142">
        <f>Rozpocet!I29</f>
        <v>0</v>
      </c>
      <c r="D17" s="143">
        <f>Rozpocet!K29</f>
        <v>0.2691</v>
      </c>
      <c r="E17" s="143">
        <f>Rozpocet!M29</f>
        <v>0.518</v>
      </c>
    </row>
    <row r="18" spans="1:5" s="135" customFormat="1" ht="12.75" customHeight="1">
      <c r="A18" s="144" t="str">
        <f>Rozpocet!D39</f>
        <v>99</v>
      </c>
      <c r="B18" s="145" t="str">
        <f>Rozpocet!E39</f>
        <v>Přesun hmot</v>
      </c>
      <c r="C18" s="146">
        <f>Rozpocet!I39</f>
        <v>0</v>
      </c>
      <c r="D18" s="147">
        <f>Rozpocet!K39</f>
        <v>0</v>
      </c>
      <c r="E18" s="147">
        <f>Rozpocet!M39</f>
        <v>0</v>
      </c>
    </row>
    <row r="19" spans="1:5" s="135" customFormat="1" ht="12.75" customHeight="1">
      <c r="A19" s="136" t="str">
        <f>Rozpocet!D47</f>
        <v>PSV</v>
      </c>
      <c r="B19" s="137" t="str">
        <f>Rozpocet!E47</f>
        <v>Práce a dodávky PSV</v>
      </c>
      <c r="C19" s="138">
        <f>Rozpocet!I47</f>
        <v>0</v>
      </c>
      <c r="D19" s="139">
        <f>Rozpocet!K47</f>
        <v>0.417585</v>
      </c>
      <c r="E19" s="139">
        <f>Rozpocet!M47</f>
        <v>0</v>
      </c>
    </row>
    <row r="20" spans="1:5" s="135" customFormat="1" ht="12.75" customHeight="1">
      <c r="A20" s="140" t="str">
        <f>Rozpocet!D48</f>
        <v>743</v>
      </c>
      <c r="B20" s="141" t="str">
        <f>Rozpocet!E48</f>
        <v>Elektromontáže - hrubá montáž</v>
      </c>
      <c r="C20" s="142">
        <f>Rozpocet!I48</f>
        <v>0</v>
      </c>
      <c r="D20" s="143">
        <f>Rozpocet!K48</f>
        <v>0.417585</v>
      </c>
      <c r="E20" s="143">
        <f>Rozpocet!M48</f>
        <v>0</v>
      </c>
    </row>
    <row r="21" spans="1:5" s="135" customFormat="1" ht="12.75" customHeight="1">
      <c r="A21" s="136" t="str">
        <f>Rozpocet!D58</f>
        <v>M</v>
      </c>
      <c r="B21" s="137" t="str">
        <f>Rozpocet!E58</f>
        <v>Práce a dodávky M</v>
      </c>
      <c r="C21" s="138">
        <f>Rozpocet!I58</f>
        <v>0</v>
      </c>
      <c r="D21" s="139">
        <f>Rozpocet!K58</f>
        <v>29.212407</v>
      </c>
      <c r="E21" s="139">
        <f>Rozpocet!M58</f>
        <v>0</v>
      </c>
    </row>
    <row r="22" spans="1:5" s="135" customFormat="1" ht="12.75" customHeight="1">
      <c r="A22" s="140" t="str">
        <f>Rozpocet!D59</f>
        <v>21-M</v>
      </c>
      <c r="B22" s="141" t="str">
        <f>Rozpocet!E59</f>
        <v>Elektromontáže</v>
      </c>
      <c r="C22" s="142">
        <f>Rozpocet!I59</f>
        <v>0</v>
      </c>
      <c r="D22" s="143">
        <f>Rozpocet!K59</f>
        <v>3.361907</v>
      </c>
      <c r="E22" s="143">
        <f>Rozpocet!M59</f>
        <v>0</v>
      </c>
    </row>
    <row r="23" spans="1:5" s="135" customFormat="1" ht="12.75" customHeight="1">
      <c r="A23" s="140" t="str">
        <f>Rozpocet!D105</f>
        <v>46-M</v>
      </c>
      <c r="B23" s="141" t="str">
        <f>Rozpocet!E105</f>
        <v>Zemní práce při extr.mont.pracích</v>
      </c>
      <c r="C23" s="142">
        <f>Rozpocet!I105</f>
        <v>0</v>
      </c>
      <c r="D23" s="143">
        <f>Rozpocet!K105</f>
        <v>25.8505</v>
      </c>
      <c r="E23" s="143">
        <f>Rozpocet!M105</f>
        <v>0</v>
      </c>
    </row>
    <row r="24" spans="1:5" s="135" customFormat="1" ht="12.75" customHeight="1">
      <c r="A24" s="136" t="str">
        <f>Rozpocet!D124</f>
        <v>OST</v>
      </c>
      <c r="B24" s="137" t="str">
        <f>Rozpocet!E124</f>
        <v>Ostatní</v>
      </c>
      <c r="C24" s="138">
        <f>Rozpocet!I124</f>
        <v>0</v>
      </c>
      <c r="D24" s="139">
        <f>Rozpocet!K124</f>
        <v>0</v>
      </c>
      <c r="E24" s="139">
        <f>Rozpocet!M124</f>
        <v>0</v>
      </c>
    </row>
    <row r="25" spans="2:5" s="148" customFormat="1" ht="12.75" customHeight="1">
      <c r="B25" s="149" t="s">
        <v>90</v>
      </c>
      <c r="C25" s="150">
        <f>Rozpocet!I127</f>
        <v>0</v>
      </c>
      <c r="D25" s="151">
        <f>Rozpocet!K127</f>
        <v>36.7283565</v>
      </c>
      <c r="E25" s="151">
        <f>Rozpocet!M127</f>
        <v>1.46648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7"/>
  <sheetViews>
    <sheetView showGridLines="0" tabSelected="1" zoomScalePageLayoutView="0" workbookViewId="0" topLeftCell="A1">
      <pane ySplit="13" topLeftCell="A83" activePane="bottomLeft" state="frozen"/>
      <selection pane="topLeft" activeCell="A1" sqref="A1"/>
      <selection pane="bottomLeft" activeCell="H85" sqref="H8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11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91</v>
      </c>
      <c r="B1" s="152"/>
      <c r="C1" s="152"/>
      <c r="D1" s="152"/>
      <c r="E1" s="152"/>
      <c r="F1" s="152"/>
      <c r="G1" s="152"/>
      <c r="H1" s="200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19" t="s">
        <v>78</v>
      </c>
      <c r="B2" s="120"/>
      <c r="C2" s="120" t="str">
        <f>'Krycí list'!E5</f>
        <v>K 1606 stavební úpravy komunikací a VO v ul. Tylovy, Litvínov</v>
      </c>
      <c r="D2" s="120"/>
      <c r="E2" s="120"/>
      <c r="F2" s="120"/>
      <c r="G2" s="120"/>
      <c r="H2" s="201"/>
      <c r="I2" s="120"/>
      <c r="J2" s="120"/>
      <c r="K2" s="120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19" t="s">
        <v>79</v>
      </c>
      <c r="B3" s="120"/>
      <c r="C3" s="120" t="str">
        <f>'Krycí list'!E7</f>
        <v>SO 102 - Veřejné osvětlení</v>
      </c>
      <c r="D3" s="120"/>
      <c r="E3" s="120"/>
      <c r="F3" s="120"/>
      <c r="G3" s="120"/>
      <c r="H3" s="201"/>
      <c r="I3" s="120"/>
      <c r="J3" s="120"/>
      <c r="K3" s="120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201"/>
      <c r="I4" s="120"/>
      <c r="J4" s="120"/>
      <c r="K4" s="120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0" t="s">
        <v>92</v>
      </c>
      <c r="B5" s="120"/>
      <c r="C5" s="120" t="str">
        <f>'Krycí list'!P5</f>
        <v> </v>
      </c>
      <c r="D5" s="120"/>
      <c r="E5" s="120"/>
      <c r="F5" s="120"/>
      <c r="G5" s="120"/>
      <c r="H5" s="201"/>
      <c r="I5" s="120"/>
      <c r="J5" s="120"/>
      <c r="K5" s="120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0"/>
      <c r="B6" s="120"/>
      <c r="C6" s="120"/>
      <c r="D6" s="120"/>
      <c r="E6" s="120"/>
      <c r="F6" s="120"/>
      <c r="G6" s="120"/>
      <c r="H6" s="201"/>
      <c r="I6" s="120"/>
      <c r="J6" s="120"/>
      <c r="K6" s="120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0" t="s">
        <v>82</v>
      </c>
      <c r="B7" s="120"/>
      <c r="C7" s="120" t="str">
        <f>'Krycí list'!E26</f>
        <v> </v>
      </c>
      <c r="D7" s="120"/>
      <c r="E7" s="120"/>
      <c r="F7" s="120"/>
      <c r="G7" s="120"/>
      <c r="H7" s="201"/>
      <c r="I7" s="120"/>
      <c r="J7" s="120"/>
      <c r="K7" s="120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201"/>
      <c r="I8" s="120"/>
      <c r="J8" s="120"/>
      <c r="K8" s="120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0" t="s">
        <v>84</v>
      </c>
      <c r="B9" s="120"/>
      <c r="C9" s="120" t="s">
        <v>28</v>
      </c>
      <c r="D9" s="120"/>
      <c r="E9" s="120"/>
      <c r="F9" s="120"/>
      <c r="G9" s="120"/>
      <c r="H9" s="201"/>
      <c r="I9" s="120"/>
      <c r="J9" s="120"/>
      <c r="K9" s="120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200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1" ht="21.75" customHeight="1">
      <c r="A11" s="124" t="s">
        <v>93</v>
      </c>
      <c r="B11" s="125" t="s">
        <v>94</v>
      </c>
      <c r="C11" s="125" t="s">
        <v>95</v>
      </c>
      <c r="D11" s="125" t="s">
        <v>96</v>
      </c>
      <c r="E11" s="125" t="s">
        <v>86</v>
      </c>
      <c r="F11" s="125" t="s">
        <v>97</v>
      </c>
      <c r="G11" s="125" t="s">
        <v>98</v>
      </c>
      <c r="H11" s="202" t="s">
        <v>99</v>
      </c>
      <c r="I11" s="125" t="s">
        <v>87</v>
      </c>
      <c r="J11" s="125" t="s">
        <v>100</v>
      </c>
      <c r="K11" s="125" t="s">
        <v>88</v>
      </c>
      <c r="L11" s="125" t="s">
        <v>101</v>
      </c>
      <c r="M11" s="125" t="s">
        <v>102</v>
      </c>
      <c r="N11" s="125" t="s">
        <v>103</v>
      </c>
      <c r="O11" s="154" t="s">
        <v>104</v>
      </c>
      <c r="P11" s="155" t="s">
        <v>105</v>
      </c>
      <c r="Q11" s="125"/>
      <c r="R11" s="125"/>
      <c r="S11" s="125"/>
      <c r="T11" s="156" t="s">
        <v>106</v>
      </c>
      <c r="U11" s="157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203">
        <v>8</v>
      </c>
      <c r="I12" s="129">
        <v>9</v>
      </c>
      <c r="J12" s="129"/>
      <c r="K12" s="129"/>
      <c r="L12" s="129"/>
      <c r="M12" s="129"/>
      <c r="N12" s="129">
        <v>10</v>
      </c>
      <c r="O12" s="158">
        <v>11</v>
      </c>
      <c r="P12" s="159">
        <v>12</v>
      </c>
      <c r="Q12" s="129"/>
      <c r="R12" s="129"/>
      <c r="S12" s="129"/>
      <c r="T12" s="160">
        <v>11</v>
      </c>
      <c r="U12" s="157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200"/>
      <c r="I13" s="152"/>
      <c r="J13" s="152"/>
      <c r="K13" s="152"/>
      <c r="L13" s="152"/>
      <c r="M13" s="152"/>
      <c r="N13" s="152"/>
      <c r="O13" s="153"/>
      <c r="P13" s="161"/>
      <c r="Q13" s="152"/>
      <c r="R13" s="152"/>
      <c r="S13" s="152"/>
      <c r="T13" s="152"/>
    </row>
    <row r="14" spans="1:16" s="135" customFormat="1" ht="12.75" customHeight="1">
      <c r="A14" s="162"/>
      <c r="B14" s="163" t="s">
        <v>65</v>
      </c>
      <c r="C14" s="162"/>
      <c r="D14" s="162" t="s">
        <v>44</v>
      </c>
      <c r="E14" s="162" t="s">
        <v>107</v>
      </c>
      <c r="F14" s="162"/>
      <c r="G14" s="162"/>
      <c r="H14" s="204"/>
      <c r="I14" s="164">
        <f>I15+I22+I29</f>
        <v>0</v>
      </c>
      <c r="J14" s="162"/>
      <c r="K14" s="165">
        <f>K15+K22+K29</f>
        <v>7.0983645</v>
      </c>
      <c r="L14" s="162"/>
      <c r="M14" s="165">
        <f>M15+M22+M29</f>
        <v>1.46648</v>
      </c>
      <c r="N14" s="162"/>
      <c r="P14" s="137" t="s">
        <v>108</v>
      </c>
    </row>
    <row r="15" spans="2:16" s="135" customFormat="1" ht="12.75" customHeight="1">
      <c r="B15" s="140" t="s">
        <v>65</v>
      </c>
      <c r="D15" s="141" t="s">
        <v>109</v>
      </c>
      <c r="E15" s="141" t="s">
        <v>110</v>
      </c>
      <c r="H15" s="205"/>
      <c r="I15" s="142">
        <f>SUM(I16:I21)</f>
        <v>0</v>
      </c>
      <c r="K15" s="143">
        <f>SUM(K16:K21)</f>
        <v>0</v>
      </c>
      <c r="M15" s="143">
        <f>SUM(M16:M21)</f>
        <v>0.94848</v>
      </c>
      <c r="P15" s="141" t="s">
        <v>109</v>
      </c>
    </row>
    <row r="16" spans="1:16" s="14" customFormat="1" ht="13.5" customHeight="1">
      <c r="A16" s="166" t="s">
        <v>109</v>
      </c>
      <c r="B16" s="166" t="s">
        <v>111</v>
      </c>
      <c r="C16" s="166" t="s">
        <v>112</v>
      </c>
      <c r="D16" s="167" t="s">
        <v>113</v>
      </c>
      <c r="E16" s="168" t="s">
        <v>114</v>
      </c>
      <c r="F16" s="166" t="s">
        <v>115</v>
      </c>
      <c r="G16" s="169">
        <v>9</v>
      </c>
      <c r="H16" s="206"/>
      <c r="I16" s="170">
        <f>ROUND(G16*H16,2)</f>
        <v>0</v>
      </c>
      <c r="J16" s="171">
        <v>0</v>
      </c>
      <c r="K16" s="169">
        <f>G16*J16</f>
        <v>0</v>
      </c>
      <c r="L16" s="171">
        <v>0</v>
      </c>
      <c r="M16" s="169">
        <f>G16*L16</f>
        <v>0</v>
      </c>
      <c r="N16" s="172">
        <v>21</v>
      </c>
      <c r="O16" s="173">
        <v>4</v>
      </c>
      <c r="P16" s="14" t="s">
        <v>116</v>
      </c>
    </row>
    <row r="17" spans="1:16" s="14" customFormat="1" ht="13.5" customHeight="1">
      <c r="A17" s="166" t="s">
        <v>116</v>
      </c>
      <c r="B17" s="166" t="s">
        <v>111</v>
      </c>
      <c r="C17" s="166" t="s">
        <v>117</v>
      </c>
      <c r="D17" s="167" t="s">
        <v>118</v>
      </c>
      <c r="E17" s="168" t="s">
        <v>119</v>
      </c>
      <c r="F17" s="166" t="s">
        <v>120</v>
      </c>
      <c r="G17" s="169">
        <v>3</v>
      </c>
      <c r="H17" s="206"/>
      <c r="I17" s="170">
        <f>ROUND(G17*H17,2)</f>
        <v>0</v>
      </c>
      <c r="J17" s="171">
        <v>0</v>
      </c>
      <c r="K17" s="169">
        <f>G17*J17</f>
        <v>0</v>
      </c>
      <c r="L17" s="171">
        <v>0.26</v>
      </c>
      <c r="M17" s="169">
        <f>G17*L17</f>
        <v>0.78</v>
      </c>
      <c r="N17" s="172">
        <v>21</v>
      </c>
      <c r="O17" s="173">
        <v>4</v>
      </c>
      <c r="P17" s="14" t="s">
        <v>116</v>
      </c>
    </row>
    <row r="18" spans="4:19" s="14" customFormat="1" ht="15.75" customHeight="1">
      <c r="D18" s="174"/>
      <c r="E18" s="175" t="s">
        <v>121</v>
      </c>
      <c r="G18" s="176">
        <v>3</v>
      </c>
      <c r="H18" s="207"/>
      <c r="P18" s="174" t="s">
        <v>116</v>
      </c>
      <c r="Q18" s="174" t="s">
        <v>116</v>
      </c>
      <c r="R18" s="174" t="s">
        <v>122</v>
      </c>
      <c r="S18" s="174" t="s">
        <v>109</v>
      </c>
    </row>
    <row r="19" spans="1:16" s="14" customFormat="1" ht="13.5" customHeight="1">
      <c r="A19" s="166" t="s">
        <v>123</v>
      </c>
      <c r="B19" s="166" t="s">
        <v>111</v>
      </c>
      <c r="C19" s="166" t="s">
        <v>117</v>
      </c>
      <c r="D19" s="167" t="s">
        <v>124</v>
      </c>
      <c r="E19" s="168" t="s">
        <v>125</v>
      </c>
      <c r="F19" s="166" t="s">
        <v>120</v>
      </c>
      <c r="G19" s="169">
        <v>0.28</v>
      </c>
      <c r="H19" s="206"/>
      <c r="I19" s="170">
        <f>ROUND(G19*H19,2)</f>
        <v>0</v>
      </c>
      <c r="J19" s="171">
        <v>0</v>
      </c>
      <c r="K19" s="169">
        <f>G19*J19</f>
        <v>0</v>
      </c>
      <c r="L19" s="171">
        <v>0.316</v>
      </c>
      <c r="M19" s="169">
        <f>G19*L19</f>
        <v>0.08848</v>
      </c>
      <c r="N19" s="172">
        <v>21</v>
      </c>
      <c r="O19" s="173">
        <v>4</v>
      </c>
      <c r="P19" s="14" t="s">
        <v>116</v>
      </c>
    </row>
    <row r="20" spans="1:16" s="14" customFormat="1" ht="13.5" customHeight="1">
      <c r="A20" s="166" t="s">
        <v>126</v>
      </c>
      <c r="B20" s="166" t="s">
        <v>111</v>
      </c>
      <c r="C20" s="166" t="s">
        <v>117</v>
      </c>
      <c r="D20" s="167" t="s">
        <v>127</v>
      </c>
      <c r="E20" s="168" t="s">
        <v>128</v>
      </c>
      <c r="F20" s="166" t="s">
        <v>129</v>
      </c>
      <c r="G20" s="169">
        <v>2</v>
      </c>
      <c r="H20" s="206"/>
      <c r="I20" s="170">
        <f>ROUND(G20*H20,2)</f>
        <v>0</v>
      </c>
      <c r="J20" s="171">
        <v>0</v>
      </c>
      <c r="K20" s="169">
        <f>G20*J20</f>
        <v>0</v>
      </c>
      <c r="L20" s="171">
        <v>0.04</v>
      </c>
      <c r="M20" s="169">
        <f>G20*L20</f>
        <v>0.08</v>
      </c>
      <c r="N20" s="172">
        <v>21</v>
      </c>
      <c r="O20" s="173">
        <v>4</v>
      </c>
      <c r="P20" s="14" t="s">
        <v>116</v>
      </c>
    </row>
    <row r="21" spans="4:19" s="14" customFormat="1" ht="15.75" customHeight="1">
      <c r="D21" s="174"/>
      <c r="E21" s="175" t="s">
        <v>116</v>
      </c>
      <c r="G21" s="176">
        <v>2</v>
      </c>
      <c r="H21" s="207"/>
      <c r="P21" s="174" t="s">
        <v>116</v>
      </c>
      <c r="Q21" s="174" t="s">
        <v>116</v>
      </c>
      <c r="R21" s="174" t="s">
        <v>122</v>
      </c>
      <c r="S21" s="174" t="s">
        <v>109</v>
      </c>
    </row>
    <row r="22" spans="2:16" s="135" customFormat="1" ht="12.75" customHeight="1">
      <c r="B22" s="140" t="s">
        <v>65</v>
      </c>
      <c r="D22" s="141" t="s">
        <v>130</v>
      </c>
      <c r="E22" s="141" t="s">
        <v>131</v>
      </c>
      <c r="H22" s="208"/>
      <c r="I22" s="142">
        <f>SUM(I23:I28)</f>
        <v>0</v>
      </c>
      <c r="K22" s="143">
        <f>SUM(K23:K28)</f>
        <v>6.8292645</v>
      </c>
      <c r="M22" s="143">
        <f>SUM(M23:M28)</f>
        <v>0</v>
      </c>
      <c r="P22" s="141" t="s">
        <v>109</v>
      </c>
    </row>
    <row r="23" spans="1:16" s="14" customFormat="1" ht="13.5" customHeight="1">
      <c r="A23" s="166" t="s">
        <v>130</v>
      </c>
      <c r="B23" s="166" t="s">
        <v>111</v>
      </c>
      <c r="C23" s="166" t="s">
        <v>117</v>
      </c>
      <c r="D23" s="167" t="s">
        <v>132</v>
      </c>
      <c r="E23" s="168" t="s">
        <v>133</v>
      </c>
      <c r="F23" s="166" t="s">
        <v>120</v>
      </c>
      <c r="G23" s="169">
        <v>15</v>
      </c>
      <c r="H23" s="206"/>
      <c r="I23" s="170">
        <f>ROUND(G23*H23,2)</f>
        <v>0</v>
      </c>
      <c r="J23" s="171">
        <v>0.2799403</v>
      </c>
      <c r="K23" s="169">
        <f>G23*J23</f>
        <v>4.1991045</v>
      </c>
      <c r="L23" s="171">
        <v>0</v>
      </c>
      <c r="M23" s="169">
        <f>G23*L23</f>
        <v>0</v>
      </c>
      <c r="N23" s="172">
        <v>21</v>
      </c>
      <c r="O23" s="173">
        <v>4</v>
      </c>
      <c r="P23" s="14" t="s">
        <v>116</v>
      </c>
    </row>
    <row r="24" spans="4:19" s="14" customFormat="1" ht="15.75" customHeight="1">
      <c r="D24" s="174"/>
      <c r="E24" s="175" t="s">
        <v>134</v>
      </c>
      <c r="G24" s="176">
        <v>12</v>
      </c>
      <c r="H24" s="207"/>
      <c r="P24" s="174" t="s">
        <v>116</v>
      </c>
      <c r="Q24" s="174" t="s">
        <v>116</v>
      </c>
      <c r="R24" s="174" t="s">
        <v>122</v>
      </c>
      <c r="S24" s="174" t="s">
        <v>108</v>
      </c>
    </row>
    <row r="25" spans="4:19" s="14" customFormat="1" ht="15.75" customHeight="1">
      <c r="D25" s="174"/>
      <c r="E25" s="175" t="s">
        <v>123</v>
      </c>
      <c r="G25" s="176">
        <v>3</v>
      </c>
      <c r="H25" s="207"/>
      <c r="P25" s="174" t="s">
        <v>116</v>
      </c>
      <c r="Q25" s="174" t="s">
        <v>116</v>
      </c>
      <c r="R25" s="174" t="s">
        <v>122</v>
      </c>
      <c r="S25" s="174" t="s">
        <v>108</v>
      </c>
    </row>
    <row r="26" spans="4:19" s="14" customFormat="1" ht="15.75" customHeight="1">
      <c r="D26" s="177"/>
      <c r="E26" s="178" t="s">
        <v>135</v>
      </c>
      <c r="G26" s="179">
        <v>15</v>
      </c>
      <c r="H26" s="207"/>
      <c r="P26" s="177" t="s">
        <v>116</v>
      </c>
      <c r="Q26" s="177" t="s">
        <v>126</v>
      </c>
      <c r="R26" s="177" t="s">
        <v>122</v>
      </c>
      <c r="S26" s="177" t="s">
        <v>109</v>
      </c>
    </row>
    <row r="27" spans="1:16" s="14" customFormat="1" ht="13.5" customHeight="1">
      <c r="A27" s="166" t="s">
        <v>136</v>
      </c>
      <c r="B27" s="166" t="s">
        <v>111</v>
      </c>
      <c r="C27" s="166" t="s">
        <v>117</v>
      </c>
      <c r="D27" s="167" t="s">
        <v>137</v>
      </c>
      <c r="E27" s="168" t="s">
        <v>138</v>
      </c>
      <c r="F27" s="166" t="s">
        <v>120</v>
      </c>
      <c r="G27" s="169">
        <v>12</v>
      </c>
      <c r="H27" s="206"/>
      <c r="I27" s="170">
        <f>ROUND(G27*H27,2)</f>
        <v>0</v>
      </c>
      <c r="J27" s="171">
        <v>0.08425</v>
      </c>
      <c r="K27" s="169">
        <f>G27*J27</f>
        <v>1.0110000000000001</v>
      </c>
      <c r="L27" s="171">
        <v>0</v>
      </c>
      <c r="M27" s="169">
        <f>G27*L27</f>
        <v>0</v>
      </c>
      <c r="N27" s="172">
        <v>21</v>
      </c>
      <c r="O27" s="173">
        <v>4</v>
      </c>
      <c r="P27" s="14" t="s">
        <v>116</v>
      </c>
    </row>
    <row r="28" spans="1:16" s="14" customFormat="1" ht="13.5" customHeight="1">
      <c r="A28" s="180" t="s">
        <v>139</v>
      </c>
      <c r="B28" s="180" t="s">
        <v>140</v>
      </c>
      <c r="C28" s="180" t="s">
        <v>141</v>
      </c>
      <c r="D28" s="181" t="s">
        <v>142</v>
      </c>
      <c r="E28" s="182" t="s">
        <v>143</v>
      </c>
      <c r="F28" s="180" t="s">
        <v>120</v>
      </c>
      <c r="G28" s="183">
        <v>12.36</v>
      </c>
      <c r="H28" s="209"/>
      <c r="I28" s="184">
        <f>ROUND(G28*H28,2)</f>
        <v>0</v>
      </c>
      <c r="J28" s="185">
        <v>0.131</v>
      </c>
      <c r="K28" s="183">
        <f>G28*J28</f>
        <v>1.61916</v>
      </c>
      <c r="L28" s="185">
        <v>0</v>
      </c>
      <c r="M28" s="183">
        <f>G28*L28</f>
        <v>0</v>
      </c>
      <c r="N28" s="186">
        <v>21</v>
      </c>
      <c r="O28" s="187">
        <v>8</v>
      </c>
      <c r="P28" s="188" t="s">
        <v>116</v>
      </c>
    </row>
    <row r="29" spans="2:16" s="135" customFormat="1" ht="12.75" customHeight="1">
      <c r="B29" s="140" t="s">
        <v>65</v>
      </c>
      <c r="D29" s="141" t="s">
        <v>144</v>
      </c>
      <c r="E29" s="141" t="s">
        <v>145</v>
      </c>
      <c r="H29" s="208"/>
      <c r="I29" s="142">
        <f>I30+SUM(I31:I39)</f>
        <v>0</v>
      </c>
      <c r="K29" s="143">
        <f>K30+SUM(K31:K39)</f>
        <v>0.2691</v>
      </c>
      <c r="M29" s="143">
        <f>M30+SUM(M31:M39)</f>
        <v>0.518</v>
      </c>
      <c r="P29" s="141" t="s">
        <v>109</v>
      </c>
    </row>
    <row r="30" spans="1:16" s="14" customFormat="1" ht="13.5" customHeight="1">
      <c r="A30" s="166" t="s">
        <v>146</v>
      </c>
      <c r="B30" s="166" t="s">
        <v>111</v>
      </c>
      <c r="C30" s="166" t="s">
        <v>147</v>
      </c>
      <c r="D30" s="167" t="s">
        <v>148</v>
      </c>
      <c r="E30" s="168" t="s">
        <v>149</v>
      </c>
      <c r="F30" s="166" t="s">
        <v>129</v>
      </c>
      <c r="G30" s="169">
        <v>2</v>
      </c>
      <c r="H30" s="206"/>
      <c r="I30" s="170">
        <f>ROUND(G30*H30,2)</f>
        <v>0</v>
      </c>
      <c r="J30" s="171">
        <v>0.10095</v>
      </c>
      <c r="K30" s="169">
        <f>G30*J30</f>
        <v>0.2019</v>
      </c>
      <c r="L30" s="171">
        <v>0</v>
      </c>
      <c r="M30" s="169">
        <f>G30*L30</f>
        <v>0</v>
      </c>
      <c r="N30" s="172">
        <v>21</v>
      </c>
      <c r="O30" s="173">
        <v>4</v>
      </c>
      <c r="P30" s="14" t="s">
        <v>116</v>
      </c>
    </row>
    <row r="31" spans="4:19" s="14" customFormat="1" ht="15.75" customHeight="1">
      <c r="D31" s="174"/>
      <c r="E31" s="175" t="s">
        <v>116</v>
      </c>
      <c r="G31" s="176">
        <v>2</v>
      </c>
      <c r="H31" s="207"/>
      <c r="P31" s="174" t="s">
        <v>116</v>
      </c>
      <c r="Q31" s="174" t="s">
        <v>116</v>
      </c>
      <c r="R31" s="174" t="s">
        <v>122</v>
      </c>
      <c r="S31" s="174" t="s">
        <v>109</v>
      </c>
    </row>
    <row r="32" spans="1:16" s="14" customFormat="1" ht="13.5" customHeight="1">
      <c r="A32" s="180" t="s">
        <v>144</v>
      </c>
      <c r="B32" s="180" t="s">
        <v>140</v>
      </c>
      <c r="C32" s="180" t="s">
        <v>141</v>
      </c>
      <c r="D32" s="181" t="s">
        <v>150</v>
      </c>
      <c r="E32" s="182" t="s">
        <v>151</v>
      </c>
      <c r="F32" s="180" t="s">
        <v>115</v>
      </c>
      <c r="G32" s="183">
        <v>4</v>
      </c>
      <c r="H32" s="209"/>
      <c r="I32" s="184">
        <f>ROUND(G32*H32,2)</f>
        <v>0</v>
      </c>
      <c r="J32" s="185">
        <v>0.0168</v>
      </c>
      <c r="K32" s="183">
        <f>G32*J32</f>
        <v>0.0672</v>
      </c>
      <c r="L32" s="185">
        <v>0</v>
      </c>
      <c r="M32" s="183">
        <f>G32*L32</f>
        <v>0</v>
      </c>
      <c r="N32" s="186">
        <v>21</v>
      </c>
      <c r="O32" s="187">
        <v>8</v>
      </c>
      <c r="P32" s="188" t="s">
        <v>116</v>
      </c>
    </row>
    <row r="33" spans="1:16" s="14" customFormat="1" ht="13.5" customHeight="1">
      <c r="A33" s="166" t="s">
        <v>152</v>
      </c>
      <c r="B33" s="166" t="s">
        <v>111</v>
      </c>
      <c r="C33" s="166" t="s">
        <v>117</v>
      </c>
      <c r="D33" s="167" t="s">
        <v>153</v>
      </c>
      <c r="E33" s="168" t="s">
        <v>154</v>
      </c>
      <c r="F33" s="166" t="s">
        <v>129</v>
      </c>
      <c r="G33" s="169">
        <v>11</v>
      </c>
      <c r="H33" s="206"/>
      <c r="I33" s="170">
        <f>ROUND(G33*H33,2)</f>
        <v>0</v>
      </c>
      <c r="J33" s="171">
        <v>0</v>
      </c>
      <c r="K33" s="169">
        <f>G33*J33</f>
        <v>0</v>
      </c>
      <c r="L33" s="171">
        <v>0</v>
      </c>
      <c r="M33" s="169">
        <f>G33*L33</f>
        <v>0</v>
      </c>
      <c r="N33" s="172">
        <v>21</v>
      </c>
      <c r="O33" s="173">
        <v>4</v>
      </c>
      <c r="P33" s="14" t="s">
        <v>116</v>
      </c>
    </row>
    <row r="34" spans="1:16" s="14" customFormat="1" ht="13.5" customHeight="1">
      <c r="A34" s="166" t="s">
        <v>155</v>
      </c>
      <c r="B34" s="166" t="s">
        <v>111</v>
      </c>
      <c r="C34" s="166" t="s">
        <v>117</v>
      </c>
      <c r="D34" s="167" t="s">
        <v>156</v>
      </c>
      <c r="E34" s="168" t="s">
        <v>157</v>
      </c>
      <c r="F34" s="166" t="s">
        <v>115</v>
      </c>
      <c r="G34" s="169">
        <v>14</v>
      </c>
      <c r="H34" s="206"/>
      <c r="I34" s="170">
        <f>ROUND(G34*H34,2)</f>
        <v>0</v>
      </c>
      <c r="J34" s="171">
        <v>0</v>
      </c>
      <c r="K34" s="169">
        <f>G34*J34</f>
        <v>0</v>
      </c>
      <c r="L34" s="171">
        <v>0.037</v>
      </c>
      <c r="M34" s="169">
        <f>G34*L34</f>
        <v>0.518</v>
      </c>
      <c r="N34" s="172">
        <v>21</v>
      </c>
      <c r="O34" s="173">
        <v>4</v>
      </c>
      <c r="P34" s="14" t="s">
        <v>116</v>
      </c>
    </row>
    <row r="35" spans="4:19" s="14" customFormat="1" ht="15.75" customHeight="1">
      <c r="D35" s="174"/>
      <c r="E35" s="175" t="s">
        <v>144</v>
      </c>
      <c r="G35" s="176">
        <v>9</v>
      </c>
      <c r="H35" s="207"/>
      <c r="P35" s="174" t="s">
        <v>116</v>
      </c>
      <c r="Q35" s="174" t="s">
        <v>116</v>
      </c>
      <c r="R35" s="174" t="s">
        <v>122</v>
      </c>
      <c r="S35" s="174" t="s">
        <v>108</v>
      </c>
    </row>
    <row r="36" spans="4:19" s="14" customFormat="1" ht="15.75" customHeight="1">
      <c r="D36" s="174"/>
      <c r="E36" s="175" t="s">
        <v>126</v>
      </c>
      <c r="G36" s="176">
        <v>4</v>
      </c>
      <c r="H36" s="207"/>
      <c r="P36" s="174" t="s">
        <v>116</v>
      </c>
      <c r="Q36" s="174" t="s">
        <v>116</v>
      </c>
      <c r="R36" s="174" t="s">
        <v>122</v>
      </c>
      <c r="S36" s="174" t="s">
        <v>108</v>
      </c>
    </row>
    <row r="37" spans="4:19" s="14" customFormat="1" ht="15.75" customHeight="1">
      <c r="D37" s="174"/>
      <c r="E37" s="175" t="s">
        <v>109</v>
      </c>
      <c r="G37" s="176">
        <v>1</v>
      </c>
      <c r="H37" s="207"/>
      <c r="P37" s="174" t="s">
        <v>116</v>
      </c>
      <c r="Q37" s="174" t="s">
        <v>116</v>
      </c>
      <c r="R37" s="174" t="s">
        <v>122</v>
      </c>
      <c r="S37" s="174" t="s">
        <v>108</v>
      </c>
    </row>
    <row r="38" spans="4:19" s="14" customFormat="1" ht="15.75" customHeight="1">
      <c r="D38" s="177"/>
      <c r="E38" s="178" t="s">
        <v>135</v>
      </c>
      <c r="G38" s="179">
        <v>14</v>
      </c>
      <c r="H38" s="207"/>
      <c r="P38" s="177" t="s">
        <v>116</v>
      </c>
      <c r="Q38" s="177" t="s">
        <v>126</v>
      </c>
      <c r="R38" s="177" t="s">
        <v>122</v>
      </c>
      <c r="S38" s="177" t="s">
        <v>109</v>
      </c>
    </row>
    <row r="39" spans="2:16" s="135" customFormat="1" ht="12.75" customHeight="1">
      <c r="B39" s="144" t="s">
        <v>65</v>
      </c>
      <c r="D39" s="145" t="s">
        <v>158</v>
      </c>
      <c r="E39" s="145" t="s">
        <v>159</v>
      </c>
      <c r="H39" s="208"/>
      <c r="I39" s="146">
        <f>SUM(I40:I46)</f>
        <v>0</v>
      </c>
      <c r="K39" s="147">
        <f>SUM(K40:K46)</f>
        <v>0</v>
      </c>
      <c r="M39" s="147">
        <f>SUM(M40:M46)</f>
        <v>0</v>
      </c>
      <c r="P39" s="145" t="s">
        <v>116</v>
      </c>
    </row>
    <row r="40" spans="1:16" s="14" customFormat="1" ht="13.5" customHeight="1">
      <c r="A40" s="166" t="s">
        <v>134</v>
      </c>
      <c r="B40" s="166" t="s">
        <v>111</v>
      </c>
      <c r="C40" s="166" t="s">
        <v>117</v>
      </c>
      <c r="D40" s="167" t="s">
        <v>160</v>
      </c>
      <c r="E40" s="168" t="s">
        <v>161</v>
      </c>
      <c r="F40" s="166" t="s">
        <v>162</v>
      </c>
      <c r="G40" s="169">
        <v>1.466</v>
      </c>
      <c r="H40" s="206"/>
      <c r="I40" s="170">
        <f aca="true" t="shared" si="0" ref="I40:I46">ROUND(G40*H40,2)</f>
        <v>0</v>
      </c>
      <c r="J40" s="171">
        <v>0</v>
      </c>
      <c r="K40" s="169">
        <f aca="true" t="shared" si="1" ref="K40:K46">G40*J40</f>
        <v>0</v>
      </c>
      <c r="L40" s="171">
        <v>0</v>
      </c>
      <c r="M40" s="169">
        <f aca="true" t="shared" si="2" ref="M40:M46">G40*L40</f>
        <v>0</v>
      </c>
      <c r="N40" s="172">
        <v>21</v>
      </c>
      <c r="O40" s="173">
        <v>4</v>
      </c>
      <c r="P40" s="14" t="s">
        <v>123</v>
      </c>
    </row>
    <row r="41" spans="1:16" s="14" customFormat="1" ht="13.5" customHeight="1">
      <c r="A41" s="166" t="s">
        <v>163</v>
      </c>
      <c r="B41" s="166" t="s">
        <v>111</v>
      </c>
      <c r="C41" s="166" t="s">
        <v>117</v>
      </c>
      <c r="D41" s="167" t="s">
        <v>164</v>
      </c>
      <c r="E41" s="168" t="s">
        <v>165</v>
      </c>
      <c r="F41" s="166" t="s">
        <v>162</v>
      </c>
      <c r="G41" s="169">
        <v>13.194</v>
      </c>
      <c r="H41" s="206"/>
      <c r="I41" s="170">
        <f t="shared" si="0"/>
        <v>0</v>
      </c>
      <c r="J41" s="171">
        <v>0</v>
      </c>
      <c r="K41" s="169">
        <f t="shared" si="1"/>
        <v>0</v>
      </c>
      <c r="L41" s="171">
        <v>0</v>
      </c>
      <c r="M41" s="169">
        <f t="shared" si="2"/>
        <v>0</v>
      </c>
      <c r="N41" s="172">
        <v>21</v>
      </c>
      <c r="O41" s="173">
        <v>4</v>
      </c>
      <c r="P41" s="14" t="s">
        <v>123</v>
      </c>
    </row>
    <row r="42" spans="1:16" s="14" customFormat="1" ht="13.5" customHeight="1">
      <c r="A42" s="166" t="s">
        <v>166</v>
      </c>
      <c r="B42" s="166" t="s">
        <v>111</v>
      </c>
      <c r="C42" s="166" t="s">
        <v>117</v>
      </c>
      <c r="D42" s="167" t="s">
        <v>167</v>
      </c>
      <c r="E42" s="168" t="s">
        <v>168</v>
      </c>
      <c r="F42" s="166" t="s">
        <v>162</v>
      </c>
      <c r="G42" s="169">
        <v>1.466</v>
      </c>
      <c r="H42" s="206"/>
      <c r="I42" s="170">
        <f t="shared" si="0"/>
        <v>0</v>
      </c>
      <c r="J42" s="171">
        <v>0</v>
      </c>
      <c r="K42" s="169">
        <f t="shared" si="1"/>
        <v>0</v>
      </c>
      <c r="L42" s="171">
        <v>0</v>
      </c>
      <c r="M42" s="169">
        <f t="shared" si="2"/>
        <v>0</v>
      </c>
      <c r="N42" s="172">
        <v>21</v>
      </c>
      <c r="O42" s="173">
        <v>4</v>
      </c>
      <c r="P42" s="14" t="s">
        <v>123</v>
      </c>
    </row>
    <row r="43" spans="1:16" s="14" customFormat="1" ht="24" customHeight="1">
      <c r="A43" s="166" t="s">
        <v>169</v>
      </c>
      <c r="B43" s="166" t="s">
        <v>111</v>
      </c>
      <c r="C43" s="166" t="s">
        <v>117</v>
      </c>
      <c r="D43" s="167" t="s">
        <v>170</v>
      </c>
      <c r="E43" s="168" t="s">
        <v>171</v>
      </c>
      <c r="F43" s="166" t="s">
        <v>162</v>
      </c>
      <c r="G43" s="169">
        <v>1.466</v>
      </c>
      <c r="H43" s="206"/>
      <c r="I43" s="170">
        <f t="shared" si="0"/>
        <v>0</v>
      </c>
      <c r="J43" s="171">
        <v>0</v>
      </c>
      <c r="K43" s="169">
        <f t="shared" si="1"/>
        <v>0</v>
      </c>
      <c r="L43" s="171">
        <v>0</v>
      </c>
      <c r="M43" s="169">
        <f t="shared" si="2"/>
        <v>0</v>
      </c>
      <c r="N43" s="172">
        <v>21</v>
      </c>
      <c r="O43" s="173">
        <v>4</v>
      </c>
      <c r="P43" s="14" t="s">
        <v>123</v>
      </c>
    </row>
    <row r="44" spans="1:16" s="14" customFormat="1" ht="13.5" customHeight="1">
      <c r="A44" s="166" t="s">
        <v>172</v>
      </c>
      <c r="B44" s="166" t="s">
        <v>111</v>
      </c>
      <c r="C44" s="166" t="s">
        <v>117</v>
      </c>
      <c r="D44" s="167" t="s">
        <v>173</v>
      </c>
      <c r="E44" s="168" t="s">
        <v>174</v>
      </c>
      <c r="F44" s="166" t="s">
        <v>162</v>
      </c>
      <c r="G44" s="169">
        <v>7.098</v>
      </c>
      <c r="H44" s="206"/>
      <c r="I44" s="170">
        <f t="shared" si="0"/>
        <v>0</v>
      </c>
      <c r="J44" s="171">
        <v>0</v>
      </c>
      <c r="K44" s="169">
        <f t="shared" si="1"/>
        <v>0</v>
      </c>
      <c r="L44" s="171">
        <v>0</v>
      </c>
      <c r="M44" s="169">
        <f t="shared" si="2"/>
        <v>0</v>
      </c>
      <c r="N44" s="172">
        <v>21</v>
      </c>
      <c r="O44" s="173">
        <v>4</v>
      </c>
      <c r="P44" s="14" t="s">
        <v>123</v>
      </c>
    </row>
    <row r="45" spans="1:16" s="14" customFormat="1" ht="13.5" customHeight="1">
      <c r="A45" s="166" t="s">
        <v>175</v>
      </c>
      <c r="B45" s="166" t="s">
        <v>111</v>
      </c>
      <c r="C45" s="166" t="s">
        <v>117</v>
      </c>
      <c r="D45" s="167" t="s">
        <v>176</v>
      </c>
      <c r="E45" s="168" t="s">
        <v>177</v>
      </c>
      <c r="F45" s="166" t="s">
        <v>162</v>
      </c>
      <c r="G45" s="169">
        <v>7.098</v>
      </c>
      <c r="H45" s="206"/>
      <c r="I45" s="170">
        <f t="shared" si="0"/>
        <v>0</v>
      </c>
      <c r="J45" s="171">
        <v>0</v>
      </c>
      <c r="K45" s="169">
        <f t="shared" si="1"/>
        <v>0</v>
      </c>
      <c r="L45" s="171">
        <v>0</v>
      </c>
      <c r="M45" s="169">
        <f t="shared" si="2"/>
        <v>0</v>
      </c>
      <c r="N45" s="172">
        <v>21</v>
      </c>
      <c r="O45" s="173">
        <v>4</v>
      </c>
      <c r="P45" s="14" t="s">
        <v>123</v>
      </c>
    </row>
    <row r="46" spans="1:16" s="14" customFormat="1" ht="13.5" customHeight="1">
      <c r="A46" s="166" t="s">
        <v>178</v>
      </c>
      <c r="B46" s="166" t="s">
        <v>111</v>
      </c>
      <c r="C46" s="166" t="s">
        <v>117</v>
      </c>
      <c r="D46" s="167" t="s">
        <v>179</v>
      </c>
      <c r="E46" s="168" t="s">
        <v>180</v>
      </c>
      <c r="F46" s="166" t="s">
        <v>162</v>
      </c>
      <c r="G46" s="169">
        <v>7.098</v>
      </c>
      <c r="H46" s="206"/>
      <c r="I46" s="170">
        <f t="shared" si="0"/>
        <v>0</v>
      </c>
      <c r="J46" s="171">
        <v>0</v>
      </c>
      <c r="K46" s="169">
        <f t="shared" si="1"/>
        <v>0</v>
      </c>
      <c r="L46" s="171">
        <v>0</v>
      </c>
      <c r="M46" s="169">
        <f t="shared" si="2"/>
        <v>0</v>
      </c>
      <c r="N46" s="172">
        <v>21</v>
      </c>
      <c r="O46" s="173">
        <v>4</v>
      </c>
      <c r="P46" s="14" t="s">
        <v>123</v>
      </c>
    </row>
    <row r="47" spans="2:16" s="135" customFormat="1" ht="12.75" customHeight="1">
      <c r="B47" s="136" t="s">
        <v>65</v>
      </c>
      <c r="D47" s="137" t="s">
        <v>52</v>
      </c>
      <c r="E47" s="137" t="s">
        <v>181</v>
      </c>
      <c r="H47" s="208"/>
      <c r="I47" s="138">
        <f>I48</f>
        <v>0</v>
      </c>
      <c r="K47" s="139">
        <f>K48</f>
        <v>0.417585</v>
      </c>
      <c r="M47" s="139">
        <f>M48</f>
        <v>0</v>
      </c>
      <c r="P47" s="137" t="s">
        <v>108</v>
      </c>
    </row>
    <row r="48" spans="2:16" s="135" customFormat="1" ht="12.75" customHeight="1">
      <c r="B48" s="140" t="s">
        <v>65</v>
      </c>
      <c r="D48" s="141" t="s">
        <v>182</v>
      </c>
      <c r="E48" s="141" t="s">
        <v>183</v>
      </c>
      <c r="H48" s="208"/>
      <c r="I48" s="142">
        <f>SUM(I49:I57)</f>
        <v>0</v>
      </c>
      <c r="K48" s="143">
        <f>SUM(K49:K57)</f>
        <v>0.417585</v>
      </c>
      <c r="M48" s="143">
        <f>SUM(M49:M57)</f>
        <v>0</v>
      </c>
      <c r="P48" s="141" t="s">
        <v>109</v>
      </c>
    </row>
    <row r="49" spans="1:16" s="14" customFormat="1" ht="24" customHeight="1">
      <c r="A49" s="166" t="s">
        <v>184</v>
      </c>
      <c r="B49" s="166" t="s">
        <v>111</v>
      </c>
      <c r="C49" s="166" t="s">
        <v>185</v>
      </c>
      <c r="D49" s="167" t="s">
        <v>186</v>
      </c>
      <c r="E49" s="168" t="s">
        <v>187</v>
      </c>
      <c r="F49" s="166" t="s">
        <v>129</v>
      </c>
      <c r="G49" s="169">
        <v>397.7</v>
      </c>
      <c r="H49" s="206"/>
      <c r="I49" s="170">
        <f>ROUND(G49*H49,2)</f>
        <v>0</v>
      </c>
      <c r="J49" s="171">
        <v>0</v>
      </c>
      <c r="K49" s="169">
        <f>G49*J49</f>
        <v>0</v>
      </c>
      <c r="L49" s="171">
        <v>0</v>
      </c>
      <c r="M49" s="169">
        <f>G49*L49</f>
        <v>0</v>
      </c>
      <c r="N49" s="172">
        <v>21</v>
      </c>
      <c r="O49" s="173">
        <v>16</v>
      </c>
      <c r="P49" s="14" t="s">
        <v>116</v>
      </c>
    </row>
    <row r="50" spans="4:19" s="14" customFormat="1" ht="15.75" customHeight="1">
      <c r="D50" s="174"/>
      <c r="E50" s="175" t="s">
        <v>188</v>
      </c>
      <c r="G50" s="176">
        <v>4.7</v>
      </c>
      <c r="H50" s="207"/>
      <c r="P50" s="174" t="s">
        <v>116</v>
      </c>
      <c r="Q50" s="174" t="s">
        <v>116</v>
      </c>
      <c r="R50" s="174" t="s">
        <v>122</v>
      </c>
      <c r="S50" s="174" t="s">
        <v>108</v>
      </c>
    </row>
    <row r="51" spans="4:19" s="14" customFormat="1" ht="15.75" customHeight="1">
      <c r="D51" s="174"/>
      <c r="E51" s="175" t="s">
        <v>189</v>
      </c>
      <c r="G51" s="176">
        <v>118</v>
      </c>
      <c r="H51" s="207"/>
      <c r="P51" s="174" t="s">
        <v>116</v>
      </c>
      <c r="Q51" s="174" t="s">
        <v>116</v>
      </c>
      <c r="R51" s="174" t="s">
        <v>122</v>
      </c>
      <c r="S51" s="174" t="s">
        <v>108</v>
      </c>
    </row>
    <row r="52" spans="4:19" s="14" customFormat="1" ht="15.75" customHeight="1">
      <c r="D52" s="174"/>
      <c r="E52" s="175" t="s">
        <v>163</v>
      </c>
      <c r="G52" s="176">
        <v>13</v>
      </c>
      <c r="H52" s="207"/>
      <c r="P52" s="174" t="s">
        <v>116</v>
      </c>
      <c r="Q52" s="174" t="s">
        <v>116</v>
      </c>
      <c r="R52" s="174" t="s">
        <v>122</v>
      </c>
      <c r="S52" s="174" t="s">
        <v>108</v>
      </c>
    </row>
    <row r="53" spans="4:19" s="14" customFormat="1" ht="15.75" customHeight="1">
      <c r="D53" s="174"/>
      <c r="E53" s="175" t="s">
        <v>190</v>
      </c>
      <c r="G53" s="176">
        <v>227</v>
      </c>
      <c r="H53" s="207"/>
      <c r="P53" s="174" t="s">
        <v>116</v>
      </c>
      <c r="Q53" s="174" t="s">
        <v>116</v>
      </c>
      <c r="R53" s="174" t="s">
        <v>122</v>
      </c>
      <c r="S53" s="174" t="s">
        <v>108</v>
      </c>
    </row>
    <row r="54" spans="4:19" s="14" customFormat="1" ht="15.75" customHeight="1">
      <c r="D54" s="174"/>
      <c r="E54" s="175" t="s">
        <v>191</v>
      </c>
      <c r="G54" s="176">
        <v>24</v>
      </c>
      <c r="H54" s="207"/>
      <c r="P54" s="174" t="s">
        <v>116</v>
      </c>
      <c r="Q54" s="174" t="s">
        <v>116</v>
      </c>
      <c r="R54" s="174" t="s">
        <v>122</v>
      </c>
      <c r="S54" s="174" t="s">
        <v>108</v>
      </c>
    </row>
    <row r="55" spans="4:19" s="14" customFormat="1" ht="15.75" customHeight="1">
      <c r="D55" s="174"/>
      <c r="E55" s="175" t="s">
        <v>155</v>
      </c>
      <c r="G55" s="176">
        <v>11</v>
      </c>
      <c r="H55" s="207"/>
      <c r="P55" s="174" t="s">
        <v>116</v>
      </c>
      <c r="Q55" s="174" t="s">
        <v>116</v>
      </c>
      <c r="R55" s="174" t="s">
        <v>122</v>
      </c>
      <c r="S55" s="174" t="s">
        <v>108</v>
      </c>
    </row>
    <row r="56" spans="4:19" s="14" customFormat="1" ht="15.75" customHeight="1">
      <c r="D56" s="177"/>
      <c r="E56" s="178" t="s">
        <v>135</v>
      </c>
      <c r="G56" s="179">
        <v>397.7</v>
      </c>
      <c r="H56" s="207"/>
      <c r="P56" s="177" t="s">
        <v>116</v>
      </c>
      <c r="Q56" s="177" t="s">
        <v>126</v>
      </c>
      <c r="R56" s="177" t="s">
        <v>122</v>
      </c>
      <c r="S56" s="177" t="s">
        <v>109</v>
      </c>
    </row>
    <row r="57" spans="1:16" s="14" customFormat="1" ht="13.5" customHeight="1">
      <c r="A57" s="180" t="s">
        <v>192</v>
      </c>
      <c r="B57" s="180" t="s">
        <v>140</v>
      </c>
      <c r="C57" s="180" t="s">
        <v>141</v>
      </c>
      <c r="D57" s="181" t="s">
        <v>193</v>
      </c>
      <c r="E57" s="182" t="s">
        <v>194</v>
      </c>
      <c r="F57" s="180" t="s">
        <v>195</v>
      </c>
      <c r="G57" s="183">
        <v>417.585</v>
      </c>
      <c r="H57" s="209"/>
      <c r="I57" s="184">
        <f>ROUND(G57*H57,2)</f>
        <v>0</v>
      </c>
      <c r="J57" s="185">
        <v>0.001</v>
      </c>
      <c r="K57" s="183">
        <f>G57*J57</f>
        <v>0.417585</v>
      </c>
      <c r="L57" s="185">
        <v>0</v>
      </c>
      <c r="M57" s="183">
        <f>G57*L57</f>
        <v>0</v>
      </c>
      <c r="N57" s="186">
        <v>21</v>
      </c>
      <c r="O57" s="187">
        <v>32</v>
      </c>
      <c r="P57" s="188" t="s">
        <v>116</v>
      </c>
    </row>
    <row r="58" spans="2:16" s="135" customFormat="1" ht="12.75" customHeight="1">
      <c r="B58" s="136" t="s">
        <v>65</v>
      </c>
      <c r="D58" s="137" t="s">
        <v>140</v>
      </c>
      <c r="E58" s="137" t="s">
        <v>196</v>
      </c>
      <c r="H58" s="208"/>
      <c r="I58" s="138">
        <f>I59+I105</f>
        <v>0</v>
      </c>
      <c r="K58" s="139">
        <f>K59+K105</f>
        <v>29.212407</v>
      </c>
      <c r="M58" s="139">
        <f>M59+M105</f>
        <v>0</v>
      </c>
      <c r="P58" s="137" t="s">
        <v>108</v>
      </c>
    </row>
    <row r="59" spans="2:16" s="135" customFormat="1" ht="12.75" customHeight="1">
      <c r="B59" s="140" t="s">
        <v>65</v>
      </c>
      <c r="D59" s="141" t="s">
        <v>197</v>
      </c>
      <c r="E59" s="141" t="s">
        <v>198</v>
      </c>
      <c r="H59" s="208"/>
      <c r="I59" s="142">
        <f>SUM(I60:I104)</f>
        <v>0</v>
      </c>
      <c r="K59" s="143">
        <f>SUM(K60:K104)</f>
        <v>3.361907</v>
      </c>
      <c r="M59" s="143">
        <f>SUM(M60:M104)</f>
        <v>0</v>
      </c>
      <c r="P59" s="141" t="s">
        <v>109</v>
      </c>
    </row>
    <row r="60" spans="1:16" s="14" customFormat="1" ht="13.5" customHeight="1">
      <c r="A60" s="166" t="s">
        <v>199</v>
      </c>
      <c r="B60" s="166" t="s">
        <v>111</v>
      </c>
      <c r="C60" s="166" t="s">
        <v>200</v>
      </c>
      <c r="D60" s="167" t="s">
        <v>201</v>
      </c>
      <c r="E60" s="168" t="s">
        <v>202</v>
      </c>
      <c r="F60" s="166" t="s">
        <v>115</v>
      </c>
      <c r="G60" s="169">
        <v>19</v>
      </c>
      <c r="H60" s="206"/>
      <c r="I60" s="170">
        <f>ROUND(G60*H60,2)</f>
        <v>0</v>
      </c>
      <c r="J60" s="171">
        <v>0</v>
      </c>
      <c r="K60" s="169">
        <f>G60*J60</f>
        <v>0</v>
      </c>
      <c r="L60" s="171">
        <v>0</v>
      </c>
      <c r="M60" s="169">
        <f>G60*L60</f>
        <v>0</v>
      </c>
      <c r="N60" s="172">
        <v>21</v>
      </c>
      <c r="O60" s="173">
        <v>64</v>
      </c>
      <c r="P60" s="14" t="s">
        <v>116</v>
      </c>
    </row>
    <row r="61" spans="4:19" s="14" customFormat="1" ht="15.75" customHeight="1">
      <c r="D61" s="174"/>
      <c r="E61" s="175" t="s">
        <v>144</v>
      </c>
      <c r="G61" s="176">
        <v>9</v>
      </c>
      <c r="H61" s="207"/>
      <c r="P61" s="174" t="s">
        <v>116</v>
      </c>
      <c r="Q61" s="174" t="s">
        <v>116</v>
      </c>
      <c r="R61" s="174" t="s">
        <v>122</v>
      </c>
      <c r="S61" s="174" t="s">
        <v>108</v>
      </c>
    </row>
    <row r="62" spans="4:19" s="14" customFormat="1" ht="15.75" customHeight="1">
      <c r="D62" s="174"/>
      <c r="E62" s="175" t="s">
        <v>109</v>
      </c>
      <c r="G62" s="176">
        <v>1</v>
      </c>
      <c r="H62" s="207"/>
      <c r="P62" s="174" t="s">
        <v>116</v>
      </c>
      <c r="Q62" s="174" t="s">
        <v>116</v>
      </c>
      <c r="R62" s="174" t="s">
        <v>122</v>
      </c>
      <c r="S62" s="174" t="s">
        <v>108</v>
      </c>
    </row>
    <row r="63" spans="4:19" s="14" customFormat="1" ht="15.75" customHeight="1">
      <c r="D63" s="174"/>
      <c r="E63" s="175" t="s">
        <v>109</v>
      </c>
      <c r="G63" s="176">
        <v>1</v>
      </c>
      <c r="H63" s="207"/>
      <c r="P63" s="174" t="s">
        <v>116</v>
      </c>
      <c r="Q63" s="174" t="s">
        <v>116</v>
      </c>
      <c r="R63" s="174" t="s">
        <v>122</v>
      </c>
      <c r="S63" s="174" t="s">
        <v>108</v>
      </c>
    </row>
    <row r="64" spans="4:19" s="14" customFormat="1" ht="15.75" customHeight="1">
      <c r="D64" s="174"/>
      <c r="E64" s="175" t="s">
        <v>109</v>
      </c>
      <c r="G64" s="176">
        <v>1</v>
      </c>
      <c r="H64" s="207"/>
      <c r="P64" s="174" t="s">
        <v>116</v>
      </c>
      <c r="Q64" s="174" t="s">
        <v>116</v>
      </c>
      <c r="R64" s="174" t="s">
        <v>122</v>
      </c>
      <c r="S64" s="174" t="s">
        <v>108</v>
      </c>
    </row>
    <row r="65" spans="4:19" s="14" customFormat="1" ht="15.75" customHeight="1">
      <c r="D65" s="174"/>
      <c r="E65" s="175" t="s">
        <v>123</v>
      </c>
      <c r="G65" s="176">
        <v>3</v>
      </c>
      <c r="H65" s="207"/>
      <c r="P65" s="174" t="s">
        <v>116</v>
      </c>
      <c r="Q65" s="174" t="s">
        <v>116</v>
      </c>
      <c r="R65" s="174" t="s">
        <v>122</v>
      </c>
      <c r="S65" s="174" t="s">
        <v>108</v>
      </c>
    </row>
    <row r="66" spans="4:19" s="14" customFormat="1" ht="15.75" customHeight="1">
      <c r="D66" s="174"/>
      <c r="E66" s="175" t="s">
        <v>116</v>
      </c>
      <c r="G66" s="176">
        <v>2</v>
      </c>
      <c r="H66" s="207"/>
      <c r="P66" s="174" t="s">
        <v>116</v>
      </c>
      <c r="Q66" s="174" t="s">
        <v>116</v>
      </c>
      <c r="R66" s="174" t="s">
        <v>122</v>
      </c>
      <c r="S66" s="174" t="s">
        <v>108</v>
      </c>
    </row>
    <row r="67" spans="4:19" s="14" customFormat="1" ht="15.75" customHeight="1">
      <c r="D67" s="174"/>
      <c r="E67" s="175" t="s">
        <v>116</v>
      </c>
      <c r="G67" s="176">
        <v>2</v>
      </c>
      <c r="H67" s="207"/>
      <c r="P67" s="174" t="s">
        <v>116</v>
      </c>
      <c r="Q67" s="174" t="s">
        <v>116</v>
      </c>
      <c r="R67" s="174" t="s">
        <v>122</v>
      </c>
      <c r="S67" s="174" t="s">
        <v>108</v>
      </c>
    </row>
    <row r="68" spans="4:19" s="14" customFormat="1" ht="15.75" customHeight="1">
      <c r="D68" s="177"/>
      <c r="E68" s="178" t="s">
        <v>135</v>
      </c>
      <c r="G68" s="179">
        <v>19</v>
      </c>
      <c r="H68" s="207"/>
      <c r="P68" s="177" t="s">
        <v>116</v>
      </c>
      <c r="Q68" s="177" t="s">
        <v>126</v>
      </c>
      <c r="R68" s="177" t="s">
        <v>122</v>
      </c>
      <c r="S68" s="177" t="s">
        <v>109</v>
      </c>
    </row>
    <row r="69" spans="1:16" s="14" customFormat="1" ht="13.5" customHeight="1">
      <c r="A69" s="180" t="s">
        <v>203</v>
      </c>
      <c r="B69" s="180" t="s">
        <v>140</v>
      </c>
      <c r="C69" s="180" t="s">
        <v>141</v>
      </c>
      <c r="D69" s="181" t="s">
        <v>204</v>
      </c>
      <c r="E69" s="182" t="s">
        <v>205</v>
      </c>
      <c r="F69" s="180" t="s">
        <v>206</v>
      </c>
      <c r="G69" s="183">
        <v>10</v>
      </c>
      <c r="H69" s="209"/>
      <c r="I69" s="184">
        <f>ROUND(G69*H69,2)</f>
        <v>0</v>
      </c>
      <c r="J69" s="185">
        <v>0</v>
      </c>
      <c r="K69" s="183">
        <f>G69*J69</f>
        <v>0</v>
      </c>
      <c r="L69" s="185">
        <v>0</v>
      </c>
      <c r="M69" s="183">
        <f>G69*L69</f>
        <v>0</v>
      </c>
      <c r="N69" s="186">
        <v>21</v>
      </c>
      <c r="O69" s="187">
        <v>256</v>
      </c>
      <c r="P69" s="188" t="s">
        <v>116</v>
      </c>
    </row>
    <row r="70" spans="1:16" s="14" customFormat="1" ht="13.5" customHeight="1">
      <c r="A70" s="180" t="s">
        <v>207</v>
      </c>
      <c r="B70" s="180" t="s">
        <v>140</v>
      </c>
      <c r="C70" s="180" t="s">
        <v>141</v>
      </c>
      <c r="D70" s="181" t="s">
        <v>208</v>
      </c>
      <c r="E70" s="182" t="s">
        <v>209</v>
      </c>
      <c r="F70" s="180" t="s">
        <v>206</v>
      </c>
      <c r="G70" s="183">
        <v>9</v>
      </c>
      <c r="H70" s="209"/>
      <c r="I70" s="184">
        <f>ROUND(G70*H70,2)</f>
        <v>0</v>
      </c>
      <c r="J70" s="185">
        <v>0</v>
      </c>
      <c r="K70" s="183">
        <f>G70*J70</f>
        <v>0</v>
      </c>
      <c r="L70" s="185">
        <v>0</v>
      </c>
      <c r="M70" s="183">
        <f>G70*L70</f>
        <v>0</v>
      </c>
      <c r="N70" s="186">
        <v>21</v>
      </c>
      <c r="O70" s="187">
        <v>256</v>
      </c>
      <c r="P70" s="188" t="s">
        <v>116</v>
      </c>
    </row>
    <row r="71" spans="1:16" s="14" customFormat="1" ht="13.5" customHeight="1">
      <c r="A71" s="180" t="s">
        <v>191</v>
      </c>
      <c r="B71" s="180" t="s">
        <v>140</v>
      </c>
      <c r="C71" s="180" t="s">
        <v>141</v>
      </c>
      <c r="D71" s="181" t="s">
        <v>210</v>
      </c>
      <c r="E71" s="182" t="s">
        <v>211</v>
      </c>
      <c r="F71" s="180" t="s">
        <v>206</v>
      </c>
      <c r="G71" s="183">
        <v>19</v>
      </c>
      <c r="H71" s="209"/>
      <c r="I71" s="184">
        <f>ROUND(G71*H71,2)</f>
        <v>0</v>
      </c>
      <c r="J71" s="185">
        <v>0</v>
      </c>
      <c r="K71" s="183">
        <f>G71*J71</f>
        <v>0</v>
      </c>
      <c r="L71" s="185">
        <v>0</v>
      </c>
      <c r="M71" s="183">
        <f>G71*L71</f>
        <v>0</v>
      </c>
      <c r="N71" s="186">
        <v>21</v>
      </c>
      <c r="O71" s="187">
        <v>256</v>
      </c>
      <c r="P71" s="188" t="s">
        <v>116</v>
      </c>
    </row>
    <row r="72" spans="1:16" s="14" customFormat="1" ht="13.5" customHeight="1">
      <c r="A72" s="180" t="s">
        <v>212</v>
      </c>
      <c r="B72" s="180" t="s">
        <v>140</v>
      </c>
      <c r="C72" s="180" t="s">
        <v>141</v>
      </c>
      <c r="D72" s="181" t="s">
        <v>213</v>
      </c>
      <c r="E72" s="182" t="s">
        <v>214</v>
      </c>
      <c r="F72" s="180" t="s">
        <v>206</v>
      </c>
      <c r="G72" s="183">
        <v>19</v>
      </c>
      <c r="H72" s="209"/>
      <c r="I72" s="184">
        <f>ROUND(G72*H72,2)</f>
        <v>0</v>
      </c>
      <c r="J72" s="185">
        <v>0</v>
      </c>
      <c r="K72" s="183">
        <f>G72*J72</f>
        <v>0</v>
      </c>
      <c r="L72" s="185">
        <v>0</v>
      </c>
      <c r="M72" s="183">
        <f>G72*L72</f>
        <v>0</v>
      </c>
      <c r="N72" s="186">
        <v>21</v>
      </c>
      <c r="O72" s="187">
        <v>256</v>
      </c>
      <c r="P72" s="188" t="s">
        <v>116</v>
      </c>
    </row>
    <row r="73" spans="1:16" s="14" customFormat="1" ht="13.5" customHeight="1">
      <c r="A73" s="166" t="s">
        <v>215</v>
      </c>
      <c r="B73" s="166" t="s">
        <v>111</v>
      </c>
      <c r="C73" s="166" t="s">
        <v>200</v>
      </c>
      <c r="D73" s="167" t="s">
        <v>216</v>
      </c>
      <c r="E73" s="168" t="s">
        <v>217</v>
      </c>
      <c r="F73" s="166" t="s">
        <v>115</v>
      </c>
      <c r="G73" s="169">
        <v>24</v>
      </c>
      <c r="H73" s="206"/>
      <c r="I73" s="170">
        <f>ROUND(G73*H73,2)</f>
        <v>0</v>
      </c>
      <c r="J73" s="171">
        <v>0</v>
      </c>
      <c r="K73" s="169">
        <f>G73*J73</f>
        <v>0</v>
      </c>
      <c r="L73" s="171">
        <v>0</v>
      </c>
      <c r="M73" s="169">
        <f>G73*L73</f>
        <v>0</v>
      </c>
      <c r="N73" s="172">
        <v>21</v>
      </c>
      <c r="O73" s="173">
        <v>64</v>
      </c>
      <c r="P73" s="14" t="s">
        <v>116</v>
      </c>
    </row>
    <row r="74" spans="5:17" s="14" customFormat="1" ht="15.75" customHeight="1">
      <c r="E74" s="189" t="s">
        <v>278</v>
      </c>
      <c r="H74" s="207"/>
      <c r="P74" s="14" t="s">
        <v>116</v>
      </c>
      <c r="Q74" s="14" t="s">
        <v>219</v>
      </c>
    </row>
    <row r="75" spans="4:19" s="14" customFormat="1" ht="15.75" customHeight="1">
      <c r="D75" s="174"/>
      <c r="E75" s="175" t="s">
        <v>144</v>
      </c>
      <c r="G75" s="176">
        <v>9</v>
      </c>
      <c r="H75" s="207"/>
      <c r="P75" s="174" t="s">
        <v>116</v>
      </c>
      <c r="Q75" s="174" t="s">
        <v>116</v>
      </c>
      <c r="R75" s="174" t="s">
        <v>122</v>
      </c>
      <c r="S75" s="174" t="s">
        <v>108</v>
      </c>
    </row>
    <row r="76" spans="4:19" s="14" customFormat="1" ht="15.75" customHeight="1">
      <c r="D76" s="174"/>
      <c r="E76" s="175" t="s">
        <v>126</v>
      </c>
      <c r="G76" s="176">
        <v>4</v>
      </c>
      <c r="H76" s="207"/>
      <c r="P76" s="174" t="s">
        <v>116</v>
      </c>
      <c r="Q76" s="174" t="s">
        <v>116</v>
      </c>
      <c r="R76" s="174" t="s">
        <v>122</v>
      </c>
      <c r="S76" s="174" t="s">
        <v>108</v>
      </c>
    </row>
    <row r="77" spans="4:19" s="14" customFormat="1" ht="15.75" customHeight="1">
      <c r="D77" s="174"/>
      <c r="E77" s="175" t="s">
        <v>272</v>
      </c>
      <c r="G77" s="176">
        <v>1</v>
      </c>
      <c r="H77" s="207"/>
      <c r="P77" s="174" t="s">
        <v>116</v>
      </c>
      <c r="Q77" s="174" t="s">
        <v>116</v>
      </c>
      <c r="R77" s="174" t="s">
        <v>122</v>
      </c>
      <c r="S77" s="174" t="s">
        <v>108</v>
      </c>
    </row>
    <row r="78" spans="4:19" s="14" customFormat="1" ht="15.75" customHeight="1">
      <c r="D78" s="174"/>
      <c r="E78" s="175" t="s">
        <v>109</v>
      </c>
      <c r="G78" s="176">
        <v>1</v>
      </c>
      <c r="H78" s="207"/>
      <c r="P78" s="174" t="s">
        <v>116</v>
      </c>
      <c r="Q78" s="174" t="s">
        <v>116</v>
      </c>
      <c r="R78" s="174" t="s">
        <v>122</v>
      </c>
      <c r="S78" s="174" t="s">
        <v>108</v>
      </c>
    </row>
    <row r="79" spans="4:19" s="14" customFormat="1" ht="15.75" customHeight="1">
      <c r="D79" s="174"/>
      <c r="E79" s="175" t="s">
        <v>144</v>
      </c>
      <c r="G79" s="176">
        <v>9</v>
      </c>
      <c r="H79" s="207"/>
      <c r="P79" s="174" t="s">
        <v>116</v>
      </c>
      <c r="Q79" s="174" t="s">
        <v>116</v>
      </c>
      <c r="R79" s="174" t="s">
        <v>122</v>
      </c>
      <c r="S79" s="174" t="s">
        <v>108</v>
      </c>
    </row>
    <row r="80" spans="4:19" s="14" customFormat="1" ht="15.75" customHeight="1">
      <c r="D80" s="177"/>
      <c r="E80" s="178" t="s">
        <v>135</v>
      </c>
      <c r="G80" s="179">
        <v>24</v>
      </c>
      <c r="H80" s="207"/>
      <c r="P80" s="177" t="s">
        <v>116</v>
      </c>
      <c r="Q80" s="177" t="s">
        <v>126</v>
      </c>
      <c r="R80" s="177" t="s">
        <v>122</v>
      </c>
      <c r="S80" s="177" t="s">
        <v>109</v>
      </c>
    </row>
    <row r="81" spans="1:16" s="14" customFormat="1" ht="13.5" customHeight="1">
      <c r="A81" s="180" t="s">
        <v>220</v>
      </c>
      <c r="B81" s="180" t="s">
        <v>140</v>
      </c>
      <c r="C81" s="180" t="s">
        <v>141</v>
      </c>
      <c r="D81" s="181" t="s">
        <v>221</v>
      </c>
      <c r="E81" s="182" t="s">
        <v>273</v>
      </c>
      <c r="F81" s="180" t="s">
        <v>115</v>
      </c>
      <c r="G81" s="183">
        <v>9</v>
      </c>
      <c r="H81" s="209"/>
      <c r="I81" s="184">
        <f>ROUND(G81*H81,2)</f>
        <v>0</v>
      </c>
      <c r="J81" s="185">
        <v>0.1</v>
      </c>
      <c r="K81" s="183">
        <f>G81*J81</f>
        <v>0.9</v>
      </c>
      <c r="L81" s="185">
        <v>0</v>
      </c>
      <c r="M81" s="183">
        <f>G81*L81</f>
        <v>0</v>
      </c>
      <c r="N81" s="186">
        <v>21</v>
      </c>
      <c r="O81" s="187">
        <v>256</v>
      </c>
      <c r="P81" s="188" t="s">
        <v>116</v>
      </c>
    </row>
    <row r="82" spans="5:17" s="14" customFormat="1" ht="30" customHeight="1">
      <c r="E82" s="189" t="s">
        <v>222</v>
      </c>
      <c r="H82" s="207"/>
      <c r="P82" s="14" t="s">
        <v>116</v>
      </c>
      <c r="Q82" s="14" t="s">
        <v>219</v>
      </c>
    </row>
    <row r="83" spans="1:16" s="14" customFormat="1" ht="13.5" customHeight="1">
      <c r="A83" s="180" t="s">
        <v>223</v>
      </c>
      <c r="B83" s="180" t="s">
        <v>140</v>
      </c>
      <c r="C83" s="180" t="s">
        <v>141</v>
      </c>
      <c r="D83" s="181" t="s">
        <v>224</v>
      </c>
      <c r="E83" s="182" t="s">
        <v>274</v>
      </c>
      <c r="F83" s="180" t="s">
        <v>115</v>
      </c>
      <c r="G83" s="183">
        <v>4</v>
      </c>
      <c r="H83" s="209"/>
      <c r="I83" s="184">
        <f>ROUND(G83*H83,2)</f>
        <v>0</v>
      </c>
      <c r="J83" s="185">
        <v>0.15</v>
      </c>
      <c r="K83" s="183">
        <f>G83*J83</f>
        <v>0.6</v>
      </c>
      <c r="L83" s="185">
        <v>0</v>
      </c>
      <c r="M83" s="183">
        <f>G83*L83</f>
        <v>0</v>
      </c>
      <c r="N83" s="186">
        <v>21</v>
      </c>
      <c r="O83" s="187">
        <v>256</v>
      </c>
      <c r="P83" s="188" t="s">
        <v>116</v>
      </c>
    </row>
    <row r="84" spans="5:17" s="14" customFormat="1" ht="30" customHeight="1">
      <c r="E84" s="189" t="s">
        <v>225</v>
      </c>
      <c r="H84" s="207"/>
      <c r="P84" s="14" t="s">
        <v>116</v>
      </c>
      <c r="Q84" s="14" t="s">
        <v>219</v>
      </c>
    </row>
    <row r="85" spans="1:16" s="14" customFormat="1" ht="13.5" customHeight="1">
      <c r="A85" s="180" t="s">
        <v>226</v>
      </c>
      <c r="B85" s="180" t="s">
        <v>140</v>
      </c>
      <c r="C85" s="180" t="s">
        <v>141</v>
      </c>
      <c r="D85" s="181" t="s">
        <v>227</v>
      </c>
      <c r="E85" s="182" t="s">
        <v>228</v>
      </c>
      <c r="F85" s="180" t="s">
        <v>115</v>
      </c>
      <c r="G85" s="183">
        <v>1</v>
      </c>
      <c r="H85" s="209"/>
      <c r="I85" s="184">
        <f>ROUND(G85*H85,2)</f>
        <v>0</v>
      </c>
      <c r="J85" s="185">
        <v>0.1</v>
      </c>
      <c r="K85" s="183">
        <f>G85*J85</f>
        <v>0.1</v>
      </c>
      <c r="L85" s="185">
        <v>0</v>
      </c>
      <c r="M85" s="183">
        <f>G85*L85</f>
        <v>0</v>
      </c>
      <c r="N85" s="186">
        <v>21</v>
      </c>
      <c r="O85" s="187">
        <v>256</v>
      </c>
      <c r="P85" s="188" t="s">
        <v>116</v>
      </c>
    </row>
    <row r="86" spans="5:17" s="14" customFormat="1" ht="39" customHeight="1">
      <c r="E86" s="189" t="s">
        <v>229</v>
      </c>
      <c r="H86" s="207"/>
      <c r="P86" s="14" t="s">
        <v>116</v>
      </c>
      <c r="Q86" s="14" t="s">
        <v>219</v>
      </c>
    </row>
    <row r="87" spans="1:16" s="14" customFormat="1" ht="13.5" customHeight="1">
      <c r="A87" s="180" t="s">
        <v>230</v>
      </c>
      <c r="B87" s="180" t="s">
        <v>140</v>
      </c>
      <c r="C87" s="180" t="s">
        <v>141</v>
      </c>
      <c r="D87" s="181" t="s">
        <v>231</v>
      </c>
      <c r="E87" s="182" t="s">
        <v>232</v>
      </c>
      <c r="F87" s="180" t="s">
        <v>115</v>
      </c>
      <c r="G87" s="183">
        <v>9</v>
      </c>
      <c r="H87" s="209"/>
      <c r="I87" s="184">
        <f>ROUND(G87*H87,2)</f>
        <v>0</v>
      </c>
      <c r="J87" s="185">
        <v>0.1</v>
      </c>
      <c r="K87" s="183">
        <f>G87*J87</f>
        <v>0.9</v>
      </c>
      <c r="L87" s="185">
        <v>0</v>
      </c>
      <c r="M87" s="183">
        <f>G87*L87</f>
        <v>0</v>
      </c>
      <c r="N87" s="186">
        <v>21</v>
      </c>
      <c r="O87" s="187">
        <v>256</v>
      </c>
      <c r="P87" s="188" t="s">
        <v>116</v>
      </c>
    </row>
    <row r="88" spans="5:17" s="14" customFormat="1" ht="39" customHeight="1">
      <c r="E88" s="189" t="s">
        <v>233</v>
      </c>
      <c r="H88" s="207"/>
      <c r="P88" s="14" t="s">
        <v>116</v>
      </c>
      <c r="Q88" s="14" t="s">
        <v>219</v>
      </c>
    </row>
    <row r="89" spans="1:16" s="14" customFormat="1" ht="24" customHeight="1">
      <c r="A89" s="166" t="s">
        <v>234</v>
      </c>
      <c r="B89" s="166" t="s">
        <v>111</v>
      </c>
      <c r="C89" s="166" t="s">
        <v>200</v>
      </c>
      <c r="D89" s="167" t="s">
        <v>235</v>
      </c>
      <c r="E89" s="168" t="s">
        <v>276</v>
      </c>
      <c r="F89" s="166" t="s">
        <v>115</v>
      </c>
      <c r="G89" s="169">
        <v>4</v>
      </c>
      <c r="H89" s="206"/>
      <c r="I89" s="170">
        <f>ROUND(G89*H89,2)</f>
        <v>0</v>
      </c>
      <c r="J89" s="171">
        <v>0</v>
      </c>
      <c r="K89" s="169">
        <f>G89*J89</f>
        <v>0</v>
      </c>
      <c r="L89" s="171">
        <v>0</v>
      </c>
      <c r="M89" s="169">
        <f>G89*L89</f>
        <v>0</v>
      </c>
      <c r="N89" s="172">
        <v>21</v>
      </c>
      <c r="O89" s="173">
        <v>64</v>
      </c>
      <c r="P89" s="14" t="s">
        <v>116</v>
      </c>
    </row>
    <row r="90" spans="5:17" s="14" customFormat="1" ht="15.75" customHeight="1">
      <c r="E90" s="189" t="s">
        <v>218</v>
      </c>
      <c r="H90" s="207"/>
      <c r="P90" s="14" t="s">
        <v>116</v>
      </c>
      <c r="Q90" s="14" t="s">
        <v>219</v>
      </c>
    </row>
    <row r="91" spans="4:19" s="14" customFormat="1" ht="15.75" customHeight="1">
      <c r="D91" s="174"/>
      <c r="E91" s="175" t="s">
        <v>236</v>
      </c>
      <c r="G91" s="176">
        <v>4</v>
      </c>
      <c r="H91" s="207"/>
      <c r="P91" s="174" t="s">
        <v>116</v>
      </c>
      <c r="Q91" s="174" t="s">
        <v>116</v>
      </c>
      <c r="R91" s="174" t="s">
        <v>122</v>
      </c>
      <c r="S91" s="174" t="s">
        <v>109</v>
      </c>
    </row>
    <row r="92" spans="1:16" s="14" customFormat="1" ht="24" customHeight="1">
      <c r="A92" s="180" t="s">
        <v>237</v>
      </c>
      <c r="B92" s="180" t="s">
        <v>140</v>
      </c>
      <c r="C92" s="180" t="s">
        <v>141</v>
      </c>
      <c r="D92" s="181" t="s">
        <v>238</v>
      </c>
      <c r="E92" s="182" t="s">
        <v>275</v>
      </c>
      <c r="F92" s="180" t="s">
        <v>115</v>
      </c>
      <c r="G92" s="183">
        <v>2</v>
      </c>
      <c r="H92" s="209"/>
      <c r="I92" s="184">
        <f>ROUND(G92*H92,2)</f>
        <v>0</v>
      </c>
      <c r="J92" s="185">
        <v>0.12</v>
      </c>
      <c r="K92" s="183">
        <f>G92*J92</f>
        <v>0.24</v>
      </c>
      <c r="L92" s="185">
        <v>0</v>
      </c>
      <c r="M92" s="183">
        <f>G92*L92</f>
        <v>0</v>
      </c>
      <c r="N92" s="186">
        <v>21</v>
      </c>
      <c r="O92" s="187">
        <v>256</v>
      </c>
      <c r="P92" s="188" t="s">
        <v>116</v>
      </c>
    </row>
    <row r="93" spans="5:17" s="14" customFormat="1" ht="48" customHeight="1">
      <c r="E93" s="189" t="s">
        <v>239</v>
      </c>
      <c r="H93" s="207"/>
      <c r="P93" s="14" t="s">
        <v>116</v>
      </c>
      <c r="Q93" s="14" t="s">
        <v>219</v>
      </c>
    </row>
    <row r="94" spans="1:16" s="14" customFormat="1" ht="24" customHeight="1">
      <c r="A94" s="180" t="s">
        <v>240</v>
      </c>
      <c r="B94" s="180" t="s">
        <v>140</v>
      </c>
      <c r="C94" s="180" t="s">
        <v>141</v>
      </c>
      <c r="D94" s="181" t="s">
        <v>241</v>
      </c>
      <c r="E94" s="182" t="s">
        <v>277</v>
      </c>
      <c r="F94" s="180" t="s">
        <v>115</v>
      </c>
      <c r="G94" s="183">
        <v>2</v>
      </c>
      <c r="H94" s="209"/>
      <c r="I94" s="184">
        <f>ROUND(G94*H94,2)</f>
        <v>0</v>
      </c>
      <c r="J94" s="185">
        <v>0.13</v>
      </c>
      <c r="K94" s="183">
        <f>G94*J94</f>
        <v>0.26</v>
      </c>
      <c r="L94" s="185">
        <v>0</v>
      </c>
      <c r="M94" s="183">
        <f>G94*L94</f>
        <v>0</v>
      </c>
      <c r="N94" s="186">
        <v>21</v>
      </c>
      <c r="O94" s="187">
        <v>256</v>
      </c>
      <c r="P94" s="188" t="s">
        <v>116</v>
      </c>
    </row>
    <row r="95" spans="5:17" s="14" customFormat="1" ht="48" customHeight="1">
      <c r="E95" s="189" t="s">
        <v>242</v>
      </c>
      <c r="H95" s="207"/>
      <c r="P95" s="14" t="s">
        <v>116</v>
      </c>
      <c r="Q95" s="14" t="s">
        <v>219</v>
      </c>
    </row>
    <row r="96" spans="1:16" s="14" customFormat="1" ht="13.5" customHeight="1">
      <c r="A96" s="166" t="s">
        <v>243</v>
      </c>
      <c r="B96" s="166" t="s">
        <v>111</v>
      </c>
      <c r="C96" s="166" t="s">
        <v>200</v>
      </c>
      <c r="D96" s="167" t="s">
        <v>244</v>
      </c>
      <c r="E96" s="168" t="s">
        <v>245</v>
      </c>
      <c r="F96" s="166" t="s">
        <v>129</v>
      </c>
      <c r="G96" s="169">
        <v>397.7</v>
      </c>
      <c r="H96" s="206"/>
      <c r="I96" s="170">
        <f>ROUND(G96*H96,2)</f>
        <v>0</v>
      </c>
      <c r="J96" s="171">
        <v>0</v>
      </c>
      <c r="K96" s="169">
        <f>G96*J96</f>
        <v>0</v>
      </c>
      <c r="L96" s="171">
        <v>0</v>
      </c>
      <c r="M96" s="169">
        <f>G96*L96</f>
        <v>0</v>
      </c>
      <c r="N96" s="172">
        <v>21</v>
      </c>
      <c r="O96" s="173">
        <v>64</v>
      </c>
      <c r="P96" s="14" t="s">
        <v>116</v>
      </c>
    </row>
    <row r="97" spans="4:19" s="14" customFormat="1" ht="15.75" customHeight="1">
      <c r="D97" s="174"/>
      <c r="E97" s="175" t="s">
        <v>188</v>
      </c>
      <c r="G97" s="176">
        <v>4.7</v>
      </c>
      <c r="H97" s="207"/>
      <c r="P97" s="174" t="s">
        <v>116</v>
      </c>
      <c r="Q97" s="174" t="s">
        <v>116</v>
      </c>
      <c r="R97" s="174" t="s">
        <v>122</v>
      </c>
      <c r="S97" s="174" t="s">
        <v>108</v>
      </c>
    </row>
    <row r="98" spans="4:19" s="14" customFormat="1" ht="15.75" customHeight="1">
      <c r="D98" s="174"/>
      <c r="E98" s="175" t="s">
        <v>189</v>
      </c>
      <c r="G98" s="176">
        <v>118</v>
      </c>
      <c r="H98" s="207"/>
      <c r="P98" s="174" t="s">
        <v>116</v>
      </c>
      <c r="Q98" s="174" t="s">
        <v>116</v>
      </c>
      <c r="R98" s="174" t="s">
        <v>122</v>
      </c>
      <c r="S98" s="174" t="s">
        <v>108</v>
      </c>
    </row>
    <row r="99" spans="4:19" s="14" customFormat="1" ht="15.75" customHeight="1">
      <c r="D99" s="174"/>
      <c r="E99" s="175" t="s">
        <v>163</v>
      </c>
      <c r="G99" s="176">
        <v>13</v>
      </c>
      <c r="H99" s="207"/>
      <c r="P99" s="174" t="s">
        <v>116</v>
      </c>
      <c r="Q99" s="174" t="s">
        <v>116</v>
      </c>
      <c r="R99" s="174" t="s">
        <v>122</v>
      </c>
      <c r="S99" s="174" t="s">
        <v>108</v>
      </c>
    </row>
    <row r="100" spans="4:19" s="14" customFormat="1" ht="15.75" customHeight="1">
      <c r="D100" s="174"/>
      <c r="E100" s="175" t="s">
        <v>190</v>
      </c>
      <c r="G100" s="176">
        <v>227</v>
      </c>
      <c r="H100" s="207"/>
      <c r="P100" s="174" t="s">
        <v>116</v>
      </c>
      <c r="Q100" s="174" t="s">
        <v>116</v>
      </c>
      <c r="R100" s="174" t="s">
        <v>122</v>
      </c>
      <c r="S100" s="174" t="s">
        <v>108</v>
      </c>
    </row>
    <row r="101" spans="4:19" s="14" customFormat="1" ht="15.75" customHeight="1">
      <c r="D101" s="174"/>
      <c r="E101" s="175" t="s">
        <v>191</v>
      </c>
      <c r="G101" s="176">
        <v>24</v>
      </c>
      <c r="H101" s="207"/>
      <c r="P101" s="174" t="s">
        <v>116</v>
      </c>
      <c r="Q101" s="174" t="s">
        <v>116</v>
      </c>
      <c r="R101" s="174" t="s">
        <v>122</v>
      </c>
      <c r="S101" s="174" t="s">
        <v>108</v>
      </c>
    </row>
    <row r="102" spans="4:19" s="14" customFormat="1" ht="15.75" customHeight="1">
      <c r="D102" s="174"/>
      <c r="E102" s="175" t="s">
        <v>155</v>
      </c>
      <c r="G102" s="176">
        <v>11</v>
      </c>
      <c r="H102" s="207"/>
      <c r="P102" s="174" t="s">
        <v>116</v>
      </c>
      <c r="Q102" s="174" t="s">
        <v>116</v>
      </c>
      <c r="R102" s="174" t="s">
        <v>122</v>
      </c>
      <c r="S102" s="174" t="s">
        <v>108</v>
      </c>
    </row>
    <row r="103" spans="4:19" s="14" customFormat="1" ht="15.75" customHeight="1">
      <c r="D103" s="177"/>
      <c r="E103" s="178" t="s">
        <v>135</v>
      </c>
      <c r="G103" s="179">
        <v>397.7</v>
      </c>
      <c r="H103" s="207"/>
      <c r="P103" s="177" t="s">
        <v>116</v>
      </c>
      <c r="Q103" s="177" t="s">
        <v>126</v>
      </c>
      <c r="R103" s="177" t="s">
        <v>122</v>
      </c>
      <c r="S103" s="177" t="s">
        <v>109</v>
      </c>
    </row>
    <row r="104" spans="1:16" s="14" customFormat="1" ht="13.5" customHeight="1">
      <c r="A104" s="180" t="s">
        <v>246</v>
      </c>
      <c r="B104" s="180" t="s">
        <v>140</v>
      </c>
      <c r="C104" s="180" t="s">
        <v>141</v>
      </c>
      <c r="D104" s="181" t="s">
        <v>247</v>
      </c>
      <c r="E104" s="182" t="s">
        <v>248</v>
      </c>
      <c r="F104" s="180" t="s">
        <v>129</v>
      </c>
      <c r="G104" s="183">
        <v>397.7</v>
      </c>
      <c r="H104" s="209"/>
      <c r="I104" s="184">
        <f>ROUND(G104*H104,2)</f>
        <v>0</v>
      </c>
      <c r="J104" s="185">
        <v>0.00091</v>
      </c>
      <c r="K104" s="183">
        <f>G104*J104</f>
        <v>0.361907</v>
      </c>
      <c r="L104" s="185">
        <v>0</v>
      </c>
      <c r="M104" s="183">
        <f>G104*L104</f>
        <v>0</v>
      </c>
      <c r="N104" s="186">
        <v>21</v>
      </c>
      <c r="O104" s="187">
        <v>256</v>
      </c>
      <c r="P104" s="188" t="s">
        <v>116</v>
      </c>
    </row>
    <row r="105" spans="2:16" s="135" customFormat="1" ht="12.75" customHeight="1">
      <c r="B105" s="140" t="s">
        <v>65</v>
      </c>
      <c r="D105" s="141" t="s">
        <v>249</v>
      </c>
      <c r="E105" s="141" t="s">
        <v>250</v>
      </c>
      <c r="H105" s="208"/>
      <c r="I105" s="142">
        <f>SUM(I106:I123)</f>
        <v>0</v>
      </c>
      <c r="K105" s="143">
        <f>SUM(K106:K123)</f>
        <v>25.8505</v>
      </c>
      <c r="M105" s="143">
        <f>SUM(M106:M123)</f>
        <v>0</v>
      </c>
      <c r="P105" s="141" t="s">
        <v>109</v>
      </c>
    </row>
    <row r="106" spans="1:16" s="14" customFormat="1" ht="24" customHeight="1">
      <c r="A106" s="166" t="s">
        <v>251</v>
      </c>
      <c r="B106" s="166" t="s">
        <v>111</v>
      </c>
      <c r="C106" s="166" t="s">
        <v>252</v>
      </c>
      <c r="D106" s="167" t="s">
        <v>253</v>
      </c>
      <c r="E106" s="168" t="s">
        <v>254</v>
      </c>
      <c r="F106" s="166" t="s">
        <v>129</v>
      </c>
      <c r="G106" s="169">
        <v>397.7</v>
      </c>
      <c r="H106" s="206"/>
      <c r="I106" s="170">
        <f>ROUND(G106*H106,2)</f>
        <v>0</v>
      </c>
      <c r="J106" s="171">
        <v>0</v>
      </c>
      <c r="K106" s="169">
        <f>G106*J106</f>
        <v>0</v>
      </c>
      <c r="L106" s="171">
        <v>0</v>
      </c>
      <c r="M106" s="169">
        <f>G106*L106</f>
        <v>0</v>
      </c>
      <c r="N106" s="172">
        <v>21</v>
      </c>
      <c r="O106" s="173">
        <v>64</v>
      </c>
      <c r="P106" s="14" t="s">
        <v>116</v>
      </c>
    </row>
    <row r="107" spans="4:19" s="14" customFormat="1" ht="15.75" customHeight="1">
      <c r="D107" s="174"/>
      <c r="E107" s="175" t="s">
        <v>188</v>
      </c>
      <c r="G107" s="176">
        <v>4.7</v>
      </c>
      <c r="H107" s="207"/>
      <c r="P107" s="174" t="s">
        <v>116</v>
      </c>
      <c r="Q107" s="174" t="s">
        <v>116</v>
      </c>
      <c r="R107" s="174" t="s">
        <v>122</v>
      </c>
      <c r="S107" s="174" t="s">
        <v>108</v>
      </c>
    </row>
    <row r="108" spans="4:19" s="14" customFormat="1" ht="15.75" customHeight="1">
      <c r="D108" s="174"/>
      <c r="E108" s="175" t="s">
        <v>189</v>
      </c>
      <c r="G108" s="176">
        <v>118</v>
      </c>
      <c r="H108" s="207"/>
      <c r="P108" s="174" t="s">
        <v>116</v>
      </c>
      <c r="Q108" s="174" t="s">
        <v>116</v>
      </c>
      <c r="R108" s="174" t="s">
        <v>122</v>
      </c>
      <c r="S108" s="174" t="s">
        <v>108</v>
      </c>
    </row>
    <row r="109" spans="4:19" s="14" customFormat="1" ht="15.75" customHeight="1">
      <c r="D109" s="174"/>
      <c r="E109" s="175" t="s">
        <v>163</v>
      </c>
      <c r="G109" s="176">
        <v>13</v>
      </c>
      <c r="H109" s="207"/>
      <c r="P109" s="174" t="s">
        <v>116</v>
      </c>
      <c r="Q109" s="174" t="s">
        <v>116</v>
      </c>
      <c r="R109" s="174" t="s">
        <v>122</v>
      </c>
      <c r="S109" s="174" t="s">
        <v>108</v>
      </c>
    </row>
    <row r="110" spans="4:19" s="14" customFormat="1" ht="15.75" customHeight="1">
      <c r="D110" s="174"/>
      <c r="E110" s="175" t="s">
        <v>190</v>
      </c>
      <c r="G110" s="176">
        <v>227</v>
      </c>
      <c r="H110" s="207"/>
      <c r="P110" s="174" t="s">
        <v>116</v>
      </c>
      <c r="Q110" s="174" t="s">
        <v>116</v>
      </c>
      <c r="R110" s="174" t="s">
        <v>122</v>
      </c>
      <c r="S110" s="174" t="s">
        <v>108</v>
      </c>
    </row>
    <row r="111" spans="4:19" s="14" customFormat="1" ht="15.75" customHeight="1">
      <c r="D111" s="174"/>
      <c r="E111" s="175" t="s">
        <v>191</v>
      </c>
      <c r="G111" s="176">
        <v>24</v>
      </c>
      <c r="H111" s="207"/>
      <c r="P111" s="174" t="s">
        <v>116</v>
      </c>
      <c r="Q111" s="174" t="s">
        <v>116</v>
      </c>
      <c r="R111" s="174" t="s">
        <v>122</v>
      </c>
      <c r="S111" s="174" t="s">
        <v>108</v>
      </c>
    </row>
    <row r="112" spans="4:19" s="14" customFormat="1" ht="15.75" customHeight="1">
      <c r="D112" s="174"/>
      <c r="E112" s="175" t="s">
        <v>155</v>
      </c>
      <c r="G112" s="176">
        <v>11</v>
      </c>
      <c r="H112" s="207"/>
      <c r="P112" s="174" t="s">
        <v>116</v>
      </c>
      <c r="Q112" s="174" t="s">
        <v>116</v>
      </c>
      <c r="R112" s="174" t="s">
        <v>122</v>
      </c>
      <c r="S112" s="174" t="s">
        <v>108</v>
      </c>
    </row>
    <row r="113" spans="4:19" s="14" customFormat="1" ht="15.75" customHeight="1">
      <c r="D113" s="177"/>
      <c r="E113" s="178" t="s">
        <v>135</v>
      </c>
      <c r="G113" s="179">
        <v>397.7</v>
      </c>
      <c r="H113" s="207"/>
      <c r="P113" s="177" t="s">
        <v>116</v>
      </c>
      <c r="Q113" s="177" t="s">
        <v>126</v>
      </c>
      <c r="R113" s="177" t="s">
        <v>122</v>
      </c>
      <c r="S113" s="177" t="s">
        <v>109</v>
      </c>
    </row>
    <row r="114" spans="1:16" s="14" customFormat="1" ht="13.5" customHeight="1">
      <c r="A114" s="166" t="s">
        <v>255</v>
      </c>
      <c r="B114" s="166" t="s">
        <v>111</v>
      </c>
      <c r="C114" s="166" t="s">
        <v>252</v>
      </c>
      <c r="D114" s="167" t="s">
        <v>256</v>
      </c>
      <c r="E114" s="168" t="s">
        <v>257</v>
      </c>
      <c r="F114" s="166" t="s">
        <v>258</v>
      </c>
      <c r="G114" s="169">
        <v>111.356</v>
      </c>
      <c r="H114" s="206"/>
      <c r="I114" s="170">
        <f>ROUND(G114*H114,2)</f>
        <v>0</v>
      </c>
      <c r="J114" s="171">
        <v>0</v>
      </c>
      <c r="K114" s="169">
        <f>G114*J114</f>
        <v>0</v>
      </c>
      <c r="L114" s="171">
        <v>0</v>
      </c>
      <c r="M114" s="169">
        <f>G114*L114</f>
        <v>0</v>
      </c>
      <c r="N114" s="172">
        <v>21</v>
      </c>
      <c r="O114" s="173">
        <v>64</v>
      </c>
      <c r="P114" s="14" t="s">
        <v>116</v>
      </c>
    </row>
    <row r="115" spans="4:19" s="14" customFormat="1" ht="15.75" customHeight="1">
      <c r="D115" s="174"/>
      <c r="E115" s="175" t="s">
        <v>259</v>
      </c>
      <c r="G115" s="176">
        <v>111.356</v>
      </c>
      <c r="H115" s="207"/>
      <c r="P115" s="174" t="s">
        <v>116</v>
      </c>
      <c r="Q115" s="174" t="s">
        <v>116</v>
      </c>
      <c r="R115" s="174" t="s">
        <v>122</v>
      </c>
      <c r="S115" s="174" t="s">
        <v>109</v>
      </c>
    </row>
    <row r="116" spans="1:16" s="14" customFormat="1" ht="24" customHeight="1">
      <c r="A116" s="166" t="s">
        <v>260</v>
      </c>
      <c r="B116" s="166" t="s">
        <v>111</v>
      </c>
      <c r="C116" s="166" t="s">
        <v>252</v>
      </c>
      <c r="D116" s="167" t="s">
        <v>261</v>
      </c>
      <c r="E116" s="168" t="s">
        <v>262</v>
      </c>
      <c r="F116" s="166" t="s">
        <v>129</v>
      </c>
      <c r="G116" s="169">
        <v>397.7</v>
      </c>
      <c r="H116" s="206"/>
      <c r="I116" s="170">
        <f>ROUND(G116*H116,2)</f>
        <v>0</v>
      </c>
      <c r="J116" s="171">
        <v>0.065</v>
      </c>
      <c r="K116" s="169">
        <f>G116*J116</f>
        <v>25.8505</v>
      </c>
      <c r="L116" s="171">
        <v>0</v>
      </c>
      <c r="M116" s="169">
        <f>G116*L116</f>
        <v>0</v>
      </c>
      <c r="N116" s="172">
        <v>21</v>
      </c>
      <c r="O116" s="173">
        <v>64</v>
      </c>
      <c r="P116" s="14" t="s">
        <v>116</v>
      </c>
    </row>
    <row r="117" spans="4:19" s="14" customFormat="1" ht="15.75" customHeight="1">
      <c r="D117" s="174"/>
      <c r="E117" s="175" t="s">
        <v>188</v>
      </c>
      <c r="G117" s="176">
        <v>4.7</v>
      </c>
      <c r="H117" s="207"/>
      <c r="P117" s="174" t="s">
        <v>116</v>
      </c>
      <c r="Q117" s="174" t="s">
        <v>116</v>
      </c>
      <c r="R117" s="174" t="s">
        <v>122</v>
      </c>
      <c r="S117" s="174" t="s">
        <v>108</v>
      </c>
    </row>
    <row r="118" spans="4:19" s="14" customFormat="1" ht="15.75" customHeight="1">
      <c r="D118" s="174"/>
      <c r="E118" s="175" t="s">
        <v>189</v>
      </c>
      <c r="G118" s="176">
        <v>118</v>
      </c>
      <c r="H118" s="207"/>
      <c r="P118" s="174" t="s">
        <v>116</v>
      </c>
      <c r="Q118" s="174" t="s">
        <v>116</v>
      </c>
      <c r="R118" s="174" t="s">
        <v>122</v>
      </c>
      <c r="S118" s="174" t="s">
        <v>108</v>
      </c>
    </row>
    <row r="119" spans="4:19" s="14" customFormat="1" ht="15.75" customHeight="1">
      <c r="D119" s="174"/>
      <c r="E119" s="175" t="s">
        <v>163</v>
      </c>
      <c r="G119" s="176">
        <v>13</v>
      </c>
      <c r="H119" s="207"/>
      <c r="P119" s="174" t="s">
        <v>116</v>
      </c>
      <c r="Q119" s="174" t="s">
        <v>116</v>
      </c>
      <c r="R119" s="174" t="s">
        <v>122</v>
      </c>
      <c r="S119" s="174" t="s">
        <v>108</v>
      </c>
    </row>
    <row r="120" spans="4:19" s="14" customFormat="1" ht="15.75" customHeight="1">
      <c r="D120" s="174"/>
      <c r="E120" s="175" t="s">
        <v>190</v>
      </c>
      <c r="G120" s="176">
        <v>227</v>
      </c>
      <c r="H120" s="207"/>
      <c r="P120" s="174" t="s">
        <v>116</v>
      </c>
      <c r="Q120" s="174" t="s">
        <v>116</v>
      </c>
      <c r="R120" s="174" t="s">
        <v>122</v>
      </c>
      <c r="S120" s="174" t="s">
        <v>108</v>
      </c>
    </row>
    <row r="121" spans="4:19" s="14" customFormat="1" ht="15.75" customHeight="1">
      <c r="D121" s="174"/>
      <c r="E121" s="175" t="s">
        <v>191</v>
      </c>
      <c r="G121" s="176">
        <v>24</v>
      </c>
      <c r="H121" s="207"/>
      <c r="P121" s="174" t="s">
        <v>116</v>
      </c>
      <c r="Q121" s="174" t="s">
        <v>116</v>
      </c>
      <c r="R121" s="174" t="s">
        <v>122</v>
      </c>
      <c r="S121" s="174" t="s">
        <v>108</v>
      </c>
    </row>
    <row r="122" spans="4:19" s="14" customFormat="1" ht="15.75" customHeight="1">
      <c r="D122" s="174"/>
      <c r="E122" s="175" t="s">
        <v>155</v>
      </c>
      <c r="G122" s="176">
        <v>11</v>
      </c>
      <c r="H122" s="207"/>
      <c r="P122" s="174" t="s">
        <v>116</v>
      </c>
      <c r="Q122" s="174" t="s">
        <v>116</v>
      </c>
      <c r="R122" s="174" t="s">
        <v>122</v>
      </c>
      <c r="S122" s="174" t="s">
        <v>108</v>
      </c>
    </row>
    <row r="123" spans="4:19" s="14" customFormat="1" ht="15.75" customHeight="1">
      <c r="D123" s="177"/>
      <c r="E123" s="178" t="s">
        <v>135</v>
      </c>
      <c r="G123" s="179">
        <v>397.7</v>
      </c>
      <c r="H123" s="207"/>
      <c r="P123" s="177" t="s">
        <v>116</v>
      </c>
      <c r="Q123" s="177" t="s">
        <v>126</v>
      </c>
      <c r="R123" s="177" t="s">
        <v>122</v>
      </c>
      <c r="S123" s="177" t="s">
        <v>109</v>
      </c>
    </row>
    <row r="124" spans="2:16" s="135" customFormat="1" ht="12.75" customHeight="1">
      <c r="B124" s="136" t="s">
        <v>65</v>
      </c>
      <c r="D124" s="137" t="s">
        <v>263</v>
      </c>
      <c r="E124" s="137" t="s">
        <v>57</v>
      </c>
      <c r="H124" s="208"/>
      <c r="I124" s="138">
        <f>SUM(I125:I126)</f>
        <v>0</v>
      </c>
      <c r="K124" s="139">
        <f>SUM(K125:K126)</f>
        <v>0</v>
      </c>
      <c r="M124" s="139">
        <f>SUM(M125:M126)</f>
        <v>0</v>
      </c>
      <c r="P124" s="137" t="s">
        <v>108</v>
      </c>
    </row>
    <row r="125" spans="1:16" s="14" customFormat="1" ht="13.5" customHeight="1">
      <c r="A125" s="166" t="s">
        <v>264</v>
      </c>
      <c r="B125" s="166" t="s">
        <v>111</v>
      </c>
      <c r="C125" s="166" t="s">
        <v>265</v>
      </c>
      <c r="D125" s="167" t="s">
        <v>266</v>
      </c>
      <c r="E125" s="168" t="s">
        <v>267</v>
      </c>
      <c r="F125" s="166" t="s">
        <v>268</v>
      </c>
      <c r="G125" s="169">
        <v>1</v>
      </c>
      <c r="H125" s="206"/>
      <c r="I125" s="170">
        <f>ROUND(G125*H125,2)</f>
        <v>0</v>
      </c>
      <c r="J125" s="171">
        <v>0</v>
      </c>
      <c r="K125" s="169">
        <f>G125*J125</f>
        <v>0</v>
      </c>
      <c r="L125" s="171">
        <v>0</v>
      </c>
      <c r="M125" s="169">
        <f>G125*L125</f>
        <v>0</v>
      </c>
      <c r="N125" s="172">
        <v>21</v>
      </c>
      <c r="O125" s="173">
        <v>512</v>
      </c>
      <c r="P125" s="14" t="s">
        <v>109</v>
      </c>
    </row>
    <row r="126" spans="1:16" s="14" customFormat="1" ht="13.5" customHeight="1">
      <c r="A126" s="166" t="s">
        <v>269</v>
      </c>
      <c r="B126" s="166" t="s">
        <v>111</v>
      </c>
      <c r="C126" s="166" t="s">
        <v>265</v>
      </c>
      <c r="D126" s="167" t="s">
        <v>270</v>
      </c>
      <c r="E126" s="168" t="s">
        <v>271</v>
      </c>
      <c r="F126" s="166" t="s">
        <v>268</v>
      </c>
      <c r="G126" s="169">
        <v>1</v>
      </c>
      <c r="H126" s="206"/>
      <c r="I126" s="170">
        <f>ROUND(G126*H126,2)</f>
        <v>0</v>
      </c>
      <c r="J126" s="171">
        <v>0</v>
      </c>
      <c r="K126" s="169">
        <f>G126*J126</f>
        <v>0</v>
      </c>
      <c r="L126" s="171">
        <v>0</v>
      </c>
      <c r="M126" s="169">
        <f>G126*L126</f>
        <v>0</v>
      </c>
      <c r="N126" s="172">
        <v>21</v>
      </c>
      <c r="O126" s="173">
        <v>512</v>
      </c>
      <c r="P126" s="14" t="s">
        <v>109</v>
      </c>
    </row>
    <row r="127" spans="5:13" s="148" customFormat="1" ht="12.75" customHeight="1">
      <c r="E127" s="149" t="s">
        <v>90</v>
      </c>
      <c r="H127" s="210"/>
      <c r="I127" s="150">
        <f>I14+I47+I58+I124</f>
        <v>0</v>
      </c>
      <c r="K127" s="151">
        <f>K14+K47+K58+K124</f>
        <v>36.7283565</v>
      </c>
      <c r="M127" s="151">
        <f>M14+M47+M58+M124</f>
        <v>1.46648</v>
      </c>
    </row>
  </sheetData>
  <sheetProtection password="C845" sheet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Kohout Milos</cp:lastModifiedBy>
  <dcterms:created xsi:type="dcterms:W3CDTF">2017-07-20T04:45:46Z</dcterms:created>
  <dcterms:modified xsi:type="dcterms:W3CDTF">2017-07-20T10:37:43Z</dcterms:modified>
  <cp:category/>
  <cp:version/>
  <cp:contentType/>
  <cp:contentStatus/>
</cp:coreProperties>
</file>