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firstSheet="2" activeTab="6"/>
  </bookViews>
  <sheets>
    <sheet name="Rekapitulace stavby" sheetId="1" r:id="rId1"/>
    <sheet name="část IIIz - Stavební úpra..." sheetId="2" r:id="rId2"/>
    <sheet name="část III - Stavební úprav..." sheetId="3" r:id="rId3"/>
    <sheet name="část II - Stavební úpravy..." sheetId="4" r:id="rId4"/>
    <sheet name="část I - Stavební úpravy ..." sheetId="5" r:id="rId5"/>
    <sheet name="část IV - Stavební úpravy..." sheetId="6" r:id="rId6"/>
    <sheet name="část Iz - Stavební úpravy..." sheetId="7" r:id="rId7"/>
    <sheet name="Pokyny pro vyplnění" sheetId="8" r:id="rId8"/>
  </sheets>
  <definedNames>
    <definedName name="_xlnm.Print_Titles" localSheetId="4">'část I - Stavební úpravy ...'!$78:$78</definedName>
    <definedName name="_xlnm.Print_Titles" localSheetId="3">'část II - Stavební úpravy...'!$79:$79</definedName>
    <definedName name="_xlnm.Print_Titles" localSheetId="2">'část III - Stavební úprav...'!$80:$80</definedName>
    <definedName name="_xlnm.Print_Titles" localSheetId="1">'část IIIz - Stavební úpra...'!$72:$72</definedName>
    <definedName name="_xlnm.Print_Titles" localSheetId="5">'část IV - Stavební úpravy...'!$75:$75</definedName>
    <definedName name="_xlnm.Print_Titles" localSheetId="6">'část Iz - Stavební úpravy...'!$72:$72</definedName>
    <definedName name="_xlnm.Print_Titles" localSheetId="0">'Rekapitulace stavby'!$47:$47</definedName>
    <definedName name="_xlnm.Print_Area" localSheetId="4">'část I - Stavební úpravy ...'!$C$4:$P$33,'část I - Stavební úpravy ...'!$C$39:$Q$62,'část I - Stavební úpravy ...'!$C$68:$R$168</definedName>
    <definedName name="_xlnm.Print_Area" localSheetId="3">'část II - Stavební úpravy...'!$C$4:$P$33,'část II - Stavební úpravy...'!$C$39:$Q$63,'část II - Stavební úpravy...'!$C$69:$R$171</definedName>
    <definedName name="_xlnm.Print_Area" localSheetId="2">'část III - Stavební úprav...'!$C$4:$P$33,'část III - Stavební úprav...'!$C$39:$Q$64,'část III - Stavební úprav...'!$C$70:$R$195</definedName>
    <definedName name="_xlnm.Print_Area" localSheetId="1">'část IIIz - Stavební úpra...'!$C$4:$P$33,'část IIIz - Stavební úpra...'!$C$39:$Q$56,'část IIIz - Stavební úpra...'!$C$62:$R$145</definedName>
    <definedName name="_xlnm.Print_Area" localSheetId="5">'část IV - Stavební úpravy...'!$C$4:$P$33,'část IV - Stavební úpravy...'!$C$39:$Q$59,'část IV - Stavební úpravy...'!$C$65:$R$121</definedName>
    <definedName name="_xlnm.Print_Area" localSheetId="6">'část Iz - Stavební úpravy...'!$C$4:$P$33,'část Iz - Stavební úpravy...'!$C$39:$Q$56,'část Iz - Stavební úpravy...'!$C$62:$R$163</definedName>
    <definedName name="_xlnm.Print_Area" localSheetId="7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stavby'!$C$38:$AQ$56</definedName>
  </definedNames>
  <calcPr fullCalcOnLoad="1"/>
</workbook>
</file>

<file path=xl/sharedStrings.xml><?xml version="1.0" encoding="utf-8"?>
<sst xmlns="http://schemas.openxmlformats.org/spreadsheetml/2006/main" count="5126" uniqueCount="904">
  <si>
    <t>Export VZ</t>
  </si>
  <si>
    <t>List obsahuje:</t>
  </si>
  <si>
    <t>1.0</t>
  </si>
  <si>
    <t>False</t>
  </si>
  <si>
    <t>{1400DEC6-6B26-4832-B06F-5BE141DE10E8}</t>
  </si>
  <si>
    <t>optimalizováno pro tisk sestav ve formátu A4 - na výšku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</si>
  <si>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</si>
  <si>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</si>
  <si>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</si>
  <si>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</si>
  <si>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</si>
  <si>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</si>
  <si>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</si>
  <si>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</si>
  <si>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</si>
  <si>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0251-17 - Krušnohorská poliklinika s.r.o., Žižkova 151, Litvínov</t>
  </si>
  <si>
    <t>0,1</t>
  </si>
  <si>
    <t>1</t>
  </si>
  <si>
    <t>Místo:</t>
  </si>
  <si>
    <t xml:space="preserve"> </t>
  </si>
  <si>
    <t>Datum:</t>
  </si>
  <si>
    <t>17.05.2017</t>
  </si>
  <si>
    <t>10</t>
  </si>
  <si>
    <t>100</t>
  </si>
  <si>
    <t>Zadavatel:</t>
  </si>
  <si>
    <t>IČ:</t>
  </si>
  <si>
    <t>Krušnohorská poliklinika s.r.o., Žižkova 151, Litv</t>
  </si>
  <si>
    <t>DIČ:</t>
  </si>
  <si>
    <t>Uchazeč:</t>
  </si>
  <si>
    <t>Vyplň údaj</t>
  </si>
  <si>
    <t>Projektant:</t>
  </si>
  <si>
    <t>27275850</t>
  </si>
  <si>
    <t>VPH s.r.o.</t>
  </si>
  <si>
    <t>CZ27275850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</si>
  <si>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</si>
  <si>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</si>
  <si>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</si>
  <si>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</si>
  <si>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</si>
  <si>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</si>
  <si>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</si>
  <si>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</si>
  <si>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</si>
  <si>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</si>
  <si>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</si>
  <si>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</si>
  <si>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</si>
  <si>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</si>
  <si>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</si>
  <si>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</si>
  <si>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</si>
  <si>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</si>
  <si>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</si>
  <si>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</si>
  <si>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</si>
  <si>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</si>
  <si>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</si>
  <si>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</si>
  <si>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</si>
  <si>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</si>
  <si>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</si>
  <si>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</si>
  <si>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</si>
  <si>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</si>
  <si>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</si>
  <si>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</si>
  <si>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</si>
  <si>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</si>
  <si>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</si>
  <si>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</si>
  <si>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</si>
  <si>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</si>
  <si>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část IIIz</t>
  </si>
  <si>
    <t>Stavební úpravy místností č.1050,1051-zti</t>
  </si>
  <si>
    <t>STA</t>
  </si>
  <si>
    <t>{F1BBE8E6-7599-4552-85DB-DCB289A90DFD}</t>
  </si>
  <si>
    <t>2</t>
  </si>
  <si>
    <t>část III</t>
  </si>
  <si>
    <t>Stavební úpravy místností č.1050,1051,1052</t>
  </si>
  <si>
    <t>{EF30548B-62FE-449F-852F-8236985732EF}</t>
  </si>
  <si>
    <t>část II</t>
  </si>
  <si>
    <t>Stavební úpravy místnosti č. 1053,1054</t>
  </si>
  <si>
    <t>{97302A95-BC00-4D3C-A8E0-94D8EE6E7835}</t>
  </si>
  <si>
    <t>část I</t>
  </si>
  <si>
    <t>Stavební úpravy místnosti č. 1055,1056,1057</t>
  </si>
  <si>
    <t>{34E192E6-53AB-4F82-94DF-49ABE3F34BE7}</t>
  </si>
  <si>
    <t>část IV</t>
  </si>
  <si>
    <t>Stavební úpravy místností č.1048,1049</t>
  </si>
  <si>
    <t>{BF291F90-D341-4BB2-A92C-ED7DAC77C67D}</t>
  </si>
  <si>
    <t>část Iz</t>
  </si>
  <si>
    <t>Stavební úpravy místností č.1055,1056,1057- zti</t>
  </si>
  <si>
    <t>{C8B6AD94-A9C9-4591-AFD7-8A5863E2D1E9}</t>
  </si>
  <si>
    <t>Zpět na list:</t>
  </si>
  <si>
    <t>KRYCÍ LIST SOUPISU</t>
  </si>
  <si>
    <t>Objekt:</t>
  </si>
  <si>
    <t>část IIIz - Stavební úpravy místností č.1050,1051-zti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</si>
  <si>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</si>
  <si>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</si>
  <si>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</si>
  <si>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</si>
  <si>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</si>
  <si>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</si>
  <si>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</si>
  <si>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</si>
  <si>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</si>
  <si>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</si>
  <si>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</si>
  <si>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</si>
  <si>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</si>
  <si>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</si>
  <si>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</si>
  <si>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</si>
  <si>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</si>
  <si>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</si>
  <si>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</si>
  <si>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</si>
  <si>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</si>
  <si>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</si>
  <si>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</si>
  <si>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</si>
  <si>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</si>
  <si>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</si>
  <si>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</si>
  <si>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721171913</t>
  </si>
  <si>
    <t>Potrubí z PP propojení potrubí DN 50</t>
  </si>
  <si>
    <t>kus</t>
  </si>
  <si>
    <t>CS ÚRS 2013 01</t>
  </si>
  <si>
    <t>16</t>
  </si>
  <si>
    <t>1595948731</t>
  </si>
  <si>
    <t>PP</t>
  </si>
  <si>
    <t>721171916</t>
  </si>
  <si>
    <t>Potrubí z PP propojení potrubí DN 125</t>
  </si>
  <si>
    <t>873246298</t>
  </si>
  <si>
    <t>3</t>
  </si>
  <si>
    <t>721174043</t>
  </si>
  <si>
    <t>Potrubí kanalizační z PP připojovací systém HT DN 50</t>
  </si>
  <si>
    <t>m</t>
  </si>
  <si>
    <t>1862339583</t>
  </si>
  <si>
    <t>4</t>
  </si>
  <si>
    <t>721194105</t>
  </si>
  <si>
    <t>Vyvedení a upevnění odpadních výpustek DN 50</t>
  </si>
  <si>
    <t>-1091108556</t>
  </si>
  <si>
    <t>5</t>
  </si>
  <si>
    <t>721194109</t>
  </si>
  <si>
    <t>Vyvedení a upevnění odpadních výpustek DN 100</t>
  </si>
  <si>
    <t>-2064278924</t>
  </si>
  <si>
    <t>6</t>
  </si>
  <si>
    <t>721220802</t>
  </si>
  <si>
    <t>Demontáž uzávěrek zápachových DN 100</t>
  </si>
  <si>
    <t>321464541</t>
  </si>
  <si>
    <t>Demontáž zápachových uzávěrek DN 100</t>
  </si>
  <si>
    <t>7</t>
  </si>
  <si>
    <t>721290111</t>
  </si>
  <si>
    <t>Zkouška těsnosti potrubí kanalizace vodou do DN 125</t>
  </si>
  <si>
    <t>-1947899359</t>
  </si>
  <si>
    <t>8</t>
  </si>
  <si>
    <t>721290821</t>
  </si>
  <si>
    <t>Přemístění vnitrostaveništní demontovaných hmot vnitřní kanalizace v objektech výšky do 6 m</t>
  </si>
  <si>
    <t>t</t>
  </si>
  <si>
    <t>-1052725316</t>
  </si>
  <si>
    <t>9</t>
  </si>
  <si>
    <t>721300912</t>
  </si>
  <si>
    <t>Pročištění odpadů svislých v jednom podlaží do DN 200  (fakturovat dle skutečnosti)</t>
  </si>
  <si>
    <t>461793680</t>
  </si>
  <si>
    <t>Pročištění odpadů svislých v jednom podlaží do DN 200</t>
  </si>
  <si>
    <t>721300932</t>
  </si>
  <si>
    <t>Pročištění potrubí šikmé do DN 100</t>
  </si>
  <si>
    <t>-1169502725</t>
  </si>
  <si>
    <t>11</t>
  </si>
  <si>
    <t>721300943</t>
  </si>
  <si>
    <t>Pročištění vpusť podlahová do DN 70</t>
  </si>
  <si>
    <t>-844353401</t>
  </si>
  <si>
    <t>Pročištění podlahových vpustí do DN 70</t>
  </si>
  <si>
    <t>12</t>
  </si>
  <si>
    <t>998721101</t>
  </si>
  <si>
    <t>Přesun hmot tonážní pro vnitřní kanalizace v objektech v do 6 m</t>
  </si>
  <si>
    <t>-1445479581</t>
  </si>
  <si>
    <t>13</t>
  </si>
  <si>
    <t>722130901</t>
  </si>
  <si>
    <t>Potrubí pozinkované závitové zazátkování vývodu</t>
  </si>
  <si>
    <t>-335781426</t>
  </si>
  <si>
    <t>14</t>
  </si>
  <si>
    <t>722130913</t>
  </si>
  <si>
    <t>Potrubí pozinkované závitové přeřezání ocelové trubky do DN 25</t>
  </si>
  <si>
    <t>1952394859</t>
  </si>
  <si>
    <t>722131932</t>
  </si>
  <si>
    <t>Potrubí pozinkované závitové propojení potrubí DN 20</t>
  </si>
  <si>
    <t>1765915985</t>
  </si>
  <si>
    <t>722170801</t>
  </si>
  <si>
    <t>Demontáž rozvodů vody z plastů do D 25</t>
  </si>
  <si>
    <t>589971237</t>
  </si>
  <si>
    <t>17</t>
  </si>
  <si>
    <t>722174002</t>
  </si>
  <si>
    <t>Potrubí vodovodní plastové PPR svar polyfuze PN 16 D 20 x 2,8 mm</t>
  </si>
  <si>
    <t>999026331</t>
  </si>
  <si>
    <t>18</t>
  </si>
  <si>
    <t>722181113</t>
  </si>
  <si>
    <t>Ochrana vodovodního potrubí plstěnými pásy do DN 25 mm</t>
  </si>
  <si>
    <t>1497115078</t>
  </si>
  <si>
    <t>19</t>
  </si>
  <si>
    <t>722190401</t>
  </si>
  <si>
    <t>Vyvedení a upevnění výpustku do DN 25</t>
  </si>
  <si>
    <t>675894919</t>
  </si>
  <si>
    <t>20</t>
  </si>
  <si>
    <t>722220121</t>
  </si>
  <si>
    <t>Nástěnka pro baterii G 1/2 s jedním závitem</t>
  </si>
  <si>
    <t>pár</t>
  </si>
  <si>
    <t>477822252</t>
  </si>
  <si>
    <t>722290226</t>
  </si>
  <si>
    <t>Zkouška těsnosti vodovodního potrubí závitového do DN 50</t>
  </si>
  <si>
    <t>-1475454504</t>
  </si>
  <si>
    <t>22</t>
  </si>
  <si>
    <t>722290234</t>
  </si>
  <si>
    <t>Proplach a dezinfekce vodovodního potrubí do DN 80</t>
  </si>
  <si>
    <t>886689511</t>
  </si>
  <si>
    <t>23</t>
  </si>
  <si>
    <t>998722101</t>
  </si>
  <si>
    <t>Přesun hmot tonážní tonážní pro vnitřní vodovod v objektech v do 6 m</t>
  </si>
  <si>
    <t>1791211895</t>
  </si>
  <si>
    <t>24</t>
  </si>
  <si>
    <t>725110811</t>
  </si>
  <si>
    <t>Demontáž klozetů splachovací s nádrží</t>
  </si>
  <si>
    <t>soubor</t>
  </si>
  <si>
    <t>-312321991</t>
  </si>
  <si>
    <t>25</t>
  </si>
  <si>
    <t>725112171</t>
  </si>
  <si>
    <t>Kombi klozet s hlubokým splachováním odpad vodorovný/svislý</t>
  </si>
  <si>
    <t>-493252779</t>
  </si>
  <si>
    <t>Kombi klozet s hlubokým splachováním odpad vodorovný</t>
  </si>
  <si>
    <t>26</t>
  </si>
  <si>
    <t>725210821</t>
  </si>
  <si>
    <t>Demontáž umyvadel bez výtokových armatur</t>
  </si>
  <si>
    <t>69925116</t>
  </si>
  <si>
    <t>27</t>
  </si>
  <si>
    <t>725211602</t>
  </si>
  <si>
    <t>Umyvadlo keramické připevněné na stěnu šrouby bílé bez krytu na sifon 550 mm</t>
  </si>
  <si>
    <t>-755199378</t>
  </si>
  <si>
    <t>28</t>
  </si>
  <si>
    <t>725590811</t>
  </si>
  <si>
    <t>Přemístění vnitrostaveništní demontovaných pro zařizovací předměty v objektech výšky do 6 m</t>
  </si>
  <si>
    <t>330932169</t>
  </si>
  <si>
    <t>29</t>
  </si>
  <si>
    <t>725813111</t>
  </si>
  <si>
    <t>Ventil rohový s připojovací trubičky nebo flexi hadičky G 1/2</t>
  </si>
  <si>
    <t>1388545917</t>
  </si>
  <si>
    <t>30</t>
  </si>
  <si>
    <t>725820801</t>
  </si>
  <si>
    <t>Demontáž baterie nástěnné do G 3 / 4</t>
  </si>
  <si>
    <t>-692397967</t>
  </si>
  <si>
    <t>31</t>
  </si>
  <si>
    <t>725822612</t>
  </si>
  <si>
    <t>Baterie umyvadlové stojánkové pákové s výpustí</t>
  </si>
  <si>
    <t>-1417857144</t>
  </si>
  <si>
    <t>32</t>
  </si>
  <si>
    <t>725840850</t>
  </si>
  <si>
    <t>Demontáž baterie sprch do G 3/4x1</t>
  </si>
  <si>
    <t>-168322298</t>
  </si>
  <si>
    <t>Demontáž baterií sprchových diferenciálních T 1954 do G 3/4 x 1</t>
  </si>
  <si>
    <t>33</t>
  </si>
  <si>
    <t>725841311</t>
  </si>
  <si>
    <t>Baterie sprchové nástěnné pákové</t>
  </si>
  <si>
    <t>1539871399</t>
  </si>
  <si>
    <t>34</t>
  </si>
  <si>
    <t>998725101</t>
  </si>
  <si>
    <t>Přesun hmot tonážní pro zařizovací předměty v objektech v do 6 m</t>
  </si>
  <si>
    <t>1619277657</t>
  </si>
  <si>
    <t>část III - Stavební úpravy místností č.1050,1051,1052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</si>
  <si>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</si>
  <si>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</si>
  <si>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</si>
  <si>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  99 - Přesun hmot</t>
  </si>
  <si>
    <t xml:space="preserve">    9 - Ostatní konstrukce a práce-bourání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</si>
  <si>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</si>
  <si>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</si>
  <si>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</si>
  <si>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</si>
  <si>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</si>
  <si>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 a tapety</t>
  </si>
  <si>
    <t>317941121</t>
  </si>
  <si>
    <t>Osazování ocelových válcovaných nosníků na zdivu I, IE, U, UE nebo L do č 12</t>
  </si>
  <si>
    <t>-1109771337</t>
  </si>
  <si>
    <t>Osazování ocelových válcovaných nosníků na zdivu I nebo IE nebo U nebo UE nebo L do č. 12 nebo výšky do 120 mm</t>
  </si>
  <si>
    <t>0,9*8,32/1000</t>
  </si>
  <si>
    <t>VV</t>
  </si>
  <si>
    <t>M</t>
  </si>
  <si>
    <t>133806100</t>
  </si>
  <si>
    <t>tyč ocelová I, značka oceli S 235 JR, označení průřezu 100</t>
  </si>
  <si>
    <t>-1615413110</t>
  </si>
  <si>
    <t>tyče ocelové střední průřezu I do 160 mm značka oceli  S 235 JR  (11 375) označení průřezu     100</t>
  </si>
  <si>
    <t>Poznámka k položce:
Hmotnost: 5,94 kg/m</t>
  </si>
  <si>
    <t>P</t>
  </si>
  <si>
    <t>0,007*1,08</t>
  </si>
  <si>
    <t>342272323</t>
  </si>
  <si>
    <t>Příčky tl 100 mm z pórobetonových přesných hladkých příčkovek objemové hmotnosti 500 kg/m3</t>
  </si>
  <si>
    <t>m2</t>
  </si>
  <si>
    <t>-1067152595</t>
  </si>
  <si>
    <t>Příčky z pórobetonových přesných příčkovek (YTONG) hladkých, objemové hmotnosti 500 kg/m3 na tenké maltové lože, tloušťky příčky 100 mm</t>
  </si>
  <si>
    <t>1,8*3,25-0,6*2</t>
  </si>
  <si>
    <t>612135001</t>
  </si>
  <si>
    <t>Vyrovnání podkladu vnitřních stěn maltou vápenocementovou tl do 10 mm</t>
  </si>
  <si>
    <t>-180937087</t>
  </si>
  <si>
    <t>Vyrovnání nerovností podkladu vnitřních omítaných ploch maltou, tloušťky do 10 mm vápenocementovou stěn</t>
  </si>
  <si>
    <t>29,55+0,1*(16,3+12,8-0,8*2-0,6)"po vybouraném  Ko a ker.soklu</t>
  </si>
  <si>
    <t>612323111</t>
  </si>
  <si>
    <t>Vápenocementová omítka hladkých vnitřních stěn tloušťky do 5 mm nanášená ručně</t>
  </si>
  <si>
    <t>-488368110</t>
  </si>
  <si>
    <t>Omítka vápenocementová vnitřních ploch hladkých nanášená ručně jednovrstvá hladká, na neomítnutý bezesparý podklad, tloušťky do 5 mm stěn</t>
  </si>
  <si>
    <t>4,65*2</t>
  </si>
  <si>
    <t>997013501</t>
  </si>
  <si>
    <t>Odvoz suti na skládku a vybouraných hmot nebo meziskládku do 1 km se složením</t>
  </si>
  <si>
    <t>-359879409</t>
  </si>
  <si>
    <t>997013509</t>
  </si>
  <si>
    <t>Příplatek k odvozu suti a vybouraných hmot na skládku ZKD 1 km přes 1 km</t>
  </si>
  <si>
    <t>221888716</t>
  </si>
  <si>
    <t>3,821*14 'Přepočtené koeficientem množství</t>
  </si>
  <si>
    <t>997013831</t>
  </si>
  <si>
    <t>Poplatek za uložení stavebního směsného odpadu na skládce (skládkovné)</t>
  </si>
  <si>
    <t>-695025372</t>
  </si>
  <si>
    <t>998011002</t>
  </si>
  <si>
    <t>Přesun hmot pro budovy zděné v do 12 m</t>
  </si>
  <si>
    <t>-1697868416</t>
  </si>
  <si>
    <t>962031132</t>
  </si>
  <si>
    <t>Bourání příček z cihel pálených na MVC tl do 100 mm</t>
  </si>
  <si>
    <t>1815165141</t>
  </si>
  <si>
    <t>3,25*1,1</t>
  </si>
  <si>
    <t>76758189R</t>
  </si>
  <si>
    <t>Úprava podhledů při zdění příčky</t>
  </si>
  <si>
    <t>-776258552</t>
  </si>
  <si>
    <t>Demontáž podhledů lamel</t>
  </si>
  <si>
    <t>771571810</t>
  </si>
  <si>
    <t>Demontáž podlah z dlaždic keramických kladených do malty</t>
  </si>
  <si>
    <t>-2094743956</t>
  </si>
  <si>
    <t>1,4+7,8+1+1</t>
  </si>
  <si>
    <t>771574113</t>
  </si>
  <si>
    <t>Montáž podlah keramických režných hladkých lepených flexibilním lepidlem do 12 ks/m2</t>
  </si>
  <si>
    <t>923470422</t>
  </si>
  <si>
    <t>11,2"lepidlo Flextop Speed</t>
  </si>
  <si>
    <t>597611100</t>
  </si>
  <si>
    <t>dlaždice keramické RAKO - koupelny ALLEGRO (bílé i barevné) 33,3 x 33,3 x 0,8 cm I. j.</t>
  </si>
  <si>
    <t>-558186776</t>
  </si>
  <si>
    <t>11,2*1,1 'Přepočtené koeficientem množství</t>
  </si>
  <si>
    <t>771579196</t>
  </si>
  <si>
    <t>Příplatek k montáž podlah keramických za spárování tmelem dvousložkovým</t>
  </si>
  <si>
    <t>2085400294</t>
  </si>
  <si>
    <t>11,2</t>
  </si>
  <si>
    <t>771589191</t>
  </si>
  <si>
    <t>Příplatek k montáž podlah z mozaiky za plochu do 5 m2</t>
  </si>
  <si>
    <t>1768681386</t>
  </si>
  <si>
    <t>1+1+1,4</t>
  </si>
  <si>
    <t>771591111</t>
  </si>
  <si>
    <t>Podlahy penetrace podkladu</t>
  </si>
  <si>
    <t>-197134847</t>
  </si>
  <si>
    <t>11,2+12,6"Super Grund</t>
  </si>
  <si>
    <t>R10000000</t>
  </si>
  <si>
    <t>Vyrovnání nerovností opravnou hmotou Preciso Speed</t>
  </si>
  <si>
    <t>-1396669495</t>
  </si>
  <si>
    <t>998771102</t>
  </si>
  <si>
    <t>Přesun hmot tonážní pro podlahy z dlaždic v objektech v do 12 m</t>
  </si>
  <si>
    <t>-1266929834</t>
  </si>
  <si>
    <t>776421100</t>
  </si>
  <si>
    <t>Lepení obvodových soklíků nebo lišt z měkčených plastů</t>
  </si>
  <si>
    <t>-562510205</t>
  </si>
  <si>
    <t>14,3</t>
  </si>
  <si>
    <t>284110040</t>
  </si>
  <si>
    <t>lišta speciální soklová PVC 17271, 30 x 30 mm role 50 m</t>
  </si>
  <si>
    <t>550993290</t>
  </si>
  <si>
    <t>14,3*1,1 'Přepočtené koeficientem množství</t>
  </si>
  <si>
    <t>776521100</t>
  </si>
  <si>
    <t>Lepení pásů povlakových podlah plastových</t>
  </si>
  <si>
    <t>-1373548359</t>
  </si>
  <si>
    <t>12,6</t>
  </si>
  <si>
    <t>284122850</t>
  </si>
  <si>
    <t>podlahovina Novoflor Extra tl. 2 mm</t>
  </si>
  <si>
    <t>-1427576573</t>
  </si>
  <si>
    <t>12,6*1,05 'Přepočtené koeficientem množství</t>
  </si>
  <si>
    <t>776551830</t>
  </si>
  <si>
    <t>Demontáž povlakových podlah volně položených</t>
  </si>
  <si>
    <t>-293395671</t>
  </si>
  <si>
    <t>Sejmutí povlakových podlah volně položených</t>
  </si>
  <si>
    <t>77699011R</t>
  </si>
  <si>
    <t>Vyrovnání podkladu litým potěrem  tl 15 mm  Alpha 3000</t>
  </si>
  <si>
    <t>-2088469097</t>
  </si>
  <si>
    <t>998776102</t>
  </si>
  <si>
    <t>Přesun hmot tonážní pro podlahy povlakové v objektech v do 12 m</t>
  </si>
  <si>
    <t>379568047</t>
  </si>
  <si>
    <t>781471810</t>
  </si>
  <si>
    <t>Demontáž obkladů z obkladaček keramických kladených do malty</t>
  </si>
  <si>
    <t>220018561</t>
  </si>
  <si>
    <t>1,5*(4,2+6,1+0,75+1,65+0,6)+2*4,8</t>
  </si>
  <si>
    <t>781474114</t>
  </si>
  <si>
    <t>Montáž obkladů vnitřních keramických hladkých do 22 ks/m2 lepených flexibilním lepidlem</t>
  </si>
  <si>
    <t>961626420</t>
  </si>
  <si>
    <t>2*(4,2+6,1+0,75+9,55)</t>
  </si>
  <si>
    <t>597610390</t>
  </si>
  <si>
    <t>obkládačky keramické RAKO - koupelny NEO (bílé i barevné) 20 x 25 x 0,68 cm I. j.</t>
  </si>
  <si>
    <t>-1390741103</t>
  </si>
  <si>
    <t>41,2*1,04 'Přepočtené koeficientem množství</t>
  </si>
  <si>
    <t>781479191</t>
  </si>
  <si>
    <t>Příplatek k montáži obkladů vnitřních keramických hladkých za plochu do 10 m2</t>
  </si>
  <si>
    <t>-298864389</t>
  </si>
  <si>
    <t>Montáž obkladů vnitřních stěn z dlaždic keramických Příplatek k cenám za plochu do 10 m2 jednotlivě</t>
  </si>
  <si>
    <t>2*(4,2+0,75)</t>
  </si>
  <si>
    <t>781479196</t>
  </si>
  <si>
    <t>Příplatek k montáži obkladů vnitřních keramických hladkých za spárování tmelem dvousložkovým</t>
  </si>
  <si>
    <t>1531025478</t>
  </si>
  <si>
    <t>Montáž obkladů vnitřních stěn z dlaždic keramických Příplatek k cenám za dvousložkový spárovací tmel</t>
  </si>
  <si>
    <t>41,2</t>
  </si>
  <si>
    <t>781495111</t>
  </si>
  <si>
    <t>Penetrace podkladu vnitřních obkladů</t>
  </si>
  <si>
    <t>169310375</t>
  </si>
  <si>
    <t>41,2*2</t>
  </si>
  <si>
    <t>998781102</t>
  </si>
  <si>
    <t>Přesun hmot tonážní pro obklady keramické v objektech v do 12 m</t>
  </si>
  <si>
    <t>-955512428</t>
  </si>
  <si>
    <t>783222100</t>
  </si>
  <si>
    <t>Nátěry syntetické kovových doplňkových konstrukcí barva standardní dvojnásobné</t>
  </si>
  <si>
    <t>1027924152</t>
  </si>
  <si>
    <t>1,135*2+1,16+1,185*2"zárubně</t>
  </si>
  <si>
    <t>7,8+12,6"podhled</t>
  </si>
  <si>
    <t>Součet</t>
  </si>
  <si>
    <t>35</t>
  </si>
  <si>
    <t>784111001</t>
  </si>
  <si>
    <t>Oprášení (ometení ) podkladu v místnostech výšky do 3,80 m</t>
  </si>
  <si>
    <t>1985961713</t>
  </si>
  <si>
    <t>12,6+2,65*(4,8+18,4)-2*(4,2+6,1+0,75+9,55)+3,25*15</t>
  </si>
  <si>
    <t>36</t>
  </si>
  <si>
    <t>784221101</t>
  </si>
  <si>
    <t>Dvojnásobné bílé malby  ze směsí za sucha dobře otěruvzdorných v místnostech do 3,80 m</t>
  </si>
  <si>
    <t>-478095533</t>
  </si>
  <si>
    <t>část II - Stavební úpravy místnosti č. 1053,1054</t>
  </si>
  <si>
    <t xml:space="preserve">    763 - Konstrukce suché výstavby</t>
  </si>
  <si>
    <t xml:space="preserve">    766 - Konstrukce truhlářské</t>
  </si>
  <si>
    <t>147720947</t>
  </si>
  <si>
    <t>(86,2-(0,9*4+1,45*2+0,7*3+1*3+0,8*2))*0,1"po vybouraném ker.soklu</t>
  </si>
  <si>
    <t>-1092971532</t>
  </si>
  <si>
    <t>Odvoz suti a vybouraných hmot na skládku nebo meziskládku se složením, na vzdálenost do 1 km</t>
  </si>
  <si>
    <t>1065699391</t>
  </si>
  <si>
    <t>Odvoz suti a vybouraných hmot na skládku nebo meziskládku se složením, na vzdálenost Příplatek k ceně za každý další i započatý 1 km přes 1 km</t>
  </si>
  <si>
    <t>11,134*14 'Přepočtené koeficientem množství</t>
  </si>
  <si>
    <t>100243122</t>
  </si>
  <si>
    <t>Poplatek za uložení stavebního odpadu na skládce (skládkovné) směsného</t>
  </si>
  <si>
    <t>-1608161517</t>
  </si>
  <si>
    <t>Přesun hmot pro budovy občanské výstavby, bydlení, výrobu a služby s nosnou svislou konstrukcí zděnou z cihel, tvárnic nebo kamene vodorovná dopravní vzdálenost do 100 m pro budovy výšky přes 6 do 12 m</t>
  </si>
  <si>
    <t>763111316</t>
  </si>
  <si>
    <t>SDK příčka tl 125 mm profil CW+UW 100 desky 1xA 12,5 TI 80 mm EI 30 Rw 48 dB</t>
  </si>
  <si>
    <t>1223802211</t>
  </si>
  <si>
    <t>Příčka ze sádrokartonových desek s nosnou konstrukcí z jednoduchých ocelových profilů UW, CW jednoduše opláštěná deskou standardní A tl. 12,5 mm, příčka tl. 125 mm, profil 100 TI tl. 80 mm, EI 30, Rw 48 dB</t>
  </si>
  <si>
    <t>6,7*3,25-1,45*1,97</t>
  </si>
  <si>
    <t>763111717</t>
  </si>
  <si>
    <t>SDK příčka základní penetrační nátěr</t>
  </si>
  <si>
    <t>403935190</t>
  </si>
  <si>
    <t>Příčka ze sádrokartonových desek ostatní konstrukce a práce na příčkách ze sádrokartonových desek základní penetrační nátěr</t>
  </si>
  <si>
    <t>18,919*2</t>
  </si>
  <si>
    <t>763135102</t>
  </si>
  <si>
    <t>Montáž SDK kazetového podhledu z kazet 600x600 mm na zavěšenou polozapuštěnou nosnou konstrukci</t>
  </si>
  <si>
    <t>1594689885</t>
  </si>
  <si>
    <t>Montáž podhledu sádrokartonového kazetového demontovatelného, velikosti kazet 600x600 mm zavěšená nosná konstrukce polozapuštěná</t>
  </si>
  <si>
    <t>68+46,7</t>
  </si>
  <si>
    <t>590305960</t>
  </si>
  <si>
    <t>podhled kazetový Casoblanca A 600 x 600 mm</t>
  </si>
  <si>
    <t>1899347457</t>
  </si>
  <si>
    <t>systémy sádrokartonové RIGIPS podhledy kazetové 600 x 600 mm Casoblanca A tl. 8</t>
  </si>
  <si>
    <t>114,7*1,05 'Přepočtené koeficientem množství</t>
  </si>
  <si>
    <t>763181312</t>
  </si>
  <si>
    <t>Montáž dvoukřídlové kovové zárubně v do 2,75 m SDK příčka</t>
  </si>
  <si>
    <t>5354544</t>
  </si>
  <si>
    <t>Výplně otvorů konstrukcí ze sádrokartonových desek montáž zárubně kovové s příslušenstvím pro příčky výšky do 2,75 m nebo zátěže dveřního křídla do 25 kg, s profily CW a UW dvoukřídlové</t>
  </si>
  <si>
    <t>553315450</t>
  </si>
  <si>
    <t>zárubeň ocelová pro sádrokarton S 150 1450 dvoukřídlá</t>
  </si>
  <si>
    <t>494279289</t>
  </si>
  <si>
    <t>zárubně kovové zárubně ocelové pro sádrokarton S 150 1450 dvoukřídlá</t>
  </si>
  <si>
    <t>998763101</t>
  </si>
  <si>
    <t>Přesun hmot tonážní pro dřevostavby v objektech v do 12 m</t>
  </si>
  <si>
    <t>-1007050426</t>
  </si>
  <si>
    <t>Přesun hmot pro dřevostavby stanovený z hmotnosti přesunovaného materiálu vodorovná dopravní vzdálenost do 50 m v objektech výšky přes 6 do 12 m</t>
  </si>
  <si>
    <t>766660011</t>
  </si>
  <si>
    <t>Montáž dveřních křídel otvíravých 2křídlových š do 1,45 m do ocelové zárubně</t>
  </si>
  <si>
    <t>1398384572</t>
  </si>
  <si>
    <t>Montáž dveřních křídel dřevěných nebo plastových otevíravých do ocelové zárubně povrchově upravených dvoukřídlových, šířky do 1450 mm</t>
  </si>
  <si>
    <t>611627060</t>
  </si>
  <si>
    <t>dveře vnitřní hladké folie bílá plné 2křídlové 145x197 cm</t>
  </si>
  <si>
    <t>-486452243</t>
  </si>
  <si>
    <t>dveře dřevěné vnitřní dýhované a fóliované dveře vnitřní hladké fóliované bez vrchního kování, zámek obyčejný typ STANDARD fólie bílá plné - model 10 dvoukřídlové 145 x 197 cm</t>
  </si>
  <si>
    <t>998766102</t>
  </si>
  <si>
    <t>Přesun hmot tonážní pro konstrukce truhlářské v objektech v do 12 m</t>
  </si>
  <si>
    <t>1378337550</t>
  </si>
  <si>
    <t>Přesun hmot pro konstrukce truhlářské stanovený z hmotnosti přesunovaného materiálu vodorovná dopravní vzdálenost do 50 m v objektech výšky přes 6 do 12 m</t>
  </si>
  <si>
    <t>767581802</t>
  </si>
  <si>
    <t>Demontáž podhledu lamel</t>
  </si>
  <si>
    <t>-1922936600</t>
  </si>
  <si>
    <t>767582800</t>
  </si>
  <si>
    <t>Demontáž roštu podhledu</t>
  </si>
  <si>
    <t>-1565664320</t>
  </si>
  <si>
    <t>Demontáž podhledů roštů</t>
  </si>
  <si>
    <t>771471810</t>
  </si>
  <si>
    <t>Demontáž soklíků z dlaždic keramických kladených do malty rovných</t>
  </si>
  <si>
    <t>1849479921</t>
  </si>
  <si>
    <t>86,2-(0,9*4+1,45*2+0,7*3+1*3+0,8*2)</t>
  </si>
  <si>
    <t>-994970535</t>
  </si>
  <si>
    <t>-1318088997</t>
  </si>
  <si>
    <t>Podlahy - ostatní práce penetrace podkladu</t>
  </si>
  <si>
    <t>114,7"Super Grund</t>
  </si>
  <si>
    <t>1245950927</t>
  </si>
  <si>
    <t>Přesun hmot pro podlahy z dlaždic stanovený z hmotnosti přesunovaného materiálu vodorovná dopravní vzdálenost do 50 m v objektech výšky přes 6 do 12 m</t>
  </si>
  <si>
    <t>1832311646</t>
  </si>
  <si>
    <t>Lepení obvodových soklíků nebo lišt z plastů měkčených</t>
  </si>
  <si>
    <t>86,2-(0,9*4+1,45*2+0,7*3+1*3+0,8*2)+6,9*2-1,45*2</t>
  </si>
  <si>
    <t>387018534</t>
  </si>
  <si>
    <t>podlahoviny z polyvinylchloridu bez podkladu speciální soklové lišty - vytahované PVC rozměr:  š x v 17271    30 x 30 mm  role 50 m samolepící</t>
  </si>
  <si>
    <t>86,2*1,1 'Přepočtené koeficientem množství</t>
  </si>
  <si>
    <t>776511810</t>
  </si>
  <si>
    <t>Demontáž povlakových podlah lepených bez podložky</t>
  </si>
  <si>
    <t>506387395</t>
  </si>
  <si>
    <t>Odstranění povlakových podlah lepených bez podložky</t>
  </si>
  <si>
    <t>46,7+22,4*0,10"koberec +sokl</t>
  </si>
  <si>
    <t>1725579471</t>
  </si>
  <si>
    <t>Montáž povlakových podlah plastových lepením bez podkladu pásů</t>
  </si>
  <si>
    <t>-1459675516</t>
  </si>
  <si>
    <t>podlahoviny z polyvinylchloridu bez podkladu heterogenní podlahová krytina šířka 1500 mm Novoflor Extra  tl 2 mm</t>
  </si>
  <si>
    <t>1246783476</t>
  </si>
  <si>
    <t>1600973049</t>
  </si>
  <si>
    <t>Přesun hmot pro podlahy povlakové stanovený z hmotnosti přesunovaného materiálu vodorovná dopravní vzdálenost do 50 m v objektech výšky přes 6 do 12 m</t>
  </si>
  <si>
    <t>2014074544</t>
  </si>
  <si>
    <t>Nátěry kovových stavebních doplňkových konstrukcí syntetické na vzduchu schnoucí standardními barvami (např. Tebas, …) dvojnásobné</t>
  </si>
  <si>
    <t>1,21*3+1,26*3+1,3475"zárubně</t>
  </si>
  <si>
    <t>1863081913</t>
  </si>
  <si>
    <t>Oprášení (ometení) podkladu v místnostech výšky do 3,80 m</t>
  </si>
  <si>
    <t>86,2*2,7+6,7*2*2,7</t>
  </si>
  <si>
    <t>1469721458</t>
  </si>
  <si>
    <t>Malby z malířských směsí otěruvzdorných za sucha dvojnásobné, bílé za sucha otěruvzdorné dobře v místnostech výšky do 3,80 m</t>
  </si>
  <si>
    <t>část I - Stavební úpravy místnosti č. 1055,1056,1057</t>
  </si>
  <si>
    <t>52,725+0,1*3*3,25</t>
  </si>
  <si>
    <t>642944121</t>
  </si>
  <si>
    <t>Osazování ocelových zárubní dodatečné pl do 2,5 m2</t>
  </si>
  <si>
    <t>-989079988</t>
  </si>
  <si>
    <t>Osazení ocelových dveřních zárubní lisovaných nebo z úhelníků dodatečně s vybetonováním prahu, plochy do 2,5 m2</t>
  </si>
  <si>
    <t>553311580</t>
  </si>
  <si>
    <t>zárubeň ocelová pro běžné zdění H 160 900 L/P</t>
  </si>
  <si>
    <t>738744443</t>
  </si>
  <si>
    <t>zárubně kovové zárubně ocelové pro zdění H 160 900 L/P</t>
  </si>
  <si>
    <t>1348055946</t>
  </si>
  <si>
    <t>Bourání příček z cihel, tvárnic nebo příčkovek z cihel pálených, plných nebo dutých na maltu vápennou nebo vápenocementovou, tl. do 100 mm</t>
  </si>
  <si>
    <t>3,25*(0,76+0,75+1,4)-0,6*1,97*2</t>
  </si>
  <si>
    <t>968072455</t>
  </si>
  <si>
    <t>Vybourání kovových dveřních zárubní pl do 2 m2</t>
  </si>
  <si>
    <t>1522187448</t>
  </si>
  <si>
    <t>Vybourání kovových rámů oken s křídly, dveřních zárubní, vrat, stěn, ostění nebo obkladů dveřních zárubní, plochy do 2 m2</t>
  </si>
  <si>
    <t>2*0,6*1,97+0,9*1,97</t>
  </si>
  <si>
    <t>1328735121</t>
  </si>
  <si>
    <t>-1291411395</t>
  </si>
  <si>
    <t>7,109*14</t>
  </si>
  <si>
    <t>-1889369204</t>
  </si>
  <si>
    <t>804539795</t>
  </si>
  <si>
    <t>766660002</t>
  </si>
  <si>
    <t>Montáž dveřních křídel otvíravých 1křídlových š přes 0,8 m do ocelové zárubně</t>
  </si>
  <si>
    <t>-226165626</t>
  </si>
  <si>
    <t>Montáž dveřních křídel dřevěných nebo plastových otevíravých do ocelové zárubně povrchově upravených jednokřídlových, šířky přes 800 mm</t>
  </si>
  <si>
    <t>611627030</t>
  </si>
  <si>
    <t>dveře vnitřní hladké folie bílá plné 1křídlové 90x197 cm</t>
  </si>
  <si>
    <t>2100907786</t>
  </si>
  <si>
    <t>dveře dřevěné vnitřní dýhované a fóliované dveře vnitřní hladké fóliované bez vrchního kování, zámek obyčejný typ STANDARD fólie bílá plné - model 10 jednokřídlové 90 x 197 cm</t>
  </si>
  <si>
    <t>766691914</t>
  </si>
  <si>
    <t>Vyvěšení nebo zavěšení dřevěných křídel dveří pl do 2 m2</t>
  </si>
  <si>
    <t>319679767</t>
  </si>
  <si>
    <t>Ostatní práce vyvěšení nebo zavěšení křídel s případným uložením a opětovným zavěšením po provedení stavebních změn dřevěných dveřních, plochy do 2 m2</t>
  </si>
  <si>
    <t>2,78+1,26+3,58+3,65+1,26+1,26+4,2</t>
  </si>
  <si>
    <t>1684813315</t>
  </si>
  <si>
    <t>Montáž podlah z dlaždic keramických lepených flexibilním lepidlem režných nebo glazovaných hladkých přes 9 do 12 ks/ m2</t>
  </si>
  <si>
    <t>8,23+2*1,26+3,65+4,2"lepidlo Flextop Speed</t>
  </si>
  <si>
    <t>-2016515000</t>
  </si>
  <si>
    <t>obkládačky a dlaždice keramické koupelny - RAKO dlaždice formát 33,3 x 33,3 x  0,8 cm  (bílé i barevné) ALLEGRO               I.j.</t>
  </si>
  <si>
    <t>18,6*1,1 'Přepočtené koeficientem množství</t>
  </si>
  <si>
    <t>-1628318144</t>
  </si>
  <si>
    <t>Montáž podlah z dlaždic keramických Příplatek k cenám za dvousložkový spárovací tmel</t>
  </si>
  <si>
    <t>18,6</t>
  </si>
  <si>
    <t>-2139124764</t>
  </si>
  <si>
    <t>Montáž podlah z mozaikových lepenců Příplatek k cenám za plochu do 5 m2 jednotlivě</t>
  </si>
  <si>
    <t>2*1,26+3,65+4,2</t>
  </si>
  <si>
    <t>18,600"Super Grund</t>
  </si>
  <si>
    <t>1616199948</t>
  </si>
  <si>
    <t>-331425637</t>
  </si>
  <si>
    <t>Demontáž obkladů z dlaždic keramických kladených do malty</t>
  </si>
  <si>
    <t>1,5*(7,8+4+4+4,6+2,6+3,3+3,1+3,2+2,15+0,4)</t>
  </si>
  <si>
    <t>-1593767150</t>
  </si>
  <si>
    <t>Montáž obkladů vnitřních stěn z dlaždic keramických lepených flexibilním lepidlem režných nebo glazovaných hladkých přes 19 do 22 ks/m2</t>
  </si>
  <si>
    <t>2*(13,4+4+4+3,2+0,4+2,2+7,8)</t>
  </si>
  <si>
    <t>-1740298162</t>
  </si>
  <si>
    <t>obkládačky a dlaždice keramické koupelny - RAKO obkládačky formát 20 x 25 x  0,68 cm (bílé i barevné) NEO              I.j.</t>
  </si>
  <si>
    <t>70*1,04 'Přepočtené koeficientem množství</t>
  </si>
  <si>
    <t>-766542907</t>
  </si>
  <si>
    <t>2*(4+4+3,2+0,4+2,2)</t>
  </si>
  <si>
    <t>-537420770</t>
  </si>
  <si>
    <t>1376420652</t>
  </si>
  <si>
    <t>Ostatní prvky ostatní práce penetrace podkladu</t>
  </si>
  <si>
    <t>70,000*2</t>
  </si>
  <si>
    <t>1285386976</t>
  </si>
  <si>
    <t>Přesun hmot pro obklady keramické stanovený z hmotnosti přesunovaného materiálu vodorovná dopravní vzdálenost do 50 m v objektech výšky přes 6 do 12 m</t>
  </si>
  <si>
    <t>622136120</t>
  </si>
  <si>
    <t>0,908*2+1,16*2+1,21"zárubně</t>
  </si>
  <si>
    <t>8,2+2*1,26+3,65+4,2+3,25*(8,7+4,6*2+7,7+14,1)-70</t>
  </si>
  <si>
    <t>část IV - Stavební úpravy místností č.1048,1049</t>
  </si>
  <si>
    <t>-496467913</t>
  </si>
  <si>
    <t>1482555222</t>
  </si>
  <si>
    <t>2,229*14 'Přepočtené koeficientem množství</t>
  </si>
  <si>
    <t>-589482971</t>
  </si>
  <si>
    <t>-1435661619</t>
  </si>
  <si>
    <t>16,3+12,8-0,8*2-0,6</t>
  </si>
  <si>
    <t>1147251266</t>
  </si>
  <si>
    <t>12,8+10,2</t>
  </si>
  <si>
    <t>576255639</t>
  </si>
  <si>
    <t>23"Super Grund</t>
  </si>
  <si>
    <t>-1643360077</t>
  </si>
  <si>
    <t>15,5+11,4</t>
  </si>
  <si>
    <t>-37735809</t>
  </si>
  <si>
    <t>26,9*1,1 'Přepočtené koeficientem množství</t>
  </si>
  <si>
    <t>1155765459</t>
  </si>
  <si>
    <t>1540249020</t>
  </si>
  <si>
    <t>23*1,05 'Přepočtené koeficientem množství</t>
  </si>
  <si>
    <t>14676071</t>
  </si>
  <si>
    <t>-385243230</t>
  </si>
  <si>
    <t>-1818226858</t>
  </si>
  <si>
    <t>12,8+10,2+3,25*(16,3+12,8)</t>
  </si>
  <si>
    <t>-1951972015</t>
  </si>
  <si>
    <t>část Iz - Stavební úpravy místností č.1055,1056,1057- zti</t>
  </si>
  <si>
    <t>721170975</t>
  </si>
  <si>
    <t>Potrubí z PVC krácení trub DN 125</t>
  </si>
  <si>
    <t>583661007</t>
  </si>
  <si>
    <t>Opravy odpadního potrubí plastového krácení trub DN 125</t>
  </si>
  <si>
    <t>721171803</t>
  </si>
  <si>
    <t>Demontáž potrubí z PVC do D 75</t>
  </si>
  <si>
    <t>184674987</t>
  </si>
  <si>
    <t>Demontáž potrubí z novodurových trub odpadních nebo připojovacích do D 75</t>
  </si>
  <si>
    <t>721171906</t>
  </si>
  <si>
    <t>Potrubí z PP vsazení odbočky do hrdla DN 125</t>
  </si>
  <si>
    <t>1296026960</t>
  </si>
  <si>
    <t>Opravy odpadního potrubí plastového vsazení odbočky do potrubí DN 125</t>
  </si>
  <si>
    <t>1252131925</t>
  </si>
  <si>
    <t>Opravy odpadního potrubí plastového propojení dosavadního potrubí DN 50</t>
  </si>
  <si>
    <t>721171915</t>
  </si>
  <si>
    <t>Potrubí z PP propojení potrubí DN 110</t>
  </si>
  <si>
    <t>-1996471216</t>
  </si>
  <si>
    <t>Opravy odpadního potrubí plastového propojení dosavadního potrubí DN 110</t>
  </si>
  <si>
    <t>-250138046</t>
  </si>
  <si>
    <t>Opravy odpadního potrubí plastového propojení dosavadního potrubí DN 125</t>
  </si>
  <si>
    <t>1028784606</t>
  </si>
  <si>
    <t>Potrubí z plastových trub HT Systém (polypropylenové PPs) připojovací DN 50</t>
  </si>
  <si>
    <t>-2073724368</t>
  </si>
  <si>
    <t>Zřízení přípojek na potrubí vyvedení a upevnění odpadních výpustek DN 50</t>
  </si>
  <si>
    <t>721194107</t>
  </si>
  <si>
    <t>Vyvedení a upevnění odpadních výpustek DN 70</t>
  </si>
  <si>
    <t>749439455</t>
  </si>
  <si>
    <t>Zřízení přípojek na potrubí vyvedení a upevnění odpadních výpustek DN 70</t>
  </si>
  <si>
    <t>-743617227</t>
  </si>
  <si>
    <t>Zřízení přípojek na potrubí vyvedení a upevnění odpadních výpustek DN 100</t>
  </si>
  <si>
    <t>721226515R</t>
  </si>
  <si>
    <t>Kompletní sada pro dva spotřebiče HL 4002   (pračka +sušička)</t>
  </si>
  <si>
    <t>321603315</t>
  </si>
  <si>
    <t>Zápachové uzávěrky podomítkové (Pe) s krycí deskou pro pračku a myčku DN 40/50 s přípojem vody a elektřiny (HL 405E)</t>
  </si>
  <si>
    <t>721226514R</t>
  </si>
  <si>
    <t>Podomítková předinstalační sada DN 40/50 ro pračku a myčku HL 4000</t>
  </si>
  <si>
    <t>1124277715</t>
  </si>
  <si>
    <t>-2066273977</t>
  </si>
  <si>
    <t>Zkouška těsnosti kanalizace v objektech vodou do DN 125</t>
  </si>
  <si>
    <t>-921692186</t>
  </si>
  <si>
    <t>Vnitrostaveništní přemístění vybouraných (demontovaných) hmot vnitřní kanalizace vodorovně do 100 m v objektech výšky do 6 m</t>
  </si>
  <si>
    <t>1491970620</t>
  </si>
  <si>
    <t>Pročištění svislých odpadů v jednom podlaží do DN 200</t>
  </si>
  <si>
    <t>-1761329330</t>
  </si>
  <si>
    <t>Pročištění šikmého připojovacího potrubí do DN 100</t>
  </si>
  <si>
    <t>-1599398010</t>
  </si>
  <si>
    <t>Přesun hmot pro vnitřní kanalizace stanovený z hmotnosti přesunovaného materiálu vodorovná dopravní vzdálenost do 50 m v objektech výšky do 6 m</t>
  </si>
  <si>
    <t>1511559154</t>
  </si>
  <si>
    <t>Opravy vodovodního potrubí z ocelových trubek pozinkovaných závitových zazátkování vývodu</t>
  </si>
  <si>
    <t>-1796842892</t>
  </si>
  <si>
    <t>Opravy vodovodního potrubí z ocelových trubek pozinkovaných závitových přeřezání ocelové trubky do DN 25</t>
  </si>
  <si>
    <t>-231880018</t>
  </si>
  <si>
    <t>Opravy vodovodního potrubí z ocelových trubek pozinkovaných závitových propojení dosavadního potrubí DN 20</t>
  </si>
  <si>
    <t>973333249</t>
  </si>
  <si>
    <t>Demontáž rozvodů vody z plastů do D 25 mm</t>
  </si>
  <si>
    <t>102790920</t>
  </si>
  <si>
    <t>Potrubí z plastových trubek z polypropylenu (PPR) svařovaných polyfuzně PN 16 (SDR 7,4) D 20 x 2,8</t>
  </si>
  <si>
    <t>-1544138041</t>
  </si>
  <si>
    <t>Ochrana potrubí plstěnými pásy DN 25</t>
  </si>
  <si>
    <t>410497978</t>
  </si>
  <si>
    <t>Zřízení přípojek na potrubí vyvedení a upevnění výpustek do DN 25</t>
  </si>
  <si>
    <t>320857755</t>
  </si>
  <si>
    <t>Armatury s jedním závitem nástěnky pro baterii G 1/2</t>
  </si>
  <si>
    <t>-692016564</t>
  </si>
  <si>
    <t>Zkoušky, proplach a desinfekce vodovodního potrubí zkoušky těsnosti vodovodního potrubí závitového do DN 50</t>
  </si>
  <si>
    <t>202553441</t>
  </si>
  <si>
    <t>Zkoušky, proplach a desinfekce vodovodního potrubí proplach a desinfekce vodovodního potrubí do DN 80</t>
  </si>
  <si>
    <t>-746651322</t>
  </si>
  <si>
    <t>Přesun hmot pro vnitřní vodovod stanovený z hmotnosti přesunovaného materiálu vodorovná dopravní vzdálenost do 50 m v objektech výšky do 6 m</t>
  </si>
  <si>
    <t>-1986821436</t>
  </si>
  <si>
    <t>Demontáž klozetů splachovacích s nádrží nebo tlakovým splachovačem</t>
  </si>
  <si>
    <t>1199764983</t>
  </si>
  <si>
    <t>Zařízení záchodů kombi klozety s hlubokým splachováním odpad vodorovný</t>
  </si>
  <si>
    <t>725112173</t>
  </si>
  <si>
    <t>Kombi klozeti zvýšený 50cm s odpadem svislý</t>
  </si>
  <si>
    <t>-492078474</t>
  </si>
  <si>
    <t>Zařízení záchodů kombi klozety s hlubokým splachováním zvýšený 50 cm s odpadem svislým</t>
  </si>
  <si>
    <t>725122813</t>
  </si>
  <si>
    <t>Demontáž pisoárových stání s nádrží a jedním záchodkem</t>
  </si>
  <si>
    <t>-1259693960</t>
  </si>
  <si>
    <t>Demontáž pisoárů s nádrží a 1 záchodkem</t>
  </si>
  <si>
    <t>916455866</t>
  </si>
  <si>
    <t>Demontáž umyvadel bez výtokových armatur umyvadel</t>
  </si>
  <si>
    <t>1611758695</t>
  </si>
  <si>
    <t>Umyvadla keramická bez výtokových armatur se zápachovou uzávěrkou připevněná na stěnu šrouby bílá bez sloupu nebo krytu na sifon 550 mm</t>
  </si>
  <si>
    <t>725211681</t>
  </si>
  <si>
    <t>Umyvadlo keramické zdravotní připevněné na stěnu šrouby bílé 640 mm</t>
  </si>
  <si>
    <t>2110305943</t>
  </si>
  <si>
    <t>Umyvadla keramická bez výtokových armatur zdravotní se zápachovou uzávěrkou připevněná na stěnu šrouby bílá 640 mm</t>
  </si>
  <si>
    <t>725331111</t>
  </si>
  <si>
    <t>Výlevka bez výtokových armatur keramická se sklopnou plastovou mřížkou 425 mm</t>
  </si>
  <si>
    <t>-1785097808</t>
  </si>
  <si>
    <t>Výlevky bez výtokových armatur a splachovací nádrže keramické se sklopnou plastovou mřížkou 425 mm</t>
  </si>
  <si>
    <t>37</t>
  </si>
  <si>
    <t>-203650448</t>
  </si>
  <si>
    <t>Vnitrostaveništní přemístění vybouraných (demontovaných) hmot zařizovacích předmětů vodorovně do 100 m v objektech výšky do 6 m</t>
  </si>
  <si>
    <t>38</t>
  </si>
  <si>
    <t>-953307192</t>
  </si>
  <si>
    <t>Ventily rohové bez připojovací trubičky nebo flexi hadičky G 1/2</t>
  </si>
  <si>
    <t>39</t>
  </si>
  <si>
    <t>102493772</t>
  </si>
  <si>
    <t>Demontáž baterií nástěnných do G 3/4</t>
  </si>
  <si>
    <t>40</t>
  </si>
  <si>
    <t>725821311</t>
  </si>
  <si>
    <t>Baterie dřezové nástěnné pákové s otáčivým kulatým ústím a délkou ramínka 200 mm</t>
  </si>
  <si>
    <t>-488071392</t>
  </si>
  <si>
    <t>41</t>
  </si>
  <si>
    <t>-1562688206</t>
  </si>
  <si>
    <t>42</t>
  </si>
  <si>
    <t>72582261R</t>
  </si>
  <si>
    <t>Baterie umyvadlové stojánkové pákové pro tělesně postižené bez výpusti</t>
  </si>
  <si>
    <t>1787584608</t>
  </si>
  <si>
    <t>43</t>
  </si>
  <si>
    <t>-876664947</t>
  </si>
  <si>
    <t>Přesun hmot pro zařizovací předměty stanovený z hmotnosti přesunovaného materiálu vodorovná dopravní vzdálenost do 50 m v objektech výšky do 6 m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</si>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</sst>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sz val="8"/>
      <color indexed="10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30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9" fillId="35" borderId="26" xfId="0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9" fillId="35" borderId="27" xfId="0" applyFont="1" applyFill="1" applyBorder="1" applyAlignment="1" applyProtection="1">
      <alignment horizontal="center" vertical="center" wrapText="1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9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0" fontId="0" fillId="0" borderId="34" xfId="0" applyFont="1" applyBorder="1" applyAlignment="1" applyProtection="1">
      <alignment horizontal="center" vertical="center"/>
      <protection/>
    </xf>
    <xf numFmtId="49" fontId="0" fillId="0" borderId="34" xfId="0" applyNumberFormat="1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168" fontId="0" fillId="0" borderId="34" xfId="0" applyNumberFormat="1" applyFont="1" applyBorder="1" applyAlignment="1" applyProtection="1">
      <alignment horizontal="right" vertical="center"/>
      <protection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28" fillId="0" borderId="13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168" fontId="28" fillId="0" borderId="0" xfId="0" applyNumberFormat="1" applyFont="1" applyAlignment="1" applyProtection="1">
      <alignment horizontal="right" vertical="center"/>
      <protection/>
    </xf>
    <xf numFmtId="0" fontId="28" fillId="0" borderId="13" xfId="0" applyFont="1" applyBorder="1" applyAlignment="1">
      <alignment horizontal="left" vertical="center"/>
    </xf>
    <xf numFmtId="0" fontId="28" fillId="0" borderId="25" xfId="0" applyFont="1" applyBorder="1" applyAlignment="1" applyProtection="1">
      <alignment horizontal="left" vertical="center"/>
      <protection/>
    </xf>
    <xf numFmtId="0" fontId="28" fillId="0" borderId="24" xfId="0" applyFont="1" applyBorder="1" applyAlignment="1" applyProtection="1">
      <alignment horizontal="left" vertical="center"/>
      <protection/>
    </xf>
    <xf numFmtId="0" fontId="28" fillId="0" borderId="0" xfId="0" applyFont="1" applyAlignment="1">
      <alignment horizontal="left" vertical="center"/>
    </xf>
    <xf numFmtId="0" fontId="29" fillId="0" borderId="34" xfId="0" applyFont="1" applyBorder="1" applyAlignment="1" applyProtection="1">
      <alignment horizontal="center" vertical="center"/>
      <protection/>
    </xf>
    <xf numFmtId="49" fontId="29" fillId="0" borderId="34" xfId="0" applyNumberFormat="1" applyFont="1" applyBorder="1" applyAlignment="1" applyProtection="1">
      <alignment horizontal="left" vertical="center" wrapText="1"/>
      <protection/>
    </xf>
    <xf numFmtId="0" fontId="29" fillId="0" borderId="34" xfId="0" applyFont="1" applyBorder="1" applyAlignment="1" applyProtection="1">
      <alignment horizontal="center" vertical="center" wrapText="1"/>
      <protection/>
    </xf>
    <xf numFmtId="168" fontId="29" fillId="0" borderId="34" xfId="0" applyNumberFormat="1" applyFont="1" applyBorder="1" applyAlignment="1" applyProtection="1">
      <alignment horizontal="right" vertical="center"/>
      <protection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0" borderId="25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56" fillId="33" borderId="0" xfId="36" applyFill="1" applyAlignment="1">
      <alignment horizontal="left" vertical="top"/>
    </xf>
    <xf numFmtId="0" fontId="71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2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0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1" xfId="0" applyFont="1" applyBorder="1" applyAlignment="1">
      <alignment horizontal="left"/>
    </xf>
    <xf numFmtId="0" fontId="16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left" vertical="center"/>
      <protection/>
    </xf>
    <xf numFmtId="164" fontId="7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6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9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164" fontId="14" fillId="0" borderId="0" xfId="0" applyNumberFormat="1" applyFont="1" applyAlignment="1" applyProtection="1">
      <alignment horizontal="righ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0" fillId="35" borderId="28" xfId="0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9" fillId="35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lef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/>
      <protection/>
    </xf>
    <xf numFmtId="0" fontId="29" fillId="0" borderId="34" xfId="0" applyFont="1" applyBorder="1" applyAlignment="1" applyProtection="1">
      <alignment horizontal="left" vertical="center" wrapText="1"/>
      <protection/>
    </xf>
    <xf numFmtId="0" fontId="29" fillId="0" borderId="34" xfId="0" applyFont="1" applyBorder="1" applyAlignment="1" applyProtection="1">
      <alignment horizontal="left" vertical="center"/>
      <protection/>
    </xf>
    <xf numFmtId="164" fontId="29" fillId="34" borderId="34" xfId="0" applyNumberFormat="1" applyFont="1" applyFill="1" applyBorder="1" applyAlignment="1">
      <alignment horizontal="right" vertical="center"/>
    </xf>
    <xf numFmtId="164" fontId="29" fillId="0" borderId="34" xfId="0" applyNumberFormat="1" applyFont="1" applyBorder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top" wrapText="1"/>
      <protection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KROSplus\System\Temp\rad3F81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KROSplus\System\Temp\radD41A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KROSplus\System\Temp\rad91E0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KROSplus\System\Temp\radB1ED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KROSplus\System\Temp\rad54BC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KROSplus\System\Temp\radFB84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KROSplus\System\Temp\rad1B94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3F816.tmp" descr="C:\Program Files\KROSplus\System\Temp\rad3F81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D41A9.tmp" descr="C:\Program Files\KROSplus\System\Temp\radD41A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91E05.tmp" descr="C:\Program Files\KROSplus\System\Temp\rad91E0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B1ED6.tmp" descr="C:\Program Files\KROSplus\System\Temp\radB1ED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54BCA.tmp" descr="C:\Program Files\KROSplus\System\Temp\rad54BC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FB849.tmp" descr="C:\Program Files\KROSplus\System\Temp\radFB84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1B947.tmp" descr="C:\Program Files\KROSplus\System\Temp\rad1B94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50" t="s">
        <v>0</v>
      </c>
      <c r="B1" s="151"/>
      <c r="C1" s="151"/>
      <c r="D1" s="152" t="s">
        <v>1</v>
      </c>
      <c r="E1" s="151"/>
      <c r="F1" s="151"/>
      <c r="G1" s="151"/>
      <c r="H1" s="151"/>
      <c r="I1" s="151"/>
      <c r="J1" s="151"/>
      <c r="K1" s="153" t="s">
        <v>739</v>
      </c>
      <c r="L1" s="153"/>
      <c r="M1" s="153"/>
      <c r="N1" s="153"/>
      <c r="O1" s="153"/>
      <c r="P1" s="153"/>
      <c r="Q1" s="153"/>
      <c r="R1" s="153"/>
      <c r="S1" s="153"/>
      <c r="T1" s="151"/>
      <c r="U1" s="151"/>
      <c r="V1" s="151"/>
      <c r="W1" s="153" t="s">
        <v>740</v>
      </c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48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55" t="s">
        <v>5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8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243" t="s">
        <v>9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7"/>
      <c r="AS4" s="13" t="s">
        <v>10</v>
      </c>
      <c r="BE4" s="14" t="s">
        <v>11</v>
      </c>
      <c r="BS4" s="6" t="s">
        <v>12</v>
      </c>
    </row>
    <row r="5" spans="2:71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2"/>
      <c r="BE5" s="258" t="s">
        <v>13</v>
      </c>
      <c r="BS5" s="6" t="s">
        <v>6</v>
      </c>
    </row>
    <row r="6" spans="2:71" s="2" customFormat="1" ht="26.25" customHeight="1">
      <c r="B6" s="10"/>
      <c r="C6" s="11"/>
      <c r="D6" s="15" t="s">
        <v>14</v>
      </c>
      <c r="E6" s="11"/>
      <c r="F6" s="11"/>
      <c r="G6" s="11"/>
      <c r="H6" s="11"/>
      <c r="I6" s="11"/>
      <c r="J6" s="11"/>
      <c r="K6" s="245" t="s">
        <v>15</v>
      </c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11"/>
      <c r="AQ6" s="12"/>
      <c r="BE6" s="229"/>
      <c r="BS6" s="6" t="s">
        <v>16</v>
      </c>
    </row>
    <row r="7" spans="2:71" s="2" customFormat="1" ht="7.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2"/>
      <c r="BE7" s="229"/>
      <c r="BS7" s="6" t="s">
        <v>17</v>
      </c>
    </row>
    <row r="8" spans="2:71" s="2" customFormat="1" ht="15" customHeight="1">
      <c r="B8" s="10"/>
      <c r="C8" s="11"/>
      <c r="D8" s="16" t="s">
        <v>18</v>
      </c>
      <c r="E8" s="11"/>
      <c r="F8" s="11"/>
      <c r="G8" s="11"/>
      <c r="H8" s="11"/>
      <c r="I8" s="11"/>
      <c r="J8" s="11"/>
      <c r="K8" s="17" t="s">
        <v>19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6" t="s">
        <v>20</v>
      </c>
      <c r="AL8" s="11"/>
      <c r="AM8" s="11"/>
      <c r="AN8" s="18" t="s">
        <v>21</v>
      </c>
      <c r="AO8" s="11"/>
      <c r="AP8" s="11"/>
      <c r="AQ8" s="12"/>
      <c r="BE8" s="229"/>
      <c r="BS8" s="6" t="s">
        <v>22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229"/>
      <c r="BS9" s="6" t="s">
        <v>23</v>
      </c>
    </row>
    <row r="10" spans="2:71" s="2" customFormat="1" ht="15" customHeight="1">
      <c r="B10" s="10"/>
      <c r="C10" s="11"/>
      <c r="D10" s="16" t="s">
        <v>24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6" t="s">
        <v>25</v>
      </c>
      <c r="AL10" s="11"/>
      <c r="AM10" s="11"/>
      <c r="AN10" s="17"/>
      <c r="AO10" s="11"/>
      <c r="AP10" s="11"/>
      <c r="AQ10" s="12"/>
      <c r="BE10" s="229"/>
      <c r="BS10" s="6" t="s">
        <v>16</v>
      </c>
    </row>
    <row r="11" spans="2:71" s="2" customFormat="1" ht="19.5" customHeight="1">
      <c r="B11" s="10"/>
      <c r="C11" s="11"/>
      <c r="D11" s="11"/>
      <c r="E11" s="17" t="s">
        <v>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6" t="s">
        <v>27</v>
      </c>
      <c r="AL11" s="11"/>
      <c r="AM11" s="11"/>
      <c r="AN11" s="17"/>
      <c r="AO11" s="11"/>
      <c r="AP11" s="11"/>
      <c r="AQ11" s="12"/>
      <c r="BE11" s="229"/>
      <c r="BS11" s="6" t="s">
        <v>16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229"/>
      <c r="BS12" s="6" t="s">
        <v>16</v>
      </c>
    </row>
    <row r="13" spans="2:71" s="2" customFormat="1" ht="15" customHeight="1">
      <c r="B13" s="10"/>
      <c r="C13" s="11"/>
      <c r="D13" s="16" t="s">
        <v>28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6" t="s">
        <v>25</v>
      </c>
      <c r="AL13" s="11"/>
      <c r="AM13" s="11"/>
      <c r="AN13" s="19" t="s">
        <v>29</v>
      </c>
      <c r="AO13" s="11"/>
      <c r="AP13" s="11"/>
      <c r="AQ13" s="12"/>
      <c r="BE13" s="229"/>
      <c r="BS13" s="6" t="s">
        <v>16</v>
      </c>
    </row>
    <row r="14" spans="2:71" s="2" customFormat="1" ht="15.75" customHeight="1">
      <c r="B14" s="10"/>
      <c r="C14" s="11"/>
      <c r="D14" s="11"/>
      <c r="E14" s="260" t="s">
        <v>29</v>
      </c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16" t="s">
        <v>27</v>
      </c>
      <c r="AL14" s="11"/>
      <c r="AM14" s="11"/>
      <c r="AN14" s="19" t="s">
        <v>29</v>
      </c>
      <c r="AO14" s="11"/>
      <c r="AP14" s="11"/>
      <c r="AQ14" s="12"/>
      <c r="BE14" s="229"/>
      <c r="BS14" s="6" t="s">
        <v>16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229"/>
      <c r="BS15" s="6" t="s">
        <v>3</v>
      </c>
    </row>
    <row r="16" spans="2:71" s="2" customFormat="1" ht="15" customHeight="1">
      <c r="B16" s="10"/>
      <c r="C16" s="11"/>
      <c r="D16" s="16" t="s">
        <v>30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6" t="s">
        <v>25</v>
      </c>
      <c r="AL16" s="11"/>
      <c r="AM16" s="11"/>
      <c r="AN16" s="17" t="s">
        <v>31</v>
      </c>
      <c r="AO16" s="11"/>
      <c r="AP16" s="11"/>
      <c r="AQ16" s="12"/>
      <c r="BE16" s="229"/>
      <c r="BS16" s="6" t="s">
        <v>3</v>
      </c>
    </row>
    <row r="17" spans="2:71" s="2" customFormat="1" ht="19.5" customHeight="1">
      <c r="B17" s="10"/>
      <c r="C17" s="11"/>
      <c r="D17" s="11"/>
      <c r="E17" s="17" t="s">
        <v>32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6" t="s">
        <v>27</v>
      </c>
      <c r="AL17" s="11"/>
      <c r="AM17" s="11"/>
      <c r="AN17" s="17" t="s">
        <v>33</v>
      </c>
      <c r="AO17" s="11"/>
      <c r="AP17" s="11"/>
      <c r="AQ17" s="12"/>
      <c r="BE17" s="229"/>
      <c r="BS17" s="6" t="s">
        <v>34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229"/>
      <c r="BS18" s="6" t="s">
        <v>6</v>
      </c>
    </row>
    <row r="19" spans="2:71" s="2" customFormat="1" ht="15" customHeight="1">
      <c r="B19" s="10"/>
      <c r="C19" s="11"/>
      <c r="D19" s="16" t="s">
        <v>35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BE19" s="229"/>
      <c r="BS19" s="6" t="s">
        <v>16</v>
      </c>
    </row>
    <row r="20" spans="2:71" s="2" customFormat="1" ht="15.75" customHeight="1">
      <c r="B20" s="10"/>
      <c r="C20" s="11"/>
      <c r="D20" s="11"/>
      <c r="E20" s="261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11"/>
      <c r="AP20" s="11"/>
      <c r="AQ20" s="12"/>
      <c r="BE20" s="229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229"/>
    </row>
    <row r="22" spans="2:57" s="2" customFormat="1" ht="7.5" customHeight="1">
      <c r="B22" s="10"/>
      <c r="C22" s="1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1"/>
      <c r="AQ22" s="12"/>
      <c r="BE22" s="229"/>
    </row>
    <row r="23" spans="2:57" s="6" customFormat="1" ht="27" customHeight="1">
      <c r="B23" s="21"/>
      <c r="C23" s="22"/>
      <c r="D23" s="23" t="s">
        <v>36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62">
        <f>ROUNDUP($AG$49,2)</f>
        <v>0</v>
      </c>
      <c r="AL23" s="263"/>
      <c r="AM23" s="263"/>
      <c r="AN23" s="263"/>
      <c r="AO23" s="263"/>
      <c r="AP23" s="22"/>
      <c r="AQ23" s="25"/>
      <c r="BE23" s="250"/>
    </row>
    <row r="24" spans="2:57" s="6" customFormat="1" ht="7.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5"/>
      <c r="BE24" s="250"/>
    </row>
    <row r="25" spans="2:57" s="6" customFormat="1" ht="15" customHeight="1">
      <c r="B25" s="26"/>
      <c r="C25" s="27"/>
      <c r="D25" s="27" t="s">
        <v>37</v>
      </c>
      <c r="E25" s="27"/>
      <c r="F25" s="27" t="s">
        <v>38</v>
      </c>
      <c r="G25" s="27"/>
      <c r="H25" s="27"/>
      <c r="I25" s="27"/>
      <c r="J25" s="27"/>
      <c r="K25" s="27"/>
      <c r="L25" s="252">
        <v>0.21</v>
      </c>
      <c r="M25" s="253"/>
      <c r="N25" s="253"/>
      <c r="O25" s="253"/>
      <c r="P25" s="27"/>
      <c r="Q25" s="27"/>
      <c r="R25" s="27"/>
      <c r="S25" s="27"/>
      <c r="T25" s="29" t="s">
        <v>39</v>
      </c>
      <c r="U25" s="27"/>
      <c r="V25" s="27"/>
      <c r="W25" s="254">
        <f>ROUNDUP($AZ$49,2)</f>
        <v>0</v>
      </c>
      <c r="X25" s="253"/>
      <c r="Y25" s="253"/>
      <c r="Z25" s="253"/>
      <c r="AA25" s="253"/>
      <c r="AB25" s="253"/>
      <c r="AC25" s="253"/>
      <c r="AD25" s="253"/>
      <c r="AE25" s="253"/>
      <c r="AF25" s="27"/>
      <c r="AG25" s="27"/>
      <c r="AH25" s="27"/>
      <c r="AI25" s="27"/>
      <c r="AJ25" s="27"/>
      <c r="AK25" s="254">
        <f>ROUNDUP($AV$49,1)</f>
        <v>0</v>
      </c>
      <c r="AL25" s="253"/>
      <c r="AM25" s="253"/>
      <c r="AN25" s="253"/>
      <c r="AO25" s="253"/>
      <c r="AP25" s="27"/>
      <c r="AQ25" s="30"/>
      <c r="BE25" s="259"/>
    </row>
    <row r="26" spans="2:57" s="6" customFormat="1" ht="15" customHeight="1">
      <c r="B26" s="26"/>
      <c r="C26" s="27"/>
      <c r="D26" s="27"/>
      <c r="E26" s="27"/>
      <c r="F26" s="27" t="s">
        <v>40</v>
      </c>
      <c r="G26" s="27"/>
      <c r="H26" s="27"/>
      <c r="I26" s="27"/>
      <c r="J26" s="27"/>
      <c r="K26" s="27"/>
      <c r="L26" s="252">
        <v>0.15</v>
      </c>
      <c r="M26" s="253"/>
      <c r="N26" s="253"/>
      <c r="O26" s="253"/>
      <c r="P26" s="27"/>
      <c r="Q26" s="27"/>
      <c r="R26" s="27"/>
      <c r="S26" s="27"/>
      <c r="T26" s="29" t="s">
        <v>39</v>
      </c>
      <c r="U26" s="27"/>
      <c r="V26" s="27"/>
      <c r="W26" s="254">
        <f>ROUNDUP($BA$49,2)</f>
        <v>0</v>
      </c>
      <c r="X26" s="253"/>
      <c r="Y26" s="253"/>
      <c r="Z26" s="253"/>
      <c r="AA26" s="253"/>
      <c r="AB26" s="253"/>
      <c r="AC26" s="253"/>
      <c r="AD26" s="253"/>
      <c r="AE26" s="253"/>
      <c r="AF26" s="27"/>
      <c r="AG26" s="27"/>
      <c r="AH26" s="27"/>
      <c r="AI26" s="27"/>
      <c r="AJ26" s="27"/>
      <c r="AK26" s="254">
        <f>ROUNDUP($AW$49,1)</f>
        <v>0</v>
      </c>
      <c r="AL26" s="253"/>
      <c r="AM26" s="253"/>
      <c r="AN26" s="253"/>
      <c r="AO26" s="253"/>
      <c r="AP26" s="27"/>
      <c r="AQ26" s="30"/>
      <c r="BE26" s="259"/>
    </row>
    <row r="27" spans="2:57" s="6" customFormat="1" ht="15" customHeight="1" hidden="1">
      <c r="B27" s="26"/>
      <c r="C27" s="27"/>
      <c r="D27" s="27"/>
      <c r="E27" s="27"/>
      <c r="F27" s="27" t="s">
        <v>41</v>
      </c>
      <c r="G27" s="27"/>
      <c r="H27" s="27"/>
      <c r="I27" s="27"/>
      <c r="J27" s="27"/>
      <c r="K27" s="27"/>
      <c r="L27" s="252">
        <v>0.21</v>
      </c>
      <c r="M27" s="253"/>
      <c r="N27" s="253"/>
      <c r="O27" s="253"/>
      <c r="P27" s="27"/>
      <c r="Q27" s="27"/>
      <c r="R27" s="27"/>
      <c r="S27" s="27"/>
      <c r="T27" s="29" t="s">
        <v>39</v>
      </c>
      <c r="U27" s="27"/>
      <c r="V27" s="27"/>
      <c r="W27" s="254">
        <f>ROUNDUP($BB$49,2)</f>
        <v>0</v>
      </c>
      <c r="X27" s="253"/>
      <c r="Y27" s="253"/>
      <c r="Z27" s="253"/>
      <c r="AA27" s="253"/>
      <c r="AB27" s="253"/>
      <c r="AC27" s="253"/>
      <c r="AD27" s="253"/>
      <c r="AE27" s="253"/>
      <c r="AF27" s="27"/>
      <c r="AG27" s="27"/>
      <c r="AH27" s="27"/>
      <c r="AI27" s="27"/>
      <c r="AJ27" s="27"/>
      <c r="AK27" s="254">
        <v>0</v>
      </c>
      <c r="AL27" s="253"/>
      <c r="AM27" s="253"/>
      <c r="AN27" s="253"/>
      <c r="AO27" s="253"/>
      <c r="AP27" s="27"/>
      <c r="AQ27" s="30"/>
      <c r="BE27" s="259"/>
    </row>
    <row r="28" spans="2:57" s="6" customFormat="1" ht="15" customHeight="1" hidden="1">
      <c r="B28" s="26"/>
      <c r="C28" s="27"/>
      <c r="D28" s="27"/>
      <c r="E28" s="27"/>
      <c r="F28" s="27" t="s">
        <v>42</v>
      </c>
      <c r="G28" s="27"/>
      <c r="H28" s="27"/>
      <c r="I28" s="27"/>
      <c r="J28" s="27"/>
      <c r="K28" s="27"/>
      <c r="L28" s="252">
        <v>0.15</v>
      </c>
      <c r="M28" s="253"/>
      <c r="N28" s="253"/>
      <c r="O28" s="253"/>
      <c r="P28" s="27"/>
      <c r="Q28" s="27"/>
      <c r="R28" s="27"/>
      <c r="S28" s="27"/>
      <c r="T28" s="29" t="s">
        <v>39</v>
      </c>
      <c r="U28" s="27"/>
      <c r="V28" s="27"/>
      <c r="W28" s="254">
        <f>ROUNDUP($BC$49,2)</f>
        <v>0</v>
      </c>
      <c r="X28" s="253"/>
      <c r="Y28" s="253"/>
      <c r="Z28" s="253"/>
      <c r="AA28" s="253"/>
      <c r="AB28" s="253"/>
      <c r="AC28" s="253"/>
      <c r="AD28" s="253"/>
      <c r="AE28" s="253"/>
      <c r="AF28" s="27"/>
      <c r="AG28" s="27"/>
      <c r="AH28" s="27"/>
      <c r="AI28" s="27"/>
      <c r="AJ28" s="27"/>
      <c r="AK28" s="254">
        <v>0</v>
      </c>
      <c r="AL28" s="253"/>
      <c r="AM28" s="253"/>
      <c r="AN28" s="253"/>
      <c r="AO28" s="253"/>
      <c r="AP28" s="27"/>
      <c r="AQ28" s="30"/>
      <c r="BE28" s="259"/>
    </row>
    <row r="29" spans="2:57" s="6" customFormat="1" ht="15" customHeight="1" hidden="1">
      <c r="B29" s="26"/>
      <c r="C29" s="27"/>
      <c r="D29" s="27"/>
      <c r="E29" s="27"/>
      <c r="F29" s="27" t="s">
        <v>43</v>
      </c>
      <c r="G29" s="27"/>
      <c r="H29" s="27"/>
      <c r="I29" s="27"/>
      <c r="J29" s="27"/>
      <c r="K29" s="27"/>
      <c r="L29" s="252">
        <v>0</v>
      </c>
      <c r="M29" s="253"/>
      <c r="N29" s="253"/>
      <c r="O29" s="253"/>
      <c r="P29" s="27"/>
      <c r="Q29" s="27"/>
      <c r="R29" s="27"/>
      <c r="S29" s="27"/>
      <c r="T29" s="29" t="s">
        <v>39</v>
      </c>
      <c r="U29" s="27"/>
      <c r="V29" s="27"/>
      <c r="W29" s="254">
        <f>ROUNDUP($BD$49,2)</f>
        <v>0</v>
      </c>
      <c r="X29" s="253"/>
      <c r="Y29" s="253"/>
      <c r="Z29" s="253"/>
      <c r="AA29" s="253"/>
      <c r="AB29" s="253"/>
      <c r="AC29" s="253"/>
      <c r="AD29" s="253"/>
      <c r="AE29" s="253"/>
      <c r="AF29" s="27"/>
      <c r="AG29" s="27"/>
      <c r="AH29" s="27"/>
      <c r="AI29" s="27"/>
      <c r="AJ29" s="27"/>
      <c r="AK29" s="254">
        <v>0</v>
      </c>
      <c r="AL29" s="253"/>
      <c r="AM29" s="253"/>
      <c r="AN29" s="253"/>
      <c r="AO29" s="253"/>
      <c r="AP29" s="27"/>
      <c r="AQ29" s="30"/>
      <c r="BE29" s="259"/>
    </row>
    <row r="30" spans="2:57" s="6" customFormat="1" ht="7.5" customHeight="1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5"/>
      <c r="BE30" s="250"/>
    </row>
    <row r="31" spans="2:57" s="6" customFormat="1" ht="27" customHeight="1">
      <c r="B31" s="21"/>
      <c r="C31" s="31"/>
      <c r="D31" s="32" t="s">
        <v>44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 t="s">
        <v>45</v>
      </c>
      <c r="U31" s="33"/>
      <c r="V31" s="33"/>
      <c r="W31" s="33"/>
      <c r="X31" s="240" t="s">
        <v>46</v>
      </c>
      <c r="Y31" s="237"/>
      <c r="Z31" s="237"/>
      <c r="AA31" s="237"/>
      <c r="AB31" s="237"/>
      <c r="AC31" s="33"/>
      <c r="AD31" s="33"/>
      <c r="AE31" s="33"/>
      <c r="AF31" s="33"/>
      <c r="AG31" s="33"/>
      <c r="AH31" s="33"/>
      <c r="AI31" s="33"/>
      <c r="AJ31" s="33"/>
      <c r="AK31" s="241">
        <f>ROUNDUP(SUM($AK$23:$AK$29),2)</f>
        <v>0</v>
      </c>
      <c r="AL31" s="237"/>
      <c r="AM31" s="237"/>
      <c r="AN31" s="237"/>
      <c r="AO31" s="242"/>
      <c r="AP31" s="31"/>
      <c r="AQ31" s="35"/>
      <c r="BE31" s="250"/>
    </row>
    <row r="32" spans="2:57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5"/>
      <c r="BE32" s="250"/>
    </row>
    <row r="33" spans="2:43" s="6" customFormat="1" ht="7.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7" spans="2:44" s="6" customFormat="1" ht="7.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</row>
    <row r="38" spans="2:44" s="6" customFormat="1" ht="37.5" customHeight="1">
      <c r="B38" s="21"/>
      <c r="C38" s="243" t="s">
        <v>47</v>
      </c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41"/>
    </row>
    <row r="39" spans="2:44" s="6" customFormat="1" ht="7.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41"/>
    </row>
    <row r="40" spans="2:44" s="42" customFormat="1" ht="27" customHeight="1">
      <c r="B40" s="43"/>
      <c r="C40" s="15" t="s">
        <v>14</v>
      </c>
      <c r="D40" s="15"/>
      <c r="E40" s="15"/>
      <c r="F40" s="15"/>
      <c r="G40" s="15"/>
      <c r="H40" s="15"/>
      <c r="I40" s="15"/>
      <c r="J40" s="15"/>
      <c r="K40" s="15"/>
      <c r="L40" s="245" t="str">
        <f>$K$6</f>
        <v>0251-17 - Krušnohorská poliklinika s.r.o., Žižkova 151, Litvínov</v>
      </c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15"/>
      <c r="AQ40" s="15"/>
      <c r="AR40" s="44"/>
    </row>
    <row r="41" spans="2:44" s="6" customFormat="1" ht="7.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41"/>
    </row>
    <row r="42" spans="2:44" s="6" customFormat="1" ht="15.75" customHeight="1">
      <c r="B42" s="21"/>
      <c r="C42" s="16" t="s">
        <v>18</v>
      </c>
      <c r="D42" s="22"/>
      <c r="E42" s="22"/>
      <c r="F42" s="22"/>
      <c r="G42" s="22"/>
      <c r="H42" s="22"/>
      <c r="I42" s="22"/>
      <c r="J42" s="22"/>
      <c r="K42" s="22"/>
      <c r="L42" s="45" t="str">
        <f>IF($K$8="","",$K$8)</f>
        <v> 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16" t="s">
        <v>20</v>
      </c>
      <c r="AJ42" s="22"/>
      <c r="AK42" s="22"/>
      <c r="AL42" s="22"/>
      <c r="AM42" s="46" t="str">
        <f>IF($AN$8="","",$AN$8)</f>
        <v>17.05.2017</v>
      </c>
      <c r="AN42" s="22"/>
      <c r="AO42" s="22"/>
      <c r="AP42" s="22"/>
      <c r="AQ42" s="22"/>
      <c r="AR42" s="41"/>
    </row>
    <row r="43" spans="2:44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41"/>
    </row>
    <row r="44" spans="2:56" s="6" customFormat="1" ht="18.75" customHeight="1">
      <c r="B44" s="21"/>
      <c r="C44" s="16" t="s">
        <v>24</v>
      </c>
      <c r="D44" s="22"/>
      <c r="E44" s="22"/>
      <c r="F44" s="22"/>
      <c r="G44" s="22"/>
      <c r="H44" s="22"/>
      <c r="I44" s="22"/>
      <c r="J44" s="22"/>
      <c r="K44" s="22"/>
      <c r="L44" s="17" t="str">
        <f>IF($E$11="","",$E$11)</f>
        <v>Krušnohorská poliklinika s.r.o., Žižkova 151, Litv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16" t="s">
        <v>30</v>
      </c>
      <c r="AJ44" s="22"/>
      <c r="AK44" s="22"/>
      <c r="AL44" s="22"/>
      <c r="AM44" s="246" t="str">
        <f>IF($E$17="","",$E$17)</f>
        <v>VPH s.r.o.</v>
      </c>
      <c r="AN44" s="244"/>
      <c r="AO44" s="244"/>
      <c r="AP44" s="244"/>
      <c r="AQ44" s="22"/>
      <c r="AR44" s="41"/>
      <c r="AS44" s="247" t="s">
        <v>48</v>
      </c>
      <c r="AT44" s="248"/>
      <c r="AU44" s="47"/>
      <c r="AV44" s="47"/>
      <c r="AW44" s="47"/>
      <c r="AX44" s="47"/>
      <c r="AY44" s="47"/>
      <c r="AZ44" s="47"/>
      <c r="BA44" s="47"/>
      <c r="BB44" s="47"/>
      <c r="BC44" s="47"/>
      <c r="BD44" s="48"/>
    </row>
    <row r="45" spans="2:56" s="6" customFormat="1" ht="15.75" customHeight="1">
      <c r="B45" s="21"/>
      <c r="C45" s="16" t="s">
        <v>28</v>
      </c>
      <c r="D45" s="22"/>
      <c r="E45" s="22"/>
      <c r="F45" s="22"/>
      <c r="G45" s="22"/>
      <c r="H45" s="22"/>
      <c r="I45" s="22"/>
      <c r="J45" s="22"/>
      <c r="K45" s="22"/>
      <c r="L45" s="17">
        <f>IF($E$14="Vyplň údaj","",$E$14)</f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41"/>
      <c r="AS45" s="249"/>
      <c r="AT45" s="250"/>
      <c r="BD45" s="49"/>
    </row>
    <row r="46" spans="2:56" s="6" customFormat="1" ht="12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41"/>
      <c r="AS46" s="251"/>
      <c r="AT46" s="244"/>
      <c r="AU46" s="22"/>
      <c r="AV46" s="22"/>
      <c r="AW46" s="22"/>
      <c r="AX46" s="22"/>
      <c r="AY46" s="22"/>
      <c r="AZ46" s="22"/>
      <c r="BA46" s="22"/>
      <c r="BB46" s="22"/>
      <c r="BC46" s="22"/>
      <c r="BD46" s="51"/>
    </row>
    <row r="47" spans="2:57" s="6" customFormat="1" ht="30" customHeight="1">
      <c r="B47" s="21"/>
      <c r="C47" s="236" t="s">
        <v>49</v>
      </c>
      <c r="D47" s="237"/>
      <c r="E47" s="237"/>
      <c r="F47" s="237"/>
      <c r="G47" s="237"/>
      <c r="H47" s="33"/>
      <c r="I47" s="238" t="s">
        <v>50</v>
      </c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9" t="s">
        <v>51</v>
      </c>
      <c r="AH47" s="237"/>
      <c r="AI47" s="237"/>
      <c r="AJ47" s="237"/>
      <c r="AK47" s="237"/>
      <c r="AL47" s="237"/>
      <c r="AM47" s="237"/>
      <c r="AN47" s="238" t="s">
        <v>52</v>
      </c>
      <c r="AO47" s="237"/>
      <c r="AP47" s="237"/>
      <c r="AQ47" s="52" t="s">
        <v>53</v>
      </c>
      <c r="AR47" s="41"/>
      <c r="AS47" s="53" t="s">
        <v>54</v>
      </c>
      <c r="AT47" s="54" t="s">
        <v>55</v>
      </c>
      <c r="AU47" s="54" t="s">
        <v>56</v>
      </c>
      <c r="AV47" s="54" t="s">
        <v>57</v>
      </c>
      <c r="AW47" s="54" t="s">
        <v>58</v>
      </c>
      <c r="AX47" s="54" t="s">
        <v>59</v>
      </c>
      <c r="AY47" s="54" t="s">
        <v>60</v>
      </c>
      <c r="AZ47" s="54" t="s">
        <v>61</v>
      </c>
      <c r="BA47" s="54" t="s">
        <v>62</v>
      </c>
      <c r="BB47" s="54" t="s">
        <v>63</v>
      </c>
      <c r="BC47" s="54" t="s">
        <v>64</v>
      </c>
      <c r="BD47" s="55" t="s">
        <v>65</v>
      </c>
      <c r="BE47" s="56"/>
    </row>
    <row r="48" spans="2:56" s="6" customFormat="1" ht="12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41"/>
      <c r="AS48" s="57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9"/>
    </row>
    <row r="49" spans="2:76" s="42" customFormat="1" ht="33" customHeight="1">
      <c r="B49" s="43"/>
      <c r="C49" s="60" t="s">
        <v>66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234">
        <f>ROUNDUP(SUM($AG$50:$AG$55),2)</f>
        <v>0</v>
      </c>
      <c r="AH49" s="235"/>
      <c r="AI49" s="235"/>
      <c r="AJ49" s="235"/>
      <c r="AK49" s="235"/>
      <c r="AL49" s="235"/>
      <c r="AM49" s="235"/>
      <c r="AN49" s="234">
        <f>ROUNDUP(SUM($AG$49,$AT$49),2)</f>
        <v>0</v>
      </c>
      <c r="AO49" s="235"/>
      <c r="AP49" s="235"/>
      <c r="AQ49" s="61"/>
      <c r="AR49" s="44"/>
      <c r="AS49" s="62">
        <f>ROUNDUP(SUM($AS$50:$AS$55),2)</f>
        <v>0</v>
      </c>
      <c r="AT49" s="63">
        <f>ROUNDUP(SUM($AV$49:$AW$49),1)</f>
        <v>0</v>
      </c>
      <c r="AU49" s="64">
        <f>ROUNDUP(SUM($AU$50:$AU$55),5)</f>
        <v>0</v>
      </c>
      <c r="AV49" s="63">
        <f>ROUNDUP($AZ$49*$L$25,2)</f>
        <v>0</v>
      </c>
      <c r="AW49" s="63">
        <f>ROUNDUP($BA$49*$L$26,2)</f>
        <v>0</v>
      </c>
      <c r="AX49" s="63">
        <f>ROUNDUP($BB$49*$L$25,2)</f>
        <v>0</v>
      </c>
      <c r="AY49" s="63">
        <f>ROUNDUP($BC$49*$L$26,2)</f>
        <v>0</v>
      </c>
      <c r="AZ49" s="63">
        <f>ROUNDUP(SUM($AZ$50:$AZ$55),2)</f>
        <v>0</v>
      </c>
      <c r="BA49" s="63">
        <f>ROUNDUP(SUM($BA$50:$BA$55),2)</f>
        <v>0</v>
      </c>
      <c r="BB49" s="63">
        <f>ROUNDUP(SUM($BB$50:$BB$55),2)</f>
        <v>0</v>
      </c>
      <c r="BC49" s="63">
        <f>ROUNDUP(SUM($BC$50:$BC$55),2)</f>
        <v>0</v>
      </c>
      <c r="BD49" s="65">
        <f>ROUNDUP(SUM($BD$50:$BD$55),2)</f>
        <v>0</v>
      </c>
      <c r="BS49" s="42" t="s">
        <v>67</v>
      </c>
      <c r="BT49" s="42" t="s">
        <v>68</v>
      </c>
      <c r="BU49" s="66" t="s">
        <v>69</v>
      </c>
      <c r="BV49" s="42" t="s">
        <v>70</v>
      </c>
      <c r="BW49" s="42" t="s">
        <v>4</v>
      </c>
      <c r="BX49" s="42" t="s">
        <v>71</v>
      </c>
    </row>
    <row r="50" spans="1:91" s="67" customFormat="1" ht="28.5" customHeight="1">
      <c r="A50" s="149" t="s">
        <v>741</v>
      </c>
      <c r="B50" s="68"/>
      <c r="C50" s="69"/>
      <c r="D50" s="232" t="s">
        <v>72</v>
      </c>
      <c r="E50" s="233"/>
      <c r="F50" s="233"/>
      <c r="G50" s="233"/>
      <c r="H50" s="233"/>
      <c r="I50" s="69"/>
      <c r="J50" s="232" t="s">
        <v>73</v>
      </c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0">
        <f>'část IIIz - Stavební úpra...'!$M$25</f>
        <v>0</v>
      </c>
      <c r="AH50" s="231"/>
      <c r="AI50" s="231"/>
      <c r="AJ50" s="231"/>
      <c r="AK50" s="231"/>
      <c r="AL50" s="231"/>
      <c r="AM50" s="231"/>
      <c r="AN50" s="230">
        <f>ROUNDUP(SUM($AG$50,$AT$50),2)</f>
        <v>0</v>
      </c>
      <c r="AO50" s="231"/>
      <c r="AP50" s="231"/>
      <c r="AQ50" s="70" t="s">
        <v>74</v>
      </c>
      <c r="AR50" s="71"/>
      <c r="AS50" s="72">
        <v>0</v>
      </c>
      <c r="AT50" s="73">
        <f>ROUNDUP(SUM($AV$50:$AW$50),1)</f>
        <v>0</v>
      </c>
      <c r="AU50" s="74">
        <f>'část IIIz - Stavební úpra...'!$W$73</f>
        <v>0</v>
      </c>
      <c r="AV50" s="73">
        <f>'část IIIz - Stavební úpra...'!$M$27</f>
        <v>0</v>
      </c>
      <c r="AW50" s="73">
        <f>'část IIIz - Stavební úpra...'!$M$28</f>
        <v>0</v>
      </c>
      <c r="AX50" s="73">
        <f>'část IIIz - Stavební úpra...'!$M$29</f>
        <v>0</v>
      </c>
      <c r="AY50" s="73">
        <f>'část IIIz - Stavební úpra...'!$M$30</f>
        <v>0</v>
      </c>
      <c r="AZ50" s="73">
        <f>'část IIIz - Stavební úpra...'!$H$27</f>
        <v>0</v>
      </c>
      <c r="BA50" s="73">
        <f>'část IIIz - Stavební úpra...'!$H$28</f>
        <v>0</v>
      </c>
      <c r="BB50" s="73">
        <f>'část IIIz - Stavební úpra...'!$H$29</f>
        <v>0</v>
      </c>
      <c r="BC50" s="73">
        <f>'část IIIz - Stavební úpra...'!$H$30</f>
        <v>0</v>
      </c>
      <c r="BD50" s="75">
        <f>'část IIIz - Stavební úpra...'!$H$31</f>
        <v>0</v>
      </c>
      <c r="BT50" s="67" t="s">
        <v>17</v>
      </c>
      <c r="BV50" s="67" t="s">
        <v>70</v>
      </c>
      <c r="BW50" s="67" t="s">
        <v>75</v>
      </c>
      <c r="BX50" s="67" t="s">
        <v>4</v>
      </c>
      <c r="CM50" s="67" t="s">
        <v>76</v>
      </c>
    </row>
    <row r="51" spans="1:91" s="67" customFormat="1" ht="28.5" customHeight="1">
      <c r="A51" s="149" t="s">
        <v>741</v>
      </c>
      <c r="B51" s="68"/>
      <c r="C51" s="69"/>
      <c r="D51" s="232" t="s">
        <v>77</v>
      </c>
      <c r="E51" s="233"/>
      <c r="F51" s="233"/>
      <c r="G51" s="233"/>
      <c r="H51" s="233"/>
      <c r="I51" s="69"/>
      <c r="J51" s="232" t="s">
        <v>78</v>
      </c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0">
        <f>'část III - Stavební úprav...'!$M$25</f>
        <v>0</v>
      </c>
      <c r="AH51" s="231"/>
      <c r="AI51" s="231"/>
      <c r="AJ51" s="231"/>
      <c r="AK51" s="231"/>
      <c r="AL51" s="231"/>
      <c r="AM51" s="231"/>
      <c r="AN51" s="230">
        <f>ROUNDUP(SUM($AG$51,$AT$51),2)</f>
        <v>0</v>
      </c>
      <c r="AO51" s="231"/>
      <c r="AP51" s="231"/>
      <c r="AQ51" s="70" t="s">
        <v>74</v>
      </c>
      <c r="AR51" s="71"/>
      <c r="AS51" s="72">
        <v>0</v>
      </c>
      <c r="AT51" s="73">
        <f>ROUNDUP(SUM($AV$51:$AW$51),1)</f>
        <v>0</v>
      </c>
      <c r="AU51" s="74">
        <f>'část III - Stavební úprav...'!$W$81</f>
        <v>0</v>
      </c>
      <c r="AV51" s="73">
        <f>'část III - Stavební úprav...'!$M$27</f>
        <v>0</v>
      </c>
      <c r="AW51" s="73">
        <f>'část III - Stavební úprav...'!$M$28</f>
        <v>0</v>
      </c>
      <c r="AX51" s="73">
        <f>'část III - Stavební úprav...'!$M$29</f>
        <v>0</v>
      </c>
      <c r="AY51" s="73">
        <f>'část III - Stavební úprav...'!$M$30</f>
        <v>0</v>
      </c>
      <c r="AZ51" s="73">
        <f>'část III - Stavební úprav...'!$H$27</f>
        <v>0</v>
      </c>
      <c r="BA51" s="73">
        <f>'část III - Stavební úprav...'!$H$28</f>
        <v>0</v>
      </c>
      <c r="BB51" s="73">
        <f>'část III - Stavební úprav...'!$H$29</f>
        <v>0</v>
      </c>
      <c r="BC51" s="73">
        <f>'část III - Stavební úprav...'!$H$30</f>
        <v>0</v>
      </c>
      <c r="BD51" s="75">
        <f>'část III - Stavební úprav...'!$H$31</f>
        <v>0</v>
      </c>
      <c r="BT51" s="67" t="s">
        <v>17</v>
      </c>
      <c r="BV51" s="67" t="s">
        <v>70</v>
      </c>
      <c r="BW51" s="67" t="s">
        <v>79</v>
      </c>
      <c r="BX51" s="67" t="s">
        <v>4</v>
      </c>
      <c r="CM51" s="67" t="s">
        <v>76</v>
      </c>
    </row>
    <row r="52" spans="1:91" s="67" customFormat="1" ht="28.5" customHeight="1">
      <c r="A52" s="149" t="s">
        <v>741</v>
      </c>
      <c r="B52" s="68"/>
      <c r="C52" s="69"/>
      <c r="D52" s="232" t="s">
        <v>80</v>
      </c>
      <c r="E52" s="233"/>
      <c r="F52" s="233"/>
      <c r="G52" s="233"/>
      <c r="H52" s="233"/>
      <c r="I52" s="69"/>
      <c r="J52" s="232" t="s">
        <v>81</v>
      </c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0">
        <f>'část II - Stavební úpravy...'!$M$25</f>
        <v>0</v>
      </c>
      <c r="AH52" s="231"/>
      <c r="AI52" s="231"/>
      <c r="AJ52" s="231"/>
      <c r="AK52" s="231"/>
      <c r="AL52" s="231"/>
      <c r="AM52" s="231"/>
      <c r="AN52" s="230">
        <f>ROUNDUP(SUM($AG$52,$AT$52),2)</f>
        <v>0</v>
      </c>
      <c r="AO52" s="231"/>
      <c r="AP52" s="231"/>
      <c r="AQ52" s="70" t="s">
        <v>74</v>
      </c>
      <c r="AR52" s="71"/>
      <c r="AS52" s="72">
        <v>0</v>
      </c>
      <c r="AT52" s="73">
        <f>ROUNDUP(SUM($AV$52:$AW$52),1)</f>
        <v>0</v>
      </c>
      <c r="AU52" s="74">
        <f>'část II - Stavební úpravy...'!$W$80</f>
        <v>0</v>
      </c>
      <c r="AV52" s="73">
        <f>'část II - Stavební úpravy...'!$M$27</f>
        <v>0</v>
      </c>
      <c r="AW52" s="73">
        <f>'část II - Stavební úpravy...'!$M$28</f>
        <v>0</v>
      </c>
      <c r="AX52" s="73">
        <f>'část II - Stavební úpravy...'!$M$29</f>
        <v>0</v>
      </c>
      <c r="AY52" s="73">
        <f>'část II - Stavební úpravy...'!$M$30</f>
        <v>0</v>
      </c>
      <c r="AZ52" s="73">
        <f>'část II - Stavební úpravy...'!$H$27</f>
        <v>0</v>
      </c>
      <c r="BA52" s="73">
        <f>'část II - Stavební úpravy...'!$H$28</f>
        <v>0</v>
      </c>
      <c r="BB52" s="73">
        <f>'část II - Stavební úpravy...'!$H$29</f>
        <v>0</v>
      </c>
      <c r="BC52" s="73">
        <f>'část II - Stavební úpravy...'!$H$30</f>
        <v>0</v>
      </c>
      <c r="BD52" s="75">
        <f>'část II - Stavební úpravy...'!$H$31</f>
        <v>0</v>
      </c>
      <c r="BT52" s="67" t="s">
        <v>17</v>
      </c>
      <c r="BV52" s="67" t="s">
        <v>70</v>
      </c>
      <c r="BW52" s="67" t="s">
        <v>82</v>
      </c>
      <c r="BX52" s="67" t="s">
        <v>4</v>
      </c>
      <c r="CM52" s="67" t="s">
        <v>76</v>
      </c>
    </row>
    <row r="53" spans="1:91" s="67" customFormat="1" ht="28.5" customHeight="1">
      <c r="A53" s="149" t="s">
        <v>741</v>
      </c>
      <c r="B53" s="68"/>
      <c r="C53" s="69"/>
      <c r="D53" s="232" t="s">
        <v>83</v>
      </c>
      <c r="E53" s="233"/>
      <c r="F53" s="233"/>
      <c r="G53" s="233"/>
      <c r="H53" s="233"/>
      <c r="I53" s="69"/>
      <c r="J53" s="232" t="s">
        <v>84</v>
      </c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0">
        <f>'část I - Stavební úpravy ...'!$M$25</f>
        <v>0</v>
      </c>
      <c r="AH53" s="231"/>
      <c r="AI53" s="231"/>
      <c r="AJ53" s="231"/>
      <c r="AK53" s="231"/>
      <c r="AL53" s="231"/>
      <c r="AM53" s="231"/>
      <c r="AN53" s="230">
        <f>ROUNDUP(SUM($AG$53,$AT$53),2)</f>
        <v>0</v>
      </c>
      <c r="AO53" s="231"/>
      <c r="AP53" s="231"/>
      <c r="AQ53" s="70" t="s">
        <v>74</v>
      </c>
      <c r="AR53" s="71"/>
      <c r="AS53" s="72">
        <v>0</v>
      </c>
      <c r="AT53" s="73">
        <f>ROUNDUP(SUM($AV$53:$AW$53),1)</f>
        <v>0</v>
      </c>
      <c r="AU53" s="74">
        <f>'část I - Stavební úpravy ...'!$W$79</f>
        <v>0</v>
      </c>
      <c r="AV53" s="73">
        <f>'část I - Stavební úpravy ...'!$M$27</f>
        <v>0</v>
      </c>
      <c r="AW53" s="73">
        <f>'část I - Stavební úpravy ...'!$M$28</f>
        <v>0</v>
      </c>
      <c r="AX53" s="73">
        <f>'část I - Stavební úpravy ...'!$M$29</f>
        <v>0</v>
      </c>
      <c r="AY53" s="73">
        <f>'část I - Stavební úpravy ...'!$M$30</f>
        <v>0</v>
      </c>
      <c r="AZ53" s="73">
        <f>'část I - Stavební úpravy ...'!$H$27</f>
        <v>0</v>
      </c>
      <c r="BA53" s="73">
        <f>'část I - Stavební úpravy ...'!$H$28</f>
        <v>0</v>
      </c>
      <c r="BB53" s="73">
        <f>'část I - Stavební úpravy ...'!$H$29</f>
        <v>0</v>
      </c>
      <c r="BC53" s="73">
        <f>'část I - Stavební úpravy ...'!$H$30</f>
        <v>0</v>
      </c>
      <c r="BD53" s="75">
        <f>'část I - Stavební úpravy ...'!$H$31</f>
        <v>0</v>
      </c>
      <c r="BT53" s="67" t="s">
        <v>17</v>
      </c>
      <c r="BV53" s="67" t="s">
        <v>70</v>
      </c>
      <c r="BW53" s="67" t="s">
        <v>85</v>
      </c>
      <c r="BX53" s="67" t="s">
        <v>4</v>
      </c>
      <c r="CM53" s="67" t="s">
        <v>76</v>
      </c>
    </row>
    <row r="54" spans="1:91" s="67" customFormat="1" ht="28.5" customHeight="1">
      <c r="A54" s="149" t="s">
        <v>741</v>
      </c>
      <c r="B54" s="68"/>
      <c r="C54" s="69"/>
      <c r="D54" s="232" t="s">
        <v>86</v>
      </c>
      <c r="E54" s="233"/>
      <c r="F54" s="233"/>
      <c r="G54" s="233"/>
      <c r="H54" s="233"/>
      <c r="I54" s="69"/>
      <c r="J54" s="232" t="s">
        <v>87</v>
      </c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0">
        <f>'část IV - Stavební úpravy...'!$M$25</f>
        <v>0</v>
      </c>
      <c r="AH54" s="231"/>
      <c r="AI54" s="231"/>
      <c r="AJ54" s="231"/>
      <c r="AK54" s="231"/>
      <c r="AL54" s="231"/>
      <c r="AM54" s="231"/>
      <c r="AN54" s="230">
        <f>ROUNDUP(SUM($AG$54,$AT$54),2)</f>
        <v>0</v>
      </c>
      <c r="AO54" s="231"/>
      <c r="AP54" s="231"/>
      <c r="AQ54" s="70" t="s">
        <v>74</v>
      </c>
      <c r="AR54" s="71"/>
      <c r="AS54" s="72">
        <v>0</v>
      </c>
      <c r="AT54" s="73">
        <f>ROUNDUP(SUM($AV$54:$AW$54),1)</f>
        <v>0</v>
      </c>
      <c r="AU54" s="74">
        <f>'část IV - Stavební úpravy...'!$W$76</f>
        <v>0</v>
      </c>
      <c r="AV54" s="73">
        <f>'část IV - Stavební úpravy...'!$M$27</f>
        <v>0</v>
      </c>
      <c r="AW54" s="73">
        <f>'část IV - Stavební úpravy...'!$M$28</f>
        <v>0</v>
      </c>
      <c r="AX54" s="73">
        <f>'část IV - Stavební úpravy...'!$M$29</f>
        <v>0</v>
      </c>
      <c r="AY54" s="73">
        <f>'část IV - Stavební úpravy...'!$M$30</f>
        <v>0</v>
      </c>
      <c r="AZ54" s="73">
        <f>'část IV - Stavební úpravy...'!$H$27</f>
        <v>0</v>
      </c>
      <c r="BA54" s="73">
        <f>'část IV - Stavební úpravy...'!$H$28</f>
        <v>0</v>
      </c>
      <c r="BB54" s="73">
        <f>'část IV - Stavební úpravy...'!$H$29</f>
        <v>0</v>
      </c>
      <c r="BC54" s="73">
        <f>'část IV - Stavební úpravy...'!$H$30</f>
        <v>0</v>
      </c>
      <c r="BD54" s="75">
        <f>'část IV - Stavební úpravy...'!$H$31</f>
        <v>0</v>
      </c>
      <c r="BT54" s="67" t="s">
        <v>17</v>
      </c>
      <c r="BV54" s="67" t="s">
        <v>70</v>
      </c>
      <c r="BW54" s="67" t="s">
        <v>88</v>
      </c>
      <c r="BX54" s="67" t="s">
        <v>4</v>
      </c>
      <c r="CM54" s="67" t="s">
        <v>76</v>
      </c>
    </row>
    <row r="55" spans="1:91" s="67" customFormat="1" ht="28.5" customHeight="1">
      <c r="A55" s="149" t="s">
        <v>741</v>
      </c>
      <c r="B55" s="68"/>
      <c r="C55" s="69"/>
      <c r="D55" s="232" t="s">
        <v>89</v>
      </c>
      <c r="E55" s="233"/>
      <c r="F55" s="233"/>
      <c r="G55" s="233"/>
      <c r="H55" s="233"/>
      <c r="I55" s="69"/>
      <c r="J55" s="232" t="s">
        <v>90</v>
      </c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0">
        <f>'část Iz - Stavební úpravy...'!$M$25</f>
        <v>0</v>
      </c>
      <c r="AH55" s="231"/>
      <c r="AI55" s="231"/>
      <c r="AJ55" s="231"/>
      <c r="AK55" s="231"/>
      <c r="AL55" s="231"/>
      <c r="AM55" s="231"/>
      <c r="AN55" s="230">
        <f>ROUNDUP(SUM($AG$55,$AT$55),2)</f>
        <v>0</v>
      </c>
      <c r="AO55" s="231"/>
      <c r="AP55" s="231"/>
      <c r="AQ55" s="70" t="s">
        <v>74</v>
      </c>
      <c r="AR55" s="71"/>
      <c r="AS55" s="76">
        <v>0</v>
      </c>
      <c r="AT55" s="77">
        <f>ROUNDUP(SUM($AV$55:$AW$55),1)</f>
        <v>0</v>
      </c>
      <c r="AU55" s="78">
        <f>'část Iz - Stavební úpravy...'!$W$73</f>
        <v>0</v>
      </c>
      <c r="AV55" s="77">
        <f>'část Iz - Stavební úpravy...'!$M$27</f>
        <v>0</v>
      </c>
      <c r="AW55" s="77">
        <f>'část Iz - Stavební úpravy...'!$M$28</f>
        <v>0</v>
      </c>
      <c r="AX55" s="77">
        <f>'část Iz - Stavební úpravy...'!$M$29</f>
        <v>0</v>
      </c>
      <c r="AY55" s="77">
        <f>'část Iz - Stavební úpravy...'!$M$30</f>
        <v>0</v>
      </c>
      <c r="AZ55" s="77">
        <f>'část Iz - Stavební úpravy...'!$H$27</f>
        <v>0</v>
      </c>
      <c r="BA55" s="77">
        <f>'část Iz - Stavební úpravy...'!$H$28</f>
        <v>0</v>
      </c>
      <c r="BB55" s="77">
        <f>'část Iz - Stavební úpravy...'!$H$29</f>
        <v>0</v>
      </c>
      <c r="BC55" s="77">
        <f>'část Iz - Stavební úpravy...'!$H$30</f>
        <v>0</v>
      </c>
      <c r="BD55" s="79">
        <f>'část Iz - Stavební úpravy...'!$H$31</f>
        <v>0</v>
      </c>
      <c r="BT55" s="67" t="s">
        <v>17</v>
      </c>
      <c r="BV55" s="67" t="s">
        <v>70</v>
      </c>
      <c r="BW55" s="67" t="s">
        <v>91</v>
      </c>
      <c r="BX55" s="67" t="s">
        <v>4</v>
      </c>
      <c r="CM55" s="67" t="s">
        <v>76</v>
      </c>
    </row>
    <row r="56" spans="2:44" s="6" customFormat="1" ht="30.75" customHeight="1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41"/>
    </row>
    <row r="57" spans="2:44" s="6" customFormat="1" ht="7.5" customHeight="1"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1"/>
    </row>
  </sheetData>
  <sheetProtection password="CC35" sheet="1" objects="1" scenarios="1" formatColumns="0" formatRows="0" sort="0" autoFilter="0"/>
  <mergeCells count="59"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AS44:AT46"/>
    <mergeCell ref="L28:O28"/>
    <mergeCell ref="W28:AE28"/>
    <mergeCell ref="AK28:AO28"/>
    <mergeCell ref="L29:O29"/>
    <mergeCell ref="W29:AE29"/>
    <mergeCell ref="AK29:AO29"/>
    <mergeCell ref="AN47:AP47"/>
    <mergeCell ref="AN50:AP50"/>
    <mergeCell ref="AG50:AM50"/>
    <mergeCell ref="D50:H50"/>
    <mergeCell ref="J50:AF50"/>
    <mergeCell ref="X31:AB31"/>
    <mergeCell ref="AK31:AO31"/>
    <mergeCell ref="C38:AQ38"/>
    <mergeCell ref="L40:AO40"/>
    <mergeCell ref="AM44:AP44"/>
    <mergeCell ref="AG52:AM52"/>
    <mergeCell ref="D52:H52"/>
    <mergeCell ref="J52:AF52"/>
    <mergeCell ref="C47:G47"/>
    <mergeCell ref="I47:AF47"/>
    <mergeCell ref="AG47:AM47"/>
    <mergeCell ref="J53:AF53"/>
    <mergeCell ref="AN54:AP54"/>
    <mergeCell ref="AG54:AM54"/>
    <mergeCell ref="D54:H54"/>
    <mergeCell ref="J54:AF54"/>
    <mergeCell ref="AN51:AP51"/>
    <mergeCell ref="AG51:AM51"/>
    <mergeCell ref="D51:H51"/>
    <mergeCell ref="J51:AF51"/>
    <mergeCell ref="AN52:AP52"/>
    <mergeCell ref="AR2:BE2"/>
    <mergeCell ref="AN55:AP55"/>
    <mergeCell ref="AG55:AM55"/>
    <mergeCell ref="D55:H55"/>
    <mergeCell ref="J55:AF55"/>
    <mergeCell ref="AG49:AM49"/>
    <mergeCell ref="AN49:AP49"/>
    <mergeCell ref="AN53:AP53"/>
    <mergeCell ref="AG53:AM53"/>
    <mergeCell ref="D53:H53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část IIIz - Stavební úpra...'!C2" tooltip="část IIIz - Stavební úpra..." display="/"/>
    <hyperlink ref="A51" location="'část III - Stavební úprav...'!C2" tooltip="část III - Stavební úprav..." display="/"/>
    <hyperlink ref="A52" location="'část II - Stavební úpravy...'!C2" tooltip="část II - Stavební úpravy..." display="/"/>
    <hyperlink ref="A53" location="'část I - Stavební úpravy ...'!C2" tooltip="část I - Stavební úpravy ..." display="/"/>
    <hyperlink ref="A54" location="'část IV - Stavební úpravy...'!C2" tooltip="část IV - Stavební úpravy..." display="/"/>
    <hyperlink ref="A55" location="'část Iz - Stavební úpravy...'!C2" tooltip="část Iz - Stavební úpravy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4"/>
      <c r="B1" s="151"/>
      <c r="C1" s="151"/>
      <c r="D1" s="152" t="s">
        <v>1</v>
      </c>
      <c r="E1" s="151"/>
      <c r="F1" s="153" t="s">
        <v>742</v>
      </c>
      <c r="G1" s="153"/>
      <c r="H1" s="264" t="s">
        <v>743</v>
      </c>
      <c r="I1" s="264"/>
      <c r="J1" s="264"/>
      <c r="K1" s="264"/>
      <c r="L1" s="153" t="s">
        <v>744</v>
      </c>
      <c r="M1" s="153"/>
      <c r="N1" s="151"/>
      <c r="O1" s="152" t="s">
        <v>92</v>
      </c>
      <c r="P1" s="151"/>
      <c r="Q1" s="151"/>
      <c r="R1" s="151"/>
      <c r="S1" s="153" t="s">
        <v>745</v>
      </c>
      <c r="T1" s="153"/>
      <c r="U1" s="154"/>
      <c r="V1" s="15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55" t="s">
        <v>5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8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T2" s="2" t="s">
        <v>75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76</v>
      </c>
    </row>
    <row r="4" spans="2:46" s="2" customFormat="1" ht="37.5" customHeight="1">
      <c r="B4" s="10"/>
      <c r="C4" s="243" t="s">
        <v>93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7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15.75" customHeight="1">
      <c r="B6" s="10"/>
      <c r="C6" s="11"/>
      <c r="D6" s="16" t="s">
        <v>14</v>
      </c>
      <c r="E6" s="11"/>
      <c r="F6" s="274" t="str">
        <f>'Rekapitulace stavby'!$K$6</f>
        <v>0251-17 - Krušnohorská poliklinika s.r.o., Žižkova 151, Litvínov</v>
      </c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12"/>
    </row>
    <row r="7" spans="2:18" s="6" customFormat="1" ht="18.75" customHeight="1">
      <c r="B7" s="21"/>
      <c r="C7" s="22"/>
      <c r="D7" s="15" t="s">
        <v>94</v>
      </c>
      <c r="E7" s="22"/>
      <c r="F7" s="245" t="s">
        <v>95</v>
      </c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5"/>
    </row>
    <row r="8" spans="2:18" s="6" customFormat="1" ht="14.2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5"/>
    </row>
    <row r="9" spans="2:18" s="6" customFormat="1" ht="15" customHeight="1">
      <c r="B9" s="21"/>
      <c r="C9" s="22"/>
      <c r="D9" s="16" t="s">
        <v>96</v>
      </c>
      <c r="E9" s="22"/>
      <c r="F9" s="17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5"/>
    </row>
    <row r="10" spans="2:18" s="6" customFormat="1" ht="15" customHeight="1">
      <c r="B10" s="21"/>
      <c r="C10" s="22"/>
      <c r="D10" s="16" t="s">
        <v>18</v>
      </c>
      <c r="E10" s="22"/>
      <c r="F10" s="17" t="s">
        <v>19</v>
      </c>
      <c r="G10" s="22"/>
      <c r="H10" s="22"/>
      <c r="I10" s="22"/>
      <c r="J10" s="22"/>
      <c r="K10" s="22"/>
      <c r="L10" s="22"/>
      <c r="M10" s="16" t="s">
        <v>20</v>
      </c>
      <c r="N10" s="22"/>
      <c r="O10" s="275" t="str">
        <f>'Rekapitulace stavby'!$AN$8</f>
        <v>17.05.2017</v>
      </c>
      <c r="P10" s="244"/>
      <c r="Q10" s="22"/>
      <c r="R10" s="25"/>
    </row>
    <row r="11" spans="2:18" s="6" customFormat="1" ht="7.5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5"/>
    </row>
    <row r="12" spans="2:18" s="6" customFormat="1" ht="15" customHeight="1">
      <c r="B12" s="21"/>
      <c r="C12" s="22"/>
      <c r="D12" s="16" t="s">
        <v>24</v>
      </c>
      <c r="E12" s="22"/>
      <c r="F12" s="22"/>
      <c r="G12" s="22"/>
      <c r="H12" s="22"/>
      <c r="I12" s="22"/>
      <c r="J12" s="22"/>
      <c r="K12" s="22"/>
      <c r="L12" s="22"/>
      <c r="M12" s="16" t="s">
        <v>25</v>
      </c>
      <c r="N12" s="22"/>
      <c r="O12" s="246"/>
      <c r="P12" s="244"/>
      <c r="Q12" s="22"/>
      <c r="R12" s="25"/>
    </row>
    <row r="13" spans="2:18" s="6" customFormat="1" ht="18.75" customHeight="1">
      <c r="B13" s="21"/>
      <c r="C13" s="22"/>
      <c r="D13" s="22"/>
      <c r="E13" s="17" t="s">
        <v>26</v>
      </c>
      <c r="F13" s="22"/>
      <c r="G13" s="22"/>
      <c r="H13" s="22"/>
      <c r="I13" s="22"/>
      <c r="J13" s="22"/>
      <c r="K13" s="22"/>
      <c r="L13" s="22"/>
      <c r="M13" s="16" t="s">
        <v>27</v>
      </c>
      <c r="N13" s="22"/>
      <c r="O13" s="246"/>
      <c r="P13" s="244"/>
      <c r="Q13" s="22"/>
      <c r="R13" s="25"/>
    </row>
    <row r="14" spans="2:18" s="6" customFormat="1" ht="7.5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5"/>
    </row>
    <row r="15" spans="2:18" s="6" customFormat="1" ht="15" customHeight="1">
      <c r="B15" s="21"/>
      <c r="C15" s="22"/>
      <c r="D15" s="16" t="s">
        <v>28</v>
      </c>
      <c r="E15" s="22"/>
      <c r="F15" s="22"/>
      <c r="G15" s="22"/>
      <c r="H15" s="22"/>
      <c r="I15" s="22"/>
      <c r="J15" s="22"/>
      <c r="K15" s="22"/>
      <c r="L15" s="22"/>
      <c r="M15" s="16" t="s">
        <v>25</v>
      </c>
      <c r="N15" s="22"/>
      <c r="O15" s="246" t="str">
        <f>IF('Rekapitulace stavby'!$AN$13="","",'Rekapitulace stavby'!$AN$13)</f>
        <v>Vyplň údaj</v>
      </c>
      <c r="P15" s="244"/>
      <c r="Q15" s="22"/>
      <c r="R15" s="25"/>
    </row>
    <row r="16" spans="2:18" s="6" customFormat="1" ht="18.75" customHeight="1">
      <c r="B16" s="21"/>
      <c r="C16" s="22"/>
      <c r="D16" s="22"/>
      <c r="E16" s="17" t="str">
        <f>IF('Rekapitulace stavby'!$E$14="","",'Rekapitulace stavby'!$E$14)</f>
        <v>Vyplň údaj</v>
      </c>
      <c r="F16" s="22"/>
      <c r="G16" s="22"/>
      <c r="H16" s="22"/>
      <c r="I16" s="22"/>
      <c r="J16" s="22"/>
      <c r="K16" s="22"/>
      <c r="L16" s="22"/>
      <c r="M16" s="16" t="s">
        <v>27</v>
      </c>
      <c r="N16" s="22"/>
      <c r="O16" s="246" t="str">
        <f>IF('Rekapitulace stavby'!$AN$14="","",'Rekapitulace stavby'!$AN$14)</f>
        <v>Vyplň údaj</v>
      </c>
      <c r="P16" s="244"/>
      <c r="Q16" s="22"/>
      <c r="R16" s="25"/>
    </row>
    <row r="17" spans="2:18" s="6" customFormat="1" ht="7.5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5"/>
    </row>
    <row r="18" spans="2:18" s="6" customFormat="1" ht="15" customHeight="1">
      <c r="B18" s="21"/>
      <c r="C18" s="22"/>
      <c r="D18" s="16" t="s">
        <v>30</v>
      </c>
      <c r="E18" s="22"/>
      <c r="F18" s="22"/>
      <c r="G18" s="22"/>
      <c r="H18" s="22"/>
      <c r="I18" s="22"/>
      <c r="J18" s="22"/>
      <c r="K18" s="22"/>
      <c r="L18" s="22"/>
      <c r="M18" s="16" t="s">
        <v>25</v>
      </c>
      <c r="N18" s="22"/>
      <c r="O18" s="246" t="s">
        <v>31</v>
      </c>
      <c r="P18" s="244"/>
      <c r="Q18" s="22"/>
      <c r="R18" s="25"/>
    </row>
    <row r="19" spans="2:18" s="6" customFormat="1" ht="18.75" customHeight="1">
      <c r="B19" s="21"/>
      <c r="C19" s="22"/>
      <c r="D19" s="22"/>
      <c r="E19" s="17" t="s">
        <v>32</v>
      </c>
      <c r="F19" s="22"/>
      <c r="G19" s="22"/>
      <c r="H19" s="22"/>
      <c r="I19" s="22"/>
      <c r="J19" s="22"/>
      <c r="K19" s="22"/>
      <c r="L19" s="22"/>
      <c r="M19" s="16" t="s">
        <v>27</v>
      </c>
      <c r="N19" s="22"/>
      <c r="O19" s="246" t="s">
        <v>33</v>
      </c>
      <c r="P19" s="244"/>
      <c r="Q19" s="22"/>
      <c r="R19" s="25"/>
    </row>
    <row r="20" spans="2:18" s="6" customFormat="1" ht="7.5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/>
    </row>
    <row r="21" spans="2:18" s="6" customFormat="1" ht="15" customHeight="1">
      <c r="B21" s="21"/>
      <c r="C21" s="22"/>
      <c r="D21" s="16" t="s">
        <v>35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5"/>
    </row>
    <row r="22" spans="2:18" s="80" customFormat="1" ht="15.75" customHeight="1">
      <c r="B22" s="81"/>
      <c r="C22" s="82"/>
      <c r="D22" s="82"/>
      <c r="E22" s="261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82"/>
      <c r="R22" s="83"/>
    </row>
    <row r="23" spans="2:18" s="6" customFormat="1" ht="7.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5"/>
    </row>
    <row r="24" spans="2:18" s="6" customFormat="1" ht="7.5" customHeight="1">
      <c r="B24" s="21"/>
      <c r="C24" s="22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22"/>
      <c r="R24" s="25"/>
    </row>
    <row r="25" spans="2:18" s="6" customFormat="1" ht="26.25" customHeight="1">
      <c r="B25" s="21"/>
      <c r="C25" s="22"/>
      <c r="D25" s="84" t="s">
        <v>36</v>
      </c>
      <c r="E25" s="22"/>
      <c r="F25" s="22"/>
      <c r="G25" s="22"/>
      <c r="H25" s="22"/>
      <c r="I25" s="22"/>
      <c r="J25" s="22"/>
      <c r="K25" s="22"/>
      <c r="L25" s="22"/>
      <c r="M25" s="234">
        <f>ROUNDUP($N$73,2)</f>
        <v>0</v>
      </c>
      <c r="N25" s="244"/>
      <c r="O25" s="244"/>
      <c r="P25" s="244"/>
      <c r="Q25" s="22"/>
      <c r="R25" s="25"/>
    </row>
    <row r="26" spans="2:18" s="6" customFormat="1" ht="7.5" customHeight="1">
      <c r="B26" s="21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2"/>
      <c r="R26" s="25"/>
    </row>
    <row r="27" spans="2:18" s="6" customFormat="1" ht="15" customHeight="1">
      <c r="B27" s="21"/>
      <c r="C27" s="22"/>
      <c r="D27" s="27" t="s">
        <v>37</v>
      </c>
      <c r="E27" s="27" t="s">
        <v>38</v>
      </c>
      <c r="F27" s="28">
        <v>0.21</v>
      </c>
      <c r="G27" s="85" t="s">
        <v>39</v>
      </c>
      <c r="H27" s="284">
        <f>SUM($BE$73:$BE$145)</f>
        <v>0</v>
      </c>
      <c r="I27" s="244"/>
      <c r="J27" s="244"/>
      <c r="K27" s="22"/>
      <c r="L27" s="22"/>
      <c r="M27" s="284">
        <f>SUM($BE$73:$BE$145)*$F$27</f>
        <v>0</v>
      </c>
      <c r="N27" s="244"/>
      <c r="O27" s="244"/>
      <c r="P27" s="244"/>
      <c r="Q27" s="22"/>
      <c r="R27" s="25"/>
    </row>
    <row r="28" spans="2:18" s="6" customFormat="1" ht="15" customHeight="1">
      <c r="B28" s="21"/>
      <c r="C28" s="22"/>
      <c r="D28" s="22"/>
      <c r="E28" s="27" t="s">
        <v>40</v>
      </c>
      <c r="F28" s="28">
        <v>0.15</v>
      </c>
      <c r="G28" s="85" t="s">
        <v>39</v>
      </c>
      <c r="H28" s="284">
        <f>SUM($BF$73:$BF$145)</f>
        <v>0</v>
      </c>
      <c r="I28" s="244"/>
      <c r="J28" s="244"/>
      <c r="K28" s="22"/>
      <c r="L28" s="22"/>
      <c r="M28" s="284">
        <f>SUM($BF$73:$BF$145)*$F$28</f>
        <v>0</v>
      </c>
      <c r="N28" s="244"/>
      <c r="O28" s="244"/>
      <c r="P28" s="244"/>
      <c r="Q28" s="22"/>
      <c r="R28" s="25"/>
    </row>
    <row r="29" spans="2:18" s="6" customFormat="1" ht="15" customHeight="1" hidden="1">
      <c r="B29" s="21"/>
      <c r="C29" s="22"/>
      <c r="D29" s="22"/>
      <c r="E29" s="27" t="s">
        <v>41</v>
      </c>
      <c r="F29" s="28">
        <v>0.21</v>
      </c>
      <c r="G29" s="85" t="s">
        <v>39</v>
      </c>
      <c r="H29" s="284">
        <f>SUM($BG$73:$BG$145)</f>
        <v>0</v>
      </c>
      <c r="I29" s="244"/>
      <c r="J29" s="244"/>
      <c r="K29" s="22"/>
      <c r="L29" s="22"/>
      <c r="M29" s="284">
        <v>0</v>
      </c>
      <c r="N29" s="244"/>
      <c r="O29" s="244"/>
      <c r="P29" s="244"/>
      <c r="Q29" s="22"/>
      <c r="R29" s="25"/>
    </row>
    <row r="30" spans="2:18" s="6" customFormat="1" ht="15" customHeight="1" hidden="1">
      <c r="B30" s="21"/>
      <c r="C30" s="22"/>
      <c r="D30" s="22"/>
      <c r="E30" s="27" t="s">
        <v>42</v>
      </c>
      <c r="F30" s="28">
        <v>0.15</v>
      </c>
      <c r="G30" s="85" t="s">
        <v>39</v>
      </c>
      <c r="H30" s="284">
        <f>SUM($BH$73:$BH$145)</f>
        <v>0</v>
      </c>
      <c r="I30" s="244"/>
      <c r="J30" s="244"/>
      <c r="K30" s="22"/>
      <c r="L30" s="22"/>
      <c r="M30" s="284">
        <v>0</v>
      </c>
      <c r="N30" s="244"/>
      <c r="O30" s="244"/>
      <c r="P30" s="244"/>
      <c r="Q30" s="22"/>
      <c r="R30" s="25"/>
    </row>
    <row r="31" spans="2:18" s="6" customFormat="1" ht="15" customHeight="1" hidden="1">
      <c r="B31" s="21"/>
      <c r="C31" s="22"/>
      <c r="D31" s="22"/>
      <c r="E31" s="27" t="s">
        <v>43</v>
      </c>
      <c r="F31" s="28">
        <v>0</v>
      </c>
      <c r="G31" s="85" t="s">
        <v>39</v>
      </c>
      <c r="H31" s="284">
        <f>SUM($BI$73:$BI$145)</f>
        <v>0</v>
      </c>
      <c r="I31" s="244"/>
      <c r="J31" s="244"/>
      <c r="K31" s="22"/>
      <c r="L31" s="22"/>
      <c r="M31" s="284">
        <v>0</v>
      </c>
      <c r="N31" s="244"/>
      <c r="O31" s="244"/>
      <c r="P31" s="244"/>
      <c r="Q31" s="22"/>
      <c r="R31" s="25"/>
    </row>
    <row r="32" spans="2:18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</row>
    <row r="33" spans="2:18" s="6" customFormat="1" ht="26.25" customHeight="1">
      <c r="B33" s="21"/>
      <c r="C33" s="31"/>
      <c r="D33" s="32" t="s">
        <v>44</v>
      </c>
      <c r="E33" s="33"/>
      <c r="F33" s="33"/>
      <c r="G33" s="86" t="s">
        <v>45</v>
      </c>
      <c r="H33" s="34" t="s">
        <v>46</v>
      </c>
      <c r="I33" s="33"/>
      <c r="J33" s="33"/>
      <c r="K33" s="33"/>
      <c r="L33" s="241">
        <f>ROUNDUP(SUM($M$25:$M$31),2)</f>
        <v>0</v>
      </c>
      <c r="M33" s="237"/>
      <c r="N33" s="237"/>
      <c r="O33" s="237"/>
      <c r="P33" s="242"/>
      <c r="Q33" s="31"/>
      <c r="R33" s="35"/>
    </row>
    <row r="34" spans="2:18" s="6" customFormat="1" ht="1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</row>
    <row r="38" spans="2:18" s="6" customFormat="1" ht="7.5" customHeight="1"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</row>
    <row r="39" spans="2:21" s="6" customFormat="1" ht="37.5" customHeight="1">
      <c r="B39" s="21"/>
      <c r="C39" s="243" t="s">
        <v>97</v>
      </c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85"/>
      <c r="T39" s="22"/>
      <c r="U39" s="22"/>
    </row>
    <row r="40" spans="2:21" s="6" customFormat="1" ht="7.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5"/>
      <c r="T40" s="22"/>
      <c r="U40" s="22"/>
    </row>
    <row r="41" spans="2:21" s="6" customFormat="1" ht="15" customHeight="1">
      <c r="B41" s="21"/>
      <c r="C41" s="16" t="s">
        <v>14</v>
      </c>
      <c r="D41" s="22"/>
      <c r="E41" s="22"/>
      <c r="F41" s="274" t="str">
        <f>$F$6</f>
        <v>0251-17 - Krušnohorská poliklinika s.r.o., Žižkova 151, Litvínov</v>
      </c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5"/>
      <c r="T41" s="22"/>
      <c r="U41" s="22"/>
    </row>
    <row r="42" spans="2:21" s="6" customFormat="1" ht="15" customHeight="1">
      <c r="B42" s="21"/>
      <c r="C42" s="15" t="s">
        <v>94</v>
      </c>
      <c r="D42" s="22"/>
      <c r="E42" s="22"/>
      <c r="F42" s="245" t="str">
        <f>$F$7</f>
        <v>část IIIz - Stavební úpravy místností č.1050,1051-zti</v>
      </c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5"/>
      <c r="T42" s="22"/>
      <c r="U42" s="22"/>
    </row>
    <row r="43" spans="2:21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5"/>
      <c r="T43" s="22"/>
      <c r="U43" s="22"/>
    </row>
    <row r="44" spans="2:21" s="6" customFormat="1" ht="18.75" customHeight="1">
      <c r="B44" s="21"/>
      <c r="C44" s="16" t="s">
        <v>18</v>
      </c>
      <c r="D44" s="22"/>
      <c r="E44" s="22"/>
      <c r="F44" s="17" t="str">
        <f>$F$10</f>
        <v> </v>
      </c>
      <c r="G44" s="22"/>
      <c r="H44" s="22"/>
      <c r="I44" s="22"/>
      <c r="J44" s="22"/>
      <c r="K44" s="16" t="s">
        <v>20</v>
      </c>
      <c r="L44" s="22"/>
      <c r="M44" s="275" t="str">
        <f>IF($O$10="","",$O$10)</f>
        <v>17.05.2017</v>
      </c>
      <c r="N44" s="244"/>
      <c r="O44" s="244"/>
      <c r="P44" s="244"/>
      <c r="Q44" s="22"/>
      <c r="R44" s="25"/>
      <c r="T44" s="22"/>
      <c r="U44" s="22"/>
    </row>
    <row r="45" spans="2:21" s="6" customFormat="1" ht="7.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T45" s="22"/>
      <c r="U45" s="22"/>
    </row>
    <row r="46" spans="2:21" s="6" customFormat="1" ht="15.75" customHeight="1">
      <c r="B46" s="21"/>
      <c r="C46" s="16" t="s">
        <v>24</v>
      </c>
      <c r="D46" s="22"/>
      <c r="E46" s="22"/>
      <c r="F46" s="17" t="str">
        <f>$E$13</f>
        <v>Krušnohorská poliklinika s.r.o., Žižkova 151, Litv</v>
      </c>
      <c r="G46" s="22"/>
      <c r="H46" s="22"/>
      <c r="I46" s="22"/>
      <c r="J46" s="22"/>
      <c r="K46" s="16" t="s">
        <v>30</v>
      </c>
      <c r="L46" s="22"/>
      <c r="M46" s="246" t="str">
        <f>$E$19</f>
        <v>VPH s.r.o.</v>
      </c>
      <c r="N46" s="244"/>
      <c r="O46" s="244"/>
      <c r="P46" s="244"/>
      <c r="Q46" s="244"/>
      <c r="R46" s="25"/>
      <c r="T46" s="22"/>
      <c r="U46" s="22"/>
    </row>
    <row r="47" spans="2:21" s="6" customFormat="1" ht="15" customHeight="1">
      <c r="B47" s="21"/>
      <c r="C47" s="16" t="s">
        <v>28</v>
      </c>
      <c r="D47" s="22"/>
      <c r="E47" s="22"/>
      <c r="F47" s="17" t="str">
        <f>IF($E$16="","",$E$16)</f>
        <v>Vyplň údaj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5"/>
      <c r="T47" s="22"/>
      <c r="U47" s="22"/>
    </row>
    <row r="48" spans="2:21" s="6" customFormat="1" ht="11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5"/>
      <c r="T48" s="22"/>
      <c r="U48" s="22"/>
    </row>
    <row r="49" spans="2:21" s="6" customFormat="1" ht="30" customHeight="1">
      <c r="B49" s="21"/>
      <c r="C49" s="282" t="s">
        <v>98</v>
      </c>
      <c r="D49" s="283"/>
      <c r="E49" s="283"/>
      <c r="F49" s="283"/>
      <c r="G49" s="283"/>
      <c r="H49" s="31"/>
      <c r="I49" s="31"/>
      <c r="J49" s="31"/>
      <c r="K49" s="31"/>
      <c r="L49" s="31"/>
      <c r="M49" s="31"/>
      <c r="N49" s="282" t="s">
        <v>99</v>
      </c>
      <c r="O49" s="283"/>
      <c r="P49" s="283"/>
      <c r="Q49" s="283"/>
      <c r="R49" s="35"/>
      <c r="T49" s="22"/>
      <c r="U49" s="22"/>
    </row>
    <row r="50" spans="2:21" s="6" customFormat="1" ht="11.25" customHeight="1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5"/>
      <c r="T50" s="22"/>
      <c r="U50" s="22"/>
    </row>
    <row r="51" spans="2:47" s="6" customFormat="1" ht="30" customHeight="1">
      <c r="B51" s="21"/>
      <c r="C51" s="60" t="s">
        <v>100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34">
        <f>ROUNDUP($N$73,2)</f>
        <v>0</v>
      </c>
      <c r="O51" s="244"/>
      <c r="P51" s="244"/>
      <c r="Q51" s="244"/>
      <c r="R51" s="25"/>
      <c r="T51" s="22"/>
      <c r="U51" s="22"/>
      <c r="AU51" s="6" t="s">
        <v>101</v>
      </c>
    </row>
    <row r="52" spans="2:21" s="66" customFormat="1" ht="25.5" customHeight="1">
      <c r="B52" s="90"/>
      <c r="C52" s="91"/>
      <c r="D52" s="91" t="s">
        <v>102</v>
      </c>
      <c r="E52" s="91"/>
      <c r="F52" s="91"/>
      <c r="G52" s="91"/>
      <c r="H52" s="91"/>
      <c r="I52" s="91"/>
      <c r="J52" s="91"/>
      <c r="K52" s="91"/>
      <c r="L52" s="91"/>
      <c r="M52" s="91"/>
      <c r="N52" s="278">
        <f>ROUNDUP($N$74,2)</f>
        <v>0</v>
      </c>
      <c r="O52" s="279"/>
      <c r="P52" s="279"/>
      <c r="Q52" s="279"/>
      <c r="R52" s="92"/>
      <c r="T52" s="91"/>
      <c r="U52" s="91"/>
    </row>
    <row r="53" spans="2:21" s="93" customFormat="1" ht="21" customHeight="1">
      <c r="B53" s="94"/>
      <c r="C53" s="95"/>
      <c r="D53" s="95" t="s">
        <v>103</v>
      </c>
      <c r="E53" s="95"/>
      <c r="F53" s="95"/>
      <c r="G53" s="95"/>
      <c r="H53" s="95"/>
      <c r="I53" s="95"/>
      <c r="J53" s="95"/>
      <c r="K53" s="95"/>
      <c r="L53" s="95"/>
      <c r="M53" s="95"/>
      <c r="N53" s="280">
        <f>ROUNDUP($N$75,2)</f>
        <v>0</v>
      </c>
      <c r="O53" s="281"/>
      <c r="P53" s="281"/>
      <c r="Q53" s="281"/>
      <c r="R53" s="96"/>
      <c r="T53" s="95"/>
      <c r="U53" s="95"/>
    </row>
    <row r="54" spans="2:21" s="93" customFormat="1" ht="21" customHeight="1">
      <c r="B54" s="94"/>
      <c r="C54" s="95"/>
      <c r="D54" s="95" t="s">
        <v>104</v>
      </c>
      <c r="E54" s="95"/>
      <c r="F54" s="95"/>
      <c r="G54" s="95"/>
      <c r="H54" s="95"/>
      <c r="I54" s="95"/>
      <c r="J54" s="95"/>
      <c r="K54" s="95"/>
      <c r="L54" s="95"/>
      <c r="M54" s="95"/>
      <c r="N54" s="280">
        <f>ROUNDUP($N$100,2)</f>
        <v>0</v>
      </c>
      <c r="O54" s="281"/>
      <c r="P54" s="281"/>
      <c r="Q54" s="281"/>
      <c r="R54" s="96"/>
      <c r="T54" s="95"/>
      <c r="U54" s="95"/>
    </row>
    <row r="55" spans="2:21" s="93" customFormat="1" ht="21" customHeight="1">
      <c r="B55" s="94"/>
      <c r="C55" s="95"/>
      <c r="D55" s="95" t="s">
        <v>105</v>
      </c>
      <c r="E55" s="95"/>
      <c r="F55" s="95"/>
      <c r="G55" s="95"/>
      <c r="H55" s="95"/>
      <c r="I55" s="95"/>
      <c r="J55" s="95"/>
      <c r="K55" s="95"/>
      <c r="L55" s="95"/>
      <c r="M55" s="95"/>
      <c r="N55" s="280">
        <f>ROUNDUP($N$123,2)</f>
        <v>0</v>
      </c>
      <c r="O55" s="281"/>
      <c r="P55" s="281"/>
      <c r="Q55" s="281"/>
      <c r="R55" s="96"/>
      <c r="T55" s="95"/>
      <c r="U55" s="95"/>
    </row>
    <row r="56" spans="2:21" s="6" customFormat="1" ht="22.5" customHeight="1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5"/>
      <c r="T56" s="22"/>
      <c r="U56" s="22"/>
    </row>
    <row r="57" spans="2:21" s="6" customFormat="1" ht="7.5" customHeight="1"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8"/>
      <c r="T57" s="22"/>
      <c r="U57" s="22"/>
    </row>
    <row r="61" spans="2:19" s="6" customFormat="1" ht="7.5" customHeight="1"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1"/>
    </row>
    <row r="62" spans="2:19" s="6" customFormat="1" ht="37.5" customHeight="1">
      <c r="B62" s="21"/>
      <c r="C62" s="243" t="s">
        <v>106</v>
      </c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41"/>
    </row>
    <row r="63" spans="2:19" s="6" customFormat="1" ht="7.5" customHeight="1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41"/>
    </row>
    <row r="64" spans="2:19" s="6" customFormat="1" ht="15" customHeight="1">
      <c r="B64" s="21"/>
      <c r="C64" s="16" t="s">
        <v>14</v>
      </c>
      <c r="D64" s="22"/>
      <c r="E64" s="22"/>
      <c r="F64" s="274" t="str">
        <f>$F$6</f>
        <v>0251-17 - Krušnohorská poliklinika s.r.o., Žižkova 151, Litvínov</v>
      </c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2"/>
      <c r="S64" s="41"/>
    </row>
    <row r="65" spans="2:19" s="6" customFormat="1" ht="15" customHeight="1">
      <c r="B65" s="21"/>
      <c r="C65" s="15" t="s">
        <v>94</v>
      </c>
      <c r="D65" s="22"/>
      <c r="E65" s="22"/>
      <c r="F65" s="245" t="str">
        <f>$F$7</f>
        <v>část IIIz - Stavební úpravy místností č.1050,1051-zti</v>
      </c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2"/>
      <c r="S65" s="41"/>
    </row>
    <row r="66" spans="2:19" s="6" customFormat="1" ht="7.5" customHeight="1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41"/>
    </row>
    <row r="67" spans="2:19" s="6" customFormat="1" ht="18.75" customHeight="1">
      <c r="B67" s="21"/>
      <c r="C67" s="16" t="s">
        <v>18</v>
      </c>
      <c r="D67" s="22"/>
      <c r="E67" s="22"/>
      <c r="F67" s="17" t="str">
        <f>$F$10</f>
        <v> </v>
      </c>
      <c r="G67" s="22"/>
      <c r="H67" s="22"/>
      <c r="I67" s="22"/>
      <c r="J67" s="22"/>
      <c r="K67" s="16" t="s">
        <v>20</v>
      </c>
      <c r="L67" s="22"/>
      <c r="M67" s="275" t="str">
        <f>IF($O$10="","",$O$10)</f>
        <v>17.05.2017</v>
      </c>
      <c r="N67" s="244"/>
      <c r="O67" s="244"/>
      <c r="P67" s="244"/>
      <c r="Q67" s="22"/>
      <c r="R67" s="22"/>
      <c r="S67" s="41"/>
    </row>
    <row r="68" spans="2:19" s="6" customFormat="1" ht="7.5" customHeight="1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41"/>
    </row>
    <row r="69" spans="2:19" s="6" customFormat="1" ht="15.75" customHeight="1">
      <c r="B69" s="21"/>
      <c r="C69" s="16" t="s">
        <v>24</v>
      </c>
      <c r="D69" s="22"/>
      <c r="E69" s="22"/>
      <c r="F69" s="17" t="str">
        <f>$E$13</f>
        <v>Krušnohorská poliklinika s.r.o., Žižkova 151, Litv</v>
      </c>
      <c r="G69" s="22"/>
      <c r="H69" s="22"/>
      <c r="I69" s="22"/>
      <c r="J69" s="22"/>
      <c r="K69" s="16" t="s">
        <v>30</v>
      </c>
      <c r="L69" s="22"/>
      <c r="M69" s="246" t="str">
        <f>$E$19</f>
        <v>VPH s.r.o.</v>
      </c>
      <c r="N69" s="244"/>
      <c r="O69" s="244"/>
      <c r="P69" s="244"/>
      <c r="Q69" s="244"/>
      <c r="R69" s="22"/>
      <c r="S69" s="41"/>
    </row>
    <row r="70" spans="2:19" s="6" customFormat="1" ht="15" customHeight="1">
      <c r="B70" s="21"/>
      <c r="C70" s="16" t="s">
        <v>28</v>
      </c>
      <c r="D70" s="22"/>
      <c r="E70" s="22"/>
      <c r="F70" s="17" t="str">
        <f>IF($E$16="","",$E$16)</f>
        <v>Vyplň údaj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41"/>
    </row>
    <row r="71" spans="2:19" s="6" customFormat="1" ht="11.25" customHeight="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41"/>
    </row>
    <row r="72" spans="2:27" s="97" customFormat="1" ht="30" customHeight="1">
      <c r="B72" s="98"/>
      <c r="C72" s="99" t="s">
        <v>107</v>
      </c>
      <c r="D72" s="100" t="s">
        <v>53</v>
      </c>
      <c r="E72" s="100" t="s">
        <v>49</v>
      </c>
      <c r="F72" s="276" t="s">
        <v>108</v>
      </c>
      <c r="G72" s="277"/>
      <c r="H72" s="277"/>
      <c r="I72" s="277"/>
      <c r="J72" s="100" t="s">
        <v>109</v>
      </c>
      <c r="K72" s="100" t="s">
        <v>110</v>
      </c>
      <c r="L72" s="276" t="s">
        <v>111</v>
      </c>
      <c r="M72" s="277"/>
      <c r="N72" s="276" t="s">
        <v>112</v>
      </c>
      <c r="O72" s="277"/>
      <c r="P72" s="277"/>
      <c r="Q72" s="277"/>
      <c r="R72" s="101" t="s">
        <v>113</v>
      </c>
      <c r="S72" s="102"/>
      <c r="T72" s="53" t="s">
        <v>114</v>
      </c>
      <c r="U72" s="54" t="s">
        <v>37</v>
      </c>
      <c r="V72" s="54" t="s">
        <v>115</v>
      </c>
      <c r="W72" s="54" t="s">
        <v>116</v>
      </c>
      <c r="X72" s="54" t="s">
        <v>117</v>
      </c>
      <c r="Y72" s="54" t="s">
        <v>118</v>
      </c>
      <c r="Z72" s="54" t="s">
        <v>119</v>
      </c>
      <c r="AA72" s="55" t="s">
        <v>120</v>
      </c>
    </row>
    <row r="73" spans="2:63" s="6" customFormat="1" ht="30" customHeight="1">
      <c r="B73" s="21"/>
      <c r="C73" s="60" t="s">
        <v>100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66">
        <f>$BK$73</f>
        <v>0</v>
      </c>
      <c r="O73" s="244"/>
      <c r="P73" s="244"/>
      <c r="Q73" s="244"/>
      <c r="R73" s="22"/>
      <c r="S73" s="41"/>
      <c r="T73" s="57"/>
      <c r="U73" s="58"/>
      <c r="V73" s="58"/>
      <c r="W73" s="103">
        <f>$W$74</f>
        <v>0</v>
      </c>
      <c r="X73" s="58"/>
      <c r="Y73" s="103">
        <f>$Y$74</f>
        <v>0.058960000000000005</v>
      </c>
      <c r="Z73" s="58"/>
      <c r="AA73" s="104">
        <f>$AA$74</f>
        <v>0.07707</v>
      </c>
      <c r="AT73" s="6" t="s">
        <v>67</v>
      </c>
      <c r="AU73" s="6" t="s">
        <v>101</v>
      </c>
      <c r="BK73" s="105">
        <f>$BK$74</f>
        <v>0</v>
      </c>
    </row>
    <row r="74" spans="2:63" s="106" customFormat="1" ht="37.5" customHeight="1">
      <c r="B74" s="107"/>
      <c r="C74" s="108"/>
      <c r="D74" s="109" t="s">
        <v>102</v>
      </c>
      <c r="E74" s="108"/>
      <c r="F74" s="108"/>
      <c r="G74" s="108"/>
      <c r="H74" s="108"/>
      <c r="I74" s="108"/>
      <c r="J74" s="108"/>
      <c r="K74" s="108"/>
      <c r="L74" s="108"/>
      <c r="M74" s="108"/>
      <c r="N74" s="267">
        <f>$BK$74</f>
        <v>0</v>
      </c>
      <c r="O74" s="268"/>
      <c r="P74" s="268"/>
      <c r="Q74" s="268"/>
      <c r="R74" s="108"/>
      <c r="S74" s="110"/>
      <c r="T74" s="111"/>
      <c r="U74" s="108"/>
      <c r="V74" s="108"/>
      <c r="W74" s="112">
        <f>$W$75+$W$100+$W$123</f>
        <v>0</v>
      </c>
      <c r="X74" s="108"/>
      <c r="Y74" s="112">
        <f>$Y$75+$Y$100+$Y$123</f>
        <v>0.058960000000000005</v>
      </c>
      <c r="Z74" s="108"/>
      <c r="AA74" s="113">
        <f>$AA$75+$AA$100+$AA$123</f>
        <v>0.07707</v>
      </c>
      <c r="AR74" s="114" t="s">
        <v>76</v>
      </c>
      <c r="AT74" s="114" t="s">
        <v>67</v>
      </c>
      <c r="AU74" s="114" t="s">
        <v>68</v>
      </c>
      <c r="AY74" s="114" t="s">
        <v>121</v>
      </c>
      <c r="BK74" s="115">
        <f>$BK$75+$BK$100+$BK$123</f>
        <v>0</v>
      </c>
    </row>
    <row r="75" spans="2:63" s="106" customFormat="1" ht="21" customHeight="1">
      <c r="B75" s="107"/>
      <c r="C75" s="108"/>
      <c r="D75" s="116" t="s">
        <v>103</v>
      </c>
      <c r="E75" s="108"/>
      <c r="F75" s="108"/>
      <c r="G75" s="108"/>
      <c r="H75" s="108"/>
      <c r="I75" s="108"/>
      <c r="J75" s="108"/>
      <c r="K75" s="108"/>
      <c r="L75" s="108"/>
      <c r="M75" s="108"/>
      <c r="N75" s="269">
        <f>$BK$75</f>
        <v>0</v>
      </c>
      <c r="O75" s="268"/>
      <c r="P75" s="268"/>
      <c r="Q75" s="268"/>
      <c r="R75" s="108"/>
      <c r="S75" s="110"/>
      <c r="T75" s="111"/>
      <c r="U75" s="108"/>
      <c r="V75" s="108"/>
      <c r="W75" s="112">
        <f>SUM($W$76:$W$99)</f>
        <v>0</v>
      </c>
      <c r="X75" s="108"/>
      <c r="Y75" s="112">
        <f>SUM($Y$76:$Y$99)</f>
        <v>0.00235</v>
      </c>
      <c r="Z75" s="108"/>
      <c r="AA75" s="113">
        <f>SUM($AA$76:$AA$99)</f>
        <v>0.0084</v>
      </c>
      <c r="AR75" s="114" t="s">
        <v>76</v>
      </c>
      <c r="AT75" s="114" t="s">
        <v>67</v>
      </c>
      <c r="AU75" s="114" t="s">
        <v>17</v>
      </c>
      <c r="AY75" s="114" t="s">
        <v>121</v>
      </c>
      <c r="BK75" s="115">
        <f>SUM($BK$76:$BK$99)</f>
        <v>0</v>
      </c>
    </row>
    <row r="76" spans="2:65" s="6" customFormat="1" ht="15.75" customHeight="1">
      <c r="B76" s="21"/>
      <c r="C76" s="117" t="s">
        <v>17</v>
      </c>
      <c r="D76" s="117" t="s">
        <v>122</v>
      </c>
      <c r="E76" s="118" t="s">
        <v>123</v>
      </c>
      <c r="F76" s="270" t="s">
        <v>124</v>
      </c>
      <c r="G76" s="271"/>
      <c r="H76" s="271"/>
      <c r="I76" s="271"/>
      <c r="J76" s="120" t="s">
        <v>125</v>
      </c>
      <c r="K76" s="121">
        <v>1</v>
      </c>
      <c r="L76" s="272"/>
      <c r="M76" s="271"/>
      <c r="N76" s="273">
        <f>ROUND($L$76*$K$76,2)</f>
        <v>0</v>
      </c>
      <c r="O76" s="271"/>
      <c r="P76" s="271"/>
      <c r="Q76" s="271"/>
      <c r="R76" s="119" t="s">
        <v>126</v>
      </c>
      <c r="S76" s="41"/>
      <c r="T76" s="122"/>
      <c r="U76" s="123" t="s">
        <v>38</v>
      </c>
      <c r="V76" s="22"/>
      <c r="W76" s="22"/>
      <c r="X76" s="124">
        <v>0.00031</v>
      </c>
      <c r="Y76" s="124">
        <f>$X$76*$K$76</f>
        <v>0.00031</v>
      </c>
      <c r="Z76" s="124">
        <v>0</v>
      </c>
      <c r="AA76" s="125">
        <f>$Z$76*$K$76</f>
        <v>0</v>
      </c>
      <c r="AR76" s="80" t="s">
        <v>127</v>
      </c>
      <c r="AT76" s="80" t="s">
        <v>122</v>
      </c>
      <c r="AU76" s="80" t="s">
        <v>76</v>
      </c>
      <c r="AY76" s="6" t="s">
        <v>121</v>
      </c>
      <c r="BE76" s="126">
        <f>IF($U$76="základní",$N$76,0)</f>
        <v>0</v>
      </c>
      <c r="BF76" s="126">
        <f>IF($U$76="snížená",$N$76,0)</f>
        <v>0</v>
      </c>
      <c r="BG76" s="126">
        <f>IF($U$76="zákl. přenesená",$N$76,0)</f>
        <v>0</v>
      </c>
      <c r="BH76" s="126">
        <f>IF($U$76="sníž. přenesená",$N$76,0)</f>
        <v>0</v>
      </c>
      <c r="BI76" s="126">
        <f>IF($U$76="nulová",$N$76,0)</f>
        <v>0</v>
      </c>
      <c r="BJ76" s="80" t="s">
        <v>17</v>
      </c>
      <c r="BK76" s="126">
        <f>ROUND($L$76*$K$76,2)</f>
        <v>0</v>
      </c>
      <c r="BL76" s="80" t="s">
        <v>127</v>
      </c>
      <c r="BM76" s="80" t="s">
        <v>128</v>
      </c>
    </row>
    <row r="77" spans="2:47" s="6" customFormat="1" ht="16.5" customHeight="1">
      <c r="B77" s="21"/>
      <c r="C77" s="22"/>
      <c r="D77" s="22"/>
      <c r="E77" s="22"/>
      <c r="F77" s="265" t="s">
        <v>124</v>
      </c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41"/>
      <c r="T77" s="50"/>
      <c r="U77" s="22"/>
      <c r="V77" s="22"/>
      <c r="W77" s="22"/>
      <c r="X77" s="22"/>
      <c r="Y77" s="22"/>
      <c r="Z77" s="22"/>
      <c r="AA77" s="51"/>
      <c r="AT77" s="6" t="s">
        <v>129</v>
      </c>
      <c r="AU77" s="6" t="s">
        <v>76</v>
      </c>
    </row>
    <row r="78" spans="2:65" s="6" customFormat="1" ht="15.75" customHeight="1">
      <c r="B78" s="21"/>
      <c r="C78" s="117" t="s">
        <v>76</v>
      </c>
      <c r="D78" s="117" t="s">
        <v>122</v>
      </c>
      <c r="E78" s="118" t="s">
        <v>130</v>
      </c>
      <c r="F78" s="270" t="s">
        <v>131</v>
      </c>
      <c r="G78" s="271"/>
      <c r="H78" s="271"/>
      <c r="I78" s="271"/>
      <c r="J78" s="120" t="s">
        <v>125</v>
      </c>
      <c r="K78" s="121">
        <v>1</v>
      </c>
      <c r="L78" s="272"/>
      <c r="M78" s="271"/>
      <c r="N78" s="273">
        <f>ROUND($L$78*$K$78,2)</f>
        <v>0</v>
      </c>
      <c r="O78" s="271"/>
      <c r="P78" s="271"/>
      <c r="Q78" s="271"/>
      <c r="R78" s="119" t="s">
        <v>126</v>
      </c>
      <c r="S78" s="41"/>
      <c r="T78" s="122"/>
      <c r="U78" s="123" t="s">
        <v>38</v>
      </c>
      <c r="V78" s="22"/>
      <c r="W78" s="22"/>
      <c r="X78" s="124">
        <v>0.00134</v>
      </c>
      <c r="Y78" s="124">
        <f>$X$78*$K$78</f>
        <v>0.00134</v>
      </c>
      <c r="Z78" s="124">
        <v>0</v>
      </c>
      <c r="AA78" s="125">
        <f>$Z$78*$K$78</f>
        <v>0</v>
      </c>
      <c r="AR78" s="80" t="s">
        <v>127</v>
      </c>
      <c r="AT78" s="80" t="s">
        <v>122</v>
      </c>
      <c r="AU78" s="80" t="s">
        <v>76</v>
      </c>
      <c r="AY78" s="6" t="s">
        <v>121</v>
      </c>
      <c r="BE78" s="126">
        <f>IF($U$78="základní",$N$78,0)</f>
        <v>0</v>
      </c>
      <c r="BF78" s="126">
        <f>IF($U$78="snížená",$N$78,0)</f>
        <v>0</v>
      </c>
      <c r="BG78" s="126">
        <f>IF($U$78="zákl. přenesená",$N$78,0)</f>
        <v>0</v>
      </c>
      <c r="BH78" s="126">
        <f>IF($U$78="sníž. přenesená",$N$78,0)</f>
        <v>0</v>
      </c>
      <c r="BI78" s="126">
        <f>IF($U$78="nulová",$N$78,0)</f>
        <v>0</v>
      </c>
      <c r="BJ78" s="80" t="s">
        <v>17</v>
      </c>
      <c r="BK78" s="126">
        <f>ROUND($L$78*$K$78,2)</f>
        <v>0</v>
      </c>
      <c r="BL78" s="80" t="s">
        <v>127</v>
      </c>
      <c r="BM78" s="80" t="s">
        <v>132</v>
      </c>
    </row>
    <row r="79" spans="2:47" s="6" customFormat="1" ht="16.5" customHeight="1">
      <c r="B79" s="21"/>
      <c r="C79" s="22"/>
      <c r="D79" s="22"/>
      <c r="E79" s="22"/>
      <c r="F79" s="265" t="s">
        <v>131</v>
      </c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41"/>
      <c r="T79" s="50"/>
      <c r="U79" s="22"/>
      <c r="V79" s="22"/>
      <c r="W79" s="22"/>
      <c r="X79" s="22"/>
      <c r="Y79" s="22"/>
      <c r="Z79" s="22"/>
      <c r="AA79" s="51"/>
      <c r="AT79" s="6" t="s">
        <v>129</v>
      </c>
      <c r="AU79" s="6" t="s">
        <v>76</v>
      </c>
    </row>
    <row r="80" spans="2:65" s="6" customFormat="1" ht="27" customHeight="1">
      <c r="B80" s="21"/>
      <c r="C80" s="117" t="s">
        <v>133</v>
      </c>
      <c r="D80" s="117" t="s">
        <v>122</v>
      </c>
      <c r="E80" s="118" t="s">
        <v>134</v>
      </c>
      <c r="F80" s="270" t="s">
        <v>135</v>
      </c>
      <c r="G80" s="271"/>
      <c r="H80" s="271"/>
      <c r="I80" s="271"/>
      <c r="J80" s="120" t="s">
        <v>136</v>
      </c>
      <c r="K80" s="121">
        <v>2</v>
      </c>
      <c r="L80" s="272"/>
      <c r="M80" s="271"/>
      <c r="N80" s="273">
        <f>ROUND($L$80*$K$80,2)</f>
        <v>0</v>
      </c>
      <c r="O80" s="271"/>
      <c r="P80" s="271"/>
      <c r="Q80" s="271"/>
      <c r="R80" s="119" t="s">
        <v>126</v>
      </c>
      <c r="S80" s="41"/>
      <c r="T80" s="122"/>
      <c r="U80" s="123" t="s">
        <v>38</v>
      </c>
      <c r="V80" s="22"/>
      <c r="W80" s="22"/>
      <c r="X80" s="124">
        <v>0.00035</v>
      </c>
      <c r="Y80" s="124">
        <f>$X$80*$K$80</f>
        <v>0.0007</v>
      </c>
      <c r="Z80" s="124">
        <v>0</v>
      </c>
      <c r="AA80" s="125">
        <f>$Z$80*$K$80</f>
        <v>0</v>
      </c>
      <c r="AR80" s="80" t="s">
        <v>127</v>
      </c>
      <c r="AT80" s="80" t="s">
        <v>122</v>
      </c>
      <c r="AU80" s="80" t="s">
        <v>76</v>
      </c>
      <c r="AY80" s="6" t="s">
        <v>121</v>
      </c>
      <c r="BE80" s="126">
        <f>IF($U$80="základní",$N$80,0)</f>
        <v>0</v>
      </c>
      <c r="BF80" s="126">
        <f>IF($U$80="snížená",$N$80,0)</f>
        <v>0</v>
      </c>
      <c r="BG80" s="126">
        <f>IF($U$80="zákl. přenesená",$N$80,0)</f>
        <v>0</v>
      </c>
      <c r="BH80" s="126">
        <f>IF($U$80="sníž. přenesená",$N$80,0)</f>
        <v>0</v>
      </c>
      <c r="BI80" s="126">
        <f>IF($U$80="nulová",$N$80,0)</f>
        <v>0</v>
      </c>
      <c r="BJ80" s="80" t="s">
        <v>17</v>
      </c>
      <c r="BK80" s="126">
        <f>ROUND($L$80*$K$80,2)</f>
        <v>0</v>
      </c>
      <c r="BL80" s="80" t="s">
        <v>127</v>
      </c>
      <c r="BM80" s="80" t="s">
        <v>137</v>
      </c>
    </row>
    <row r="81" spans="2:47" s="6" customFormat="1" ht="16.5" customHeight="1">
      <c r="B81" s="21"/>
      <c r="C81" s="22"/>
      <c r="D81" s="22"/>
      <c r="E81" s="22"/>
      <c r="F81" s="265" t="s">
        <v>135</v>
      </c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41"/>
      <c r="T81" s="50"/>
      <c r="U81" s="22"/>
      <c r="V81" s="22"/>
      <c r="W81" s="22"/>
      <c r="X81" s="22"/>
      <c r="Y81" s="22"/>
      <c r="Z81" s="22"/>
      <c r="AA81" s="51"/>
      <c r="AT81" s="6" t="s">
        <v>129</v>
      </c>
      <c r="AU81" s="6" t="s">
        <v>76</v>
      </c>
    </row>
    <row r="82" spans="2:65" s="6" customFormat="1" ht="15.75" customHeight="1">
      <c r="B82" s="21"/>
      <c r="C82" s="117" t="s">
        <v>138</v>
      </c>
      <c r="D82" s="117" t="s">
        <v>122</v>
      </c>
      <c r="E82" s="118" t="s">
        <v>139</v>
      </c>
      <c r="F82" s="270" t="s">
        <v>140</v>
      </c>
      <c r="G82" s="271"/>
      <c r="H82" s="271"/>
      <c r="I82" s="271"/>
      <c r="J82" s="120" t="s">
        <v>125</v>
      </c>
      <c r="K82" s="121">
        <v>1</v>
      </c>
      <c r="L82" s="272"/>
      <c r="M82" s="271"/>
      <c r="N82" s="273">
        <f>ROUND($L$82*$K$82,2)</f>
        <v>0</v>
      </c>
      <c r="O82" s="271"/>
      <c r="P82" s="271"/>
      <c r="Q82" s="271"/>
      <c r="R82" s="119" t="s">
        <v>126</v>
      </c>
      <c r="S82" s="41"/>
      <c r="T82" s="122"/>
      <c r="U82" s="123" t="s">
        <v>38</v>
      </c>
      <c r="V82" s="22"/>
      <c r="W82" s="22"/>
      <c r="X82" s="124">
        <v>0</v>
      </c>
      <c r="Y82" s="124">
        <f>$X$82*$K$82</f>
        <v>0</v>
      </c>
      <c r="Z82" s="124">
        <v>0</v>
      </c>
      <c r="AA82" s="125">
        <f>$Z$82*$K$82</f>
        <v>0</v>
      </c>
      <c r="AR82" s="80" t="s">
        <v>127</v>
      </c>
      <c r="AT82" s="80" t="s">
        <v>122</v>
      </c>
      <c r="AU82" s="80" t="s">
        <v>76</v>
      </c>
      <c r="AY82" s="6" t="s">
        <v>121</v>
      </c>
      <c r="BE82" s="126">
        <f>IF($U$82="základní",$N$82,0)</f>
        <v>0</v>
      </c>
      <c r="BF82" s="126">
        <f>IF($U$82="snížená",$N$82,0)</f>
        <v>0</v>
      </c>
      <c r="BG82" s="126">
        <f>IF($U$82="zákl. přenesená",$N$82,0)</f>
        <v>0</v>
      </c>
      <c r="BH82" s="126">
        <f>IF($U$82="sníž. přenesená",$N$82,0)</f>
        <v>0</v>
      </c>
      <c r="BI82" s="126">
        <f>IF($U$82="nulová",$N$82,0)</f>
        <v>0</v>
      </c>
      <c r="BJ82" s="80" t="s">
        <v>17</v>
      </c>
      <c r="BK82" s="126">
        <f>ROUND($L$82*$K$82,2)</f>
        <v>0</v>
      </c>
      <c r="BL82" s="80" t="s">
        <v>127</v>
      </c>
      <c r="BM82" s="80" t="s">
        <v>141</v>
      </c>
    </row>
    <row r="83" spans="2:47" s="6" customFormat="1" ht="16.5" customHeight="1">
      <c r="B83" s="21"/>
      <c r="C83" s="22"/>
      <c r="D83" s="22"/>
      <c r="E83" s="22"/>
      <c r="F83" s="265" t="s">
        <v>140</v>
      </c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41"/>
      <c r="T83" s="50"/>
      <c r="U83" s="22"/>
      <c r="V83" s="22"/>
      <c r="W83" s="22"/>
      <c r="X83" s="22"/>
      <c r="Y83" s="22"/>
      <c r="Z83" s="22"/>
      <c r="AA83" s="51"/>
      <c r="AT83" s="6" t="s">
        <v>129</v>
      </c>
      <c r="AU83" s="6" t="s">
        <v>76</v>
      </c>
    </row>
    <row r="84" spans="2:65" s="6" customFormat="1" ht="27" customHeight="1">
      <c r="B84" s="21"/>
      <c r="C84" s="117" t="s">
        <v>142</v>
      </c>
      <c r="D84" s="117" t="s">
        <v>122</v>
      </c>
      <c r="E84" s="118" t="s">
        <v>143</v>
      </c>
      <c r="F84" s="270" t="s">
        <v>144</v>
      </c>
      <c r="G84" s="271"/>
      <c r="H84" s="271"/>
      <c r="I84" s="271"/>
      <c r="J84" s="120" t="s">
        <v>125</v>
      </c>
      <c r="K84" s="121">
        <v>1</v>
      </c>
      <c r="L84" s="272"/>
      <c r="M84" s="271"/>
      <c r="N84" s="273">
        <f>ROUND($L$84*$K$84,2)</f>
        <v>0</v>
      </c>
      <c r="O84" s="271"/>
      <c r="P84" s="271"/>
      <c r="Q84" s="271"/>
      <c r="R84" s="119" t="s">
        <v>126</v>
      </c>
      <c r="S84" s="41"/>
      <c r="T84" s="122"/>
      <c r="U84" s="123" t="s">
        <v>38</v>
      </c>
      <c r="V84" s="22"/>
      <c r="W84" s="22"/>
      <c r="X84" s="124">
        <v>0</v>
      </c>
      <c r="Y84" s="124">
        <f>$X$84*$K$84</f>
        <v>0</v>
      </c>
      <c r="Z84" s="124">
        <v>0</v>
      </c>
      <c r="AA84" s="125">
        <f>$Z$84*$K$84</f>
        <v>0</v>
      </c>
      <c r="AR84" s="80" t="s">
        <v>127</v>
      </c>
      <c r="AT84" s="80" t="s">
        <v>122</v>
      </c>
      <c r="AU84" s="80" t="s">
        <v>76</v>
      </c>
      <c r="AY84" s="6" t="s">
        <v>121</v>
      </c>
      <c r="BE84" s="126">
        <f>IF($U$84="základní",$N$84,0)</f>
        <v>0</v>
      </c>
      <c r="BF84" s="126">
        <f>IF($U$84="snížená",$N$84,0)</f>
        <v>0</v>
      </c>
      <c r="BG84" s="126">
        <f>IF($U$84="zákl. přenesená",$N$84,0)</f>
        <v>0</v>
      </c>
      <c r="BH84" s="126">
        <f>IF($U$84="sníž. přenesená",$N$84,0)</f>
        <v>0</v>
      </c>
      <c r="BI84" s="126">
        <f>IF($U$84="nulová",$N$84,0)</f>
        <v>0</v>
      </c>
      <c r="BJ84" s="80" t="s">
        <v>17</v>
      </c>
      <c r="BK84" s="126">
        <f>ROUND($L$84*$K$84,2)</f>
        <v>0</v>
      </c>
      <c r="BL84" s="80" t="s">
        <v>127</v>
      </c>
      <c r="BM84" s="80" t="s">
        <v>145</v>
      </c>
    </row>
    <row r="85" spans="2:47" s="6" customFormat="1" ht="16.5" customHeight="1">
      <c r="B85" s="21"/>
      <c r="C85" s="22"/>
      <c r="D85" s="22"/>
      <c r="E85" s="22"/>
      <c r="F85" s="265" t="s">
        <v>144</v>
      </c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41"/>
      <c r="T85" s="50"/>
      <c r="U85" s="22"/>
      <c r="V85" s="22"/>
      <c r="W85" s="22"/>
      <c r="X85" s="22"/>
      <c r="Y85" s="22"/>
      <c r="Z85" s="22"/>
      <c r="AA85" s="51"/>
      <c r="AT85" s="6" t="s">
        <v>129</v>
      </c>
      <c r="AU85" s="6" t="s">
        <v>76</v>
      </c>
    </row>
    <row r="86" spans="2:65" s="6" customFormat="1" ht="15.75" customHeight="1">
      <c r="B86" s="21"/>
      <c r="C86" s="117" t="s">
        <v>146</v>
      </c>
      <c r="D86" s="117" t="s">
        <v>122</v>
      </c>
      <c r="E86" s="118" t="s">
        <v>147</v>
      </c>
      <c r="F86" s="270" t="s">
        <v>148</v>
      </c>
      <c r="G86" s="271"/>
      <c r="H86" s="271"/>
      <c r="I86" s="271"/>
      <c r="J86" s="120" t="s">
        <v>125</v>
      </c>
      <c r="K86" s="121">
        <v>2</v>
      </c>
      <c r="L86" s="272"/>
      <c r="M86" s="271"/>
      <c r="N86" s="273">
        <f>ROUND($L$86*$K$86,2)</f>
        <v>0</v>
      </c>
      <c r="O86" s="271"/>
      <c r="P86" s="271"/>
      <c r="Q86" s="271"/>
      <c r="R86" s="119" t="s">
        <v>126</v>
      </c>
      <c r="S86" s="41"/>
      <c r="T86" s="122"/>
      <c r="U86" s="123" t="s">
        <v>38</v>
      </c>
      <c r="V86" s="22"/>
      <c r="W86" s="22"/>
      <c r="X86" s="124">
        <v>0</v>
      </c>
      <c r="Y86" s="124">
        <f>$X$86*$K$86</f>
        <v>0</v>
      </c>
      <c r="Z86" s="124">
        <v>0.0042</v>
      </c>
      <c r="AA86" s="125">
        <f>$Z$86*$K$86</f>
        <v>0.0084</v>
      </c>
      <c r="AR86" s="80" t="s">
        <v>127</v>
      </c>
      <c r="AT86" s="80" t="s">
        <v>122</v>
      </c>
      <c r="AU86" s="80" t="s">
        <v>76</v>
      </c>
      <c r="AY86" s="6" t="s">
        <v>121</v>
      </c>
      <c r="BE86" s="126">
        <f>IF($U$86="základní",$N$86,0)</f>
        <v>0</v>
      </c>
      <c r="BF86" s="126">
        <f>IF($U$86="snížená",$N$86,0)</f>
        <v>0</v>
      </c>
      <c r="BG86" s="126">
        <f>IF($U$86="zákl. přenesená",$N$86,0)</f>
        <v>0</v>
      </c>
      <c r="BH86" s="126">
        <f>IF($U$86="sníž. přenesená",$N$86,0)</f>
        <v>0</v>
      </c>
      <c r="BI86" s="126">
        <f>IF($U$86="nulová",$N$86,0)</f>
        <v>0</v>
      </c>
      <c r="BJ86" s="80" t="s">
        <v>17</v>
      </c>
      <c r="BK86" s="126">
        <f>ROUND($L$86*$K$86,2)</f>
        <v>0</v>
      </c>
      <c r="BL86" s="80" t="s">
        <v>127</v>
      </c>
      <c r="BM86" s="80" t="s">
        <v>149</v>
      </c>
    </row>
    <row r="87" spans="2:47" s="6" customFormat="1" ht="16.5" customHeight="1">
      <c r="B87" s="21"/>
      <c r="C87" s="22"/>
      <c r="D87" s="22"/>
      <c r="E87" s="22"/>
      <c r="F87" s="265" t="s">
        <v>150</v>
      </c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41"/>
      <c r="T87" s="50"/>
      <c r="U87" s="22"/>
      <c r="V87" s="22"/>
      <c r="W87" s="22"/>
      <c r="X87" s="22"/>
      <c r="Y87" s="22"/>
      <c r="Z87" s="22"/>
      <c r="AA87" s="51"/>
      <c r="AT87" s="6" t="s">
        <v>129</v>
      </c>
      <c r="AU87" s="6" t="s">
        <v>76</v>
      </c>
    </row>
    <row r="88" spans="2:65" s="6" customFormat="1" ht="27" customHeight="1">
      <c r="B88" s="21"/>
      <c r="C88" s="117" t="s">
        <v>151</v>
      </c>
      <c r="D88" s="117" t="s">
        <v>122</v>
      </c>
      <c r="E88" s="118" t="s">
        <v>152</v>
      </c>
      <c r="F88" s="270" t="s">
        <v>153</v>
      </c>
      <c r="G88" s="271"/>
      <c r="H88" s="271"/>
      <c r="I88" s="271"/>
      <c r="J88" s="120" t="s">
        <v>136</v>
      </c>
      <c r="K88" s="121">
        <v>10</v>
      </c>
      <c r="L88" s="272"/>
      <c r="M88" s="271"/>
      <c r="N88" s="273">
        <f>ROUND($L$88*$K$88,2)</f>
        <v>0</v>
      </c>
      <c r="O88" s="271"/>
      <c r="P88" s="271"/>
      <c r="Q88" s="271"/>
      <c r="R88" s="119" t="s">
        <v>126</v>
      </c>
      <c r="S88" s="41"/>
      <c r="T88" s="122"/>
      <c r="U88" s="123" t="s">
        <v>38</v>
      </c>
      <c r="V88" s="22"/>
      <c r="W88" s="22"/>
      <c r="X88" s="124">
        <v>0</v>
      </c>
      <c r="Y88" s="124">
        <f>$X$88*$K$88</f>
        <v>0</v>
      </c>
      <c r="Z88" s="124">
        <v>0</v>
      </c>
      <c r="AA88" s="125">
        <f>$Z$88*$K$88</f>
        <v>0</v>
      </c>
      <c r="AR88" s="80" t="s">
        <v>127</v>
      </c>
      <c r="AT88" s="80" t="s">
        <v>122</v>
      </c>
      <c r="AU88" s="80" t="s">
        <v>76</v>
      </c>
      <c r="AY88" s="6" t="s">
        <v>121</v>
      </c>
      <c r="BE88" s="126">
        <f>IF($U$88="základní",$N$88,0)</f>
        <v>0</v>
      </c>
      <c r="BF88" s="126">
        <f>IF($U$88="snížená",$N$88,0)</f>
        <v>0</v>
      </c>
      <c r="BG88" s="126">
        <f>IF($U$88="zákl. přenesená",$N$88,0)</f>
        <v>0</v>
      </c>
      <c r="BH88" s="126">
        <f>IF($U$88="sníž. přenesená",$N$88,0)</f>
        <v>0</v>
      </c>
      <c r="BI88" s="126">
        <f>IF($U$88="nulová",$N$88,0)</f>
        <v>0</v>
      </c>
      <c r="BJ88" s="80" t="s">
        <v>17</v>
      </c>
      <c r="BK88" s="126">
        <f>ROUND($L$88*$K$88,2)</f>
        <v>0</v>
      </c>
      <c r="BL88" s="80" t="s">
        <v>127</v>
      </c>
      <c r="BM88" s="80" t="s">
        <v>154</v>
      </c>
    </row>
    <row r="89" spans="2:47" s="6" customFormat="1" ht="16.5" customHeight="1">
      <c r="B89" s="21"/>
      <c r="C89" s="22"/>
      <c r="D89" s="22"/>
      <c r="E89" s="22"/>
      <c r="F89" s="265" t="s">
        <v>153</v>
      </c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41"/>
      <c r="T89" s="50"/>
      <c r="U89" s="22"/>
      <c r="V89" s="22"/>
      <c r="W89" s="22"/>
      <c r="X89" s="22"/>
      <c r="Y89" s="22"/>
      <c r="Z89" s="22"/>
      <c r="AA89" s="51"/>
      <c r="AT89" s="6" t="s">
        <v>129</v>
      </c>
      <c r="AU89" s="6" t="s">
        <v>76</v>
      </c>
    </row>
    <row r="90" spans="2:65" s="6" customFormat="1" ht="39" customHeight="1">
      <c r="B90" s="21"/>
      <c r="C90" s="117" t="s">
        <v>155</v>
      </c>
      <c r="D90" s="117" t="s">
        <v>122</v>
      </c>
      <c r="E90" s="118" t="s">
        <v>156</v>
      </c>
      <c r="F90" s="270" t="s">
        <v>157</v>
      </c>
      <c r="G90" s="271"/>
      <c r="H90" s="271"/>
      <c r="I90" s="271"/>
      <c r="J90" s="120" t="s">
        <v>158</v>
      </c>
      <c r="K90" s="121">
        <v>0.008</v>
      </c>
      <c r="L90" s="272"/>
      <c r="M90" s="271"/>
      <c r="N90" s="273">
        <f>ROUND($L$90*$K$90,2)</f>
        <v>0</v>
      </c>
      <c r="O90" s="271"/>
      <c r="P90" s="271"/>
      <c r="Q90" s="271"/>
      <c r="R90" s="119" t="s">
        <v>126</v>
      </c>
      <c r="S90" s="41"/>
      <c r="T90" s="122"/>
      <c r="U90" s="123" t="s">
        <v>38</v>
      </c>
      <c r="V90" s="22"/>
      <c r="W90" s="22"/>
      <c r="X90" s="124">
        <v>0</v>
      </c>
      <c r="Y90" s="124">
        <f>$X$90*$K$90</f>
        <v>0</v>
      </c>
      <c r="Z90" s="124">
        <v>0</v>
      </c>
      <c r="AA90" s="125">
        <f>$Z$90*$K$90</f>
        <v>0</v>
      </c>
      <c r="AR90" s="80" t="s">
        <v>127</v>
      </c>
      <c r="AT90" s="80" t="s">
        <v>122</v>
      </c>
      <c r="AU90" s="80" t="s">
        <v>76</v>
      </c>
      <c r="AY90" s="6" t="s">
        <v>121</v>
      </c>
      <c r="BE90" s="126">
        <f>IF($U$90="základní",$N$90,0)</f>
        <v>0</v>
      </c>
      <c r="BF90" s="126">
        <f>IF($U$90="snížená",$N$90,0)</f>
        <v>0</v>
      </c>
      <c r="BG90" s="126">
        <f>IF($U$90="zákl. přenesená",$N$90,0)</f>
        <v>0</v>
      </c>
      <c r="BH90" s="126">
        <f>IF($U$90="sníž. přenesená",$N$90,0)</f>
        <v>0</v>
      </c>
      <c r="BI90" s="126">
        <f>IF($U$90="nulová",$N$90,0)</f>
        <v>0</v>
      </c>
      <c r="BJ90" s="80" t="s">
        <v>17</v>
      </c>
      <c r="BK90" s="126">
        <f>ROUND($L$90*$K$90,2)</f>
        <v>0</v>
      </c>
      <c r="BL90" s="80" t="s">
        <v>127</v>
      </c>
      <c r="BM90" s="80" t="s">
        <v>159</v>
      </c>
    </row>
    <row r="91" spans="2:47" s="6" customFormat="1" ht="16.5" customHeight="1">
      <c r="B91" s="21"/>
      <c r="C91" s="22"/>
      <c r="D91" s="22"/>
      <c r="E91" s="22"/>
      <c r="F91" s="265" t="s">
        <v>157</v>
      </c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41"/>
      <c r="T91" s="50"/>
      <c r="U91" s="22"/>
      <c r="V91" s="22"/>
      <c r="W91" s="22"/>
      <c r="X91" s="22"/>
      <c r="Y91" s="22"/>
      <c r="Z91" s="22"/>
      <c r="AA91" s="51"/>
      <c r="AT91" s="6" t="s">
        <v>129</v>
      </c>
      <c r="AU91" s="6" t="s">
        <v>76</v>
      </c>
    </row>
    <row r="92" spans="2:65" s="6" customFormat="1" ht="27" customHeight="1">
      <c r="B92" s="21"/>
      <c r="C92" s="117" t="s">
        <v>160</v>
      </c>
      <c r="D92" s="117" t="s">
        <v>122</v>
      </c>
      <c r="E92" s="118" t="s">
        <v>161</v>
      </c>
      <c r="F92" s="270" t="s">
        <v>162</v>
      </c>
      <c r="G92" s="271"/>
      <c r="H92" s="271"/>
      <c r="I92" s="271"/>
      <c r="J92" s="120" t="s">
        <v>125</v>
      </c>
      <c r="K92" s="121">
        <v>3</v>
      </c>
      <c r="L92" s="272"/>
      <c r="M92" s="271"/>
      <c r="N92" s="273">
        <f>ROUND($L$92*$K$92,2)</f>
        <v>0</v>
      </c>
      <c r="O92" s="271"/>
      <c r="P92" s="271"/>
      <c r="Q92" s="271"/>
      <c r="R92" s="119" t="s">
        <v>126</v>
      </c>
      <c r="S92" s="41"/>
      <c r="T92" s="122"/>
      <c r="U92" s="123" t="s">
        <v>38</v>
      </c>
      <c r="V92" s="22"/>
      <c r="W92" s="22"/>
      <c r="X92" s="124">
        <v>0</v>
      </c>
      <c r="Y92" s="124">
        <f>$X$92*$K$92</f>
        <v>0</v>
      </c>
      <c r="Z92" s="124">
        <v>0</v>
      </c>
      <c r="AA92" s="125">
        <f>$Z$92*$K$92</f>
        <v>0</v>
      </c>
      <c r="AR92" s="80" t="s">
        <v>127</v>
      </c>
      <c r="AT92" s="80" t="s">
        <v>122</v>
      </c>
      <c r="AU92" s="80" t="s">
        <v>76</v>
      </c>
      <c r="AY92" s="6" t="s">
        <v>121</v>
      </c>
      <c r="BE92" s="126">
        <f>IF($U$92="základní",$N$92,0)</f>
        <v>0</v>
      </c>
      <c r="BF92" s="126">
        <f>IF($U$92="snížená",$N$92,0)</f>
        <v>0</v>
      </c>
      <c r="BG92" s="126">
        <f>IF($U$92="zákl. přenesená",$N$92,0)</f>
        <v>0</v>
      </c>
      <c r="BH92" s="126">
        <f>IF($U$92="sníž. přenesená",$N$92,0)</f>
        <v>0</v>
      </c>
      <c r="BI92" s="126">
        <f>IF($U$92="nulová",$N$92,0)</f>
        <v>0</v>
      </c>
      <c r="BJ92" s="80" t="s">
        <v>17</v>
      </c>
      <c r="BK92" s="126">
        <f>ROUND($L$92*$K$92,2)</f>
        <v>0</v>
      </c>
      <c r="BL92" s="80" t="s">
        <v>127</v>
      </c>
      <c r="BM92" s="80" t="s">
        <v>163</v>
      </c>
    </row>
    <row r="93" spans="2:47" s="6" customFormat="1" ht="16.5" customHeight="1">
      <c r="B93" s="21"/>
      <c r="C93" s="22"/>
      <c r="D93" s="22"/>
      <c r="E93" s="22"/>
      <c r="F93" s="265" t="s">
        <v>164</v>
      </c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41"/>
      <c r="T93" s="50"/>
      <c r="U93" s="22"/>
      <c r="V93" s="22"/>
      <c r="W93" s="22"/>
      <c r="X93" s="22"/>
      <c r="Y93" s="22"/>
      <c r="Z93" s="22"/>
      <c r="AA93" s="51"/>
      <c r="AT93" s="6" t="s">
        <v>129</v>
      </c>
      <c r="AU93" s="6" t="s">
        <v>76</v>
      </c>
    </row>
    <row r="94" spans="2:65" s="6" customFormat="1" ht="15.75" customHeight="1">
      <c r="B94" s="21"/>
      <c r="C94" s="117" t="s">
        <v>22</v>
      </c>
      <c r="D94" s="117" t="s">
        <v>122</v>
      </c>
      <c r="E94" s="118" t="s">
        <v>165</v>
      </c>
      <c r="F94" s="270" t="s">
        <v>166</v>
      </c>
      <c r="G94" s="271"/>
      <c r="H94" s="271"/>
      <c r="I94" s="271"/>
      <c r="J94" s="120" t="s">
        <v>136</v>
      </c>
      <c r="K94" s="121">
        <v>10</v>
      </c>
      <c r="L94" s="272"/>
      <c r="M94" s="271"/>
      <c r="N94" s="273">
        <f>ROUND($L$94*$K$94,2)</f>
        <v>0</v>
      </c>
      <c r="O94" s="271"/>
      <c r="P94" s="271"/>
      <c r="Q94" s="271"/>
      <c r="R94" s="119" t="s">
        <v>126</v>
      </c>
      <c r="S94" s="41"/>
      <c r="T94" s="122"/>
      <c r="U94" s="123" t="s">
        <v>38</v>
      </c>
      <c r="V94" s="22"/>
      <c r="W94" s="22"/>
      <c r="X94" s="124">
        <v>0</v>
      </c>
      <c r="Y94" s="124">
        <f>$X$94*$K$94</f>
        <v>0</v>
      </c>
      <c r="Z94" s="124">
        <v>0</v>
      </c>
      <c r="AA94" s="125">
        <f>$Z$94*$K$94</f>
        <v>0</v>
      </c>
      <c r="AR94" s="80" t="s">
        <v>127</v>
      </c>
      <c r="AT94" s="80" t="s">
        <v>122</v>
      </c>
      <c r="AU94" s="80" t="s">
        <v>76</v>
      </c>
      <c r="AY94" s="6" t="s">
        <v>121</v>
      </c>
      <c r="BE94" s="126">
        <f>IF($U$94="základní",$N$94,0)</f>
        <v>0</v>
      </c>
      <c r="BF94" s="126">
        <f>IF($U$94="snížená",$N$94,0)</f>
        <v>0</v>
      </c>
      <c r="BG94" s="126">
        <f>IF($U$94="zákl. přenesená",$N$94,0)</f>
        <v>0</v>
      </c>
      <c r="BH94" s="126">
        <f>IF($U$94="sníž. přenesená",$N$94,0)</f>
        <v>0</v>
      </c>
      <c r="BI94" s="126">
        <f>IF($U$94="nulová",$N$94,0)</f>
        <v>0</v>
      </c>
      <c r="BJ94" s="80" t="s">
        <v>17</v>
      </c>
      <c r="BK94" s="126">
        <f>ROUND($L$94*$K$94,2)</f>
        <v>0</v>
      </c>
      <c r="BL94" s="80" t="s">
        <v>127</v>
      </c>
      <c r="BM94" s="80" t="s">
        <v>167</v>
      </c>
    </row>
    <row r="95" spans="2:47" s="6" customFormat="1" ht="16.5" customHeight="1">
      <c r="B95" s="21"/>
      <c r="C95" s="22"/>
      <c r="D95" s="22"/>
      <c r="E95" s="22"/>
      <c r="F95" s="265" t="s">
        <v>166</v>
      </c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41"/>
      <c r="T95" s="50"/>
      <c r="U95" s="22"/>
      <c r="V95" s="22"/>
      <c r="W95" s="22"/>
      <c r="X95" s="22"/>
      <c r="Y95" s="22"/>
      <c r="Z95" s="22"/>
      <c r="AA95" s="51"/>
      <c r="AT95" s="6" t="s">
        <v>129</v>
      </c>
      <c r="AU95" s="6" t="s">
        <v>76</v>
      </c>
    </row>
    <row r="96" spans="2:65" s="6" customFormat="1" ht="15.75" customHeight="1">
      <c r="B96" s="21"/>
      <c r="C96" s="117" t="s">
        <v>168</v>
      </c>
      <c r="D96" s="117" t="s">
        <v>122</v>
      </c>
      <c r="E96" s="118" t="s">
        <v>169</v>
      </c>
      <c r="F96" s="270" t="s">
        <v>170</v>
      </c>
      <c r="G96" s="271"/>
      <c r="H96" s="271"/>
      <c r="I96" s="271"/>
      <c r="J96" s="120" t="s">
        <v>125</v>
      </c>
      <c r="K96" s="121">
        <v>2</v>
      </c>
      <c r="L96" s="272"/>
      <c r="M96" s="271"/>
      <c r="N96" s="273">
        <f>ROUND($L$96*$K$96,2)</f>
        <v>0</v>
      </c>
      <c r="O96" s="271"/>
      <c r="P96" s="271"/>
      <c r="Q96" s="271"/>
      <c r="R96" s="119" t="s">
        <v>126</v>
      </c>
      <c r="S96" s="41"/>
      <c r="T96" s="122"/>
      <c r="U96" s="123" t="s">
        <v>38</v>
      </c>
      <c r="V96" s="22"/>
      <c r="W96" s="22"/>
      <c r="X96" s="124">
        <v>0</v>
      </c>
      <c r="Y96" s="124">
        <f>$X$96*$K$96</f>
        <v>0</v>
      </c>
      <c r="Z96" s="124">
        <v>0</v>
      </c>
      <c r="AA96" s="125">
        <f>$Z$96*$K$96</f>
        <v>0</v>
      </c>
      <c r="AR96" s="80" t="s">
        <v>127</v>
      </c>
      <c r="AT96" s="80" t="s">
        <v>122</v>
      </c>
      <c r="AU96" s="80" t="s">
        <v>76</v>
      </c>
      <c r="AY96" s="6" t="s">
        <v>121</v>
      </c>
      <c r="BE96" s="126">
        <f>IF($U$96="základní",$N$96,0)</f>
        <v>0</v>
      </c>
      <c r="BF96" s="126">
        <f>IF($U$96="snížená",$N$96,0)</f>
        <v>0</v>
      </c>
      <c r="BG96" s="126">
        <f>IF($U$96="zákl. přenesená",$N$96,0)</f>
        <v>0</v>
      </c>
      <c r="BH96" s="126">
        <f>IF($U$96="sníž. přenesená",$N$96,0)</f>
        <v>0</v>
      </c>
      <c r="BI96" s="126">
        <f>IF($U$96="nulová",$N$96,0)</f>
        <v>0</v>
      </c>
      <c r="BJ96" s="80" t="s">
        <v>17</v>
      </c>
      <c r="BK96" s="126">
        <f>ROUND($L$96*$K$96,2)</f>
        <v>0</v>
      </c>
      <c r="BL96" s="80" t="s">
        <v>127</v>
      </c>
      <c r="BM96" s="80" t="s">
        <v>171</v>
      </c>
    </row>
    <row r="97" spans="2:47" s="6" customFormat="1" ht="16.5" customHeight="1">
      <c r="B97" s="21"/>
      <c r="C97" s="22"/>
      <c r="D97" s="22"/>
      <c r="E97" s="22"/>
      <c r="F97" s="265" t="s">
        <v>172</v>
      </c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41"/>
      <c r="T97" s="50"/>
      <c r="U97" s="22"/>
      <c r="V97" s="22"/>
      <c r="W97" s="22"/>
      <c r="X97" s="22"/>
      <c r="Y97" s="22"/>
      <c r="Z97" s="22"/>
      <c r="AA97" s="51"/>
      <c r="AT97" s="6" t="s">
        <v>129</v>
      </c>
      <c r="AU97" s="6" t="s">
        <v>76</v>
      </c>
    </row>
    <row r="98" spans="2:65" s="6" customFormat="1" ht="27" customHeight="1">
      <c r="B98" s="21"/>
      <c r="C98" s="117" t="s">
        <v>173</v>
      </c>
      <c r="D98" s="117" t="s">
        <v>122</v>
      </c>
      <c r="E98" s="118" t="s">
        <v>174</v>
      </c>
      <c r="F98" s="270" t="s">
        <v>175</v>
      </c>
      <c r="G98" s="271"/>
      <c r="H98" s="271"/>
      <c r="I98" s="271"/>
      <c r="J98" s="120" t="s">
        <v>158</v>
      </c>
      <c r="K98" s="121">
        <v>0.002</v>
      </c>
      <c r="L98" s="272"/>
      <c r="M98" s="271"/>
      <c r="N98" s="273">
        <f>ROUND($L$98*$K$98,2)</f>
        <v>0</v>
      </c>
      <c r="O98" s="271"/>
      <c r="P98" s="271"/>
      <c r="Q98" s="271"/>
      <c r="R98" s="119" t="s">
        <v>126</v>
      </c>
      <c r="S98" s="41"/>
      <c r="T98" s="122"/>
      <c r="U98" s="123" t="s">
        <v>38</v>
      </c>
      <c r="V98" s="22"/>
      <c r="W98" s="22"/>
      <c r="X98" s="124">
        <v>0</v>
      </c>
      <c r="Y98" s="124">
        <f>$X$98*$K$98</f>
        <v>0</v>
      </c>
      <c r="Z98" s="124">
        <v>0</v>
      </c>
      <c r="AA98" s="125">
        <f>$Z$98*$K$98</f>
        <v>0</v>
      </c>
      <c r="AR98" s="80" t="s">
        <v>127</v>
      </c>
      <c r="AT98" s="80" t="s">
        <v>122</v>
      </c>
      <c r="AU98" s="80" t="s">
        <v>76</v>
      </c>
      <c r="AY98" s="6" t="s">
        <v>121</v>
      </c>
      <c r="BE98" s="126">
        <f>IF($U$98="základní",$N$98,0)</f>
        <v>0</v>
      </c>
      <c r="BF98" s="126">
        <f>IF($U$98="snížená",$N$98,0)</f>
        <v>0</v>
      </c>
      <c r="BG98" s="126">
        <f>IF($U$98="zákl. přenesená",$N$98,0)</f>
        <v>0</v>
      </c>
      <c r="BH98" s="126">
        <f>IF($U$98="sníž. přenesená",$N$98,0)</f>
        <v>0</v>
      </c>
      <c r="BI98" s="126">
        <f>IF($U$98="nulová",$N$98,0)</f>
        <v>0</v>
      </c>
      <c r="BJ98" s="80" t="s">
        <v>17</v>
      </c>
      <c r="BK98" s="126">
        <f>ROUND($L$98*$K$98,2)</f>
        <v>0</v>
      </c>
      <c r="BL98" s="80" t="s">
        <v>127</v>
      </c>
      <c r="BM98" s="80" t="s">
        <v>176</v>
      </c>
    </row>
    <row r="99" spans="2:47" s="6" customFormat="1" ht="16.5" customHeight="1">
      <c r="B99" s="21"/>
      <c r="C99" s="22"/>
      <c r="D99" s="22"/>
      <c r="E99" s="22"/>
      <c r="F99" s="265" t="s">
        <v>175</v>
      </c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41"/>
      <c r="T99" s="50"/>
      <c r="U99" s="22"/>
      <c r="V99" s="22"/>
      <c r="W99" s="22"/>
      <c r="X99" s="22"/>
      <c r="Y99" s="22"/>
      <c r="Z99" s="22"/>
      <c r="AA99" s="51"/>
      <c r="AT99" s="6" t="s">
        <v>129</v>
      </c>
      <c r="AU99" s="6" t="s">
        <v>76</v>
      </c>
    </row>
    <row r="100" spans="2:63" s="106" customFormat="1" ht="30.75" customHeight="1">
      <c r="B100" s="107"/>
      <c r="C100" s="108"/>
      <c r="D100" s="116" t="s">
        <v>104</v>
      </c>
      <c r="E100" s="108"/>
      <c r="F100" s="108"/>
      <c r="G100" s="108"/>
      <c r="H100" s="108"/>
      <c r="I100" s="108"/>
      <c r="J100" s="108"/>
      <c r="K100" s="108"/>
      <c r="L100" s="108"/>
      <c r="M100" s="108"/>
      <c r="N100" s="269">
        <f>$BK$100</f>
        <v>0</v>
      </c>
      <c r="O100" s="268"/>
      <c r="P100" s="268"/>
      <c r="Q100" s="268"/>
      <c r="R100" s="108"/>
      <c r="S100" s="110"/>
      <c r="T100" s="111"/>
      <c r="U100" s="108"/>
      <c r="V100" s="108"/>
      <c r="W100" s="112">
        <f>SUM($W$101:$W$122)</f>
        <v>0</v>
      </c>
      <c r="X100" s="108"/>
      <c r="Y100" s="112">
        <f>SUM($Y$101:$Y$122)</f>
        <v>0.01238</v>
      </c>
      <c r="Z100" s="108"/>
      <c r="AA100" s="113">
        <f>SUM($AA$101:$AA$122)</f>
        <v>0.0027999999999999995</v>
      </c>
      <c r="AR100" s="114" t="s">
        <v>76</v>
      </c>
      <c r="AT100" s="114" t="s">
        <v>67</v>
      </c>
      <c r="AU100" s="114" t="s">
        <v>17</v>
      </c>
      <c r="AY100" s="114" t="s">
        <v>121</v>
      </c>
      <c r="BK100" s="115">
        <f>SUM($BK$101:$BK$122)</f>
        <v>0</v>
      </c>
    </row>
    <row r="101" spans="2:65" s="6" customFormat="1" ht="27" customHeight="1">
      <c r="B101" s="21"/>
      <c r="C101" s="117" t="s">
        <v>177</v>
      </c>
      <c r="D101" s="117" t="s">
        <v>122</v>
      </c>
      <c r="E101" s="118" t="s">
        <v>178</v>
      </c>
      <c r="F101" s="270" t="s">
        <v>179</v>
      </c>
      <c r="G101" s="271"/>
      <c r="H101" s="271"/>
      <c r="I101" s="271"/>
      <c r="J101" s="120" t="s">
        <v>125</v>
      </c>
      <c r="K101" s="121">
        <v>2</v>
      </c>
      <c r="L101" s="272"/>
      <c r="M101" s="271"/>
      <c r="N101" s="273">
        <f>ROUND($L$101*$K$101,2)</f>
        <v>0</v>
      </c>
      <c r="O101" s="271"/>
      <c r="P101" s="271"/>
      <c r="Q101" s="271"/>
      <c r="R101" s="119" t="s">
        <v>126</v>
      </c>
      <c r="S101" s="41"/>
      <c r="T101" s="122"/>
      <c r="U101" s="123" t="s">
        <v>38</v>
      </c>
      <c r="V101" s="22"/>
      <c r="W101" s="22"/>
      <c r="X101" s="124">
        <v>0.0001</v>
      </c>
      <c r="Y101" s="124">
        <f>$X$101*$K$101</f>
        <v>0.0002</v>
      </c>
      <c r="Z101" s="124">
        <v>0</v>
      </c>
      <c r="AA101" s="125">
        <f>$Z$101*$K$101</f>
        <v>0</v>
      </c>
      <c r="AR101" s="80" t="s">
        <v>127</v>
      </c>
      <c r="AT101" s="80" t="s">
        <v>122</v>
      </c>
      <c r="AU101" s="80" t="s">
        <v>76</v>
      </c>
      <c r="AY101" s="6" t="s">
        <v>121</v>
      </c>
      <c r="BE101" s="126">
        <f>IF($U$101="základní",$N$101,0)</f>
        <v>0</v>
      </c>
      <c r="BF101" s="126">
        <f>IF($U$101="snížená",$N$101,0)</f>
        <v>0</v>
      </c>
      <c r="BG101" s="126">
        <f>IF($U$101="zákl. přenesená",$N$101,0)</f>
        <v>0</v>
      </c>
      <c r="BH101" s="126">
        <f>IF($U$101="sníž. přenesená",$N$101,0)</f>
        <v>0</v>
      </c>
      <c r="BI101" s="126">
        <f>IF($U$101="nulová",$N$101,0)</f>
        <v>0</v>
      </c>
      <c r="BJ101" s="80" t="s">
        <v>17</v>
      </c>
      <c r="BK101" s="126">
        <f>ROUND($L$101*$K$101,2)</f>
        <v>0</v>
      </c>
      <c r="BL101" s="80" t="s">
        <v>127</v>
      </c>
      <c r="BM101" s="80" t="s">
        <v>180</v>
      </c>
    </row>
    <row r="102" spans="2:47" s="6" customFormat="1" ht="16.5" customHeight="1">
      <c r="B102" s="21"/>
      <c r="C102" s="22"/>
      <c r="D102" s="22"/>
      <c r="E102" s="22"/>
      <c r="F102" s="265" t="s">
        <v>179</v>
      </c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41"/>
      <c r="T102" s="50"/>
      <c r="U102" s="22"/>
      <c r="V102" s="22"/>
      <c r="W102" s="22"/>
      <c r="X102" s="22"/>
      <c r="Y102" s="22"/>
      <c r="Z102" s="22"/>
      <c r="AA102" s="51"/>
      <c r="AT102" s="6" t="s">
        <v>129</v>
      </c>
      <c r="AU102" s="6" t="s">
        <v>76</v>
      </c>
    </row>
    <row r="103" spans="2:65" s="6" customFormat="1" ht="27" customHeight="1">
      <c r="B103" s="21"/>
      <c r="C103" s="117" t="s">
        <v>181</v>
      </c>
      <c r="D103" s="117" t="s">
        <v>122</v>
      </c>
      <c r="E103" s="118" t="s">
        <v>182</v>
      </c>
      <c r="F103" s="270" t="s">
        <v>183</v>
      </c>
      <c r="G103" s="271"/>
      <c r="H103" s="271"/>
      <c r="I103" s="271"/>
      <c r="J103" s="120" t="s">
        <v>125</v>
      </c>
      <c r="K103" s="121">
        <v>4</v>
      </c>
      <c r="L103" s="272"/>
      <c r="M103" s="271"/>
      <c r="N103" s="273">
        <f>ROUND($L$103*$K$103,2)</f>
        <v>0</v>
      </c>
      <c r="O103" s="271"/>
      <c r="P103" s="271"/>
      <c r="Q103" s="271"/>
      <c r="R103" s="119" t="s">
        <v>126</v>
      </c>
      <c r="S103" s="41"/>
      <c r="T103" s="122"/>
      <c r="U103" s="123" t="s">
        <v>38</v>
      </c>
      <c r="V103" s="22"/>
      <c r="W103" s="22"/>
      <c r="X103" s="124">
        <v>0</v>
      </c>
      <c r="Y103" s="124">
        <f>$X$103*$K$103</f>
        <v>0</v>
      </c>
      <c r="Z103" s="124">
        <v>0</v>
      </c>
      <c r="AA103" s="125">
        <f>$Z$103*$K$103</f>
        <v>0</v>
      </c>
      <c r="AR103" s="80" t="s">
        <v>127</v>
      </c>
      <c r="AT103" s="80" t="s">
        <v>122</v>
      </c>
      <c r="AU103" s="80" t="s">
        <v>76</v>
      </c>
      <c r="AY103" s="6" t="s">
        <v>121</v>
      </c>
      <c r="BE103" s="126">
        <f>IF($U$103="základní",$N$103,0)</f>
        <v>0</v>
      </c>
      <c r="BF103" s="126">
        <f>IF($U$103="snížená",$N$103,0)</f>
        <v>0</v>
      </c>
      <c r="BG103" s="126">
        <f>IF($U$103="zákl. přenesená",$N$103,0)</f>
        <v>0</v>
      </c>
      <c r="BH103" s="126">
        <f>IF($U$103="sníž. přenesená",$N$103,0)</f>
        <v>0</v>
      </c>
      <c r="BI103" s="126">
        <f>IF($U$103="nulová",$N$103,0)</f>
        <v>0</v>
      </c>
      <c r="BJ103" s="80" t="s">
        <v>17</v>
      </c>
      <c r="BK103" s="126">
        <f>ROUND($L$103*$K$103,2)</f>
        <v>0</v>
      </c>
      <c r="BL103" s="80" t="s">
        <v>127</v>
      </c>
      <c r="BM103" s="80" t="s">
        <v>184</v>
      </c>
    </row>
    <row r="104" spans="2:47" s="6" customFormat="1" ht="16.5" customHeight="1">
      <c r="B104" s="21"/>
      <c r="C104" s="22"/>
      <c r="D104" s="22"/>
      <c r="E104" s="22"/>
      <c r="F104" s="265" t="s">
        <v>183</v>
      </c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41"/>
      <c r="T104" s="50"/>
      <c r="U104" s="22"/>
      <c r="V104" s="22"/>
      <c r="W104" s="22"/>
      <c r="X104" s="22"/>
      <c r="Y104" s="22"/>
      <c r="Z104" s="22"/>
      <c r="AA104" s="51"/>
      <c r="AT104" s="6" t="s">
        <v>129</v>
      </c>
      <c r="AU104" s="6" t="s">
        <v>76</v>
      </c>
    </row>
    <row r="105" spans="2:65" s="6" customFormat="1" ht="27" customHeight="1">
      <c r="B105" s="21"/>
      <c r="C105" s="117" t="s">
        <v>8</v>
      </c>
      <c r="D105" s="117" t="s">
        <v>122</v>
      </c>
      <c r="E105" s="118" t="s">
        <v>185</v>
      </c>
      <c r="F105" s="270" t="s">
        <v>186</v>
      </c>
      <c r="G105" s="271"/>
      <c r="H105" s="271"/>
      <c r="I105" s="271"/>
      <c r="J105" s="120" t="s">
        <v>125</v>
      </c>
      <c r="K105" s="121">
        <v>4</v>
      </c>
      <c r="L105" s="272"/>
      <c r="M105" s="271"/>
      <c r="N105" s="273">
        <f>ROUND($L$105*$K$105,2)</f>
        <v>0</v>
      </c>
      <c r="O105" s="271"/>
      <c r="P105" s="271"/>
      <c r="Q105" s="271"/>
      <c r="R105" s="119" t="s">
        <v>126</v>
      </c>
      <c r="S105" s="41"/>
      <c r="T105" s="122"/>
      <c r="U105" s="123" t="s">
        <v>38</v>
      </c>
      <c r="V105" s="22"/>
      <c r="W105" s="22"/>
      <c r="X105" s="124">
        <v>0.00043</v>
      </c>
      <c r="Y105" s="124">
        <f>$X$105*$K$105</f>
        <v>0.00172</v>
      </c>
      <c r="Z105" s="124">
        <v>0</v>
      </c>
      <c r="AA105" s="125">
        <f>$Z$105*$K$105</f>
        <v>0</v>
      </c>
      <c r="AR105" s="80" t="s">
        <v>127</v>
      </c>
      <c r="AT105" s="80" t="s">
        <v>122</v>
      </c>
      <c r="AU105" s="80" t="s">
        <v>76</v>
      </c>
      <c r="AY105" s="6" t="s">
        <v>121</v>
      </c>
      <c r="BE105" s="126">
        <f>IF($U$105="základní",$N$105,0)</f>
        <v>0</v>
      </c>
      <c r="BF105" s="126">
        <f>IF($U$105="snížená",$N$105,0)</f>
        <v>0</v>
      </c>
      <c r="BG105" s="126">
        <f>IF($U$105="zákl. přenesená",$N$105,0)</f>
        <v>0</v>
      </c>
      <c r="BH105" s="126">
        <f>IF($U$105="sníž. přenesená",$N$105,0)</f>
        <v>0</v>
      </c>
      <c r="BI105" s="126">
        <f>IF($U$105="nulová",$N$105,0)</f>
        <v>0</v>
      </c>
      <c r="BJ105" s="80" t="s">
        <v>17</v>
      </c>
      <c r="BK105" s="126">
        <f>ROUND($L$105*$K$105,2)</f>
        <v>0</v>
      </c>
      <c r="BL105" s="80" t="s">
        <v>127</v>
      </c>
      <c r="BM105" s="80" t="s">
        <v>187</v>
      </c>
    </row>
    <row r="106" spans="2:47" s="6" customFormat="1" ht="16.5" customHeight="1">
      <c r="B106" s="21"/>
      <c r="C106" s="22"/>
      <c r="D106" s="22"/>
      <c r="E106" s="22"/>
      <c r="F106" s="265" t="s">
        <v>186</v>
      </c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41"/>
      <c r="T106" s="50"/>
      <c r="U106" s="22"/>
      <c r="V106" s="22"/>
      <c r="W106" s="22"/>
      <c r="X106" s="22"/>
      <c r="Y106" s="22"/>
      <c r="Z106" s="22"/>
      <c r="AA106" s="51"/>
      <c r="AT106" s="6" t="s">
        <v>129</v>
      </c>
      <c r="AU106" s="6" t="s">
        <v>76</v>
      </c>
    </row>
    <row r="107" spans="2:65" s="6" customFormat="1" ht="15.75" customHeight="1">
      <c r="B107" s="21"/>
      <c r="C107" s="117" t="s">
        <v>127</v>
      </c>
      <c r="D107" s="117" t="s">
        <v>122</v>
      </c>
      <c r="E107" s="118" t="s">
        <v>188</v>
      </c>
      <c r="F107" s="270" t="s">
        <v>189</v>
      </c>
      <c r="G107" s="271"/>
      <c r="H107" s="271"/>
      <c r="I107" s="271"/>
      <c r="J107" s="120" t="s">
        <v>136</v>
      </c>
      <c r="K107" s="121">
        <v>10</v>
      </c>
      <c r="L107" s="272"/>
      <c r="M107" s="271"/>
      <c r="N107" s="273">
        <f>ROUND($L$107*$K$107,2)</f>
        <v>0</v>
      </c>
      <c r="O107" s="271"/>
      <c r="P107" s="271"/>
      <c r="Q107" s="271"/>
      <c r="R107" s="119" t="s">
        <v>126</v>
      </c>
      <c r="S107" s="41"/>
      <c r="T107" s="122"/>
      <c r="U107" s="123" t="s">
        <v>38</v>
      </c>
      <c r="V107" s="22"/>
      <c r="W107" s="22"/>
      <c r="X107" s="124">
        <v>0</v>
      </c>
      <c r="Y107" s="124">
        <f>$X$107*$K$107</f>
        <v>0</v>
      </c>
      <c r="Z107" s="124">
        <v>0.00028</v>
      </c>
      <c r="AA107" s="125">
        <f>$Z$107*$K$107</f>
        <v>0.0027999999999999995</v>
      </c>
      <c r="AR107" s="80" t="s">
        <v>127</v>
      </c>
      <c r="AT107" s="80" t="s">
        <v>122</v>
      </c>
      <c r="AU107" s="80" t="s">
        <v>76</v>
      </c>
      <c r="AY107" s="6" t="s">
        <v>121</v>
      </c>
      <c r="BE107" s="126">
        <f>IF($U$107="základní",$N$107,0)</f>
        <v>0</v>
      </c>
      <c r="BF107" s="126">
        <f>IF($U$107="snížená",$N$107,0)</f>
        <v>0</v>
      </c>
      <c r="BG107" s="126">
        <f>IF($U$107="zákl. přenesená",$N$107,0)</f>
        <v>0</v>
      </c>
      <c r="BH107" s="126">
        <f>IF($U$107="sníž. přenesená",$N$107,0)</f>
        <v>0</v>
      </c>
      <c r="BI107" s="126">
        <f>IF($U$107="nulová",$N$107,0)</f>
        <v>0</v>
      </c>
      <c r="BJ107" s="80" t="s">
        <v>17</v>
      </c>
      <c r="BK107" s="126">
        <f>ROUND($L$107*$K$107,2)</f>
        <v>0</v>
      </c>
      <c r="BL107" s="80" t="s">
        <v>127</v>
      </c>
      <c r="BM107" s="80" t="s">
        <v>190</v>
      </c>
    </row>
    <row r="108" spans="2:47" s="6" customFormat="1" ht="16.5" customHeight="1">
      <c r="B108" s="21"/>
      <c r="C108" s="22"/>
      <c r="D108" s="22"/>
      <c r="E108" s="22"/>
      <c r="F108" s="265" t="s">
        <v>189</v>
      </c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41"/>
      <c r="T108" s="50"/>
      <c r="U108" s="22"/>
      <c r="V108" s="22"/>
      <c r="W108" s="22"/>
      <c r="X108" s="22"/>
      <c r="Y108" s="22"/>
      <c r="Z108" s="22"/>
      <c r="AA108" s="51"/>
      <c r="AT108" s="6" t="s">
        <v>129</v>
      </c>
      <c r="AU108" s="6" t="s">
        <v>76</v>
      </c>
    </row>
    <row r="109" spans="2:65" s="6" customFormat="1" ht="27" customHeight="1">
      <c r="B109" s="21"/>
      <c r="C109" s="117" t="s">
        <v>191</v>
      </c>
      <c r="D109" s="117" t="s">
        <v>122</v>
      </c>
      <c r="E109" s="118" t="s">
        <v>192</v>
      </c>
      <c r="F109" s="270" t="s">
        <v>193</v>
      </c>
      <c r="G109" s="271"/>
      <c r="H109" s="271"/>
      <c r="I109" s="271"/>
      <c r="J109" s="120" t="s">
        <v>136</v>
      </c>
      <c r="K109" s="121">
        <v>10</v>
      </c>
      <c r="L109" s="272"/>
      <c r="M109" s="271"/>
      <c r="N109" s="273">
        <f>ROUND($L$109*$K$109,2)</f>
        <v>0</v>
      </c>
      <c r="O109" s="271"/>
      <c r="P109" s="271"/>
      <c r="Q109" s="271"/>
      <c r="R109" s="119" t="s">
        <v>126</v>
      </c>
      <c r="S109" s="41"/>
      <c r="T109" s="122"/>
      <c r="U109" s="123" t="s">
        <v>38</v>
      </c>
      <c r="V109" s="22"/>
      <c r="W109" s="22"/>
      <c r="X109" s="124">
        <v>0.00066</v>
      </c>
      <c r="Y109" s="124">
        <f>$X$109*$K$109</f>
        <v>0.0066</v>
      </c>
      <c r="Z109" s="124">
        <v>0</v>
      </c>
      <c r="AA109" s="125">
        <f>$Z$109*$K$109</f>
        <v>0</v>
      </c>
      <c r="AR109" s="80" t="s">
        <v>127</v>
      </c>
      <c r="AT109" s="80" t="s">
        <v>122</v>
      </c>
      <c r="AU109" s="80" t="s">
        <v>76</v>
      </c>
      <c r="AY109" s="6" t="s">
        <v>121</v>
      </c>
      <c r="BE109" s="126">
        <f>IF($U$109="základní",$N$109,0)</f>
        <v>0</v>
      </c>
      <c r="BF109" s="126">
        <f>IF($U$109="snížená",$N$109,0)</f>
        <v>0</v>
      </c>
      <c r="BG109" s="126">
        <f>IF($U$109="zákl. přenesená",$N$109,0)</f>
        <v>0</v>
      </c>
      <c r="BH109" s="126">
        <f>IF($U$109="sníž. přenesená",$N$109,0)</f>
        <v>0</v>
      </c>
      <c r="BI109" s="126">
        <f>IF($U$109="nulová",$N$109,0)</f>
        <v>0</v>
      </c>
      <c r="BJ109" s="80" t="s">
        <v>17</v>
      </c>
      <c r="BK109" s="126">
        <f>ROUND($L$109*$K$109,2)</f>
        <v>0</v>
      </c>
      <c r="BL109" s="80" t="s">
        <v>127</v>
      </c>
      <c r="BM109" s="80" t="s">
        <v>194</v>
      </c>
    </row>
    <row r="110" spans="2:47" s="6" customFormat="1" ht="16.5" customHeight="1">
      <c r="B110" s="21"/>
      <c r="C110" s="22"/>
      <c r="D110" s="22"/>
      <c r="E110" s="22"/>
      <c r="F110" s="265" t="s">
        <v>193</v>
      </c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41"/>
      <c r="T110" s="50"/>
      <c r="U110" s="22"/>
      <c r="V110" s="22"/>
      <c r="W110" s="22"/>
      <c r="X110" s="22"/>
      <c r="Y110" s="22"/>
      <c r="Z110" s="22"/>
      <c r="AA110" s="51"/>
      <c r="AT110" s="6" t="s">
        <v>129</v>
      </c>
      <c r="AU110" s="6" t="s">
        <v>76</v>
      </c>
    </row>
    <row r="111" spans="2:65" s="6" customFormat="1" ht="27" customHeight="1">
      <c r="B111" s="21"/>
      <c r="C111" s="117" t="s">
        <v>195</v>
      </c>
      <c r="D111" s="117" t="s">
        <v>122</v>
      </c>
      <c r="E111" s="118" t="s">
        <v>196</v>
      </c>
      <c r="F111" s="270" t="s">
        <v>197</v>
      </c>
      <c r="G111" s="271"/>
      <c r="H111" s="271"/>
      <c r="I111" s="271"/>
      <c r="J111" s="120" t="s">
        <v>136</v>
      </c>
      <c r="K111" s="121">
        <v>10</v>
      </c>
      <c r="L111" s="272"/>
      <c r="M111" s="271"/>
      <c r="N111" s="273">
        <f>ROUND($L$111*$K$111,2)</f>
        <v>0</v>
      </c>
      <c r="O111" s="271"/>
      <c r="P111" s="271"/>
      <c r="Q111" s="271"/>
      <c r="R111" s="119" t="s">
        <v>126</v>
      </c>
      <c r="S111" s="41"/>
      <c r="T111" s="122"/>
      <c r="U111" s="123" t="s">
        <v>38</v>
      </c>
      <c r="V111" s="22"/>
      <c r="W111" s="22"/>
      <c r="X111" s="124">
        <v>0.00016</v>
      </c>
      <c r="Y111" s="124">
        <f>$X$111*$K$111</f>
        <v>0.0016</v>
      </c>
      <c r="Z111" s="124">
        <v>0</v>
      </c>
      <c r="AA111" s="125">
        <f>$Z$111*$K$111</f>
        <v>0</v>
      </c>
      <c r="AR111" s="80" t="s">
        <v>127</v>
      </c>
      <c r="AT111" s="80" t="s">
        <v>122</v>
      </c>
      <c r="AU111" s="80" t="s">
        <v>76</v>
      </c>
      <c r="AY111" s="6" t="s">
        <v>121</v>
      </c>
      <c r="BE111" s="126">
        <f>IF($U$111="základní",$N$111,0)</f>
        <v>0</v>
      </c>
      <c r="BF111" s="126">
        <f>IF($U$111="snížená",$N$111,0)</f>
        <v>0</v>
      </c>
      <c r="BG111" s="126">
        <f>IF($U$111="zákl. přenesená",$N$111,0)</f>
        <v>0</v>
      </c>
      <c r="BH111" s="126">
        <f>IF($U$111="sníž. přenesená",$N$111,0)</f>
        <v>0</v>
      </c>
      <c r="BI111" s="126">
        <f>IF($U$111="nulová",$N$111,0)</f>
        <v>0</v>
      </c>
      <c r="BJ111" s="80" t="s">
        <v>17</v>
      </c>
      <c r="BK111" s="126">
        <f>ROUND($L$111*$K$111,2)</f>
        <v>0</v>
      </c>
      <c r="BL111" s="80" t="s">
        <v>127</v>
      </c>
      <c r="BM111" s="80" t="s">
        <v>198</v>
      </c>
    </row>
    <row r="112" spans="2:47" s="6" customFormat="1" ht="16.5" customHeight="1">
      <c r="B112" s="21"/>
      <c r="C112" s="22"/>
      <c r="D112" s="22"/>
      <c r="E112" s="22"/>
      <c r="F112" s="265" t="s">
        <v>197</v>
      </c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41"/>
      <c r="T112" s="50"/>
      <c r="U112" s="22"/>
      <c r="V112" s="22"/>
      <c r="W112" s="22"/>
      <c r="X112" s="22"/>
      <c r="Y112" s="22"/>
      <c r="Z112" s="22"/>
      <c r="AA112" s="51"/>
      <c r="AT112" s="6" t="s">
        <v>129</v>
      </c>
      <c r="AU112" s="6" t="s">
        <v>76</v>
      </c>
    </row>
    <row r="113" spans="2:65" s="6" customFormat="1" ht="15.75" customHeight="1">
      <c r="B113" s="21"/>
      <c r="C113" s="117" t="s">
        <v>199</v>
      </c>
      <c r="D113" s="117" t="s">
        <v>122</v>
      </c>
      <c r="E113" s="118" t="s">
        <v>200</v>
      </c>
      <c r="F113" s="270" t="s">
        <v>201</v>
      </c>
      <c r="G113" s="271"/>
      <c r="H113" s="271"/>
      <c r="I113" s="271"/>
      <c r="J113" s="120" t="s">
        <v>125</v>
      </c>
      <c r="K113" s="121">
        <v>3</v>
      </c>
      <c r="L113" s="272"/>
      <c r="M113" s="271"/>
      <c r="N113" s="273">
        <f>ROUND($L$113*$K$113,2)</f>
        <v>0</v>
      </c>
      <c r="O113" s="271"/>
      <c r="P113" s="271"/>
      <c r="Q113" s="271"/>
      <c r="R113" s="119" t="s">
        <v>126</v>
      </c>
      <c r="S113" s="41"/>
      <c r="T113" s="122"/>
      <c r="U113" s="123" t="s">
        <v>38</v>
      </c>
      <c r="V113" s="22"/>
      <c r="W113" s="22"/>
      <c r="X113" s="124">
        <v>0</v>
      </c>
      <c r="Y113" s="124">
        <f>$X$113*$K$113</f>
        <v>0</v>
      </c>
      <c r="Z113" s="124">
        <v>0</v>
      </c>
      <c r="AA113" s="125">
        <f>$Z$113*$K$113</f>
        <v>0</v>
      </c>
      <c r="AR113" s="80" t="s">
        <v>127</v>
      </c>
      <c r="AT113" s="80" t="s">
        <v>122</v>
      </c>
      <c r="AU113" s="80" t="s">
        <v>76</v>
      </c>
      <c r="AY113" s="6" t="s">
        <v>121</v>
      </c>
      <c r="BE113" s="126">
        <f>IF($U$113="základní",$N$113,0)</f>
        <v>0</v>
      </c>
      <c r="BF113" s="126">
        <f>IF($U$113="snížená",$N$113,0)</f>
        <v>0</v>
      </c>
      <c r="BG113" s="126">
        <f>IF($U$113="zákl. přenesená",$N$113,0)</f>
        <v>0</v>
      </c>
      <c r="BH113" s="126">
        <f>IF($U$113="sníž. přenesená",$N$113,0)</f>
        <v>0</v>
      </c>
      <c r="BI113" s="126">
        <f>IF($U$113="nulová",$N$113,0)</f>
        <v>0</v>
      </c>
      <c r="BJ113" s="80" t="s">
        <v>17</v>
      </c>
      <c r="BK113" s="126">
        <f>ROUND($L$113*$K$113,2)</f>
        <v>0</v>
      </c>
      <c r="BL113" s="80" t="s">
        <v>127</v>
      </c>
      <c r="BM113" s="80" t="s">
        <v>202</v>
      </c>
    </row>
    <row r="114" spans="2:47" s="6" customFormat="1" ht="16.5" customHeight="1">
      <c r="B114" s="21"/>
      <c r="C114" s="22"/>
      <c r="D114" s="22"/>
      <c r="E114" s="22"/>
      <c r="F114" s="265" t="s">
        <v>201</v>
      </c>
      <c r="G114" s="244"/>
      <c r="H114" s="244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41"/>
      <c r="T114" s="50"/>
      <c r="U114" s="22"/>
      <c r="V114" s="22"/>
      <c r="W114" s="22"/>
      <c r="X114" s="22"/>
      <c r="Y114" s="22"/>
      <c r="Z114" s="22"/>
      <c r="AA114" s="51"/>
      <c r="AT114" s="6" t="s">
        <v>129</v>
      </c>
      <c r="AU114" s="6" t="s">
        <v>76</v>
      </c>
    </row>
    <row r="115" spans="2:65" s="6" customFormat="1" ht="15.75" customHeight="1">
      <c r="B115" s="21"/>
      <c r="C115" s="117" t="s">
        <v>203</v>
      </c>
      <c r="D115" s="117" t="s">
        <v>122</v>
      </c>
      <c r="E115" s="118" t="s">
        <v>204</v>
      </c>
      <c r="F115" s="270" t="s">
        <v>205</v>
      </c>
      <c r="G115" s="271"/>
      <c r="H115" s="271"/>
      <c r="I115" s="271"/>
      <c r="J115" s="120" t="s">
        <v>206</v>
      </c>
      <c r="K115" s="121">
        <v>1</v>
      </c>
      <c r="L115" s="272"/>
      <c r="M115" s="271"/>
      <c r="N115" s="273">
        <f>ROUND($L$115*$K$115,2)</f>
        <v>0</v>
      </c>
      <c r="O115" s="271"/>
      <c r="P115" s="271"/>
      <c r="Q115" s="271"/>
      <c r="R115" s="119" t="s">
        <v>126</v>
      </c>
      <c r="S115" s="41"/>
      <c r="T115" s="122"/>
      <c r="U115" s="123" t="s">
        <v>38</v>
      </c>
      <c r="V115" s="22"/>
      <c r="W115" s="22"/>
      <c r="X115" s="124">
        <v>0.00026</v>
      </c>
      <c r="Y115" s="124">
        <f>$X$115*$K$115</f>
        <v>0.00026</v>
      </c>
      <c r="Z115" s="124">
        <v>0</v>
      </c>
      <c r="AA115" s="125">
        <f>$Z$115*$K$115</f>
        <v>0</v>
      </c>
      <c r="AR115" s="80" t="s">
        <v>127</v>
      </c>
      <c r="AT115" s="80" t="s">
        <v>122</v>
      </c>
      <c r="AU115" s="80" t="s">
        <v>76</v>
      </c>
      <c r="AY115" s="6" t="s">
        <v>121</v>
      </c>
      <c r="BE115" s="126">
        <f>IF($U$115="základní",$N$115,0)</f>
        <v>0</v>
      </c>
      <c r="BF115" s="126">
        <f>IF($U$115="snížená",$N$115,0)</f>
        <v>0</v>
      </c>
      <c r="BG115" s="126">
        <f>IF($U$115="zákl. přenesená",$N$115,0)</f>
        <v>0</v>
      </c>
      <c r="BH115" s="126">
        <f>IF($U$115="sníž. přenesená",$N$115,0)</f>
        <v>0</v>
      </c>
      <c r="BI115" s="126">
        <f>IF($U$115="nulová",$N$115,0)</f>
        <v>0</v>
      </c>
      <c r="BJ115" s="80" t="s">
        <v>17</v>
      </c>
      <c r="BK115" s="126">
        <f>ROUND($L$115*$K$115,2)</f>
        <v>0</v>
      </c>
      <c r="BL115" s="80" t="s">
        <v>127</v>
      </c>
      <c r="BM115" s="80" t="s">
        <v>207</v>
      </c>
    </row>
    <row r="116" spans="2:47" s="6" customFormat="1" ht="16.5" customHeight="1">
      <c r="B116" s="21"/>
      <c r="C116" s="22"/>
      <c r="D116" s="22"/>
      <c r="E116" s="22"/>
      <c r="F116" s="265" t="s">
        <v>205</v>
      </c>
      <c r="G116" s="244"/>
      <c r="H116" s="244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41"/>
      <c r="T116" s="50"/>
      <c r="U116" s="22"/>
      <c r="V116" s="22"/>
      <c r="W116" s="22"/>
      <c r="X116" s="22"/>
      <c r="Y116" s="22"/>
      <c r="Z116" s="22"/>
      <c r="AA116" s="51"/>
      <c r="AT116" s="6" t="s">
        <v>129</v>
      </c>
      <c r="AU116" s="6" t="s">
        <v>76</v>
      </c>
    </row>
    <row r="117" spans="2:65" s="6" customFormat="1" ht="27" customHeight="1">
      <c r="B117" s="21"/>
      <c r="C117" s="117" t="s">
        <v>7</v>
      </c>
      <c r="D117" s="117" t="s">
        <v>122</v>
      </c>
      <c r="E117" s="118" t="s">
        <v>208</v>
      </c>
      <c r="F117" s="270" t="s">
        <v>209</v>
      </c>
      <c r="G117" s="271"/>
      <c r="H117" s="271"/>
      <c r="I117" s="271"/>
      <c r="J117" s="120" t="s">
        <v>136</v>
      </c>
      <c r="K117" s="121">
        <v>10</v>
      </c>
      <c r="L117" s="272"/>
      <c r="M117" s="271"/>
      <c r="N117" s="273">
        <f>ROUND($L$117*$K$117,2)</f>
        <v>0</v>
      </c>
      <c r="O117" s="271"/>
      <c r="P117" s="271"/>
      <c r="Q117" s="271"/>
      <c r="R117" s="119" t="s">
        <v>126</v>
      </c>
      <c r="S117" s="41"/>
      <c r="T117" s="122"/>
      <c r="U117" s="123" t="s">
        <v>38</v>
      </c>
      <c r="V117" s="22"/>
      <c r="W117" s="22"/>
      <c r="X117" s="124">
        <v>0.00019</v>
      </c>
      <c r="Y117" s="124">
        <f>$X$117*$K$117</f>
        <v>0.0019000000000000002</v>
      </c>
      <c r="Z117" s="124">
        <v>0</v>
      </c>
      <c r="AA117" s="125">
        <f>$Z$117*$K$117</f>
        <v>0</v>
      </c>
      <c r="AR117" s="80" t="s">
        <v>127</v>
      </c>
      <c r="AT117" s="80" t="s">
        <v>122</v>
      </c>
      <c r="AU117" s="80" t="s">
        <v>76</v>
      </c>
      <c r="AY117" s="6" t="s">
        <v>121</v>
      </c>
      <c r="BE117" s="126">
        <f>IF($U$117="základní",$N$117,0)</f>
        <v>0</v>
      </c>
      <c r="BF117" s="126">
        <f>IF($U$117="snížená",$N$117,0)</f>
        <v>0</v>
      </c>
      <c r="BG117" s="126">
        <f>IF($U$117="zákl. přenesená",$N$117,0)</f>
        <v>0</v>
      </c>
      <c r="BH117" s="126">
        <f>IF($U$117="sníž. přenesená",$N$117,0)</f>
        <v>0</v>
      </c>
      <c r="BI117" s="126">
        <f>IF($U$117="nulová",$N$117,0)</f>
        <v>0</v>
      </c>
      <c r="BJ117" s="80" t="s">
        <v>17</v>
      </c>
      <c r="BK117" s="126">
        <f>ROUND($L$117*$K$117,2)</f>
        <v>0</v>
      </c>
      <c r="BL117" s="80" t="s">
        <v>127</v>
      </c>
      <c r="BM117" s="80" t="s">
        <v>210</v>
      </c>
    </row>
    <row r="118" spans="2:47" s="6" customFormat="1" ht="16.5" customHeight="1">
      <c r="B118" s="21"/>
      <c r="C118" s="22"/>
      <c r="D118" s="22"/>
      <c r="E118" s="22"/>
      <c r="F118" s="265" t="s">
        <v>209</v>
      </c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41"/>
      <c r="T118" s="50"/>
      <c r="U118" s="22"/>
      <c r="V118" s="22"/>
      <c r="W118" s="22"/>
      <c r="X118" s="22"/>
      <c r="Y118" s="22"/>
      <c r="Z118" s="22"/>
      <c r="AA118" s="51"/>
      <c r="AT118" s="6" t="s">
        <v>129</v>
      </c>
      <c r="AU118" s="6" t="s">
        <v>76</v>
      </c>
    </row>
    <row r="119" spans="2:65" s="6" customFormat="1" ht="27" customHeight="1">
      <c r="B119" s="21"/>
      <c r="C119" s="117" t="s">
        <v>211</v>
      </c>
      <c r="D119" s="117" t="s">
        <v>122</v>
      </c>
      <c r="E119" s="118" t="s">
        <v>212</v>
      </c>
      <c r="F119" s="270" t="s">
        <v>213</v>
      </c>
      <c r="G119" s="271"/>
      <c r="H119" s="271"/>
      <c r="I119" s="271"/>
      <c r="J119" s="120" t="s">
        <v>136</v>
      </c>
      <c r="K119" s="121">
        <v>10</v>
      </c>
      <c r="L119" s="272"/>
      <c r="M119" s="271"/>
      <c r="N119" s="273">
        <f>ROUND($L$119*$K$119,2)</f>
        <v>0</v>
      </c>
      <c r="O119" s="271"/>
      <c r="P119" s="271"/>
      <c r="Q119" s="271"/>
      <c r="R119" s="119" t="s">
        <v>126</v>
      </c>
      <c r="S119" s="41"/>
      <c r="T119" s="122"/>
      <c r="U119" s="123" t="s">
        <v>38</v>
      </c>
      <c r="V119" s="22"/>
      <c r="W119" s="22"/>
      <c r="X119" s="124">
        <v>1E-05</v>
      </c>
      <c r="Y119" s="124">
        <f>$X$119*$K$119</f>
        <v>0.0001</v>
      </c>
      <c r="Z119" s="124">
        <v>0</v>
      </c>
      <c r="AA119" s="125">
        <f>$Z$119*$K$119</f>
        <v>0</v>
      </c>
      <c r="AR119" s="80" t="s">
        <v>127</v>
      </c>
      <c r="AT119" s="80" t="s">
        <v>122</v>
      </c>
      <c r="AU119" s="80" t="s">
        <v>76</v>
      </c>
      <c r="AY119" s="6" t="s">
        <v>121</v>
      </c>
      <c r="BE119" s="126">
        <f>IF($U$119="základní",$N$119,0)</f>
        <v>0</v>
      </c>
      <c r="BF119" s="126">
        <f>IF($U$119="snížená",$N$119,0)</f>
        <v>0</v>
      </c>
      <c r="BG119" s="126">
        <f>IF($U$119="zákl. přenesená",$N$119,0)</f>
        <v>0</v>
      </c>
      <c r="BH119" s="126">
        <f>IF($U$119="sníž. přenesená",$N$119,0)</f>
        <v>0</v>
      </c>
      <c r="BI119" s="126">
        <f>IF($U$119="nulová",$N$119,0)</f>
        <v>0</v>
      </c>
      <c r="BJ119" s="80" t="s">
        <v>17</v>
      </c>
      <c r="BK119" s="126">
        <f>ROUND($L$119*$K$119,2)</f>
        <v>0</v>
      </c>
      <c r="BL119" s="80" t="s">
        <v>127</v>
      </c>
      <c r="BM119" s="80" t="s">
        <v>214</v>
      </c>
    </row>
    <row r="120" spans="2:47" s="6" customFormat="1" ht="16.5" customHeight="1">
      <c r="B120" s="21"/>
      <c r="C120" s="22"/>
      <c r="D120" s="22"/>
      <c r="E120" s="22"/>
      <c r="F120" s="265" t="s">
        <v>213</v>
      </c>
      <c r="G120" s="244"/>
      <c r="H120" s="244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41"/>
      <c r="T120" s="50"/>
      <c r="U120" s="22"/>
      <c r="V120" s="22"/>
      <c r="W120" s="22"/>
      <c r="X120" s="22"/>
      <c r="Y120" s="22"/>
      <c r="Z120" s="22"/>
      <c r="AA120" s="51"/>
      <c r="AT120" s="6" t="s">
        <v>129</v>
      </c>
      <c r="AU120" s="6" t="s">
        <v>76</v>
      </c>
    </row>
    <row r="121" spans="2:65" s="6" customFormat="1" ht="27" customHeight="1">
      <c r="B121" s="21"/>
      <c r="C121" s="117" t="s">
        <v>215</v>
      </c>
      <c r="D121" s="117" t="s">
        <v>122</v>
      </c>
      <c r="E121" s="118" t="s">
        <v>216</v>
      </c>
      <c r="F121" s="270" t="s">
        <v>217</v>
      </c>
      <c r="G121" s="271"/>
      <c r="H121" s="271"/>
      <c r="I121" s="271"/>
      <c r="J121" s="120" t="s">
        <v>158</v>
      </c>
      <c r="K121" s="121">
        <v>0.012</v>
      </c>
      <c r="L121" s="272"/>
      <c r="M121" s="271"/>
      <c r="N121" s="273">
        <f>ROUND($L$121*$K$121,2)</f>
        <v>0</v>
      </c>
      <c r="O121" s="271"/>
      <c r="P121" s="271"/>
      <c r="Q121" s="271"/>
      <c r="R121" s="119" t="s">
        <v>126</v>
      </c>
      <c r="S121" s="41"/>
      <c r="T121" s="122"/>
      <c r="U121" s="123" t="s">
        <v>38</v>
      </c>
      <c r="V121" s="22"/>
      <c r="W121" s="22"/>
      <c r="X121" s="124">
        <v>0</v>
      </c>
      <c r="Y121" s="124">
        <f>$X$121*$K$121</f>
        <v>0</v>
      </c>
      <c r="Z121" s="124">
        <v>0</v>
      </c>
      <c r="AA121" s="125">
        <f>$Z$121*$K$121</f>
        <v>0</v>
      </c>
      <c r="AR121" s="80" t="s">
        <v>127</v>
      </c>
      <c r="AT121" s="80" t="s">
        <v>122</v>
      </c>
      <c r="AU121" s="80" t="s">
        <v>76</v>
      </c>
      <c r="AY121" s="6" t="s">
        <v>121</v>
      </c>
      <c r="BE121" s="126">
        <f>IF($U$121="základní",$N$121,0)</f>
        <v>0</v>
      </c>
      <c r="BF121" s="126">
        <f>IF($U$121="snížená",$N$121,0)</f>
        <v>0</v>
      </c>
      <c r="BG121" s="126">
        <f>IF($U$121="zákl. přenesená",$N$121,0)</f>
        <v>0</v>
      </c>
      <c r="BH121" s="126">
        <f>IF($U$121="sníž. přenesená",$N$121,0)</f>
        <v>0</v>
      </c>
      <c r="BI121" s="126">
        <f>IF($U$121="nulová",$N$121,0)</f>
        <v>0</v>
      </c>
      <c r="BJ121" s="80" t="s">
        <v>17</v>
      </c>
      <c r="BK121" s="126">
        <f>ROUND($L$121*$K$121,2)</f>
        <v>0</v>
      </c>
      <c r="BL121" s="80" t="s">
        <v>127</v>
      </c>
      <c r="BM121" s="80" t="s">
        <v>218</v>
      </c>
    </row>
    <row r="122" spans="2:47" s="6" customFormat="1" ht="16.5" customHeight="1">
      <c r="B122" s="21"/>
      <c r="C122" s="22"/>
      <c r="D122" s="22"/>
      <c r="E122" s="22"/>
      <c r="F122" s="265" t="s">
        <v>217</v>
      </c>
      <c r="G122" s="244"/>
      <c r="H122" s="244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41"/>
      <c r="T122" s="50"/>
      <c r="U122" s="22"/>
      <c r="V122" s="22"/>
      <c r="W122" s="22"/>
      <c r="X122" s="22"/>
      <c r="Y122" s="22"/>
      <c r="Z122" s="22"/>
      <c r="AA122" s="51"/>
      <c r="AT122" s="6" t="s">
        <v>129</v>
      </c>
      <c r="AU122" s="6" t="s">
        <v>76</v>
      </c>
    </row>
    <row r="123" spans="2:63" s="106" customFormat="1" ht="30.75" customHeight="1">
      <c r="B123" s="107"/>
      <c r="C123" s="108"/>
      <c r="D123" s="116" t="s">
        <v>105</v>
      </c>
      <c r="E123" s="108"/>
      <c r="F123" s="108"/>
      <c r="G123" s="108"/>
      <c r="H123" s="108"/>
      <c r="I123" s="108"/>
      <c r="J123" s="108"/>
      <c r="K123" s="108"/>
      <c r="L123" s="108"/>
      <c r="M123" s="108"/>
      <c r="N123" s="269">
        <f>$BK$123</f>
        <v>0</v>
      </c>
      <c r="O123" s="268"/>
      <c r="P123" s="268"/>
      <c r="Q123" s="268"/>
      <c r="R123" s="108"/>
      <c r="S123" s="110"/>
      <c r="T123" s="111"/>
      <c r="U123" s="108"/>
      <c r="V123" s="108"/>
      <c r="W123" s="112">
        <f>SUM($W$124:$W$145)</f>
        <v>0</v>
      </c>
      <c r="X123" s="108"/>
      <c r="Y123" s="112">
        <f>SUM($Y$124:$Y$145)</f>
        <v>0.044230000000000005</v>
      </c>
      <c r="Z123" s="108"/>
      <c r="AA123" s="113">
        <f>SUM($AA$124:$AA$145)</f>
        <v>0.06587</v>
      </c>
      <c r="AR123" s="114" t="s">
        <v>76</v>
      </c>
      <c r="AT123" s="114" t="s">
        <v>67</v>
      </c>
      <c r="AU123" s="114" t="s">
        <v>17</v>
      </c>
      <c r="AY123" s="114" t="s">
        <v>121</v>
      </c>
      <c r="BK123" s="115">
        <f>SUM($BK$124:$BK$145)</f>
        <v>0</v>
      </c>
    </row>
    <row r="124" spans="2:65" s="6" customFormat="1" ht="15.75" customHeight="1">
      <c r="B124" s="21"/>
      <c r="C124" s="117" t="s">
        <v>219</v>
      </c>
      <c r="D124" s="117" t="s">
        <v>122</v>
      </c>
      <c r="E124" s="118" t="s">
        <v>220</v>
      </c>
      <c r="F124" s="270" t="s">
        <v>221</v>
      </c>
      <c r="G124" s="271"/>
      <c r="H124" s="271"/>
      <c r="I124" s="271"/>
      <c r="J124" s="120" t="s">
        <v>222</v>
      </c>
      <c r="K124" s="121">
        <v>1</v>
      </c>
      <c r="L124" s="272"/>
      <c r="M124" s="271"/>
      <c r="N124" s="273">
        <f>ROUND($L$124*$K$124,2)</f>
        <v>0</v>
      </c>
      <c r="O124" s="271"/>
      <c r="P124" s="271"/>
      <c r="Q124" s="271"/>
      <c r="R124" s="119" t="s">
        <v>126</v>
      </c>
      <c r="S124" s="41"/>
      <c r="T124" s="122"/>
      <c r="U124" s="123" t="s">
        <v>38</v>
      </c>
      <c r="V124" s="22"/>
      <c r="W124" s="22"/>
      <c r="X124" s="124">
        <v>0</v>
      </c>
      <c r="Y124" s="124">
        <f>$X$124*$K$124</f>
        <v>0</v>
      </c>
      <c r="Z124" s="124">
        <v>0.01933</v>
      </c>
      <c r="AA124" s="125">
        <f>$Z$124*$K$124</f>
        <v>0.01933</v>
      </c>
      <c r="AR124" s="80" t="s">
        <v>127</v>
      </c>
      <c r="AT124" s="80" t="s">
        <v>122</v>
      </c>
      <c r="AU124" s="80" t="s">
        <v>76</v>
      </c>
      <c r="AY124" s="6" t="s">
        <v>121</v>
      </c>
      <c r="BE124" s="126">
        <f>IF($U$124="základní",$N$124,0)</f>
        <v>0</v>
      </c>
      <c r="BF124" s="126">
        <f>IF($U$124="snížená",$N$124,0)</f>
        <v>0</v>
      </c>
      <c r="BG124" s="126">
        <f>IF($U$124="zákl. přenesená",$N$124,0)</f>
        <v>0</v>
      </c>
      <c r="BH124" s="126">
        <f>IF($U$124="sníž. přenesená",$N$124,0)</f>
        <v>0</v>
      </c>
      <c r="BI124" s="126">
        <f>IF($U$124="nulová",$N$124,0)</f>
        <v>0</v>
      </c>
      <c r="BJ124" s="80" t="s">
        <v>17</v>
      </c>
      <c r="BK124" s="126">
        <f>ROUND($L$124*$K$124,2)</f>
        <v>0</v>
      </c>
      <c r="BL124" s="80" t="s">
        <v>127</v>
      </c>
      <c r="BM124" s="80" t="s">
        <v>223</v>
      </c>
    </row>
    <row r="125" spans="2:47" s="6" customFormat="1" ht="16.5" customHeight="1">
      <c r="B125" s="21"/>
      <c r="C125" s="22"/>
      <c r="D125" s="22"/>
      <c r="E125" s="22"/>
      <c r="F125" s="265" t="s">
        <v>221</v>
      </c>
      <c r="G125" s="244"/>
      <c r="H125" s="244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41"/>
      <c r="T125" s="50"/>
      <c r="U125" s="22"/>
      <c r="V125" s="22"/>
      <c r="W125" s="22"/>
      <c r="X125" s="22"/>
      <c r="Y125" s="22"/>
      <c r="Z125" s="22"/>
      <c r="AA125" s="51"/>
      <c r="AT125" s="6" t="s">
        <v>129</v>
      </c>
      <c r="AU125" s="6" t="s">
        <v>76</v>
      </c>
    </row>
    <row r="126" spans="2:65" s="6" customFormat="1" ht="27" customHeight="1">
      <c r="B126" s="21"/>
      <c r="C126" s="117" t="s">
        <v>224</v>
      </c>
      <c r="D126" s="117" t="s">
        <v>122</v>
      </c>
      <c r="E126" s="118" t="s">
        <v>225</v>
      </c>
      <c r="F126" s="270" t="s">
        <v>226</v>
      </c>
      <c r="G126" s="271"/>
      <c r="H126" s="271"/>
      <c r="I126" s="271"/>
      <c r="J126" s="120" t="s">
        <v>222</v>
      </c>
      <c r="K126" s="121">
        <v>1</v>
      </c>
      <c r="L126" s="272"/>
      <c r="M126" s="271"/>
      <c r="N126" s="273">
        <f>ROUND($L$126*$K$126,2)</f>
        <v>0</v>
      </c>
      <c r="O126" s="271"/>
      <c r="P126" s="271"/>
      <c r="Q126" s="271"/>
      <c r="R126" s="119" t="s">
        <v>126</v>
      </c>
      <c r="S126" s="41"/>
      <c r="T126" s="122"/>
      <c r="U126" s="123" t="s">
        <v>38</v>
      </c>
      <c r="V126" s="22"/>
      <c r="W126" s="22"/>
      <c r="X126" s="124">
        <v>0.02407</v>
      </c>
      <c r="Y126" s="124">
        <f>$X$126*$K$126</f>
        <v>0.02407</v>
      </c>
      <c r="Z126" s="124">
        <v>0</v>
      </c>
      <c r="AA126" s="125">
        <f>$Z$126*$K$126</f>
        <v>0</v>
      </c>
      <c r="AR126" s="80" t="s">
        <v>127</v>
      </c>
      <c r="AT126" s="80" t="s">
        <v>122</v>
      </c>
      <c r="AU126" s="80" t="s">
        <v>76</v>
      </c>
      <c r="AY126" s="6" t="s">
        <v>121</v>
      </c>
      <c r="BE126" s="126">
        <f>IF($U$126="základní",$N$126,0)</f>
        <v>0</v>
      </c>
      <c r="BF126" s="126">
        <f>IF($U$126="snížená",$N$126,0)</f>
        <v>0</v>
      </c>
      <c r="BG126" s="126">
        <f>IF($U$126="zákl. přenesená",$N$126,0)</f>
        <v>0</v>
      </c>
      <c r="BH126" s="126">
        <f>IF($U$126="sníž. přenesená",$N$126,0)</f>
        <v>0</v>
      </c>
      <c r="BI126" s="126">
        <f>IF($U$126="nulová",$N$126,0)</f>
        <v>0</v>
      </c>
      <c r="BJ126" s="80" t="s">
        <v>17</v>
      </c>
      <c r="BK126" s="126">
        <f>ROUND($L$126*$K$126,2)</f>
        <v>0</v>
      </c>
      <c r="BL126" s="80" t="s">
        <v>127</v>
      </c>
      <c r="BM126" s="80" t="s">
        <v>227</v>
      </c>
    </row>
    <row r="127" spans="2:47" s="6" customFormat="1" ht="16.5" customHeight="1">
      <c r="B127" s="21"/>
      <c r="C127" s="22"/>
      <c r="D127" s="22"/>
      <c r="E127" s="22"/>
      <c r="F127" s="265" t="s">
        <v>228</v>
      </c>
      <c r="G127" s="244"/>
      <c r="H127" s="244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41"/>
      <c r="T127" s="50"/>
      <c r="U127" s="22"/>
      <c r="V127" s="22"/>
      <c r="W127" s="22"/>
      <c r="X127" s="22"/>
      <c r="Y127" s="22"/>
      <c r="Z127" s="22"/>
      <c r="AA127" s="51"/>
      <c r="AT127" s="6" t="s">
        <v>129</v>
      </c>
      <c r="AU127" s="6" t="s">
        <v>76</v>
      </c>
    </row>
    <row r="128" spans="2:65" s="6" customFormat="1" ht="15.75" customHeight="1">
      <c r="B128" s="21"/>
      <c r="C128" s="117" t="s">
        <v>229</v>
      </c>
      <c r="D128" s="117" t="s">
        <v>122</v>
      </c>
      <c r="E128" s="118" t="s">
        <v>230</v>
      </c>
      <c r="F128" s="270" t="s">
        <v>231</v>
      </c>
      <c r="G128" s="271"/>
      <c r="H128" s="271"/>
      <c r="I128" s="271"/>
      <c r="J128" s="120" t="s">
        <v>222</v>
      </c>
      <c r="K128" s="121">
        <v>2</v>
      </c>
      <c r="L128" s="272"/>
      <c r="M128" s="271"/>
      <c r="N128" s="273">
        <f>ROUND($L$128*$K$128,2)</f>
        <v>0</v>
      </c>
      <c r="O128" s="271"/>
      <c r="P128" s="271"/>
      <c r="Q128" s="271"/>
      <c r="R128" s="119" t="s">
        <v>126</v>
      </c>
      <c r="S128" s="41"/>
      <c r="T128" s="122"/>
      <c r="U128" s="123" t="s">
        <v>38</v>
      </c>
      <c r="V128" s="22"/>
      <c r="W128" s="22"/>
      <c r="X128" s="124">
        <v>0</v>
      </c>
      <c r="Y128" s="124">
        <f>$X$128*$K$128</f>
        <v>0</v>
      </c>
      <c r="Z128" s="124">
        <v>0.01946</v>
      </c>
      <c r="AA128" s="125">
        <f>$Z$128*$K$128</f>
        <v>0.03892</v>
      </c>
      <c r="AR128" s="80" t="s">
        <v>127</v>
      </c>
      <c r="AT128" s="80" t="s">
        <v>122</v>
      </c>
      <c r="AU128" s="80" t="s">
        <v>76</v>
      </c>
      <c r="AY128" s="6" t="s">
        <v>121</v>
      </c>
      <c r="BE128" s="126">
        <f>IF($U$128="základní",$N$128,0)</f>
        <v>0</v>
      </c>
      <c r="BF128" s="126">
        <f>IF($U$128="snížená",$N$128,0)</f>
        <v>0</v>
      </c>
      <c r="BG128" s="126">
        <f>IF($U$128="zákl. přenesená",$N$128,0)</f>
        <v>0</v>
      </c>
      <c r="BH128" s="126">
        <f>IF($U$128="sníž. přenesená",$N$128,0)</f>
        <v>0</v>
      </c>
      <c r="BI128" s="126">
        <f>IF($U$128="nulová",$N$128,0)</f>
        <v>0</v>
      </c>
      <c r="BJ128" s="80" t="s">
        <v>17</v>
      </c>
      <c r="BK128" s="126">
        <f>ROUND($L$128*$K$128,2)</f>
        <v>0</v>
      </c>
      <c r="BL128" s="80" t="s">
        <v>127</v>
      </c>
      <c r="BM128" s="80" t="s">
        <v>232</v>
      </c>
    </row>
    <row r="129" spans="2:47" s="6" customFormat="1" ht="16.5" customHeight="1">
      <c r="B129" s="21"/>
      <c r="C129" s="22"/>
      <c r="D129" s="22"/>
      <c r="E129" s="22"/>
      <c r="F129" s="265" t="s">
        <v>231</v>
      </c>
      <c r="G129" s="244"/>
      <c r="H129" s="244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41"/>
      <c r="T129" s="50"/>
      <c r="U129" s="22"/>
      <c r="V129" s="22"/>
      <c r="W129" s="22"/>
      <c r="X129" s="22"/>
      <c r="Y129" s="22"/>
      <c r="Z129" s="22"/>
      <c r="AA129" s="51"/>
      <c r="AT129" s="6" t="s">
        <v>129</v>
      </c>
      <c r="AU129" s="6" t="s">
        <v>76</v>
      </c>
    </row>
    <row r="130" spans="2:65" s="6" customFormat="1" ht="27" customHeight="1">
      <c r="B130" s="21"/>
      <c r="C130" s="117" t="s">
        <v>233</v>
      </c>
      <c r="D130" s="117" t="s">
        <v>122</v>
      </c>
      <c r="E130" s="118" t="s">
        <v>234</v>
      </c>
      <c r="F130" s="270" t="s">
        <v>235</v>
      </c>
      <c r="G130" s="271"/>
      <c r="H130" s="271"/>
      <c r="I130" s="271"/>
      <c r="J130" s="120" t="s">
        <v>222</v>
      </c>
      <c r="K130" s="121">
        <v>1</v>
      </c>
      <c r="L130" s="272"/>
      <c r="M130" s="271"/>
      <c r="N130" s="273">
        <f>ROUND($L$130*$K$130,2)</f>
        <v>0</v>
      </c>
      <c r="O130" s="271"/>
      <c r="P130" s="271"/>
      <c r="Q130" s="271"/>
      <c r="R130" s="119" t="s">
        <v>126</v>
      </c>
      <c r="S130" s="41"/>
      <c r="T130" s="122"/>
      <c r="U130" s="123" t="s">
        <v>38</v>
      </c>
      <c r="V130" s="22"/>
      <c r="W130" s="22"/>
      <c r="X130" s="124">
        <v>0.01558</v>
      </c>
      <c r="Y130" s="124">
        <f>$X$130*$K$130</f>
        <v>0.01558</v>
      </c>
      <c r="Z130" s="124">
        <v>0</v>
      </c>
      <c r="AA130" s="125">
        <f>$Z$130*$K$130</f>
        <v>0</v>
      </c>
      <c r="AR130" s="80" t="s">
        <v>127</v>
      </c>
      <c r="AT130" s="80" t="s">
        <v>122</v>
      </c>
      <c r="AU130" s="80" t="s">
        <v>76</v>
      </c>
      <c r="AY130" s="6" t="s">
        <v>121</v>
      </c>
      <c r="BE130" s="126">
        <f>IF($U$130="základní",$N$130,0)</f>
        <v>0</v>
      </c>
      <c r="BF130" s="126">
        <f>IF($U$130="snížená",$N$130,0)</f>
        <v>0</v>
      </c>
      <c r="BG130" s="126">
        <f>IF($U$130="zákl. přenesená",$N$130,0)</f>
        <v>0</v>
      </c>
      <c r="BH130" s="126">
        <f>IF($U$130="sníž. přenesená",$N$130,0)</f>
        <v>0</v>
      </c>
      <c r="BI130" s="126">
        <f>IF($U$130="nulová",$N$130,0)</f>
        <v>0</v>
      </c>
      <c r="BJ130" s="80" t="s">
        <v>17</v>
      </c>
      <c r="BK130" s="126">
        <f>ROUND($L$130*$K$130,2)</f>
        <v>0</v>
      </c>
      <c r="BL130" s="80" t="s">
        <v>127</v>
      </c>
      <c r="BM130" s="80" t="s">
        <v>236</v>
      </c>
    </row>
    <row r="131" spans="2:47" s="6" customFormat="1" ht="16.5" customHeight="1">
      <c r="B131" s="21"/>
      <c r="C131" s="22"/>
      <c r="D131" s="22"/>
      <c r="E131" s="22"/>
      <c r="F131" s="265" t="s">
        <v>235</v>
      </c>
      <c r="G131" s="244"/>
      <c r="H131" s="244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41"/>
      <c r="T131" s="50"/>
      <c r="U131" s="22"/>
      <c r="V131" s="22"/>
      <c r="W131" s="22"/>
      <c r="X131" s="22"/>
      <c r="Y131" s="22"/>
      <c r="Z131" s="22"/>
      <c r="AA131" s="51"/>
      <c r="AT131" s="6" t="s">
        <v>129</v>
      </c>
      <c r="AU131" s="6" t="s">
        <v>76</v>
      </c>
    </row>
    <row r="132" spans="2:65" s="6" customFormat="1" ht="27" customHeight="1">
      <c r="B132" s="21"/>
      <c r="C132" s="117" t="s">
        <v>237</v>
      </c>
      <c r="D132" s="117" t="s">
        <v>122</v>
      </c>
      <c r="E132" s="118" t="s">
        <v>238</v>
      </c>
      <c r="F132" s="270" t="s">
        <v>239</v>
      </c>
      <c r="G132" s="271"/>
      <c r="H132" s="271"/>
      <c r="I132" s="271"/>
      <c r="J132" s="120" t="s">
        <v>158</v>
      </c>
      <c r="K132" s="121">
        <v>0.065</v>
      </c>
      <c r="L132" s="272"/>
      <c r="M132" s="271"/>
      <c r="N132" s="273">
        <f>ROUND($L$132*$K$132,2)</f>
        <v>0</v>
      </c>
      <c r="O132" s="271"/>
      <c r="P132" s="271"/>
      <c r="Q132" s="271"/>
      <c r="R132" s="119" t="s">
        <v>126</v>
      </c>
      <c r="S132" s="41"/>
      <c r="T132" s="122"/>
      <c r="U132" s="123" t="s">
        <v>38</v>
      </c>
      <c r="V132" s="22"/>
      <c r="W132" s="22"/>
      <c r="X132" s="124">
        <v>0</v>
      </c>
      <c r="Y132" s="124">
        <f>$X$132*$K$132</f>
        <v>0</v>
      </c>
      <c r="Z132" s="124">
        <v>0</v>
      </c>
      <c r="AA132" s="125">
        <f>$Z$132*$K$132</f>
        <v>0</v>
      </c>
      <c r="AR132" s="80" t="s">
        <v>127</v>
      </c>
      <c r="AT132" s="80" t="s">
        <v>122</v>
      </c>
      <c r="AU132" s="80" t="s">
        <v>76</v>
      </c>
      <c r="AY132" s="6" t="s">
        <v>121</v>
      </c>
      <c r="BE132" s="126">
        <f>IF($U$132="základní",$N$132,0)</f>
        <v>0</v>
      </c>
      <c r="BF132" s="126">
        <f>IF($U$132="snížená",$N$132,0)</f>
        <v>0</v>
      </c>
      <c r="BG132" s="126">
        <f>IF($U$132="zákl. přenesená",$N$132,0)</f>
        <v>0</v>
      </c>
      <c r="BH132" s="126">
        <f>IF($U$132="sníž. přenesená",$N$132,0)</f>
        <v>0</v>
      </c>
      <c r="BI132" s="126">
        <f>IF($U$132="nulová",$N$132,0)</f>
        <v>0</v>
      </c>
      <c r="BJ132" s="80" t="s">
        <v>17</v>
      </c>
      <c r="BK132" s="126">
        <f>ROUND($L$132*$K$132,2)</f>
        <v>0</v>
      </c>
      <c r="BL132" s="80" t="s">
        <v>127</v>
      </c>
      <c r="BM132" s="80" t="s">
        <v>240</v>
      </c>
    </row>
    <row r="133" spans="2:47" s="6" customFormat="1" ht="16.5" customHeight="1">
      <c r="B133" s="21"/>
      <c r="C133" s="22"/>
      <c r="D133" s="22"/>
      <c r="E133" s="22"/>
      <c r="F133" s="265" t="s">
        <v>239</v>
      </c>
      <c r="G133" s="244"/>
      <c r="H133" s="244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41"/>
      <c r="T133" s="50"/>
      <c r="U133" s="22"/>
      <c r="V133" s="22"/>
      <c r="W133" s="22"/>
      <c r="X133" s="22"/>
      <c r="Y133" s="22"/>
      <c r="Z133" s="22"/>
      <c r="AA133" s="51"/>
      <c r="AT133" s="6" t="s">
        <v>129</v>
      </c>
      <c r="AU133" s="6" t="s">
        <v>76</v>
      </c>
    </row>
    <row r="134" spans="2:65" s="6" customFormat="1" ht="27" customHeight="1">
      <c r="B134" s="21"/>
      <c r="C134" s="117" t="s">
        <v>241</v>
      </c>
      <c r="D134" s="117" t="s">
        <v>122</v>
      </c>
      <c r="E134" s="118" t="s">
        <v>242</v>
      </c>
      <c r="F134" s="270" t="s">
        <v>243</v>
      </c>
      <c r="G134" s="271"/>
      <c r="H134" s="271"/>
      <c r="I134" s="271"/>
      <c r="J134" s="120" t="s">
        <v>222</v>
      </c>
      <c r="K134" s="121">
        <v>3</v>
      </c>
      <c r="L134" s="272"/>
      <c r="M134" s="271"/>
      <c r="N134" s="273">
        <f>ROUND($L$134*$K$134,2)</f>
        <v>0</v>
      </c>
      <c r="O134" s="271"/>
      <c r="P134" s="271"/>
      <c r="Q134" s="271"/>
      <c r="R134" s="119" t="s">
        <v>126</v>
      </c>
      <c r="S134" s="41"/>
      <c r="T134" s="122"/>
      <c r="U134" s="123" t="s">
        <v>38</v>
      </c>
      <c r="V134" s="22"/>
      <c r="W134" s="22"/>
      <c r="X134" s="124">
        <v>0.0003</v>
      </c>
      <c r="Y134" s="124">
        <f>$X$134*$K$134</f>
        <v>0.0009</v>
      </c>
      <c r="Z134" s="124">
        <v>0</v>
      </c>
      <c r="AA134" s="125">
        <f>$Z$134*$K$134</f>
        <v>0</v>
      </c>
      <c r="AR134" s="80" t="s">
        <v>127</v>
      </c>
      <c r="AT134" s="80" t="s">
        <v>122</v>
      </c>
      <c r="AU134" s="80" t="s">
        <v>76</v>
      </c>
      <c r="AY134" s="6" t="s">
        <v>121</v>
      </c>
      <c r="BE134" s="126">
        <f>IF($U$134="základní",$N$134,0)</f>
        <v>0</v>
      </c>
      <c r="BF134" s="126">
        <f>IF($U$134="snížená",$N$134,0)</f>
        <v>0</v>
      </c>
      <c r="BG134" s="126">
        <f>IF($U$134="zákl. přenesená",$N$134,0)</f>
        <v>0</v>
      </c>
      <c r="BH134" s="126">
        <f>IF($U$134="sníž. přenesená",$N$134,0)</f>
        <v>0</v>
      </c>
      <c r="BI134" s="126">
        <f>IF($U$134="nulová",$N$134,0)</f>
        <v>0</v>
      </c>
      <c r="BJ134" s="80" t="s">
        <v>17</v>
      </c>
      <c r="BK134" s="126">
        <f>ROUND($L$134*$K$134,2)</f>
        <v>0</v>
      </c>
      <c r="BL134" s="80" t="s">
        <v>127</v>
      </c>
      <c r="BM134" s="80" t="s">
        <v>244</v>
      </c>
    </row>
    <row r="135" spans="2:47" s="6" customFormat="1" ht="16.5" customHeight="1">
      <c r="B135" s="21"/>
      <c r="C135" s="22"/>
      <c r="D135" s="22"/>
      <c r="E135" s="22"/>
      <c r="F135" s="265" t="s">
        <v>243</v>
      </c>
      <c r="G135" s="244"/>
      <c r="H135" s="244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41"/>
      <c r="T135" s="50"/>
      <c r="U135" s="22"/>
      <c r="V135" s="22"/>
      <c r="W135" s="22"/>
      <c r="X135" s="22"/>
      <c r="Y135" s="22"/>
      <c r="Z135" s="22"/>
      <c r="AA135" s="51"/>
      <c r="AT135" s="6" t="s">
        <v>129</v>
      </c>
      <c r="AU135" s="6" t="s">
        <v>76</v>
      </c>
    </row>
    <row r="136" spans="2:65" s="6" customFormat="1" ht="15.75" customHeight="1">
      <c r="B136" s="21"/>
      <c r="C136" s="117" t="s">
        <v>245</v>
      </c>
      <c r="D136" s="117" t="s">
        <v>122</v>
      </c>
      <c r="E136" s="118" t="s">
        <v>246</v>
      </c>
      <c r="F136" s="270" t="s">
        <v>247</v>
      </c>
      <c r="G136" s="271"/>
      <c r="H136" s="271"/>
      <c r="I136" s="271"/>
      <c r="J136" s="120" t="s">
        <v>222</v>
      </c>
      <c r="K136" s="121">
        <v>2</v>
      </c>
      <c r="L136" s="272"/>
      <c r="M136" s="271"/>
      <c r="N136" s="273">
        <f>ROUND($L$136*$K$136,2)</f>
        <v>0</v>
      </c>
      <c r="O136" s="271"/>
      <c r="P136" s="271"/>
      <c r="Q136" s="271"/>
      <c r="R136" s="119" t="s">
        <v>126</v>
      </c>
      <c r="S136" s="41"/>
      <c r="T136" s="122"/>
      <c r="U136" s="123" t="s">
        <v>38</v>
      </c>
      <c r="V136" s="22"/>
      <c r="W136" s="22"/>
      <c r="X136" s="124">
        <v>0</v>
      </c>
      <c r="Y136" s="124">
        <f>$X$136*$K$136</f>
        <v>0</v>
      </c>
      <c r="Z136" s="124">
        <v>0.00156</v>
      </c>
      <c r="AA136" s="125">
        <f>$Z$136*$K$136</f>
        <v>0.00312</v>
      </c>
      <c r="AR136" s="80" t="s">
        <v>127</v>
      </c>
      <c r="AT136" s="80" t="s">
        <v>122</v>
      </c>
      <c r="AU136" s="80" t="s">
        <v>76</v>
      </c>
      <c r="AY136" s="6" t="s">
        <v>121</v>
      </c>
      <c r="BE136" s="126">
        <f>IF($U$136="základní",$N$136,0)</f>
        <v>0</v>
      </c>
      <c r="BF136" s="126">
        <f>IF($U$136="snížená",$N$136,0)</f>
        <v>0</v>
      </c>
      <c r="BG136" s="126">
        <f>IF($U$136="zákl. přenesená",$N$136,0)</f>
        <v>0</v>
      </c>
      <c r="BH136" s="126">
        <f>IF($U$136="sníž. přenesená",$N$136,0)</f>
        <v>0</v>
      </c>
      <c r="BI136" s="126">
        <f>IF($U$136="nulová",$N$136,0)</f>
        <v>0</v>
      </c>
      <c r="BJ136" s="80" t="s">
        <v>17</v>
      </c>
      <c r="BK136" s="126">
        <f>ROUND($L$136*$K$136,2)</f>
        <v>0</v>
      </c>
      <c r="BL136" s="80" t="s">
        <v>127</v>
      </c>
      <c r="BM136" s="80" t="s">
        <v>248</v>
      </c>
    </row>
    <row r="137" spans="2:47" s="6" customFormat="1" ht="16.5" customHeight="1">
      <c r="B137" s="21"/>
      <c r="C137" s="22"/>
      <c r="D137" s="22"/>
      <c r="E137" s="22"/>
      <c r="F137" s="265" t="s">
        <v>247</v>
      </c>
      <c r="G137" s="244"/>
      <c r="H137" s="244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41"/>
      <c r="T137" s="50"/>
      <c r="U137" s="22"/>
      <c r="V137" s="22"/>
      <c r="W137" s="22"/>
      <c r="X137" s="22"/>
      <c r="Y137" s="22"/>
      <c r="Z137" s="22"/>
      <c r="AA137" s="51"/>
      <c r="AT137" s="6" t="s">
        <v>129</v>
      </c>
      <c r="AU137" s="6" t="s">
        <v>76</v>
      </c>
    </row>
    <row r="138" spans="2:65" s="6" customFormat="1" ht="27" customHeight="1">
      <c r="B138" s="21"/>
      <c r="C138" s="117" t="s">
        <v>249</v>
      </c>
      <c r="D138" s="117" t="s">
        <v>122</v>
      </c>
      <c r="E138" s="118" t="s">
        <v>250</v>
      </c>
      <c r="F138" s="270" t="s">
        <v>251</v>
      </c>
      <c r="G138" s="271"/>
      <c r="H138" s="271"/>
      <c r="I138" s="271"/>
      <c r="J138" s="120" t="s">
        <v>222</v>
      </c>
      <c r="K138" s="121">
        <v>1</v>
      </c>
      <c r="L138" s="272"/>
      <c r="M138" s="271"/>
      <c r="N138" s="273">
        <f>ROUND($L$138*$K$138,2)</f>
        <v>0</v>
      </c>
      <c r="O138" s="271"/>
      <c r="P138" s="271"/>
      <c r="Q138" s="271"/>
      <c r="R138" s="119" t="s">
        <v>126</v>
      </c>
      <c r="S138" s="41"/>
      <c r="T138" s="122"/>
      <c r="U138" s="123" t="s">
        <v>38</v>
      </c>
      <c r="V138" s="22"/>
      <c r="W138" s="22"/>
      <c r="X138" s="124">
        <v>0.00184</v>
      </c>
      <c r="Y138" s="124">
        <f>$X$138*$K$138</f>
        <v>0.00184</v>
      </c>
      <c r="Z138" s="124">
        <v>0</v>
      </c>
      <c r="AA138" s="125">
        <f>$Z$138*$K$138</f>
        <v>0</v>
      </c>
      <c r="AR138" s="80" t="s">
        <v>127</v>
      </c>
      <c r="AT138" s="80" t="s">
        <v>122</v>
      </c>
      <c r="AU138" s="80" t="s">
        <v>76</v>
      </c>
      <c r="AY138" s="6" t="s">
        <v>121</v>
      </c>
      <c r="BE138" s="126">
        <f>IF($U$138="základní",$N$138,0)</f>
        <v>0</v>
      </c>
      <c r="BF138" s="126">
        <f>IF($U$138="snížená",$N$138,0)</f>
        <v>0</v>
      </c>
      <c r="BG138" s="126">
        <f>IF($U$138="zákl. přenesená",$N$138,0)</f>
        <v>0</v>
      </c>
      <c r="BH138" s="126">
        <f>IF($U$138="sníž. přenesená",$N$138,0)</f>
        <v>0</v>
      </c>
      <c r="BI138" s="126">
        <f>IF($U$138="nulová",$N$138,0)</f>
        <v>0</v>
      </c>
      <c r="BJ138" s="80" t="s">
        <v>17</v>
      </c>
      <c r="BK138" s="126">
        <f>ROUND($L$138*$K$138,2)</f>
        <v>0</v>
      </c>
      <c r="BL138" s="80" t="s">
        <v>127</v>
      </c>
      <c r="BM138" s="80" t="s">
        <v>252</v>
      </c>
    </row>
    <row r="139" spans="2:47" s="6" customFormat="1" ht="16.5" customHeight="1">
      <c r="B139" s="21"/>
      <c r="C139" s="22"/>
      <c r="D139" s="22"/>
      <c r="E139" s="22"/>
      <c r="F139" s="265" t="s">
        <v>251</v>
      </c>
      <c r="G139" s="244"/>
      <c r="H139" s="244"/>
      <c r="I139" s="244"/>
      <c r="J139" s="244"/>
      <c r="K139" s="244"/>
      <c r="L139" s="244"/>
      <c r="M139" s="244"/>
      <c r="N139" s="244"/>
      <c r="O139" s="244"/>
      <c r="P139" s="244"/>
      <c r="Q139" s="244"/>
      <c r="R139" s="244"/>
      <c r="S139" s="41"/>
      <c r="T139" s="50"/>
      <c r="U139" s="22"/>
      <c r="V139" s="22"/>
      <c r="W139" s="22"/>
      <c r="X139" s="22"/>
      <c r="Y139" s="22"/>
      <c r="Z139" s="22"/>
      <c r="AA139" s="51"/>
      <c r="AT139" s="6" t="s">
        <v>129</v>
      </c>
      <c r="AU139" s="6" t="s">
        <v>76</v>
      </c>
    </row>
    <row r="140" spans="2:65" s="6" customFormat="1" ht="15.75" customHeight="1">
      <c r="B140" s="21"/>
      <c r="C140" s="117" t="s">
        <v>253</v>
      </c>
      <c r="D140" s="117" t="s">
        <v>122</v>
      </c>
      <c r="E140" s="118" t="s">
        <v>254</v>
      </c>
      <c r="F140" s="270" t="s">
        <v>255</v>
      </c>
      <c r="G140" s="271"/>
      <c r="H140" s="271"/>
      <c r="I140" s="271"/>
      <c r="J140" s="120" t="s">
        <v>125</v>
      </c>
      <c r="K140" s="121">
        <v>2</v>
      </c>
      <c r="L140" s="272"/>
      <c r="M140" s="271"/>
      <c r="N140" s="273">
        <f>ROUND($L$140*$K$140,2)</f>
        <v>0</v>
      </c>
      <c r="O140" s="271"/>
      <c r="P140" s="271"/>
      <c r="Q140" s="271"/>
      <c r="R140" s="119" t="s">
        <v>126</v>
      </c>
      <c r="S140" s="41"/>
      <c r="T140" s="122"/>
      <c r="U140" s="123" t="s">
        <v>38</v>
      </c>
      <c r="V140" s="22"/>
      <c r="W140" s="22"/>
      <c r="X140" s="124">
        <v>0</v>
      </c>
      <c r="Y140" s="124">
        <f>$X$140*$K$140</f>
        <v>0</v>
      </c>
      <c r="Z140" s="124">
        <v>0.00225</v>
      </c>
      <c r="AA140" s="125">
        <f>$Z$140*$K$140</f>
        <v>0.0045</v>
      </c>
      <c r="AR140" s="80" t="s">
        <v>127</v>
      </c>
      <c r="AT140" s="80" t="s">
        <v>122</v>
      </c>
      <c r="AU140" s="80" t="s">
        <v>76</v>
      </c>
      <c r="AY140" s="6" t="s">
        <v>121</v>
      </c>
      <c r="BE140" s="126">
        <f>IF($U$140="základní",$N$140,0)</f>
        <v>0</v>
      </c>
      <c r="BF140" s="126">
        <f>IF($U$140="snížená",$N$140,0)</f>
        <v>0</v>
      </c>
      <c r="BG140" s="126">
        <f>IF($U$140="zákl. přenesená",$N$140,0)</f>
        <v>0</v>
      </c>
      <c r="BH140" s="126">
        <f>IF($U$140="sníž. přenesená",$N$140,0)</f>
        <v>0</v>
      </c>
      <c r="BI140" s="126">
        <f>IF($U$140="nulová",$N$140,0)</f>
        <v>0</v>
      </c>
      <c r="BJ140" s="80" t="s">
        <v>17</v>
      </c>
      <c r="BK140" s="126">
        <f>ROUND($L$140*$K$140,2)</f>
        <v>0</v>
      </c>
      <c r="BL140" s="80" t="s">
        <v>127</v>
      </c>
      <c r="BM140" s="80" t="s">
        <v>256</v>
      </c>
    </row>
    <row r="141" spans="2:47" s="6" customFormat="1" ht="16.5" customHeight="1">
      <c r="B141" s="21"/>
      <c r="C141" s="22"/>
      <c r="D141" s="22"/>
      <c r="E141" s="22"/>
      <c r="F141" s="265" t="s">
        <v>257</v>
      </c>
      <c r="G141" s="244"/>
      <c r="H141" s="244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41"/>
      <c r="T141" s="50"/>
      <c r="U141" s="22"/>
      <c r="V141" s="22"/>
      <c r="W141" s="22"/>
      <c r="X141" s="22"/>
      <c r="Y141" s="22"/>
      <c r="Z141" s="22"/>
      <c r="AA141" s="51"/>
      <c r="AT141" s="6" t="s">
        <v>129</v>
      </c>
      <c r="AU141" s="6" t="s">
        <v>76</v>
      </c>
    </row>
    <row r="142" spans="2:65" s="6" customFormat="1" ht="15.75" customHeight="1">
      <c r="B142" s="21"/>
      <c r="C142" s="117" t="s">
        <v>258</v>
      </c>
      <c r="D142" s="117" t="s">
        <v>122</v>
      </c>
      <c r="E142" s="118" t="s">
        <v>259</v>
      </c>
      <c r="F142" s="270" t="s">
        <v>260</v>
      </c>
      <c r="G142" s="271"/>
      <c r="H142" s="271"/>
      <c r="I142" s="271"/>
      <c r="J142" s="120" t="s">
        <v>222</v>
      </c>
      <c r="K142" s="121">
        <v>1</v>
      </c>
      <c r="L142" s="272"/>
      <c r="M142" s="271"/>
      <c r="N142" s="273">
        <f>ROUND($L$142*$K$142,2)</f>
        <v>0</v>
      </c>
      <c r="O142" s="271"/>
      <c r="P142" s="271"/>
      <c r="Q142" s="271"/>
      <c r="R142" s="119" t="s">
        <v>126</v>
      </c>
      <c r="S142" s="41"/>
      <c r="T142" s="122"/>
      <c r="U142" s="123" t="s">
        <v>38</v>
      </c>
      <c r="V142" s="22"/>
      <c r="W142" s="22"/>
      <c r="X142" s="124">
        <v>0.00184</v>
      </c>
      <c r="Y142" s="124">
        <f>$X$142*$K$142</f>
        <v>0.00184</v>
      </c>
      <c r="Z142" s="124">
        <v>0</v>
      </c>
      <c r="AA142" s="125">
        <f>$Z$142*$K$142</f>
        <v>0</v>
      </c>
      <c r="AR142" s="80" t="s">
        <v>127</v>
      </c>
      <c r="AT142" s="80" t="s">
        <v>122</v>
      </c>
      <c r="AU142" s="80" t="s">
        <v>76</v>
      </c>
      <c r="AY142" s="6" t="s">
        <v>121</v>
      </c>
      <c r="BE142" s="126">
        <f>IF($U$142="základní",$N$142,0)</f>
        <v>0</v>
      </c>
      <c r="BF142" s="126">
        <f>IF($U$142="snížená",$N$142,0)</f>
        <v>0</v>
      </c>
      <c r="BG142" s="126">
        <f>IF($U$142="zákl. přenesená",$N$142,0)</f>
        <v>0</v>
      </c>
      <c r="BH142" s="126">
        <f>IF($U$142="sníž. přenesená",$N$142,0)</f>
        <v>0</v>
      </c>
      <c r="BI142" s="126">
        <f>IF($U$142="nulová",$N$142,0)</f>
        <v>0</v>
      </c>
      <c r="BJ142" s="80" t="s">
        <v>17</v>
      </c>
      <c r="BK142" s="126">
        <f>ROUND($L$142*$K$142,2)</f>
        <v>0</v>
      </c>
      <c r="BL142" s="80" t="s">
        <v>127</v>
      </c>
      <c r="BM142" s="80" t="s">
        <v>261</v>
      </c>
    </row>
    <row r="143" spans="2:47" s="6" customFormat="1" ht="16.5" customHeight="1">
      <c r="B143" s="21"/>
      <c r="C143" s="22"/>
      <c r="D143" s="22"/>
      <c r="E143" s="22"/>
      <c r="F143" s="265" t="s">
        <v>260</v>
      </c>
      <c r="G143" s="244"/>
      <c r="H143" s="244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41"/>
      <c r="T143" s="50"/>
      <c r="U143" s="22"/>
      <c r="V143" s="22"/>
      <c r="W143" s="22"/>
      <c r="X143" s="22"/>
      <c r="Y143" s="22"/>
      <c r="Z143" s="22"/>
      <c r="AA143" s="51"/>
      <c r="AT143" s="6" t="s">
        <v>129</v>
      </c>
      <c r="AU143" s="6" t="s">
        <v>76</v>
      </c>
    </row>
    <row r="144" spans="2:65" s="6" customFormat="1" ht="27" customHeight="1">
      <c r="B144" s="21"/>
      <c r="C144" s="117" t="s">
        <v>262</v>
      </c>
      <c r="D144" s="117" t="s">
        <v>122</v>
      </c>
      <c r="E144" s="118" t="s">
        <v>263</v>
      </c>
      <c r="F144" s="270" t="s">
        <v>264</v>
      </c>
      <c r="G144" s="271"/>
      <c r="H144" s="271"/>
      <c r="I144" s="271"/>
      <c r="J144" s="120" t="s">
        <v>158</v>
      </c>
      <c r="K144" s="121">
        <v>0.044</v>
      </c>
      <c r="L144" s="272"/>
      <c r="M144" s="271"/>
      <c r="N144" s="273">
        <f>ROUND($L$144*$K$144,2)</f>
        <v>0</v>
      </c>
      <c r="O144" s="271"/>
      <c r="P144" s="271"/>
      <c r="Q144" s="271"/>
      <c r="R144" s="119" t="s">
        <v>126</v>
      </c>
      <c r="S144" s="41"/>
      <c r="T144" s="122"/>
      <c r="U144" s="123" t="s">
        <v>38</v>
      </c>
      <c r="V144" s="22"/>
      <c r="W144" s="22"/>
      <c r="X144" s="124">
        <v>0</v>
      </c>
      <c r="Y144" s="124">
        <f>$X$144*$K$144</f>
        <v>0</v>
      </c>
      <c r="Z144" s="124">
        <v>0</v>
      </c>
      <c r="AA144" s="125">
        <f>$Z$144*$K$144</f>
        <v>0</v>
      </c>
      <c r="AR144" s="80" t="s">
        <v>127</v>
      </c>
      <c r="AT144" s="80" t="s">
        <v>122</v>
      </c>
      <c r="AU144" s="80" t="s">
        <v>76</v>
      </c>
      <c r="AY144" s="6" t="s">
        <v>121</v>
      </c>
      <c r="BE144" s="126">
        <f>IF($U$144="základní",$N$144,0)</f>
        <v>0</v>
      </c>
      <c r="BF144" s="126">
        <f>IF($U$144="snížená",$N$144,0)</f>
        <v>0</v>
      </c>
      <c r="BG144" s="126">
        <f>IF($U$144="zákl. přenesená",$N$144,0)</f>
        <v>0</v>
      </c>
      <c r="BH144" s="126">
        <f>IF($U$144="sníž. přenesená",$N$144,0)</f>
        <v>0</v>
      </c>
      <c r="BI144" s="126">
        <f>IF($U$144="nulová",$N$144,0)</f>
        <v>0</v>
      </c>
      <c r="BJ144" s="80" t="s">
        <v>17</v>
      </c>
      <c r="BK144" s="126">
        <f>ROUND($L$144*$K$144,2)</f>
        <v>0</v>
      </c>
      <c r="BL144" s="80" t="s">
        <v>127</v>
      </c>
      <c r="BM144" s="80" t="s">
        <v>265</v>
      </c>
    </row>
    <row r="145" spans="2:47" s="6" customFormat="1" ht="16.5" customHeight="1">
      <c r="B145" s="21"/>
      <c r="C145" s="22"/>
      <c r="D145" s="22"/>
      <c r="E145" s="22"/>
      <c r="F145" s="265" t="s">
        <v>264</v>
      </c>
      <c r="G145" s="244"/>
      <c r="H145" s="244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41"/>
      <c r="T145" s="127"/>
      <c r="U145" s="128"/>
      <c r="V145" s="128"/>
      <c r="W145" s="128"/>
      <c r="X145" s="128"/>
      <c r="Y145" s="128"/>
      <c r="Z145" s="128"/>
      <c r="AA145" s="129"/>
      <c r="AT145" s="6" t="s">
        <v>129</v>
      </c>
      <c r="AU145" s="6" t="s">
        <v>76</v>
      </c>
    </row>
    <row r="146" spans="2:19" s="6" customFormat="1" ht="7.5" customHeight="1">
      <c r="B146" s="36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41"/>
    </row>
    <row r="147" s="2" customFormat="1" ht="14.25" customHeight="1"/>
  </sheetData>
  <sheetProtection password="CC35" sheet="1" objects="1" scenarios="1" formatColumns="0" formatRows="0" sort="0" autoFilter="0"/>
  <mergeCells count="187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C62:R62"/>
    <mergeCell ref="F64:Q64"/>
    <mergeCell ref="F65:Q65"/>
    <mergeCell ref="M67:P67"/>
    <mergeCell ref="M69:Q69"/>
    <mergeCell ref="F72:I72"/>
    <mergeCell ref="L72:M72"/>
    <mergeCell ref="N72:Q72"/>
    <mergeCell ref="F76:I76"/>
    <mergeCell ref="L76:M76"/>
    <mergeCell ref="N76:Q76"/>
    <mergeCell ref="F77:R77"/>
    <mergeCell ref="F78:I78"/>
    <mergeCell ref="L78:M78"/>
    <mergeCell ref="N78:Q78"/>
    <mergeCell ref="F79:R79"/>
    <mergeCell ref="F80:I80"/>
    <mergeCell ref="L80:M80"/>
    <mergeCell ref="N80:Q80"/>
    <mergeCell ref="F81:R81"/>
    <mergeCell ref="F82:I82"/>
    <mergeCell ref="L82:M82"/>
    <mergeCell ref="N82:Q82"/>
    <mergeCell ref="F83:R83"/>
    <mergeCell ref="F84:I84"/>
    <mergeCell ref="L84:M84"/>
    <mergeCell ref="N84:Q84"/>
    <mergeCell ref="F85:R85"/>
    <mergeCell ref="F86:I86"/>
    <mergeCell ref="L86:M86"/>
    <mergeCell ref="N86:Q86"/>
    <mergeCell ref="F87:R87"/>
    <mergeCell ref="F88:I88"/>
    <mergeCell ref="L88:M88"/>
    <mergeCell ref="N88:Q88"/>
    <mergeCell ref="F89:R89"/>
    <mergeCell ref="F90:I90"/>
    <mergeCell ref="L90:M90"/>
    <mergeCell ref="N90:Q90"/>
    <mergeCell ref="F91:R91"/>
    <mergeCell ref="F92:I92"/>
    <mergeCell ref="L92:M92"/>
    <mergeCell ref="N92:Q92"/>
    <mergeCell ref="F93:R93"/>
    <mergeCell ref="F94:I94"/>
    <mergeCell ref="L94:M94"/>
    <mergeCell ref="N94:Q94"/>
    <mergeCell ref="F95:R95"/>
    <mergeCell ref="F96:I96"/>
    <mergeCell ref="L96:M96"/>
    <mergeCell ref="N96:Q96"/>
    <mergeCell ref="F97:R97"/>
    <mergeCell ref="F98:I98"/>
    <mergeCell ref="L98:M98"/>
    <mergeCell ref="N98:Q98"/>
    <mergeCell ref="F99:R99"/>
    <mergeCell ref="F101:I101"/>
    <mergeCell ref="L101:M101"/>
    <mergeCell ref="N101:Q101"/>
    <mergeCell ref="F102:R102"/>
    <mergeCell ref="F103:I103"/>
    <mergeCell ref="L103:M103"/>
    <mergeCell ref="N103:Q103"/>
    <mergeCell ref="F104:R104"/>
    <mergeCell ref="F105:I105"/>
    <mergeCell ref="L105:M105"/>
    <mergeCell ref="N105:Q105"/>
    <mergeCell ref="F106:R106"/>
    <mergeCell ref="F107:I107"/>
    <mergeCell ref="L107:M107"/>
    <mergeCell ref="N107:Q107"/>
    <mergeCell ref="F108:R108"/>
    <mergeCell ref="F109:I109"/>
    <mergeCell ref="L109:M109"/>
    <mergeCell ref="N109:Q109"/>
    <mergeCell ref="F110:R110"/>
    <mergeCell ref="F111:I111"/>
    <mergeCell ref="L111:M111"/>
    <mergeCell ref="N111:Q111"/>
    <mergeCell ref="F112:R112"/>
    <mergeCell ref="F113:I113"/>
    <mergeCell ref="L113:M113"/>
    <mergeCell ref="N113:Q113"/>
    <mergeCell ref="F114:R114"/>
    <mergeCell ref="F115:I115"/>
    <mergeCell ref="L115:M115"/>
    <mergeCell ref="N115:Q115"/>
    <mergeCell ref="F116:R116"/>
    <mergeCell ref="F117:I117"/>
    <mergeCell ref="L117:M117"/>
    <mergeCell ref="N117:Q117"/>
    <mergeCell ref="F118:R118"/>
    <mergeCell ref="F119:I119"/>
    <mergeCell ref="L119:M119"/>
    <mergeCell ref="N119:Q119"/>
    <mergeCell ref="F120:R120"/>
    <mergeCell ref="F121:I121"/>
    <mergeCell ref="L121:M121"/>
    <mergeCell ref="N121:Q121"/>
    <mergeCell ref="F122:R122"/>
    <mergeCell ref="F124:I124"/>
    <mergeCell ref="L124:M124"/>
    <mergeCell ref="N124:Q124"/>
    <mergeCell ref="F125:R125"/>
    <mergeCell ref="F126:I126"/>
    <mergeCell ref="L126:M126"/>
    <mergeCell ref="N126:Q126"/>
    <mergeCell ref="F127:R127"/>
    <mergeCell ref="F128:I128"/>
    <mergeCell ref="L128:M128"/>
    <mergeCell ref="N128:Q128"/>
    <mergeCell ref="F129:R129"/>
    <mergeCell ref="F130:I130"/>
    <mergeCell ref="L130:M130"/>
    <mergeCell ref="N130:Q130"/>
    <mergeCell ref="F131:R131"/>
    <mergeCell ref="F132:I132"/>
    <mergeCell ref="L132:M132"/>
    <mergeCell ref="N132:Q132"/>
    <mergeCell ref="F133:R133"/>
    <mergeCell ref="F134:I134"/>
    <mergeCell ref="L134:M134"/>
    <mergeCell ref="N134:Q134"/>
    <mergeCell ref="F135:R135"/>
    <mergeCell ref="F136:I136"/>
    <mergeCell ref="L136:M136"/>
    <mergeCell ref="N136:Q136"/>
    <mergeCell ref="F137:R137"/>
    <mergeCell ref="F138:I138"/>
    <mergeCell ref="L138:M138"/>
    <mergeCell ref="N138:Q138"/>
    <mergeCell ref="F139:R139"/>
    <mergeCell ref="F140:I140"/>
    <mergeCell ref="L140:M140"/>
    <mergeCell ref="N140:Q140"/>
    <mergeCell ref="L142:M142"/>
    <mergeCell ref="N142:Q142"/>
    <mergeCell ref="F143:R143"/>
    <mergeCell ref="F144:I144"/>
    <mergeCell ref="L144:M144"/>
    <mergeCell ref="N144:Q144"/>
    <mergeCell ref="H1:K1"/>
    <mergeCell ref="S2:AC2"/>
    <mergeCell ref="F145:R145"/>
    <mergeCell ref="N73:Q73"/>
    <mergeCell ref="N74:Q74"/>
    <mergeCell ref="N75:Q75"/>
    <mergeCell ref="N100:Q100"/>
    <mergeCell ref="N123:Q123"/>
    <mergeCell ref="F141:R141"/>
    <mergeCell ref="F142:I142"/>
  </mergeCells>
  <hyperlinks>
    <hyperlink ref="F1:G1" location="C2" tooltip="Krycí list soupisu" display="1) Krycí list soupisu"/>
    <hyperlink ref="H1:K1" location="C49" tooltip="Rekapitulace" display="2) Rekapitulace"/>
    <hyperlink ref="L1:M1" location="C72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4"/>
      <c r="B1" s="151"/>
      <c r="C1" s="151"/>
      <c r="D1" s="152" t="s">
        <v>1</v>
      </c>
      <c r="E1" s="151"/>
      <c r="F1" s="153" t="s">
        <v>742</v>
      </c>
      <c r="G1" s="153"/>
      <c r="H1" s="264" t="s">
        <v>743</v>
      </c>
      <c r="I1" s="264"/>
      <c r="J1" s="264"/>
      <c r="K1" s="264"/>
      <c r="L1" s="153" t="s">
        <v>744</v>
      </c>
      <c r="M1" s="153"/>
      <c r="N1" s="151"/>
      <c r="O1" s="152" t="s">
        <v>92</v>
      </c>
      <c r="P1" s="151"/>
      <c r="Q1" s="151"/>
      <c r="R1" s="151"/>
      <c r="S1" s="153" t="s">
        <v>745</v>
      </c>
      <c r="T1" s="153"/>
      <c r="U1" s="154"/>
      <c r="V1" s="15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55" t="s">
        <v>5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8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T2" s="2" t="s">
        <v>79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76</v>
      </c>
    </row>
    <row r="4" spans="2:46" s="2" customFormat="1" ht="37.5" customHeight="1">
      <c r="B4" s="10"/>
      <c r="C4" s="243" t="s">
        <v>93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7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15.75" customHeight="1">
      <c r="B6" s="10"/>
      <c r="C6" s="11"/>
      <c r="D6" s="16" t="s">
        <v>14</v>
      </c>
      <c r="E6" s="11"/>
      <c r="F6" s="274" t="str">
        <f>'Rekapitulace stavby'!$K$6</f>
        <v>0251-17 - Krušnohorská poliklinika s.r.o., Žižkova 151, Litvínov</v>
      </c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12"/>
    </row>
    <row r="7" spans="2:18" s="6" customFormat="1" ht="18.75" customHeight="1">
      <c r="B7" s="21"/>
      <c r="C7" s="22"/>
      <c r="D7" s="15" t="s">
        <v>94</v>
      </c>
      <c r="E7" s="22"/>
      <c r="F7" s="245" t="s">
        <v>266</v>
      </c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5"/>
    </row>
    <row r="8" spans="2:18" s="6" customFormat="1" ht="14.2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5"/>
    </row>
    <row r="9" spans="2:18" s="6" customFormat="1" ht="15" customHeight="1">
      <c r="B9" s="21"/>
      <c r="C9" s="22"/>
      <c r="D9" s="16" t="s">
        <v>96</v>
      </c>
      <c r="E9" s="22"/>
      <c r="F9" s="17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5"/>
    </row>
    <row r="10" spans="2:18" s="6" customFormat="1" ht="15" customHeight="1">
      <c r="B10" s="21"/>
      <c r="C10" s="22"/>
      <c r="D10" s="16" t="s">
        <v>18</v>
      </c>
      <c r="E10" s="22"/>
      <c r="F10" s="17" t="s">
        <v>19</v>
      </c>
      <c r="G10" s="22"/>
      <c r="H10" s="22"/>
      <c r="I10" s="22"/>
      <c r="J10" s="22"/>
      <c r="K10" s="22"/>
      <c r="L10" s="22"/>
      <c r="M10" s="16" t="s">
        <v>20</v>
      </c>
      <c r="N10" s="22"/>
      <c r="O10" s="275" t="str">
        <f>'Rekapitulace stavby'!$AN$8</f>
        <v>17.05.2017</v>
      </c>
      <c r="P10" s="244"/>
      <c r="Q10" s="22"/>
      <c r="R10" s="25"/>
    </row>
    <row r="11" spans="2:18" s="6" customFormat="1" ht="7.5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5"/>
    </row>
    <row r="12" spans="2:18" s="6" customFormat="1" ht="15" customHeight="1">
      <c r="B12" s="21"/>
      <c r="C12" s="22"/>
      <c r="D12" s="16" t="s">
        <v>24</v>
      </c>
      <c r="E12" s="22"/>
      <c r="F12" s="22"/>
      <c r="G12" s="22"/>
      <c r="H12" s="22"/>
      <c r="I12" s="22"/>
      <c r="J12" s="22"/>
      <c r="K12" s="22"/>
      <c r="L12" s="22"/>
      <c r="M12" s="16" t="s">
        <v>25</v>
      </c>
      <c r="N12" s="22"/>
      <c r="O12" s="246"/>
      <c r="P12" s="244"/>
      <c r="Q12" s="22"/>
      <c r="R12" s="25"/>
    </row>
    <row r="13" spans="2:18" s="6" customFormat="1" ht="18.75" customHeight="1">
      <c r="B13" s="21"/>
      <c r="C13" s="22"/>
      <c r="D13" s="22"/>
      <c r="E13" s="17" t="s">
        <v>26</v>
      </c>
      <c r="F13" s="22"/>
      <c r="G13" s="22"/>
      <c r="H13" s="22"/>
      <c r="I13" s="22"/>
      <c r="J13" s="22"/>
      <c r="K13" s="22"/>
      <c r="L13" s="22"/>
      <c r="M13" s="16" t="s">
        <v>27</v>
      </c>
      <c r="N13" s="22"/>
      <c r="O13" s="246"/>
      <c r="P13" s="244"/>
      <c r="Q13" s="22"/>
      <c r="R13" s="25"/>
    </row>
    <row r="14" spans="2:18" s="6" customFormat="1" ht="7.5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5"/>
    </row>
    <row r="15" spans="2:18" s="6" customFormat="1" ht="15" customHeight="1">
      <c r="B15" s="21"/>
      <c r="C15" s="22"/>
      <c r="D15" s="16" t="s">
        <v>28</v>
      </c>
      <c r="E15" s="22"/>
      <c r="F15" s="22"/>
      <c r="G15" s="22"/>
      <c r="H15" s="22"/>
      <c r="I15" s="22"/>
      <c r="J15" s="22"/>
      <c r="K15" s="22"/>
      <c r="L15" s="22"/>
      <c r="M15" s="16" t="s">
        <v>25</v>
      </c>
      <c r="N15" s="22"/>
      <c r="O15" s="246" t="str">
        <f>IF('Rekapitulace stavby'!$AN$13="","",'Rekapitulace stavby'!$AN$13)</f>
        <v>Vyplň údaj</v>
      </c>
      <c r="P15" s="244"/>
      <c r="Q15" s="22"/>
      <c r="R15" s="25"/>
    </row>
    <row r="16" spans="2:18" s="6" customFormat="1" ht="18.75" customHeight="1">
      <c r="B16" s="21"/>
      <c r="C16" s="22"/>
      <c r="D16" s="22"/>
      <c r="E16" s="17" t="str">
        <f>IF('Rekapitulace stavby'!$E$14="","",'Rekapitulace stavby'!$E$14)</f>
        <v>Vyplň údaj</v>
      </c>
      <c r="F16" s="22"/>
      <c r="G16" s="22"/>
      <c r="H16" s="22"/>
      <c r="I16" s="22"/>
      <c r="J16" s="22"/>
      <c r="K16" s="22"/>
      <c r="L16" s="22"/>
      <c r="M16" s="16" t="s">
        <v>27</v>
      </c>
      <c r="N16" s="22"/>
      <c r="O16" s="246" t="str">
        <f>IF('Rekapitulace stavby'!$AN$14="","",'Rekapitulace stavby'!$AN$14)</f>
        <v>Vyplň údaj</v>
      </c>
      <c r="P16" s="244"/>
      <c r="Q16" s="22"/>
      <c r="R16" s="25"/>
    </row>
    <row r="17" spans="2:18" s="6" customFormat="1" ht="7.5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5"/>
    </row>
    <row r="18" spans="2:18" s="6" customFormat="1" ht="15" customHeight="1">
      <c r="B18" s="21"/>
      <c r="C18" s="22"/>
      <c r="D18" s="16" t="s">
        <v>30</v>
      </c>
      <c r="E18" s="22"/>
      <c r="F18" s="22"/>
      <c r="G18" s="22"/>
      <c r="H18" s="22"/>
      <c r="I18" s="22"/>
      <c r="J18" s="22"/>
      <c r="K18" s="22"/>
      <c r="L18" s="22"/>
      <c r="M18" s="16" t="s">
        <v>25</v>
      </c>
      <c r="N18" s="22"/>
      <c r="O18" s="246" t="s">
        <v>31</v>
      </c>
      <c r="P18" s="244"/>
      <c r="Q18" s="22"/>
      <c r="R18" s="25"/>
    </row>
    <row r="19" spans="2:18" s="6" customFormat="1" ht="18.75" customHeight="1">
      <c r="B19" s="21"/>
      <c r="C19" s="22"/>
      <c r="D19" s="22"/>
      <c r="E19" s="17" t="s">
        <v>32</v>
      </c>
      <c r="F19" s="22"/>
      <c r="G19" s="22"/>
      <c r="H19" s="22"/>
      <c r="I19" s="22"/>
      <c r="J19" s="22"/>
      <c r="K19" s="22"/>
      <c r="L19" s="22"/>
      <c r="M19" s="16" t="s">
        <v>27</v>
      </c>
      <c r="N19" s="22"/>
      <c r="O19" s="246" t="s">
        <v>33</v>
      </c>
      <c r="P19" s="244"/>
      <c r="Q19" s="22"/>
      <c r="R19" s="25"/>
    </row>
    <row r="20" spans="2:18" s="6" customFormat="1" ht="7.5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/>
    </row>
    <row r="21" spans="2:18" s="6" customFormat="1" ht="15" customHeight="1">
      <c r="B21" s="21"/>
      <c r="C21" s="22"/>
      <c r="D21" s="16" t="s">
        <v>35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5"/>
    </row>
    <row r="22" spans="2:18" s="80" customFormat="1" ht="15.75" customHeight="1">
      <c r="B22" s="81"/>
      <c r="C22" s="82"/>
      <c r="D22" s="82"/>
      <c r="E22" s="261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82"/>
      <c r="R22" s="83"/>
    </row>
    <row r="23" spans="2:18" s="6" customFormat="1" ht="7.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5"/>
    </row>
    <row r="24" spans="2:18" s="6" customFormat="1" ht="7.5" customHeight="1">
      <c r="B24" s="21"/>
      <c r="C24" s="22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22"/>
      <c r="R24" s="25"/>
    </row>
    <row r="25" spans="2:18" s="6" customFormat="1" ht="26.25" customHeight="1">
      <c r="B25" s="21"/>
      <c r="C25" s="22"/>
      <c r="D25" s="84" t="s">
        <v>36</v>
      </c>
      <c r="E25" s="22"/>
      <c r="F25" s="22"/>
      <c r="G25" s="22"/>
      <c r="H25" s="22"/>
      <c r="I25" s="22"/>
      <c r="J25" s="22"/>
      <c r="K25" s="22"/>
      <c r="L25" s="22"/>
      <c r="M25" s="234">
        <f>ROUNDUP($N$81,2)</f>
        <v>0</v>
      </c>
      <c r="N25" s="244"/>
      <c r="O25" s="244"/>
      <c r="P25" s="244"/>
      <c r="Q25" s="22"/>
      <c r="R25" s="25"/>
    </row>
    <row r="26" spans="2:18" s="6" customFormat="1" ht="7.5" customHeight="1">
      <c r="B26" s="21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2"/>
      <c r="R26" s="25"/>
    </row>
    <row r="27" spans="2:18" s="6" customFormat="1" ht="15" customHeight="1">
      <c r="B27" s="21"/>
      <c r="C27" s="22"/>
      <c r="D27" s="27" t="s">
        <v>37</v>
      </c>
      <c r="E27" s="27" t="s">
        <v>38</v>
      </c>
      <c r="F27" s="28">
        <v>0.21</v>
      </c>
      <c r="G27" s="85" t="s">
        <v>39</v>
      </c>
      <c r="H27" s="284">
        <f>SUM($BE$81:$BE$195)</f>
        <v>0</v>
      </c>
      <c r="I27" s="244"/>
      <c r="J27" s="244"/>
      <c r="K27" s="22"/>
      <c r="L27" s="22"/>
      <c r="M27" s="284">
        <f>SUM($BE$81:$BE$195)*$F$27</f>
        <v>0</v>
      </c>
      <c r="N27" s="244"/>
      <c r="O27" s="244"/>
      <c r="P27" s="244"/>
      <c r="Q27" s="22"/>
      <c r="R27" s="25"/>
    </row>
    <row r="28" spans="2:18" s="6" customFormat="1" ht="15" customHeight="1">
      <c r="B28" s="21"/>
      <c r="C28" s="22"/>
      <c r="D28" s="22"/>
      <c r="E28" s="27" t="s">
        <v>40</v>
      </c>
      <c r="F28" s="28">
        <v>0.15</v>
      </c>
      <c r="G28" s="85" t="s">
        <v>39</v>
      </c>
      <c r="H28" s="284">
        <f>SUM($BF$81:$BF$195)</f>
        <v>0</v>
      </c>
      <c r="I28" s="244"/>
      <c r="J28" s="244"/>
      <c r="K28" s="22"/>
      <c r="L28" s="22"/>
      <c r="M28" s="284">
        <f>SUM($BF$81:$BF$195)*$F$28</f>
        <v>0</v>
      </c>
      <c r="N28" s="244"/>
      <c r="O28" s="244"/>
      <c r="P28" s="244"/>
      <c r="Q28" s="22"/>
      <c r="R28" s="25"/>
    </row>
    <row r="29" spans="2:18" s="6" customFormat="1" ht="15" customHeight="1" hidden="1">
      <c r="B29" s="21"/>
      <c r="C29" s="22"/>
      <c r="D29" s="22"/>
      <c r="E29" s="27" t="s">
        <v>41</v>
      </c>
      <c r="F29" s="28">
        <v>0.21</v>
      </c>
      <c r="G29" s="85" t="s">
        <v>39</v>
      </c>
      <c r="H29" s="284">
        <f>SUM($BG$81:$BG$195)</f>
        <v>0</v>
      </c>
      <c r="I29" s="244"/>
      <c r="J29" s="244"/>
      <c r="K29" s="22"/>
      <c r="L29" s="22"/>
      <c r="M29" s="284">
        <v>0</v>
      </c>
      <c r="N29" s="244"/>
      <c r="O29" s="244"/>
      <c r="P29" s="244"/>
      <c r="Q29" s="22"/>
      <c r="R29" s="25"/>
    </row>
    <row r="30" spans="2:18" s="6" customFormat="1" ht="15" customHeight="1" hidden="1">
      <c r="B30" s="21"/>
      <c r="C30" s="22"/>
      <c r="D30" s="22"/>
      <c r="E30" s="27" t="s">
        <v>42</v>
      </c>
      <c r="F30" s="28">
        <v>0.15</v>
      </c>
      <c r="G30" s="85" t="s">
        <v>39</v>
      </c>
      <c r="H30" s="284">
        <f>SUM($BH$81:$BH$195)</f>
        <v>0</v>
      </c>
      <c r="I30" s="244"/>
      <c r="J30" s="244"/>
      <c r="K30" s="22"/>
      <c r="L30" s="22"/>
      <c r="M30" s="284">
        <v>0</v>
      </c>
      <c r="N30" s="244"/>
      <c r="O30" s="244"/>
      <c r="P30" s="244"/>
      <c r="Q30" s="22"/>
      <c r="R30" s="25"/>
    </row>
    <row r="31" spans="2:18" s="6" customFormat="1" ht="15" customHeight="1" hidden="1">
      <c r="B31" s="21"/>
      <c r="C31" s="22"/>
      <c r="D31" s="22"/>
      <c r="E31" s="27" t="s">
        <v>43</v>
      </c>
      <c r="F31" s="28">
        <v>0</v>
      </c>
      <c r="G31" s="85" t="s">
        <v>39</v>
      </c>
      <c r="H31" s="284">
        <f>SUM($BI$81:$BI$195)</f>
        <v>0</v>
      </c>
      <c r="I31" s="244"/>
      <c r="J31" s="244"/>
      <c r="K31" s="22"/>
      <c r="L31" s="22"/>
      <c r="M31" s="284">
        <v>0</v>
      </c>
      <c r="N31" s="244"/>
      <c r="O31" s="244"/>
      <c r="P31" s="244"/>
      <c r="Q31" s="22"/>
      <c r="R31" s="25"/>
    </row>
    <row r="32" spans="2:18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</row>
    <row r="33" spans="2:18" s="6" customFormat="1" ht="26.25" customHeight="1">
      <c r="B33" s="21"/>
      <c r="C33" s="31"/>
      <c r="D33" s="32" t="s">
        <v>44</v>
      </c>
      <c r="E33" s="33"/>
      <c r="F33" s="33"/>
      <c r="G33" s="86" t="s">
        <v>45</v>
      </c>
      <c r="H33" s="34" t="s">
        <v>46</v>
      </c>
      <c r="I33" s="33"/>
      <c r="J33" s="33"/>
      <c r="K33" s="33"/>
      <c r="L33" s="241">
        <f>ROUNDUP(SUM($M$25:$M$31),2)</f>
        <v>0</v>
      </c>
      <c r="M33" s="237"/>
      <c r="N33" s="237"/>
      <c r="O33" s="237"/>
      <c r="P33" s="242"/>
      <c r="Q33" s="31"/>
      <c r="R33" s="35"/>
    </row>
    <row r="34" spans="2:18" s="6" customFormat="1" ht="1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</row>
    <row r="38" spans="2:18" s="6" customFormat="1" ht="7.5" customHeight="1"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</row>
    <row r="39" spans="2:21" s="6" customFormat="1" ht="37.5" customHeight="1">
      <c r="B39" s="21"/>
      <c r="C39" s="243" t="s">
        <v>97</v>
      </c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85"/>
      <c r="T39" s="22"/>
      <c r="U39" s="22"/>
    </row>
    <row r="40" spans="2:21" s="6" customFormat="1" ht="7.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5"/>
      <c r="T40" s="22"/>
      <c r="U40" s="22"/>
    </row>
    <row r="41" spans="2:21" s="6" customFormat="1" ht="15" customHeight="1">
      <c r="B41" s="21"/>
      <c r="C41" s="16" t="s">
        <v>14</v>
      </c>
      <c r="D41" s="22"/>
      <c r="E41" s="22"/>
      <c r="F41" s="274" t="str">
        <f>$F$6</f>
        <v>0251-17 - Krušnohorská poliklinika s.r.o., Žižkova 151, Litvínov</v>
      </c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5"/>
      <c r="T41" s="22"/>
      <c r="U41" s="22"/>
    </row>
    <row r="42" spans="2:21" s="6" customFormat="1" ht="15" customHeight="1">
      <c r="B42" s="21"/>
      <c r="C42" s="15" t="s">
        <v>94</v>
      </c>
      <c r="D42" s="22"/>
      <c r="E42" s="22"/>
      <c r="F42" s="245" t="str">
        <f>$F$7</f>
        <v>část III - Stavební úpravy místností č.1050,1051,1052</v>
      </c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5"/>
      <c r="T42" s="22"/>
      <c r="U42" s="22"/>
    </row>
    <row r="43" spans="2:21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5"/>
      <c r="T43" s="22"/>
      <c r="U43" s="22"/>
    </row>
    <row r="44" spans="2:21" s="6" customFormat="1" ht="18.75" customHeight="1">
      <c r="B44" s="21"/>
      <c r="C44" s="16" t="s">
        <v>18</v>
      </c>
      <c r="D44" s="22"/>
      <c r="E44" s="22"/>
      <c r="F44" s="17" t="str">
        <f>$F$10</f>
        <v> </v>
      </c>
      <c r="G44" s="22"/>
      <c r="H44" s="22"/>
      <c r="I44" s="22"/>
      <c r="J44" s="22"/>
      <c r="K44" s="16" t="s">
        <v>20</v>
      </c>
      <c r="L44" s="22"/>
      <c r="M44" s="275" t="str">
        <f>IF($O$10="","",$O$10)</f>
        <v>17.05.2017</v>
      </c>
      <c r="N44" s="244"/>
      <c r="O44" s="244"/>
      <c r="P44" s="244"/>
      <c r="Q44" s="22"/>
      <c r="R44" s="25"/>
      <c r="T44" s="22"/>
      <c r="U44" s="22"/>
    </row>
    <row r="45" spans="2:21" s="6" customFormat="1" ht="7.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T45" s="22"/>
      <c r="U45" s="22"/>
    </row>
    <row r="46" spans="2:21" s="6" customFormat="1" ht="15.75" customHeight="1">
      <c r="B46" s="21"/>
      <c r="C46" s="16" t="s">
        <v>24</v>
      </c>
      <c r="D46" s="22"/>
      <c r="E46" s="22"/>
      <c r="F46" s="17" t="str">
        <f>$E$13</f>
        <v>Krušnohorská poliklinika s.r.o., Žižkova 151, Litv</v>
      </c>
      <c r="G46" s="22"/>
      <c r="H46" s="22"/>
      <c r="I46" s="22"/>
      <c r="J46" s="22"/>
      <c r="K46" s="16" t="s">
        <v>30</v>
      </c>
      <c r="L46" s="22"/>
      <c r="M46" s="246" t="str">
        <f>$E$19</f>
        <v>VPH s.r.o.</v>
      </c>
      <c r="N46" s="244"/>
      <c r="O46" s="244"/>
      <c r="P46" s="244"/>
      <c r="Q46" s="244"/>
      <c r="R46" s="25"/>
      <c r="T46" s="22"/>
      <c r="U46" s="22"/>
    </row>
    <row r="47" spans="2:21" s="6" customFormat="1" ht="15" customHeight="1">
      <c r="B47" s="21"/>
      <c r="C47" s="16" t="s">
        <v>28</v>
      </c>
      <c r="D47" s="22"/>
      <c r="E47" s="22"/>
      <c r="F47" s="17" t="str">
        <f>IF($E$16="","",$E$16)</f>
        <v>Vyplň údaj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5"/>
      <c r="T47" s="22"/>
      <c r="U47" s="22"/>
    </row>
    <row r="48" spans="2:21" s="6" customFormat="1" ht="11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5"/>
      <c r="T48" s="22"/>
      <c r="U48" s="22"/>
    </row>
    <row r="49" spans="2:21" s="6" customFormat="1" ht="30" customHeight="1">
      <c r="B49" s="21"/>
      <c r="C49" s="282" t="s">
        <v>98</v>
      </c>
      <c r="D49" s="283"/>
      <c r="E49" s="283"/>
      <c r="F49" s="283"/>
      <c r="G49" s="283"/>
      <c r="H49" s="31"/>
      <c r="I49" s="31"/>
      <c r="J49" s="31"/>
      <c r="K49" s="31"/>
      <c r="L49" s="31"/>
      <c r="M49" s="31"/>
      <c r="N49" s="282" t="s">
        <v>99</v>
      </c>
      <c r="O49" s="283"/>
      <c r="P49" s="283"/>
      <c r="Q49" s="283"/>
      <c r="R49" s="35"/>
      <c r="T49" s="22"/>
      <c r="U49" s="22"/>
    </row>
    <row r="50" spans="2:21" s="6" customFormat="1" ht="11.25" customHeight="1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5"/>
      <c r="T50" s="22"/>
      <c r="U50" s="22"/>
    </row>
    <row r="51" spans="2:47" s="6" customFormat="1" ht="30" customHeight="1">
      <c r="B51" s="21"/>
      <c r="C51" s="60" t="s">
        <v>100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34">
        <f>ROUNDUP($N$81,2)</f>
        <v>0</v>
      </c>
      <c r="O51" s="244"/>
      <c r="P51" s="244"/>
      <c r="Q51" s="244"/>
      <c r="R51" s="25"/>
      <c r="T51" s="22"/>
      <c r="U51" s="22"/>
      <c r="AU51" s="6" t="s">
        <v>101</v>
      </c>
    </row>
    <row r="52" spans="2:21" s="66" customFormat="1" ht="25.5" customHeight="1">
      <c r="B52" s="90"/>
      <c r="C52" s="91"/>
      <c r="D52" s="91" t="s">
        <v>267</v>
      </c>
      <c r="E52" s="91"/>
      <c r="F52" s="91"/>
      <c r="G52" s="91"/>
      <c r="H52" s="91"/>
      <c r="I52" s="91"/>
      <c r="J52" s="91"/>
      <c r="K52" s="91"/>
      <c r="L52" s="91"/>
      <c r="M52" s="91"/>
      <c r="N52" s="278">
        <f>ROUNDUP($N$82,2)</f>
        <v>0</v>
      </c>
      <c r="O52" s="279"/>
      <c r="P52" s="279"/>
      <c r="Q52" s="279"/>
      <c r="R52" s="92"/>
      <c r="T52" s="91"/>
      <c r="U52" s="91"/>
    </row>
    <row r="53" spans="2:21" s="93" customFormat="1" ht="21" customHeight="1">
      <c r="B53" s="94"/>
      <c r="C53" s="95"/>
      <c r="D53" s="95" t="s">
        <v>268</v>
      </c>
      <c r="E53" s="95"/>
      <c r="F53" s="95"/>
      <c r="G53" s="95"/>
      <c r="H53" s="95"/>
      <c r="I53" s="95"/>
      <c r="J53" s="95"/>
      <c r="K53" s="95"/>
      <c r="L53" s="95"/>
      <c r="M53" s="95"/>
      <c r="N53" s="280">
        <f>ROUNDUP($N$83,2)</f>
        <v>0</v>
      </c>
      <c r="O53" s="281"/>
      <c r="P53" s="281"/>
      <c r="Q53" s="281"/>
      <c r="R53" s="96"/>
      <c r="T53" s="95"/>
      <c r="U53" s="95"/>
    </row>
    <row r="54" spans="2:21" s="93" customFormat="1" ht="21" customHeight="1">
      <c r="B54" s="94"/>
      <c r="C54" s="95"/>
      <c r="D54" s="95" t="s">
        <v>269</v>
      </c>
      <c r="E54" s="95"/>
      <c r="F54" s="95"/>
      <c r="G54" s="95"/>
      <c r="H54" s="95"/>
      <c r="I54" s="95"/>
      <c r="J54" s="95"/>
      <c r="K54" s="95"/>
      <c r="L54" s="95"/>
      <c r="M54" s="95"/>
      <c r="N54" s="280">
        <f>ROUNDUP($N$94,2)</f>
        <v>0</v>
      </c>
      <c r="O54" s="281"/>
      <c r="P54" s="281"/>
      <c r="Q54" s="281"/>
      <c r="R54" s="96"/>
      <c r="T54" s="95"/>
      <c r="U54" s="95"/>
    </row>
    <row r="55" spans="2:21" s="93" customFormat="1" ht="15.75" customHeight="1">
      <c r="B55" s="94"/>
      <c r="C55" s="95"/>
      <c r="D55" s="95" t="s">
        <v>270</v>
      </c>
      <c r="E55" s="95"/>
      <c r="F55" s="95"/>
      <c r="G55" s="95"/>
      <c r="H55" s="95"/>
      <c r="I55" s="95"/>
      <c r="J55" s="95"/>
      <c r="K55" s="95"/>
      <c r="L55" s="95"/>
      <c r="M55" s="95"/>
      <c r="N55" s="280">
        <f>ROUNDUP($N$101,2)</f>
        <v>0</v>
      </c>
      <c r="O55" s="281"/>
      <c r="P55" s="281"/>
      <c r="Q55" s="281"/>
      <c r="R55" s="96"/>
      <c r="T55" s="95"/>
      <c r="U55" s="95"/>
    </row>
    <row r="56" spans="2:21" s="93" customFormat="1" ht="21" customHeight="1">
      <c r="B56" s="94"/>
      <c r="C56" s="95"/>
      <c r="D56" s="95" t="s">
        <v>271</v>
      </c>
      <c r="E56" s="95"/>
      <c r="F56" s="95"/>
      <c r="G56" s="95"/>
      <c r="H56" s="95"/>
      <c r="I56" s="95"/>
      <c r="J56" s="95"/>
      <c r="K56" s="95"/>
      <c r="L56" s="95"/>
      <c r="M56" s="95"/>
      <c r="N56" s="280">
        <f>ROUNDUP($N$111,2)</f>
        <v>0</v>
      </c>
      <c r="O56" s="281"/>
      <c r="P56" s="281"/>
      <c r="Q56" s="281"/>
      <c r="R56" s="96"/>
      <c r="T56" s="95"/>
      <c r="U56" s="95"/>
    </row>
    <row r="57" spans="2:21" s="66" customFormat="1" ht="25.5" customHeight="1">
      <c r="B57" s="90"/>
      <c r="C57" s="91"/>
      <c r="D57" s="91" t="s">
        <v>102</v>
      </c>
      <c r="E57" s="91"/>
      <c r="F57" s="91"/>
      <c r="G57" s="91"/>
      <c r="H57" s="91"/>
      <c r="I57" s="91"/>
      <c r="J57" s="91"/>
      <c r="K57" s="91"/>
      <c r="L57" s="91"/>
      <c r="M57" s="91"/>
      <c r="N57" s="278">
        <f>ROUNDUP($N$115,2)</f>
        <v>0</v>
      </c>
      <c r="O57" s="279"/>
      <c r="P57" s="279"/>
      <c r="Q57" s="279"/>
      <c r="R57" s="92"/>
      <c r="T57" s="91"/>
      <c r="U57" s="91"/>
    </row>
    <row r="58" spans="2:21" s="93" customFormat="1" ht="21" customHeight="1">
      <c r="B58" s="94"/>
      <c r="C58" s="95"/>
      <c r="D58" s="95" t="s">
        <v>272</v>
      </c>
      <c r="E58" s="95"/>
      <c r="F58" s="95"/>
      <c r="G58" s="95"/>
      <c r="H58" s="95"/>
      <c r="I58" s="95"/>
      <c r="J58" s="95"/>
      <c r="K58" s="95"/>
      <c r="L58" s="95"/>
      <c r="M58" s="95"/>
      <c r="N58" s="280">
        <f>ROUNDUP($N$116,2)</f>
        <v>0</v>
      </c>
      <c r="O58" s="281"/>
      <c r="P58" s="281"/>
      <c r="Q58" s="281"/>
      <c r="R58" s="96"/>
      <c r="T58" s="95"/>
      <c r="U58" s="95"/>
    </row>
    <row r="59" spans="2:21" s="93" customFormat="1" ht="21" customHeight="1">
      <c r="B59" s="94"/>
      <c r="C59" s="95"/>
      <c r="D59" s="95" t="s">
        <v>273</v>
      </c>
      <c r="E59" s="95"/>
      <c r="F59" s="95"/>
      <c r="G59" s="95"/>
      <c r="H59" s="95"/>
      <c r="I59" s="95"/>
      <c r="J59" s="95"/>
      <c r="K59" s="95"/>
      <c r="L59" s="95"/>
      <c r="M59" s="95"/>
      <c r="N59" s="280">
        <f>ROUNDUP($N$119,2)</f>
        <v>0</v>
      </c>
      <c r="O59" s="281"/>
      <c r="P59" s="281"/>
      <c r="Q59" s="281"/>
      <c r="R59" s="96"/>
      <c r="T59" s="95"/>
      <c r="U59" s="95"/>
    </row>
    <row r="60" spans="2:21" s="93" customFormat="1" ht="21" customHeight="1">
      <c r="B60" s="94"/>
      <c r="C60" s="95"/>
      <c r="D60" s="95" t="s">
        <v>274</v>
      </c>
      <c r="E60" s="95"/>
      <c r="F60" s="95"/>
      <c r="G60" s="95"/>
      <c r="H60" s="95"/>
      <c r="I60" s="95"/>
      <c r="J60" s="95"/>
      <c r="K60" s="95"/>
      <c r="L60" s="95"/>
      <c r="M60" s="95"/>
      <c r="N60" s="280">
        <f>ROUNDUP($N$143,2)</f>
        <v>0</v>
      </c>
      <c r="O60" s="281"/>
      <c r="P60" s="281"/>
      <c r="Q60" s="281"/>
      <c r="R60" s="96"/>
      <c r="T60" s="95"/>
      <c r="U60" s="95"/>
    </row>
    <row r="61" spans="2:21" s="93" customFormat="1" ht="21" customHeight="1">
      <c r="B61" s="94"/>
      <c r="C61" s="95"/>
      <c r="D61" s="95" t="s">
        <v>275</v>
      </c>
      <c r="E61" s="95"/>
      <c r="F61" s="95"/>
      <c r="G61" s="95"/>
      <c r="H61" s="95"/>
      <c r="I61" s="95"/>
      <c r="J61" s="95"/>
      <c r="K61" s="95"/>
      <c r="L61" s="95"/>
      <c r="M61" s="95"/>
      <c r="N61" s="280">
        <f>ROUNDUP($N$163,2)</f>
        <v>0</v>
      </c>
      <c r="O61" s="281"/>
      <c r="P61" s="281"/>
      <c r="Q61" s="281"/>
      <c r="R61" s="96"/>
      <c r="T61" s="95"/>
      <c r="U61" s="95"/>
    </row>
    <row r="62" spans="2:21" s="93" customFormat="1" ht="21" customHeight="1">
      <c r="B62" s="94"/>
      <c r="C62" s="95"/>
      <c r="D62" s="95" t="s">
        <v>276</v>
      </c>
      <c r="E62" s="95"/>
      <c r="F62" s="95"/>
      <c r="G62" s="95"/>
      <c r="H62" s="95"/>
      <c r="I62" s="95"/>
      <c r="J62" s="95"/>
      <c r="K62" s="95"/>
      <c r="L62" s="95"/>
      <c r="M62" s="95"/>
      <c r="N62" s="280">
        <f>ROUNDUP($N$184,2)</f>
        <v>0</v>
      </c>
      <c r="O62" s="281"/>
      <c r="P62" s="281"/>
      <c r="Q62" s="281"/>
      <c r="R62" s="96"/>
      <c r="T62" s="95"/>
      <c r="U62" s="95"/>
    </row>
    <row r="63" spans="2:21" s="93" customFormat="1" ht="21" customHeight="1">
      <c r="B63" s="94"/>
      <c r="C63" s="95"/>
      <c r="D63" s="95" t="s">
        <v>277</v>
      </c>
      <c r="E63" s="95"/>
      <c r="F63" s="95"/>
      <c r="G63" s="95"/>
      <c r="H63" s="95"/>
      <c r="I63" s="95"/>
      <c r="J63" s="95"/>
      <c r="K63" s="95"/>
      <c r="L63" s="95"/>
      <c r="M63" s="95"/>
      <c r="N63" s="280">
        <f>ROUNDUP($N$190,2)</f>
        <v>0</v>
      </c>
      <c r="O63" s="281"/>
      <c r="P63" s="281"/>
      <c r="Q63" s="281"/>
      <c r="R63" s="96"/>
      <c r="T63" s="95"/>
      <c r="U63" s="95"/>
    </row>
    <row r="64" spans="2:21" s="6" customFormat="1" ht="22.5" customHeight="1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5"/>
      <c r="T64" s="22"/>
      <c r="U64" s="22"/>
    </row>
    <row r="65" spans="2:21" s="6" customFormat="1" ht="7.5" customHeight="1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8"/>
      <c r="T65" s="22"/>
      <c r="U65" s="22"/>
    </row>
    <row r="69" spans="2:19" s="6" customFormat="1" ht="7.5" customHeight="1"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1"/>
    </row>
    <row r="70" spans="2:19" s="6" customFormat="1" ht="37.5" customHeight="1">
      <c r="B70" s="21"/>
      <c r="C70" s="243" t="s">
        <v>106</v>
      </c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41"/>
    </row>
    <row r="71" spans="2:19" s="6" customFormat="1" ht="7.5" customHeight="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41"/>
    </row>
    <row r="72" spans="2:19" s="6" customFormat="1" ht="15" customHeight="1">
      <c r="B72" s="21"/>
      <c r="C72" s="16" t="s">
        <v>14</v>
      </c>
      <c r="D72" s="22"/>
      <c r="E72" s="22"/>
      <c r="F72" s="274" t="str">
        <f>$F$6</f>
        <v>0251-17 - Krušnohorská poliklinika s.r.o., Žižkova 151, Litvínov</v>
      </c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2"/>
      <c r="S72" s="41"/>
    </row>
    <row r="73" spans="2:19" s="6" customFormat="1" ht="15" customHeight="1">
      <c r="B73" s="21"/>
      <c r="C73" s="15" t="s">
        <v>94</v>
      </c>
      <c r="D73" s="22"/>
      <c r="E73" s="22"/>
      <c r="F73" s="245" t="str">
        <f>$F$7</f>
        <v>část III - Stavební úpravy místností č.1050,1051,1052</v>
      </c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2"/>
      <c r="S73" s="41"/>
    </row>
    <row r="74" spans="2:19" s="6" customFormat="1" ht="7.5" customHeight="1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41"/>
    </row>
    <row r="75" spans="2:19" s="6" customFormat="1" ht="18.75" customHeight="1">
      <c r="B75" s="21"/>
      <c r="C75" s="16" t="s">
        <v>18</v>
      </c>
      <c r="D75" s="22"/>
      <c r="E75" s="22"/>
      <c r="F75" s="17" t="str">
        <f>$F$10</f>
        <v> </v>
      </c>
      <c r="G75" s="22"/>
      <c r="H75" s="22"/>
      <c r="I75" s="22"/>
      <c r="J75" s="22"/>
      <c r="K75" s="16" t="s">
        <v>20</v>
      </c>
      <c r="L75" s="22"/>
      <c r="M75" s="275" t="str">
        <f>IF($O$10="","",$O$10)</f>
        <v>17.05.2017</v>
      </c>
      <c r="N75" s="244"/>
      <c r="O75" s="244"/>
      <c r="P75" s="244"/>
      <c r="Q75" s="22"/>
      <c r="R75" s="22"/>
      <c r="S75" s="41"/>
    </row>
    <row r="76" spans="2:19" s="6" customFormat="1" ht="7.5" customHeight="1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41"/>
    </row>
    <row r="77" spans="2:19" s="6" customFormat="1" ht="15.75" customHeight="1">
      <c r="B77" s="21"/>
      <c r="C77" s="16" t="s">
        <v>24</v>
      </c>
      <c r="D77" s="22"/>
      <c r="E77" s="22"/>
      <c r="F77" s="17" t="str">
        <f>$E$13</f>
        <v>Krušnohorská poliklinika s.r.o., Žižkova 151, Litv</v>
      </c>
      <c r="G77" s="22"/>
      <c r="H77" s="22"/>
      <c r="I77" s="22"/>
      <c r="J77" s="22"/>
      <c r="K77" s="16" t="s">
        <v>30</v>
      </c>
      <c r="L77" s="22"/>
      <c r="M77" s="246" t="str">
        <f>$E$19</f>
        <v>VPH s.r.o.</v>
      </c>
      <c r="N77" s="244"/>
      <c r="O77" s="244"/>
      <c r="P77" s="244"/>
      <c r="Q77" s="244"/>
      <c r="R77" s="22"/>
      <c r="S77" s="41"/>
    </row>
    <row r="78" spans="2:19" s="6" customFormat="1" ht="15" customHeight="1">
      <c r="B78" s="21"/>
      <c r="C78" s="16" t="s">
        <v>28</v>
      </c>
      <c r="D78" s="22"/>
      <c r="E78" s="22"/>
      <c r="F78" s="17" t="str">
        <f>IF($E$16="","",$E$16)</f>
        <v>Vyplň údaj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41"/>
    </row>
    <row r="79" spans="2:19" s="6" customFormat="1" ht="11.25" customHeight="1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41"/>
    </row>
    <row r="80" spans="2:27" s="97" customFormat="1" ht="30" customHeight="1">
      <c r="B80" s="98"/>
      <c r="C80" s="99" t="s">
        <v>107</v>
      </c>
      <c r="D80" s="100" t="s">
        <v>53</v>
      </c>
      <c r="E80" s="100" t="s">
        <v>49</v>
      </c>
      <c r="F80" s="276" t="s">
        <v>108</v>
      </c>
      <c r="G80" s="277"/>
      <c r="H80" s="277"/>
      <c r="I80" s="277"/>
      <c r="J80" s="100" t="s">
        <v>109</v>
      </c>
      <c r="K80" s="100" t="s">
        <v>110</v>
      </c>
      <c r="L80" s="276" t="s">
        <v>111</v>
      </c>
      <c r="M80" s="277"/>
      <c r="N80" s="276" t="s">
        <v>112</v>
      </c>
      <c r="O80" s="277"/>
      <c r="P80" s="277"/>
      <c r="Q80" s="277"/>
      <c r="R80" s="101" t="s">
        <v>113</v>
      </c>
      <c r="S80" s="102"/>
      <c r="T80" s="53" t="s">
        <v>114</v>
      </c>
      <c r="U80" s="54" t="s">
        <v>37</v>
      </c>
      <c r="V80" s="54" t="s">
        <v>115</v>
      </c>
      <c r="W80" s="54" t="s">
        <v>116</v>
      </c>
      <c r="X80" s="54" t="s">
        <v>117</v>
      </c>
      <c r="Y80" s="54" t="s">
        <v>118</v>
      </c>
      <c r="Z80" s="54" t="s">
        <v>119</v>
      </c>
      <c r="AA80" s="55" t="s">
        <v>120</v>
      </c>
    </row>
    <row r="81" spans="2:63" s="6" customFormat="1" ht="30" customHeight="1">
      <c r="B81" s="21"/>
      <c r="C81" s="60" t="s">
        <v>100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66">
        <f>$BK$81</f>
        <v>0</v>
      </c>
      <c r="O81" s="244"/>
      <c r="P81" s="244"/>
      <c r="Q81" s="244"/>
      <c r="R81" s="22"/>
      <c r="S81" s="41"/>
      <c r="T81" s="57"/>
      <c r="U81" s="58"/>
      <c r="V81" s="58"/>
      <c r="W81" s="103">
        <f>$W$82+$W$115</f>
        <v>0</v>
      </c>
      <c r="X81" s="58"/>
      <c r="Y81" s="103">
        <f>$Y$82+$Y$115</f>
        <v>2.1600379800000002</v>
      </c>
      <c r="Z81" s="58"/>
      <c r="AA81" s="104">
        <f>$AA$82+$AA$115</f>
        <v>3.820754</v>
      </c>
      <c r="AT81" s="6" t="s">
        <v>67</v>
      </c>
      <c r="AU81" s="6" t="s">
        <v>101</v>
      </c>
      <c r="BK81" s="105">
        <f>$BK$82+$BK$115</f>
        <v>0</v>
      </c>
    </row>
    <row r="82" spans="2:63" s="106" customFormat="1" ht="37.5" customHeight="1">
      <c r="B82" s="107"/>
      <c r="C82" s="108"/>
      <c r="D82" s="109" t="s">
        <v>267</v>
      </c>
      <c r="E82" s="108"/>
      <c r="F82" s="108"/>
      <c r="G82" s="108"/>
      <c r="H82" s="108"/>
      <c r="I82" s="108"/>
      <c r="J82" s="108"/>
      <c r="K82" s="108"/>
      <c r="L82" s="108"/>
      <c r="M82" s="108"/>
      <c r="N82" s="267">
        <f>$BK$82</f>
        <v>0</v>
      </c>
      <c r="O82" s="268"/>
      <c r="P82" s="268"/>
      <c r="Q82" s="268"/>
      <c r="R82" s="108"/>
      <c r="S82" s="110"/>
      <c r="T82" s="111"/>
      <c r="U82" s="108"/>
      <c r="V82" s="108"/>
      <c r="W82" s="112">
        <f>$W$83+$W$94+$W$111</f>
        <v>0</v>
      </c>
      <c r="X82" s="108"/>
      <c r="Y82" s="112">
        <f>$Y$83+$Y$94+$Y$111</f>
        <v>1.05408298</v>
      </c>
      <c r="Z82" s="108"/>
      <c r="AA82" s="113">
        <f>$AA$83+$AA$94+$AA$111</f>
        <v>0.46832500000000005</v>
      </c>
      <c r="AR82" s="114" t="s">
        <v>17</v>
      </c>
      <c r="AT82" s="114" t="s">
        <v>67</v>
      </c>
      <c r="AU82" s="114" t="s">
        <v>68</v>
      </c>
      <c r="AY82" s="114" t="s">
        <v>121</v>
      </c>
      <c r="BK82" s="115">
        <f>$BK$83+$BK$94+$BK$111</f>
        <v>0</v>
      </c>
    </row>
    <row r="83" spans="2:63" s="106" customFormat="1" ht="21" customHeight="1">
      <c r="B83" s="107"/>
      <c r="C83" s="108"/>
      <c r="D83" s="116" t="s">
        <v>268</v>
      </c>
      <c r="E83" s="108"/>
      <c r="F83" s="108"/>
      <c r="G83" s="108"/>
      <c r="H83" s="108"/>
      <c r="I83" s="108"/>
      <c r="J83" s="108"/>
      <c r="K83" s="108"/>
      <c r="L83" s="108"/>
      <c r="M83" s="108"/>
      <c r="N83" s="269">
        <f>$BK$83</f>
        <v>0</v>
      </c>
      <c r="O83" s="268"/>
      <c r="P83" s="268"/>
      <c r="Q83" s="268"/>
      <c r="R83" s="108"/>
      <c r="S83" s="110"/>
      <c r="T83" s="111"/>
      <c r="U83" s="108"/>
      <c r="V83" s="108"/>
      <c r="W83" s="112">
        <f>SUM($W$84:$W$93)</f>
        <v>0</v>
      </c>
      <c r="X83" s="108"/>
      <c r="Y83" s="112">
        <f>SUM($Y$84:$Y$93)</f>
        <v>0.33279978</v>
      </c>
      <c r="Z83" s="108"/>
      <c r="AA83" s="113">
        <f>SUM($AA$84:$AA$93)</f>
        <v>0</v>
      </c>
      <c r="AR83" s="114" t="s">
        <v>17</v>
      </c>
      <c r="AT83" s="114" t="s">
        <v>67</v>
      </c>
      <c r="AU83" s="114" t="s">
        <v>17</v>
      </c>
      <c r="AY83" s="114" t="s">
        <v>121</v>
      </c>
      <c r="BK83" s="115">
        <f>SUM($BK$84:$BK$93)</f>
        <v>0</v>
      </c>
    </row>
    <row r="84" spans="2:65" s="6" customFormat="1" ht="27" customHeight="1">
      <c r="B84" s="21"/>
      <c r="C84" s="117" t="s">
        <v>17</v>
      </c>
      <c r="D84" s="117" t="s">
        <v>122</v>
      </c>
      <c r="E84" s="118" t="s">
        <v>278</v>
      </c>
      <c r="F84" s="270" t="s">
        <v>279</v>
      </c>
      <c r="G84" s="271"/>
      <c r="H84" s="271"/>
      <c r="I84" s="271"/>
      <c r="J84" s="120" t="s">
        <v>158</v>
      </c>
      <c r="K84" s="121">
        <v>0.007</v>
      </c>
      <c r="L84" s="272"/>
      <c r="M84" s="271"/>
      <c r="N84" s="273">
        <f>ROUND($L$84*$K$84,2)</f>
        <v>0</v>
      </c>
      <c r="O84" s="271"/>
      <c r="P84" s="271"/>
      <c r="Q84" s="271"/>
      <c r="R84" s="119" t="s">
        <v>126</v>
      </c>
      <c r="S84" s="41"/>
      <c r="T84" s="122"/>
      <c r="U84" s="123" t="s">
        <v>38</v>
      </c>
      <c r="V84" s="22"/>
      <c r="W84" s="22"/>
      <c r="X84" s="124">
        <v>0.01954</v>
      </c>
      <c r="Y84" s="124">
        <f>$X$84*$K$84</f>
        <v>0.00013678</v>
      </c>
      <c r="Z84" s="124">
        <v>0</v>
      </c>
      <c r="AA84" s="125">
        <f>$Z$84*$K$84</f>
        <v>0</v>
      </c>
      <c r="AR84" s="80" t="s">
        <v>138</v>
      </c>
      <c r="AT84" s="80" t="s">
        <v>122</v>
      </c>
      <c r="AU84" s="80" t="s">
        <v>76</v>
      </c>
      <c r="AY84" s="6" t="s">
        <v>121</v>
      </c>
      <c r="BE84" s="126">
        <f>IF($U$84="základní",$N$84,0)</f>
        <v>0</v>
      </c>
      <c r="BF84" s="126">
        <f>IF($U$84="snížená",$N$84,0)</f>
        <v>0</v>
      </c>
      <c r="BG84" s="126">
        <f>IF($U$84="zákl. přenesená",$N$84,0)</f>
        <v>0</v>
      </c>
      <c r="BH84" s="126">
        <f>IF($U$84="sníž. přenesená",$N$84,0)</f>
        <v>0</v>
      </c>
      <c r="BI84" s="126">
        <f>IF($U$84="nulová",$N$84,0)</f>
        <v>0</v>
      </c>
      <c r="BJ84" s="80" t="s">
        <v>17</v>
      </c>
      <c r="BK84" s="126">
        <f>ROUND($L$84*$K$84,2)</f>
        <v>0</v>
      </c>
      <c r="BL84" s="80" t="s">
        <v>138</v>
      </c>
      <c r="BM84" s="80" t="s">
        <v>280</v>
      </c>
    </row>
    <row r="85" spans="2:47" s="6" customFormat="1" ht="16.5" customHeight="1">
      <c r="B85" s="21"/>
      <c r="C85" s="22"/>
      <c r="D85" s="22"/>
      <c r="E85" s="22"/>
      <c r="F85" s="265" t="s">
        <v>281</v>
      </c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41"/>
      <c r="T85" s="50"/>
      <c r="U85" s="22"/>
      <c r="V85" s="22"/>
      <c r="W85" s="22"/>
      <c r="X85" s="22"/>
      <c r="Y85" s="22"/>
      <c r="Z85" s="22"/>
      <c r="AA85" s="51"/>
      <c r="AT85" s="6" t="s">
        <v>129</v>
      </c>
      <c r="AU85" s="6" t="s">
        <v>76</v>
      </c>
    </row>
    <row r="86" spans="2:51" s="6" customFormat="1" ht="15.75" customHeight="1">
      <c r="B86" s="130"/>
      <c r="C86" s="131"/>
      <c r="D86" s="131"/>
      <c r="E86" s="131"/>
      <c r="F86" s="287" t="s">
        <v>282</v>
      </c>
      <c r="G86" s="288"/>
      <c r="H86" s="288"/>
      <c r="I86" s="288"/>
      <c r="J86" s="131"/>
      <c r="K86" s="132">
        <v>0.007</v>
      </c>
      <c r="L86" s="131"/>
      <c r="M86" s="131"/>
      <c r="N86" s="131"/>
      <c r="O86" s="131"/>
      <c r="P86" s="131"/>
      <c r="Q86" s="131"/>
      <c r="R86" s="131"/>
      <c r="S86" s="133"/>
      <c r="T86" s="134"/>
      <c r="U86" s="131"/>
      <c r="V86" s="131"/>
      <c r="W86" s="131"/>
      <c r="X86" s="131"/>
      <c r="Y86" s="131"/>
      <c r="Z86" s="131"/>
      <c r="AA86" s="135"/>
      <c r="AT86" s="136" t="s">
        <v>283</v>
      </c>
      <c r="AU86" s="136" t="s">
        <v>76</v>
      </c>
      <c r="AV86" s="136" t="s">
        <v>76</v>
      </c>
      <c r="AW86" s="136" t="s">
        <v>101</v>
      </c>
      <c r="AX86" s="136" t="s">
        <v>17</v>
      </c>
      <c r="AY86" s="136" t="s">
        <v>121</v>
      </c>
    </row>
    <row r="87" spans="2:65" s="6" customFormat="1" ht="27" customHeight="1">
      <c r="B87" s="21"/>
      <c r="C87" s="137" t="s">
        <v>76</v>
      </c>
      <c r="D87" s="137" t="s">
        <v>284</v>
      </c>
      <c r="E87" s="138" t="s">
        <v>285</v>
      </c>
      <c r="F87" s="291" t="s">
        <v>286</v>
      </c>
      <c r="G87" s="292"/>
      <c r="H87" s="292"/>
      <c r="I87" s="292"/>
      <c r="J87" s="139" t="s">
        <v>158</v>
      </c>
      <c r="K87" s="140">
        <v>0.008</v>
      </c>
      <c r="L87" s="293"/>
      <c r="M87" s="292"/>
      <c r="N87" s="294">
        <f>ROUND($L$87*$K$87,2)</f>
        <v>0</v>
      </c>
      <c r="O87" s="271"/>
      <c r="P87" s="271"/>
      <c r="Q87" s="271"/>
      <c r="R87" s="119" t="s">
        <v>126</v>
      </c>
      <c r="S87" s="41"/>
      <c r="T87" s="122"/>
      <c r="U87" s="123" t="s">
        <v>38</v>
      </c>
      <c r="V87" s="22"/>
      <c r="W87" s="22"/>
      <c r="X87" s="124">
        <v>1</v>
      </c>
      <c r="Y87" s="124">
        <f>$X$87*$K$87</f>
        <v>0.008</v>
      </c>
      <c r="Z87" s="124">
        <v>0</v>
      </c>
      <c r="AA87" s="125">
        <f>$Z$87*$K$87</f>
        <v>0</v>
      </c>
      <c r="AR87" s="80" t="s">
        <v>155</v>
      </c>
      <c r="AT87" s="80" t="s">
        <v>284</v>
      </c>
      <c r="AU87" s="80" t="s">
        <v>76</v>
      </c>
      <c r="AY87" s="6" t="s">
        <v>121</v>
      </c>
      <c r="BE87" s="126">
        <f>IF($U$87="základní",$N$87,0)</f>
        <v>0</v>
      </c>
      <c r="BF87" s="126">
        <f>IF($U$87="snížená",$N$87,0)</f>
        <v>0</v>
      </c>
      <c r="BG87" s="126">
        <f>IF($U$87="zákl. přenesená",$N$87,0)</f>
        <v>0</v>
      </c>
      <c r="BH87" s="126">
        <f>IF($U$87="sníž. přenesená",$N$87,0)</f>
        <v>0</v>
      </c>
      <c r="BI87" s="126">
        <f>IF($U$87="nulová",$N$87,0)</f>
        <v>0</v>
      </c>
      <c r="BJ87" s="80" t="s">
        <v>17</v>
      </c>
      <c r="BK87" s="126">
        <f>ROUND($L$87*$K$87,2)</f>
        <v>0</v>
      </c>
      <c r="BL87" s="80" t="s">
        <v>138</v>
      </c>
      <c r="BM87" s="80" t="s">
        <v>287</v>
      </c>
    </row>
    <row r="88" spans="2:47" s="6" customFormat="1" ht="16.5" customHeight="1">
      <c r="B88" s="21"/>
      <c r="C88" s="22"/>
      <c r="D88" s="22"/>
      <c r="E88" s="22"/>
      <c r="F88" s="265" t="s">
        <v>288</v>
      </c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41"/>
      <c r="T88" s="50"/>
      <c r="U88" s="22"/>
      <c r="V88" s="22"/>
      <c r="W88" s="22"/>
      <c r="X88" s="22"/>
      <c r="Y88" s="22"/>
      <c r="Z88" s="22"/>
      <c r="AA88" s="51"/>
      <c r="AT88" s="6" t="s">
        <v>129</v>
      </c>
      <c r="AU88" s="6" t="s">
        <v>76</v>
      </c>
    </row>
    <row r="89" spans="2:47" s="6" customFormat="1" ht="27" customHeight="1">
      <c r="B89" s="21"/>
      <c r="C89" s="22"/>
      <c r="D89" s="22"/>
      <c r="E89" s="22"/>
      <c r="F89" s="295" t="s">
        <v>289</v>
      </c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41"/>
      <c r="T89" s="50"/>
      <c r="U89" s="22"/>
      <c r="V89" s="22"/>
      <c r="W89" s="22"/>
      <c r="X89" s="22"/>
      <c r="Y89" s="22"/>
      <c r="Z89" s="22"/>
      <c r="AA89" s="51"/>
      <c r="AT89" s="6" t="s">
        <v>290</v>
      </c>
      <c r="AU89" s="6" t="s">
        <v>76</v>
      </c>
    </row>
    <row r="90" spans="2:51" s="6" customFormat="1" ht="15.75" customHeight="1">
      <c r="B90" s="130"/>
      <c r="C90" s="131"/>
      <c r="D90" s="131"/>
      <c r="E90" s="131"/>
      <c r="F90" s="287" t="s">
        <v>291</v>
      </c>
      <c r="G90" s="288"/>
      <c r="H90" s="288"/>
      <c r="I90" s="288"/>
      <c r="J90" s="131"/>
      <c r="K90" s="132">
        <v>0.008</v>
      </c>
      <c r="L90" s="131"/>
      <c r="M90" s="131"/>
      <c r="N90" s="131"/>
      <c r="O90" s="131"/>
      <c r="P90" s="131"/>
      <c r="Q90" s="131"/>
      <c r="R90" s="131"/>
      <c r="S90" s="133"/>
      <c r="T90" s="134"/>
      <c r="U90" s="131"/>
      <c r="V90" s="131"/>
      <c r="W90" s="131"/>
      <c r="X90" s="131"/>
      <c r="Y90" s="131"/>
      <c r="Z90" s="131"/>
      <c r="AA90" s="135"/>
      <c r="AT90" s="136" t="s">
        <v>283</v>
      </c>
      <c r="AU90" s="136" t="s">
        <v>76</v>
      </c>
      <c r="AV90" s="136" t="s">
        <v>76</v>
      </c>
      <c r="AW90" s="136" t="s">
        <v>101</v>
      </c>
      <c r="AX90" s="136" t="s">
        <v>17</v>
      </c>
      <c r="AY90" s="136" t="s">
        <v>121</v>
      </c>
    </row>
    <row r="91" spans="2:65" s="6" customFormat="1" ht="39" customHeight="1">
      <c r="B91" s="21"/>
      <c r="C91" s="117" t="s">
        <v>133</v>
      </c>
      <c r="D91" s="117" t="s">
        <v>122</v>
      </c>
      <c r="E91" s="118" t="s">
        <v>292</v>
      </c>
      <c r="F91" s="270" t="s">
        <v>293</v>
      </c>
      <c r="G91" s="271"/>
      <c r="H91" s="271"/>
      <c r="I91" s="271"/>
      <c r="J91" s="120" t="s">
        <v>294</v>
      </c>
      <c r="K91" s="121">
        <v>4.65</v>
      </c>
      <c r="L91" s="272"/>
      <c r="M91" s="271"/>
      <c r="N91" s="273">
        <f>ROUND($L$91*$K$91,2)</f>
        <v>0</v>
      </c>
      <c r="O91" s="271"/>
      <c r="P91" s="271"/>
      <c r="Q91" s="271"/>
      <c r="R91" s="119" t="s">
        <v>126</v>
      </c>
      <c r="S91" s="41"/>
      <c r="T91" s="122"/>
      <c r="U91" s="123" t="s">
        <v>38</v>
      </c>
      <c r="V91" s="22"/>
      <c r="W91" s="22"/>
      <c r="X91" s="124">
        <v>0.06982</v>
      </c>
      <c r="Y91" s="124">
        <f>$X$91*$K$91</f>
        <v>0.324663</v>
      </c>
      <c r="Z91" s="124">
        <v>0</v>
      </c>
      <c r="AA91" s="125">
        <f>$Z$91*$K$91</f>
        <v>0</v>
      </c>
      <c r="AR91" s="80" t="s">
        <v>138</v>
      </c>
      <c r="AT91" s="80" t="s">
        <v>122</v>
      </c>
      <c r="AU91" s="80" t="s">
        <v>76</v>
      </c>
      <c r="AY91" s="6" t="s">
        <v>121</v>
      </c>
      <c r="BE91" s="126">
        <f>IF($U$91="základní",$N$91,0)</f>
        <v>0</v>
      </c>
      <c r="BF91" s="126">
        <f>IF($U$91="snížená",$N$91,0)</f>
        <v>0</v>
      </c>
      <c r="BG91" s="126">
        <f>IF($U$91="zákl. přenesená",$N$91,0)</f>
        <v>0</v>
      </c>
      <c r="BH91" s="126">
        <f>IF($U$91="sníž. přenesená",$N$91,0)</f>
        <v>0</v>
      </c>
      <c r="BI91" s="126">
        <f>IF($U$91="nulová",$N$91,0)</f>
        <v>0</v>
      </c>
      <c r="BJ91" s="80" t="s">
        <v>17</v>
      </c>
      <c r="BK91" s="126">
        <f>ROUND($L$91*$K$91,2)</f>
        <v>0</v>
      </c>
      <c r="BL91" s="80" t="s">
        <v>138</v>
      </c>
      <c r="BM91" s="80" t="s">
        <v>295</v>
      </c>
    </row>
    <row r="92" spans="2:47" s="6" customFormat="1" ht="16.5" customHeight="1">
      <c r="B92" s="21"/>
      <c r="C92" s="22"/>
      <c r="D92" s="22"/>
      <c r="E92" s="22"/>
      <c r="F92" s="265" t="s">
        <v>296</v>
      </c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41"/>
      <c r="T92" s="50"/>
      <c r="U92" s="22"/>
      <c r="V92" s="22"/>
      <c r="W92" s="22"/>
      <c r="X92" s="22"/>
      <c r="Y92" s="22"/>
      <c r="Z92" s="22"/>
      <c r="AA92" s="51"/>
      <c r="AT92" s="6" t="s">
        <v>129</v>
      </c>
      <c r="AU92" s="6" t="s">
        <v>76</v>
      </c>
    </row>
    <row r="93" spans="2:51" s="6" customFormat="1" ht="15.75" customHeight="1">
      <c r="B93" s="130"/>
      <c r="C93" s="131"/>
      <c r="D93" s="131"/>
      <c r="E93" s="131"/>
      <c r="F93" s="287" t="s">
        <v>297</v>
      </c>
      <c r="G93" s="288"/>
      <c r="H93" s="288"/>
      <c r="I93" s="288"/>
      <c r="J93" s="131"/>
      <c r="K93" s="132">
        <v>4.65</v>
      </c>
      <c r="L93" s="131"/>
      <c r="M93" s="131"/>
      <c r="N93" s="131"/>
      <c r="O93" s="131"/>
      <c r="P93" s="131"/>
      <c r="Q93" s="131"/>
      <c r="R93" s="131"/>
      <c r="S93" s="133"/>
      <c r="T93" s="134"/>
      <c r="U93" s="131"/>
      <c r="V93" s="131"/>
      <c r="W93" s="131"/>
      <c r="X93" s="131"/>
      <c r="Y93" s="131"/>
      <c r="Z93" s="131"/>
      <c r="AA93" s="135"/>
      <c r="AT93" s="136" t="s">
        <v>283</v>
      </c>
      <c r="AU93" s="136" t="s">
        <v>76</v>
      </c>
      <c r="AV93" s="136" t="s">
        <v>76</v>
      </c>
      <c r="AW93" s="136" t="s">
        <v>101</v>
      </c>
      <c r="AX93" s="136" t="s">
        <v>17</v>
      </c>
      <c r="AY93" s="136" t="s">
        <v>121</v>
      </c>
    </row>
    <row r="94" spans="2:63" s="106" customFormat="1" ht="30.75" customHeight="1">
      <c r="B94" s="107"/>
      <c r="C94" s="108"/>
      <c r="D94" s="116" t="s">
        <v>269</v>
      </c>
      <c r="E94" s="108"/>
      <c r="F94" s="108"/>
      <c r="G94" s="108"/>
      <c r="H94" s="108"/>
      <c r="I94" s="108"/>
      <c r="J94" s="108"/>
      <c r="K94" s="108"/>
      <c r="L94" s="108"/>
      <c r="M94" s="108"/>
      <c r="N94" s="269">
        <f>$BK$94</f>
        <v>0</v>
      </c>
      <c r="O94" s="268"/>
      <c r="P94" s="268"/>
      <c r="Q94" s="268"/>
      <c r="R94" s="108"/>
      <c r="S94" s="110"/>
      <c r="T94" s="111"/>
      <c r="U94" s="108"/>
      <c r="V94" s="108"/>
      <c r="W94" s="112">
        <f>$W$95+SUM($W$96:$W$101)</f>
        <v>0</v>
      </c>
      <c r="X94" s="108"/>
      <c r="Y94" s="112">
        <f>$Y$95+SUM($Y$96:$Y$101)</f>
        <v>0.7212832</v>
      </c>
      <c r="Z94" s="108"/>
      <c r="AA94" s="113">
        <f>$AA$95+SUM($AA$96:$AA$101)</f>
        <v>0</v>
      </c>
      <c r="AR94" s="114" t="s">
        <v>17</v>
      </c>
      <c r="AT94" s="114" t="s">
        <v>67</v>
      </c>
      <c r="AU94" s="114" t="s">
        <v>17</v>
      </c>
      <c r="AY94" s="114" t="s">
        <v>121</v>
      </c>
      <c r="BK94" s="115">
        <f>$BK$95+SUM($BK$96:$BK$101)</f>
        <v>0</v>
      </c>
    </row>
    <row r="95" spans="2:65" s="6" customFormat="1" ht="27" customHeight="1">
      <c r="B95" s="21"/>
      <c r="C95" s="117" t="s">
        <v>138</v>
      </c>
      <c r="D95" s="117" t="s">
        <v>122</v>
      </c>
      <c r="E95" s="118" t="s">
        <v>298</v>
      </c>
      <c r="F95" s="270" t="s">
        <v>299</v>
      </c>
      <c r="G95" s="271"/>
      <c r="H95" s="271"/>
      <c r="I95" s="271"/>
      <c r="J95" s="120" t="s">
        <v>294</v>
      </c>
      <c r="K95" s="121">
        <v>32.24</v>
      </c>
      <c r="L95" s="272"/>
      <c r="M95" s="271"/>
      <c r="N95" s="273">
        <f>ROUND($L$95*$K$95,2)</f>
        <v>0</v>
      </c>
      <c r="O95" s="271"/>
      <c r="P95" s="271"/>
      <c r="Q95" s="271"/>
      <c r="R95" s="119" t="s">
        <v>126</v>
      </c>
      <c r="S95" s="41"/>
      <c r="T95" s="122"/>
      <c r="U95" s="123" t="s">
        <v>38</v>
      </c>
      <c r="V95" s="22"/>
      <c r="W95" s="22"/>
      <c r="X95" s="124">
        <v>0.02048</v>
      </c>
      <c r="Y95" s="124">
        <f>$X$95*$K$95</f>
        <v>0.6602752000000001</v>
      </c>
      <c r="Z95" s="124">
        <v>0</v>
      </c>
      <c r="AA95" s="125">
        <f>$Z$95*$K$95</f>
        <v>0</v>
      </c>
      <c r="AR95" s="80" t="s">
        <v>138</v>
      </c>
      <c r="AT95" s="80" t="s">
        <v>122</v>
      </c>
      <c r="AU95" s="80" t="s">
        <v>76</v>
      </c>
      <c r="AY95" s="6" t="s">
        <v>121</v>
      </c>
      <c r="BE95" s="126">
        <f>IF($U$95="základní",$N$95,0)</f>
        <v>0</v>
      </c>
      <c r="BF95" s="126">
        <f>IF($U$95="snížená",$N$95,0)</f>
        <v>0</v>
      </c>
      <c r="BG95" s="126">
        <f>IF($U$95="zákl. přenesená",$N$95,0)</f>
        <v>0</v>
      </c>
      <c r="BH95" s="126">
        <f>IF($U$95="sníž. přenesená",$N$95,0)</f>
        <v>0</v>
      </c>
      <c r="BI95" s="126">
        <f>IF($U$95="nulová",$N$95,0)</f>
        <v>0</v>
      </c>
      <c r="BJ95" s="80" t="s">
        <v>17</v>
      </c>
      <c r="BK95" s="126">
        <f>ROUND($L$95*$K$95,2)</f>
        <v>0</v>
      </c>
      <c r="BL95" s="80" t="s">
        <v>138</v>
      </c>
      <c r="BM95" s="80" t="s">
        <v>300</v>
      </c>
    </row>
    <row r="96" spans="2:47" s="6" customFormat="1" ht="16.5" customHeight="1">
      <c r="B96" s="21"/>
      <c r="C96" s="22"/>
      <c r="D96" s="22"/>
      <c r="E96" s="22"/>
      <c r="F96" s="265" t="s">
        <v>301</v>
      </c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41"/>
      <c r="T96" s="50"/>
      <c r="U96" s="22"/>
      <c r="V96" s="22"/>
      <c r="W96" s="22"/>
      <c r="X96" s="22"/>
      <c r="Y96" s="22"/>
      <c r="Z96" s="22"/>
      <c r="AA96" s="51"/>
      <c r="AT96" s="6" t="s">
        <v>129</v>
      </c>
      <c r="AU96" s="6" t="s">
        <v>76</v>
      </c>
    </row>
    <row r="97" spans="2:51" s="6" customFormat="1" ht="27" customHeight="1">
      <c r="B97" s="130"/>
      <c r="C97" s="131"/>
      <c r="D97" s="131"/>
      <c r="E97" s="131"/>
      <c r="F97" s="287" t="s">
        <v>302</v>
      </c>
      <c r="G97" s="288"/>
      <c r="H97" s="288"/>
      <c r="I97" s="288"/>
      <c r="J97" s="131"/>
      <c r="K97" s="132">
        <v>32.24</v>
      </c>
      <c r="L97" s="131"/>
      <c r="M97" s="131"/>
      <c r="N97" s="131"/>
      <c r="O97" s="131"/>
      <c r="P97" s="131"/>
      <c r="Q97" s="131"/>
      <c r="R97" s="131"/>
      <c r="S97" s="133"/>
      <c r="T97" s="134"/>
      <c r="U97" s="131"/>
      <c r="V97" s="131"/>
      <c r="W97" s="131"/>
      <c r="X97" s="131"/>
      <c r="Y97" s="131"/>
      <c r="Z97" s="131"/>
      <c r="AA97" s="135"/>
      <c r="AT97" s="136" t="s">
        <v>283</v>
      </c>
      <c r="AU97" s="136" t="s">
        <v>76</v>
      </c>
      <c r="AV97" s="136" t="s">
        <v>76</v>
      </c>
      <c r="AW97" s="136" t="s">
        <v>101</v>
      </c>
      <c r="AX97" s="136" t="s">
        <v>17</v>
      </c>
      <c r="AY97" s="136" t="s">
        <v>121</v>
      </c>
    </row>
    <row r="98" spans="2:65" s="6" customFormat="1" ht="27" customHeight="1">
      <c r="B98" s="21"/>
      <c r="C98" s="117" t="s">
        <v>142</v>
      </c>
      <c r="D98" s="117" t="s">
        <v>122</v>
      </c>
      <c r="E98" s="118" t="s">
        <v>303</v>
      </c>
      <c r="F98" s="270" t="s">
        <v>304</v>
      </c>
      <c r="G98" s="271"/>
      <c r="H98" s="271"/>
      <c r="I98" s="271"/>
      <c r="J98" s="120" t="s">
        <v>294</v>
      </c>
      <c r="K98" s="121">
        <v>9.3</v>
      </c>
      <c r="L98" s="272"/>
      <c r="M98" s="271"/>
      <c r="N98" s="273">
        <f>ROUND($L$98*$K$98,2)</f>
        <v>0</v>
      </c>
      <c r="O98" s="271"/>
      <c r="P98" s="271"/>
      <c r="Q98" s="271"/>
      <c r="R98" s="119" t="s">
        <v>126</v>
      </c>
      <c r="S98" s="41"/>
      <c r="T98" s="122"/>
      <c r="U98" s="123" t="s">
        <v>38</v>
      </c>
      <c r="V98" s="22"/>
      <c r="W98" s="22"/>
      <c r="X98" s="124">
        <v>0.00656</v>
      </c>
      <c r="Y98" s="124">
        <f>$X$98*$K$98</f>
        <v>0.06100800000000001</v>
      </c>
      <c r="Z98" s="124">
        <v>0</v>
      </c>
      <c r="AA98" s="125">
        <f>$Z$98*$K$98</f>
        <v>0</v>
      </c>
      <c r="AR98" s="80" t="s">
        <v>138</v>
      </c>
      <c r="AT98" s="80" t="s">
        <v>122</v>
      </c>
      <c r="AU98" s="80" t="s">
        <v>76</v>
      </c>
      <c r="AY98" s="6" t="s">
        <v>121</v>
      </c>
      <c r="BE98" s="126">
        <f>IF($U$98="základní",$N$98,0)</f>
        <v>0</v>
      </c>
      <c r="BF98" s="126">
        <f>IF($U$98="snížená",$N$98,0)</f>
        <v>0</v>
      </c>
      <c r="BG98" s="126">
        <f>IF($U$98="zákl. přenesená",$N$98,0)</f>
        <v>0</v>
      </c>
      <c r="BH98" s="126">
        <f>IF($U$98="sníž. přenesená",$N$98,0)</f>
        <v>0</v>
      </c>
      <c r="BI98" s="126">
        <f>IF($U$98="nulová",$N$98,0)</f>
        <v>0</v>
      </c>
      <c r="BJ98" s="80" t="s">
        <v>17</v>
      </c>
      <c r="BK98" s="126">
        <f>ROUND($L$98*$K$98,2)</f>
        <v>0</v>
      </c>
      <c r="BL98" s="80" t="s">
        <v>138</v>
      </c>
      <c r="BM98" s="80" t="s">
        <v>305</v>
      </c>
    </row>
    <row r="99" spans="2:47" s="6" customFormat="1" ht="16.5" customHeight="1">
      <c r="B99" s="21"/>
      <c r="C99" s="22"/>
      <c r="D99" s="22"/>
      <c r="E99" s="22"/>
      <c r="F99" s="265" t="s">
        <v>306</v>
      </c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41"/>
      <c r="T99" s="50"/>
      <c r="U99" s="22"/>
      <c r="V99" s="22"/>
      <c r="W99" s="22"/>
      <c r="X99" s="22"/>
      <c r="Y99" s="22"/>
      <c r="Z99" s="22"/>
      <c r="AA99" s="51"/>
      <c r="AT99" s="6" t="s">
        <v>129</v>
      </c>
      <c r="AU99" s="6" t="s">
        <v>76</v>
      </c>
    </row>
    <row r="100" spans="2:51" s="6" customFormat="1" ht="15.75" customHeight="1">
      <c r="B100" s="130"/>
      <c r="C100" s="131"/>
      <c r="D100" s="131"/>
      <c r="E100" s="131"/>
      <c r="F100" s="287" t="s">
        <v>307</v>
      </c>
      <c r="G100" s="288"/>
      <c r="H100" s="288"/>
      <c r="I100" s="288"/>
      <c r="J100" s="131"/>
      <c r="K100" s="132">
        <v>9.3</v>
      </c>
      <c r="L100" s="131"/>
      <c r="M100" s="131"/>
      <c r="N100" s="131"/>
      <c r="O100" s="131"/>
      <c r="P100" s="131"/>
      <c r="Q100" s="131"/>
      <c r="R100" s="131"/>
      <c r="S100" s="133"/>
      <c r="T100" s="134"/>
      <c r="U100" s="131"/>
      <c r="V100" s="131"/>
      <c r="W100" s="131"/>
      <c r="X100" s="131"/>
      <c r="Y100" s="131"/>
      <c r="Z100" s="131"/>
      <c r="AA100" s="135"/>
      <c r="AT100" s="136" t="s">
        <v>283</v>
      </c>
      <c r="AU100" s="136" t="s">
        <v>76</v>
      </c>
      <c r="AV100" s="136" t="s">
        <v>76</v>
      </c>
      <c r="AW100" s="136" t="s">
        <v>101</v>
      </c>
      <c r="AX100" s="136" t="s">
        <v>17</v>
      </c>
      <c r="AY100" s="136" t="s">
        <v>121</v>
      </c>
    </row>
    <row r="101" spans="2:63" s="106" customFormat="1" ht="23.25" customHeight="1">
      <c r="B101" s="107"/>
      <c r="C101" s="108"/>
      <c r="D101" s="116" t="s">
        <v>270</v>
      </c>
      <c r="E101" s="108"/>
      <c r="F101" s="108"/>
      <c r="G101" s="108"/>
      <c r="H101" s="108"/>
      <c r="I101" s="108"/>
      <c r="J101" s="108"/>
      <c r="K101" s="108"/>
      <c r="L101" s="108"/>
      <c r="M101" s="108"/>
      <c r="N101" s="269">
        <f>$BK$101</f>
        <v>0</v>
      </c>
      <c r="O101" s="268"/>
      <c r="P101" s="268"/>
      <c r="Q101" s="268"/>
      <c r="R101" s="108"/>
      <c r="S101" s="110"/>
      <c r="T101" s="111"/>
      <c r="U101" s="108"/>
      <c r="V101" s="108"/>
      <c r="W101" s="112">
        <f>SUM($W$102:$W$110)</f>
        <v>0</v>
      </c>
      <c r="X101" s="108"/>
      <c r="Y101" s="112">
        <f>SUM($Y$102:$Y$110)</f>
        <v>0</v>
      </c>
      <c r="Z101" s="108"/>
      <c r="AA101" s="113">
        <f>SUM($AA$102:$AA$110)</f>
        <v>0</v>
      </c>
      <c r="AR101" s="114" t="s">
        <v>17</v>
      </c>
      <c r="AT101" s="114" t="s">
        <v>67</v>
      </c>
      <c r="AU101" s="114" t="s">
        <v>76</v>
      </c>
      <c r="AY101" s="114" t="s">
        <v>121</v>
      </c>
      <c r="BK101" s="115">
        <f>SUM($BK$102:$BK$110)</f>
        <v>0</v>
      </c>
    </row>
    <row r="102" spans="2:65" s="6" customFormat="1" ht="27" customHeight="1">
      <c r="B102" s="21"/>
      <c r="C102" s="117" t="s">
        <v>146</v>
      </c>
      <c r="D102" s="117" t="s">
        <v>122</v>
      </c>
      <c r="E102" s="118" t="s">
        <v>308</v>
      </c>
      <c r="F102" s="270" t="s">
        <v>309</v>
      </c>
      <c r="G102" s="271"/>
      <c r="H102" s="271"/>
      <c r="I102" s="271"/>
      <c r="J102" s="120" t="s">
        <v>158</v>
      </c>
      <c r="K102" s="121">
        <v>3.821</v>
      </c>
      <c r="L102" s="272"/>
      <c r="M102" s="271"/>
      <c r="N102" s="273">
        <f>ROUND($L$102*$K$102,2)</f>
        <v>0</v>
      </c>
      <c r="O102" s="271"/>
      <c r="P102" s="271"/>
      <c r="Q102" s="271"/>
      <c r="R102" s="119" t="s">
        <v>126</v>
      </c>
      <c r="S102" s="41"/>
      <c r="T102" s="122"/>
      <c r="U102" s="123" t="s">
        <v>38</v>
      </c>
      <c r="V102" s="22"/>
      <c r="W102" s="22"/>
      <c r="X102" s="124">
        <v>0</v>
      </c>
      <c r="Y102" s="124">
        <f>$X$102*$K$102</f>
        <v>0</v>
      </c>
      <c r="Z102" s="124">
        <v>0</v>
      </c>
      <c r="AA102" s="125">
        <f>$Z$102*$K$102</f>
        <v>0</v>
      </c>
      <c r="AR102" s="80" t="s">
        <v>138</v>
      </c>
      <c r="AT102" s="80" t="s">
        <v>122</v>
      </c>
      <c r="AU102" s="80" t="s">
        <v>133</v>
      </c>
      <c r="AY102" s="6" t="s">
        <v>121</v>
      </c>
      <c r="BE102" s="126">
        <f>IF($U$102="základní",$N$102,0)</f>
        <v>0</v>
      </c>
      <c r="BF102" s="126">
        <f>IF($U$102="snížená",$N$102,0)</f>
        <v>0</v>
      </c>
      <c r="BG102" s="126">
        <f>IF($U$102="zákl. přenesená",$N$102,0)</f>
        <v>0</v>
      </c>
      <c r="BH102" s="126">
        <f>IF($U$102="sníž. přenesená",$N$102,0)</f>
        <v>0</v>
      </c>
      <c r="BI102" s="126">
        <f>IF($U$102="nulová",$N$102,0)</f>
        <v>0</v>
      </c>
      <c r="BJ102" s="80" t="s">
        <v>17</v>
      </c>
      <c r="BK102" s="126">
        <f>ROUND($L$102*$K$102,2)</f>
        <v>0</v>
      </c>
      <c r="BL102" s="80" t="s">
        <v>138</v>
      </c>
      <c r="BM102" s="80" t="s">
        <v>310</v>
      </c>
    </row>
    <row r="103" spans="2:47" s="6" customFormat="1" ht="16.5" customHeight="1">
      <c r="B103" s="21"/>
      <c r="C103" s="22"/>
      <c r="D103" s="22"/>
      <c r="E103" s="22"/>
      <c r="F103" s="265" t="s">
        <v>309</v>
      </c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41"/>
      <c r="T103" s="50"/>
      <c r="U103" s="22"/>
      <c r="V103" s="22"/>
      <c r="W103" s="22"/>
      <c r="X103" s="22"/>
      <c r="Y103" s="22"/>
      <c r="Z103" s="22"/>
      <c r="AA103" s="51"/>
      <c r="AT103" s="6" t="s">
        <v>129</v>
      </c>
      <c r="AU103" s="6" t="s">
        <v>133</v>
      </c>
    </row>
    <row r="104" spans="2:65" s="6" customFormat="1" ht="27" customHeight="1">
      <c r="B104" s="21"/>
      <c r="C104" s="117" t="s">
        <v>151</v>
      </c>
      <c r="D104" s="117" t="s">
        <v>122</v>
      </c>
      <c r="E104" s="118" t="s">
        <v>311</v>
      </c>
      <c r="F104" s="270" t="s">
        <v>312</v>
      </c>
      <c r="G104" s="271"/>
      <c r="H104" s="271"/>
      <c r="I104" s="271"/>
      <c r="J104" s="120" t="s">
        <v>158</v>
      </c>
      <c r="K104" s="121">
        <v>53.494</v>
      </c>
      <c r="L104" s="272"/>
      <c r="M104" s="271"/>
      <c r="N104" s="273">
        <f>ROUND($L$104*$K$104,2)</f>
        <v>0</v>
      </c>
      <c r="O104" s="271"/>
      <c r="P104" s="271"/>
      <c r="Q104" s="271"/>
      <c r="R104" s="119" t="s">
        <v>126</v>
      </c>
      <c r="S104" s="41"/>
      <c r="T104" s="122"/>
      <c r="U104" s="123" t="s">
        <v>38</v>
      </c>
      <c r="V104" s="22"/>
      <c r="W104" s="22"/>
      <c r="X104" s="124">
        <v>0</v>
      </c>
      <c r="Y104" s="124">
        <f>$X$104*$K$104</f>
        <v>0</v>
      </c>
      <c r="Z104" s="124">
        <v>0</v>
      </c>
      <c r="AA104" s="125">
        <f>$Z$104*$K$104</f>
        <v>0</v>
      </c>
      <c r="AR104" s="80" t="s">
        <v>138</v>
      </c>
      <c r="AT104" s="80" t="s">
        <v>122</v>
      </c>
      <c r="AU104" s="80" t="s">
        <v>133</v>
      </c>
      <c r="AY104" s="6" t="s">
        <v>121</v>
      </c>
      <c r="BE104" s="126">
        <f>IF($U$104="základní",$N$104,0)</f>
        <v>0</v>
      </c>
      <c r="BF104" s="126">
        <f>IF($U$104="snížená",$N$104,0)</f>
        <v>0</v>
      </c>
      <c r="BG104" s="126">
        <f>IF($U$104="zákl. přenesená",$N$104,0)</f>
        <v>0</v>
      </c>
      <c r="BH104" s="126">
        <f>IF($U$104="sníž. přenesená",$N$104,0)</f>
        <v>0</v>
      </c>
      <c r="BI104" s="126">
        <f>IF($U$104="nulová",$N$104,0)</f>
        <v>0</v>
      </c>
      <c r="BJ104" s="80" t="s">
        <v>17</v>
      </c>
      <c r="BK104" s="126">
        <f>ROUND($L$104*$K$104,2)</f>
        <v>0</v>
      </c>
      <c r="BL104" s="80" t="s">
        <v>138</v>
      </c>
      <c r="BM104" s="80" t="s">
        <v>313</v>
      </c>
    </row>
    <row r="105" spans="2:47" s="6" customFormat="1" ht="16.5" customHeight="1">
      <c r="B105" s="21"/>
      <c r="C105" s="22"/>
      <c r="D105" s="22"/>
      <c r="E105" s="22"/>
      <c r="F105" s="265" t="s">
        <v>312</v>
      </c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41"/>
      <c r="T105" s="50"/>
      <c r="U105" s="22"/>
      <c r="V105" s="22"/>
      <c r="W105" s="22"/>
      <c r="X105" s="22"/>
      <c r="Y105" s="22"/>
      <c r="Z105" s="22"/>
      <c r="AA105" s="51"/>
      <c r="AT105" s="6" t="s">
        <v>129</v>
      </c>
      <c r="AU105" s="6" t="s">
        <v>133</v>
      </c>
    </row>
    <row r="106" spans="2:51" s="6" customFormat="1" ht="15.75" customHeight="1">
      <c r="B106" s="130"/>
      <c r="C106" s="131"/>
      <c r="D106" s="131"/>
      <c r="E106" s="131"/>
      <c r="F106" s="287" t="s">
        <v>314</v>
      </c>
      <c r="G106" s="288"/>
      <c r="H106" s="288"/>
      <c r="I106" s="288"/>
      <c r="J106" s="131"/>
      <c r="K106" s="132">
        <v>53.494</v>
      </c>
      <c r="L106" s="131"/>
      <c r="M106" s="131"/>
      <c r="N106" s="131"/>
      <c r="O106" s="131"/>
      <c r="P106" s="131"/>
      <c r="Q106" s="131"/>
      <c r="R106" s="131"/>
      <c r="S106" s="133"/>
      <c r="T106" s="134"/>
      <c r="U106" s="131"/>
      <c r="V106" s="131"/>
      <c r="W106" s="131"/>
      <c r="X106" s="131"/>
      <c r="Y106" s="131"/>
      <c r="Z106" s="131"/>
      <c r="AA106" s="135"/>
      <c r="AT106" s="136" t="s">
        <v>283</v>
      </c>
      <c r="AU106" s="136" t="s">
        <v>133</v>
      </c>
      <c r="AV106" s="136" t="s">
        <v>76</v>
      </c>
      <c r="AW106" s="136" t="s">
        <v>68</v>
      </c>
      <c r="AX106" s="136" t="s">
        <v>17</v>
      </c>
      <c r="AY106" s="136" t="s">
        <v>121</v>
      </c>
    </row>
    <row r="107" spans="2:65" s="6" customFormat="1" ht="27" customHeight="1">
      <c r="B107" s="21"/>
      <c r="C107" s="117" t="s">
        <v>155</v>
      </c>
      <c r="D107" s="117" t="s">
        <v>122</v>
      </c>
      <c r="E107" s="118" t="s">
        <v>315</v>
      </c>
      <c r="F107" s="270" t="s">
        <v>316</v>
      </c>
      <c r="G107" s="271"/>
      <c r="H107" s="271"/>
      <c r="I107" s="271"/>
      <c r="J107" s="120" t="s">
        <v>158</v>
      </c>
      <c r="K107" s="121">
        <v>3.821</v>
      </c>
      <c r="L107" s="272"/>
      <c r="M107" s="271"/>
      <c r="N107" s="273">
        <f>ROUND($L$107*$K$107,2)</f>
        <v>0</v>
      </c>
      <c r="O107" s="271"/>
      <c r="P107" s="271"/>
      <c r="Q107" s="271"/>
      <c r="R107" s="119" t="s">
        <v>126</v>
      </c>
      <c r="S107" s="41"/>
      <c r="T107" s="122"/>
      <c r="U107" s="123" t="s">
        <v>38</v>
      </c>
      <c r="V107" s="22"/>
      <c r="W107" s="22"/>
      <c r="X107" s="124">
        <v>0</v>
      </c>
      <c r="Y107" s="124">
        <f>$X$107*$K$107</f>
        <v>0</v>
      </c>
      <c r="Z107" s="124">
        <v>0</v>
      </c>
      <c r="AA107" s="125">
        <f>$Z$107*$K$107</f>
        <v>0</v>
      </c>
      <c r="AR107" s="80" t="s">
        <v>138</v>
      </c>
      <c r="AT107" s="80" t="s">
        <v>122</v>
      </c>
      <c r="AU107" s="80" t="s">
        <v>133</v>
      </c>
      <c r="AY107" s="6" t="s">
        <v>121</v>
      </c>
      <c r="BE107" s="126">
        <f>IF($U$107="základní",$N$107,0)</f>
        <v>0</v>
      </c>
      <c r="BF107" s="126">
        <f>IF($U$107="snížená",$N$107,0)</f>
        <v>0</v>
      </c>
      <c r="BG107" s="126">
        <f>IF($U$107="zákl. přenesená",$N$107,0)</f>
        <v>0</v>
      </c>
      <c r="BH107" s="126">
        <f>IF($U$107="sníž. přenesená",$N$107,0)</f>
        <v>0</v>
      </c>
      <c r="BI107" s="126">
        <f>IF($U$107="nulová",$N$107,0)</f>
        <v>0</v>
      </c>
      <c r="BJ107" s="80" t="s">
        <v>17</v>
      </c>
      <c r="BK107" s="126">
        <f>ROUND($L$107*$K$107,2)</f>
        <v>0</v>
      </c>
      <c r="BL107" s="80" t="s">
        <v>138</v>
      </c>
      <c r="BM107" s="80" t="s">
        <v>317</v>
      </c>
    </row>
    <row r="108" spans="2:47" s="6" customFormat="1" ht="16.5" customHeight="1">
      <c r="B108" s="21"/>
      <c r="C108" s="22"/>
      <c r="D108" s="22"/>
      <c r="E108" s="22"/>
      <c r="F108" s="265" t="s">
        <v>316</v>
      </c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41"/>
      <c r="T108" s="50"/>
      <c r="U108" s="22"/>
      <c r="V108" s="22"/>
      <c r="W108" s="22"/>
      <c r="X108" s="22"/>
      <c r="Y108" s="22"/>
      <c r="Z108" s="22"/>
      <c r="AA108" s="51"/>
      <c r="AT108" s="6" t="s">
        <v>129</v>
      </c>
      <c r="AU108" s="6" t="s">
        <v>133</v>
      </c>
    </row>
    <row r="109" spans="2:65" s="6" customFormat="1" ht="15.75" customHeight="1">
      <c r="B109" s="21"/>
      <c r="C109" s="117" t="s">
        <v>160</v>
      </c>
      <c r="D109" s="117" t="s">
        <v>122</v>
      </c>
      <c r="E109" s="118" t="s">
        <v>318</v>
      </c>
      <c r="F109" s="270" t="s">
        <v>319</v>
      </c>
      <c r="G109" s="271"/>
      <c r="H109" s="271"/>
      <c r="I109" s="271"/>
      <c r="J109" s="120" t="s">
        <v>158</v>
      </c>
      <c r="K109" s="121">
        <v>1.054</v>
      </c>
      <c r="L109" s="272"/>
      <c r="M109" s="271"/>
      <c r="N109" s="273">
        <f>ROUND($L$109*$K$109,2)</f>
        <v>0</v>
      </c>
      <c r="O109" s="271"/>
      <c r="P109" s="271"/>
      <c r="Q109" s="271"/>
      <c r="R109" s="119" t="s">
        <v>126</v>
      </c>
      <c r="S109" s="41"/>
      <c r="T109" s="122"/>
      <c r="U109" s="123" t="s">
        <v>38</v>
      </c>
      <c r="V109" s="22"/>
      <c r="W109" s="22"/>
      <c r="X109" s="124">
        <v>0</v>
      </c>
      <c r="Y109" s="124">
        <f>$X$109*$K$109</f>
        <v>0</v>
      </c>
      <c r="Z109" s="124">
        <v>0</v>
      </c>
      <c r="AA109" s="125">
        <f>$Z$109*$K$109</f>
        <v>0</v>
      </c>
      <c r="AR109" s="80" t="s">
        <v>138</v>
      </c>
      <c r="AT109" s="80" t="s">
        <v>122</v>
      </c>
      <c r="AU109" s="80" t="s">
        <v>133</v>
      </c>
      <c r="AY109" s="6" t="s">
        <v>121</v>
      </c>
      <c r="BE109" s="126">
        <f>IF($U$109="základní",$N$109,0)</f>
        <v>0</v>
      </c>
      <c r="BF109" s="126">
        <f>IF($U$109="snížená",$N$109,0)</f>
        <v>0</v>
      </c>
      <c r="BG109" s="126">
        <f>IF($U$109="zákl. přenesená",$N$109,0)</f>
        <v>0</v>
      </c>
      <c r="BH109" s="126">
        <f>IF($U$109="sníž. přenesená",$N$109,0)</f>
        <v>0</v>
      </c>
      <c r="BI109" s="126">
        <f>IF($U$109="nulová",$N$109,0)</f>
        <v>0</v>
      </c>
      <c r="BJ109" s="80" t="s">
        <v>17</v>
      </c>
      <c r="BK109" s="126">
        <f>ROUND($L$109*$K$109,2)</f>
        <v>0</v>
      </c>
      <c r="BL109" s="80" t="s">
        <v>138</v>
      </c>
      <c r="BM109" s="80" t="s">
        <v>320</v>
      </c>
    </row>
    <row r="110" spans="2:47" s="6" customFormat="1" ht="16.5" customHeight="1">
      <c r="B110" s="21"/>
      <c r="C110" s="22"/>
      <c r="D110" s="22"/>
      <c r="E110" s="22"/>
      <c r="F110" s="265" t="s">
        <v>319</v>
      </c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41"/>
      <c r="T110" s="50"/>
      <c r="U110" s="22"/>
      <c r="V110" s="22"/>
      <c r="W110" s="22"/>
      <c r="X110" s="22"/>
      <c r="Y110" s="22"/>
      <c r="Z110" s="22"/>
      <c r="AA110" s="51"/>
      <c r="AT110" s="6" t="s">
        <v>129</v>
      </c>
      <c r="AU110" s="6" t="s">
        <v>133</v>
      </c>
    </row>
    <row r="111" spans="2:63" s="106" customFormat="1" ht="30.75" customHeight="1">
      <c r="B111" s="107"/>
      <c r="C111" s="108"/>
      <c r="D111" s="116" t="s">
        <v>271</v>
      </c>
      <c r="E111" s="108"/>
      <c r="F111" s="108"/>
      <c r="G111" s="108"/>
      <c r="H111" s="108"/>
      <c r="I111" s="108"/>
      <c r="J111" s="108"/>
      <c r="K111" s="108"/>
      <c r="L111" s="108"/>
      <c r="M111" s="108"/>
      <c r="N111" s="269">
        <f>$BK$111</f>
        <v>0</v>
      </c>
      <c r="O111" s="268"/>
      <c r="P111" s="268"/>
      <c r="Q111" s="268"/>
      <c r="R111" s="108"/>
      <c r="S111" s="110"/>
      <c r="T111" s="111"/>
      <c r="U111" s="108"/>
      <c r="V111" s="108"/>
      <c r="W111" s="112">
        <f>SUM($W$112:$W$114)</f>
        <v>0</v>
      </c>
      <c r="X111" s="108"/>
      <c r="Y111" s="112">
        <f>SUM($Y$112:$Y$114)</f>
        <v>0</v>
      </c>
      <c r="Z111" s="108"/>
      <c r="AA111" s="113">
        <f>SUM($AA$112:$AA$114)</f>
        <v>0.46832500000000005</v>
      </c>
      <c r="AR111" s="114" t="s">
        <v>17</v>
      </c>
      <c r="AT111" s="114" t="s">
        <v>67</v>
      </c>
      <c r="AU111" s="114" t="s">
        <v>17</v>
      </c>
      <c r="AY111" s="114" t="s">
        <v>121</v>
      </c>
      <c r="BK111" s="115">
        <f>SUM($BK$112:$BK$114)</f>
        <v>0</v>
      </c>
    </row>
    <row r="112" spans="2:65" s="6" customFormat="1" ht="27" customHeight="1">
      <c r="B112" s="21"/>
      <c r="C112" s="117" t="s">
        <v>22</v>
      </c>
      <c r="D112" s="117" t="s">
        <v>122</v>
      </c>
      <c r="E112" s="118" t="s">
        <v>321</v>
      </c>
      <c r="F112" s="270" t="s">
        <v>322</v>
      </c>
      <c r="G112" s="271"/>
      <c r="H112" s="271"/>
      <c r="I112" s="271"/>
      <c r="J112" s="120" t="s">
        <v>294</v>
      </c>
      <c r="K112" s="121">
        <v>3.575</v>
      </c>
      <c r="L112" s="272"/>
      <c r="M112" s="271"/>
      <c r="N112" s="273">
        <f>ROUND($L$112*$K$112,2)</f>
        <v>0</v>
      </c>
      <c r="O112" s="271"/>
      <c r="P112" s="271"/>
      <c r="Q112" s="271"/>
      <c r="R112" s="119" t="s">
        <v>126</v>
      </c>
      <c r="S112" s="41"/>
      <c r="T112" s="122"/>
      <c r="U112" s="123" t="s">
        <v>38</v>
      </c>
      <c r="V112" s="22"/>
      <c r="W112" s="22"/>
      <c r="X112" s="124">
        <v>0</v>
      </c>
      <c r="Y112" s="124">
        <f>$X$112*$K$112</f>
        <v>0</v>
      </c>
      <c r="Z112" s="124">
        <v>0.131</v>
      </c>
      <c r="AA112" s="125">
        <f>$Z$112*$K$112</f>
        <v>0.46832500000000005</v>
      </c>
      <c r="AR112" s="80" t="s">
        <v>138</v>
      </c>
      <c r="AT112" s="80" t="s">
        <v>122</v>
      </c>
      <c r="AU112" s="80" t="s">
        <v>76</v>
      </c>
      <c r="AY112" s="6" t="s">
        <v>121</v>
      </c>
      <c r="BE112" s="126">
        <f>IF($U$112="základní",$N$112,0)</f>
        <v>0</v>
      </c>
      <c r="BF112" s="126">
        <f>IF($U$112="snížená",$N$112,0)</f>
        <v>0</v>
      </c>
      <c r="BG112" s="126">
        <f>IF($U$112="zákl. přenesená",$N$112,0)</f>
        <v>0</v>
      </c>
      <c r="BH112" s="126">
        <f>IF($U$112="sníž. přenesená",$N$112,0)</f>
        <v>0</v>
      </c>
      <c r="BI112" s="126">
        <f>IF($U$112="nulová",$N$112,0)</f>
        <v>0</v>
      </c>
      <c r="BJ112" s="80" t="s">
        <v>17</v>
      </c>
      <c r="BK112" s="126">
        <f>ROUND($L$112*$K$112,2)</f>
        <v>0</v>
      </c>
      <c r="BL112" s="80" t="s">
        <v>138</v>
      </c>
      <c r="BM112" s="80" t="s">
        <v>323</v>
      </c>
    </row>
    <row r="113" spans="2:47" s="6" customFormat="1" ht="16.5" customHeight="1">
      <c r="B113" s="21"/>
      <c r="C113" s="22"/>
      <c r="D113" s="22"/>
      <c r="E113" s="22"/>
      <c r="F113" s="265" t="s">
        <v>322</v>
      </c>
      <c r="G113" s="244"/>
      <c r="H113" s="244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41"/>
      <c r="T113" s="50"/>
      <c r="U113" s="22"/>
      <c r="V113" s="22"/>
      <c r="W113" s="22"/>
      <c r="X113" s="22"/>
      <c r="Y113" s="22"/>
      <c r="Z113" s="22"/>
      <c r="AA113" s="51"/>
      <c r="AT113" s="6" t="s">
        <v>129</v>
      </c>
      <c r="AU113" s="6" t="s">
        <v>76</v>
      </c>
    </row>
    <row r="114" spans="2:51" s="6" customFormat="1" ht="15.75" customHeight="1">
      <c r="B114" s="130"/>
      <c r="C114" s="131"/>
      <c r="D114" s="131"/>
      <c r="E114" s="131"/>
      <c r="F114" s="287" t="s">
        <v>324</v>
      </c>
      <c r="G114" s="288"/>
      <c r="H114" s="288"/>
      <c r="I114" s="288"/>
      <c r="J114" s="131"/>
      <c r="K114" s="132">
        <v>3.575</v>
      </c>
      <c r="L114" s="131"/>
      <c r="M114" s="131"/>
      <c r="N114" s="131"/>
      <c r="O114" s="131"/>
      <c r="P114" s="131"/>
      <c r="Q114" s="131"/>
      <c r="R114" s="131"/>
      <c r="S114" s="133"/>
      <c r="T114" s="134"/>
      <c r="U114" s="131"/>
      <c r="V114" s="131"/>
      <c r="W114" s="131"/>
      <c r="X114" s="131"/>
      <c r="Y114" s="131"/>
      <c r="Z114" s="131"/>
      <c r="AA114" s="135"/>
      <c r="AT114" s="136" t="s">
        <v>283</v>
      </c>
      <c r="AU114" s="136" t="s">
        <v>76</v>
      </c>
      <c r="AV114" s="136" t="s">
        <v>76</v>
      </c>
      <c r="AW114" s="136" t="s">
        <v>101</v>
      </c>
      <c r="AX114" s="136" t="s">
        <v>17</v>
      </c>
      <c r="AY114" s="136" t="s">
        <v>121</v>
      </c>
    </row>
    <row r="115" spans="2:63" s="106" customFormat="1" ht="37.5" customHeight="1">
      <c r="B115" s="107"/>
      <c r="C115" s="108"/>
      <c r="D115" s="109" t="s">
        <v>102</v>
      </c>
      <c r="E115" s="108"/>
      <c r="F115" s="108"/>
      <c r="G115" s="108"/>
      <c r="H115" s="108"/>
      <c r="I115" s="108"/>
      <c r="J115" s="108"/>
      <c r="K115" s="108"/>
      <c r="L115" s="108"/>
      <c r="M115" s="108"/>
      <c r="N115" s="267">
        <f>$BK$115</f>
        <v>0</v>
      </c>
      <c r="O115" s="268"/>
      <c r="P115" s="268"/>
      <c r="Q115" s="268"/>
      <c r="R115" s="108"/>
      <c r="S115" s="110"/>
      <c r="T115" s="111"/>
      <c r="U115" s="108"/>
      <c r="V115" s="108"/>
      <c r="W115" s="112">
        <f>$W$116+$W$119+$W$143+$W$163+$W$184+$W$190</f>
        <v>0</v>
      </c>
      <c r="X115" s="108"/>
      <c r="Y115" s="112">
        <f>$Y$116+$Y$119+$Y$143+$Y$163+$Y$184+$Y$190</f>
        <v>1.105955</v>
      </c>
      <c r="Z115" s="108"/>
      <c r="AA115" s="113">
        <f>$AA$116+$AA$119+$AA$143+$AA$163+$AA$184+$AA$190</f>
        <v>3.352429</v>
      </c>
      <c r="AR115" s="114" t="s">
        <v>76</v>
      </c>
      <c r="AT115" s="114" t="s">
        <v>67</v>
      </c>
      <c r="AU115" s="114" t="s">
        <v>68</v>
      </c>
      <c r="AY115" s="114" t="s">
        <v>121</v>
      </c>
      <c r="BK115" s="115">
        <f>$BK$116+$BK$119+$BK$143+$BK$163+$BK$184+$BK$190</f>
        <v>0</v>
      </c>
    </row>
    <row r="116" spans="2:63" s="106" customFormat="1" ht="21" customHeight="1">
      <c r="B116" s="107"/>
      <c r="C116" s="108"/>
      <c r="D116" s="116" t="s">
        <v>272</v>
      </c>
      <c r="E116" s="108"/>
      <c r="F116" s="108"/>
      <c r="G116" s="108"/>
      <c r="H116" s="108"/>
      <c r="I116" s="108"/>
      <c r="J116" s="108"/>
      <c r="K116" s="108"/>
      <c r="L116" s="108"/>
      <c r="M116" s="108"/>
      <c r="N116" s="269">
        <f>$BK$116</f>
        <v>0</v>
      </c>
      <c r="O116" s="268"/>
      <c r="P116" s="268"/>
      <c r="Q116" s="268"/>
      <c r="R116" s="108"/>
      <c r="S116" s="110"/>
      <c r="T116" s="111"/>
      <c r="U116" s="108"/>
      <c r="V116" s="108"/>
      <c r="W116" s="112">
        <f>SUM($W$117:$W$118)</f>
        <v>0</v>
      </c>
      <c r="X116" s="108"/>
      <c r="Y116" s="112">
        <f>SUM($Y$117:$Y$118)</f>
        <v>0</v>
      </c>
      <c r="Z116" s="108"/>
      <c r="AA116" s="113">
        <f>SUM($AA$117:$AA$118)</f>
        <v>0</v>
      </c>
      <c r="AR116" s="114" t="s">
        <v>76</v>
      </c>
      <c r="AT116" s="114" t="s">
        <v>67</v>
      </c>
      <c r="AU116" s="114" t="s">
        <v>17</v>
      </c>
      <c r="AY116" s="114" t="s">
        <v>121</v>
      </c>
      <c r="BK116" s="115">
        <f>SUM($BK$117:$BK$118)</f>
        <v>0</v>
      </c>
    </row>
    <row r="117" spans="2:65" s="6" customFormat="1" ht="15.75" customHeight="1">
      <c r="B117" s="21"/>
      <c r="C117" s="117" t="s">
        <v>168</v>
      </c>
      <c r="D117" s="117" t="s">
        <v>122</v>
      </c>
      <c r="E117" s="118" t="s">
        <v>325</v>
      </c>
      <c r="F117" s="270" t="s">
        <v>326</v>
      </c>
      <c r="G117" s="271"/>
      <c r="H117" s="271"/>
      <c r="I117" s="271"/>
      <c r="J117" s="120" t="s">
        <v>222</v>
      </c>
      <c r="K117" s="121">
        <v>1</v>
      </c>
      <c r="L117" s="272"/>
      <c r="M117" s="271"/>
      <c r="N117" s="273">
        <f>ROUND($L$117*$K$117,2)</f>
        <v>0</v>
      </c>
      <c r="O117" s="271"/>
      <c r="P117" s="271"/>
      <c r="Q117" s="271"/>
      <c r="R117" s="119"/>
      <c r="S117" s="41"/>
      <c r="T117" s="122"/>
      <c r="U117" s="123" t="s">
        <v>38</v>
      </c>
      <c r="V117" s="22"/>
      <c r="W117" s="22"/>
      <c r="X117" s="124">
        <v>0</v>
      </c>
      <c r="Y117" s="124">
        <f>$X$117*$K$117</f>
        <v>0</v>
      </c>
      <c r="Z117" s="124">
        <v>0</v>
      </c>
      <c r="AA117" s="125">
        <f>$Z$117*$K$117</f>
        <v>0</v>
      </c>
      <c r="AR117" s="80" t="s">
        <v>127</v>
      </c>
      <c r="AT117" s="80" t="s">
        <v>122</v>
      </c>
      <c r="AU117" s="80" t="s">
        <v>76</v>
      </c>
      <c r="AY117" s="6" t="s">
        <v>121</v>
      </c>
      <c r="BE117" s="126">
        <f>IF($U$117="základní",$N$117,0)</f>
        <v>0</v>
      </c>
      <c r="BF117" s="126">
        <f>IF($U$117="snížená",$N$117,0)</f>
        <v>0</v>
      </c>
      <c r="BG117" s="126">
        <f>IF($U$117="zákl. přenesená",$N$117,0)</f>
        <v>0</v>
      </c>
      <c r="BH117" s="126">
        <f>IF($U$117="sníž. přenesená",$N$117,0)</f>
        <v>0</v>
      </c>
      <c r="BI117" s="126">
        <f>IF($U$117="nulová",$N$117,0)</f>
        <v>0</v>
      </c>
      <c r="BJ117" s="80" t="s">
        <v>17</v>
      </c>
      <c r="BK117" s="126">
        <f>ROUND($L$117*$K$117,2)</f>
        <v>0</v>
      </c>
      <c r="BL117" s="80" t="s">
        <v>127</v>
      </c>
      <c r="BM117" s="80" t="s">
        <v>327</v>
      </c>
    </row>
    <row r="118" spans="2:47" s="6" customFormat="1" ht="16.5" customHeight="1">
      <c r="B118" s="21"/>
      <c r="C118" s="22"/>
      <c r="D118" s="22"/>
      <c r="E118" s="22"/>
      <c r="F118" s="265" t="s">
        <v>328</v>
      </c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41"/>
      <c r="T118" s="50"/>
      <c r="U118" s="22"/>
      <c r="V118" s="22"/>
      <c r="W118" s="22"/>
      <c r="X118" s="22"/>
      <c r="Y118" s="22"/>
      <c r="Z118" s="22"/>
      <c r="AA118" s="51"/>
      <c r="AT118" s="6" t="s">
        <v>129</v>
      </c>
      <c r="AU118" s="6" t="s">
        <v>76</v>
      </c>
    </row>
    <row r="119" spans="2:63" s="106" customFormat="1" ht="30.75" customHeight="1">
      <c r="B119" s="107"/>
      <c r="C119" s="108"/>
      <c r="D119" s="116" t="s">
        <v>273</v>
      </c>
      <c r="E119" s="108"/>
      <c r="F119" s="108"/>
      <c r="G119" s="108"/>
      <c r="H119" s="108"/>
      <c r="I119" s="108"/>
      <c r="J119" s="108"/>
      <c r="K119" s="108"/>
      <c r="L119" s="108"/>
      <c r="M119" s="108"/>
      <c r="N119" s="269">
        <f>$BK$119</f>
        <v>0</v>
      </c>
      <c r="O119" s="268"/>
      <c r="P119" s="268"/>
      <c r="Q119" s="268"/>
      <c r="R119" s="108"/>
      <c r="S119" s="110"/>
      <c r="T119" s="111"/>
      <c r="U119" s="108"/>
      <c r="V119" s="108"/>
      <c r="W119" s="112">
        <f>SUM($W$120:$W$142)</f>
        <v>0</v>
      </c>
      <c r="X119" s="108"/>
      <c r="Y119" s="112">
        <f>SUM($Y$120:$Y$142)</f>
        <v>0.272468</v>
      </c>
      <c r="Z119" s="108"/>
      <c r="AA119" s="113">
        <f>SUM($AA$120:$AA$142)</f>
        <v>0.9315039999999999</v>
      </c>
      <c r="AR119" s="114" t="s">
        <v>76</v>
      </c>
      <c r="AT119" s="114" t="s">
        <v>67</v>
      </c>
      <c r="AU119" s="114" t="s">
        <v>17</v>
      </c>
      <c r="AY119" s="114" t="s">
        <v>121</v>
      </c>
      <c r="BK119" s="115">
        <f>SUM($BK$120:$BK$142)</f>
        <v>0</v>
      </c>
    </row>
    <row r="120" spans="2:65" s="6" customFormat="1" ht="27" customHeight="1">
      <c r="B120" s="21"/>
      <c r="C120" s="117" t="s">
        <v>173</v>
      </c>
      <c r="D120" s="117" t="s">
        <v>122</v>
      </c>
      <c r="E120" s="118" t="s">
        <v>329</v>
      </c>
      <c r="F120" s="270" t="s">
        <v>330</v>
      </c>
      <c r="G120" s="271"/>
      <c r="H120" s="271"/>
      <c r="I120" s="271"/>
      <c r="J120" s="120" t="s">
        <v>294</v>
      </c>
      <c r="K120" s="121">
        <v>11.2</v>
      </c>
      <c r="L120" s="272"/>
      <c r="M120" s="271"/>
      <c r="N120" s="273">
        <f>ROUND($L$120*$K$120,2)</f>
        <v>0</v>
      </c>
      <c r="O120" s="271"/>
      <c r="P120" s="271"/>
      <c r="Q120" s="271"/>
      <c r="R120" s="119" t="s">
        <v>126</v>
      </c>
      <c r="S120" s="41"/>
      <c r="T120" s="122"/>
      <c r="U120" s="123" t="s">
        <v>38</v>
      </c>
      <c r="V120" s="22"/>
      <c r="W120" s="22"/>
      <c r="X120" s="124">
        <v>0</v>
      </c>
      <c r="Y120" s="124">
        <f>$X$120*$K$120</f>
        <v>0</v>
      </c>
      <c r="Z120" s="124">
        <v>0.08317</v>
      </c>
      <c r="AA120" s="125">
        <f>$Z$120*$K$120</f>
        <v>0.9315039999999999</v>
      </c>
      <c r="AR120" s="80" t="s">
        <v>127</v>
      </c>
      <c r="AT120" s="80" t="s">
        <v>122</v>
      </c>
      <c r="AU120" s="80" t="s">
        <v>76</v>
      </c>
      <c r="AY120" s="6" t="s">
        <v>121</v>
      </c>
      <c r="BE120" s="126">
        <f>IF($U$120="základní",$N$120,0)</f>
        <v>0</v>
      </c>
      <c r="BF120" s="126">
        <f>IF($U$120="snížená",$N$120,0)</f>
        <v>0</v>
      </c>
      <c r="BG120" s="126">
        <f>IF($U$120="zákl. přenesená",$N$120,0)</f>
        <v>0</v>
      </c>
      <c r="BH120" s="126">
        <f>IF($U$120="sníž. přenesená",$N$120,0)</f>
        <v>0</v>
      </c>
      <c r="BI120" s="126">
        <f>IF($U$120="nulová",$N$120,0)</f>
        <v>0</v>
      </c>
      <c r="BJ120" s="80" t="s">
        <v>17</v>
      </c>
      <c r="BK120" s="126">
        <f>ROUND($L$120*$K$120,2)</f>
        <v>0</v>
      </c>
      <c r="BL120" s="80" t="s">
        <v>127</v>
      </c>
      <c r="BM120" s="80" t="s">
        <v>331</v>
      </c>
    </row>
    <row r="121" spans="2:47" s="6" customFormat="1" ht="16.5" customHeight="1">
      <c r="B121" s="21"/>
      <c r="C121" s="22"/>
      <c r="D121" s="22"/>
      <c r="E121" s="22"/>
      <c r="F121" s="265" t="s">
        <v>330</v>
      </c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41"/>
      <c r="T121" s="50"/>
      <c r="U121" s="22"/>
      <c r="V121" s="22"/>
      <c r="W121" s="22"/>
      <c r="X121" s="22"/>
      <c r="Y121" s="22"/>
      <c r="Z121" s="22"/>
      <c r="AA121" s="51"/>
      <c r="AT121" s="6" t="s">
        <v>129</v>
      </c>
      <c r="AU121" s="6" t="s">
        <v>76</v>
      </c>
    </row>
    <row r="122" spans="2:51" s="6" customFormat="1" ht="15.75" customHeight="1">
      <c r="B122" s="130"/>
      <c r="C122" s="131"/>
      <c r="D122" s="131"/>
      <c r="E122" s="131"/>
      <c r="F122" s="287" t="s">
        <v>332</v>
      </c>
      <c r="G122" s="288"/>
      <c r="H122" s="288"/>
      <c r="I122" s="288"/>
      <c r="J122" s="131"/>
      <c r="K122" s="132">
        <v>11.2</v>
      </c>
      <c r="L122" s="131"/>
      <c r="M122" s="131"/>
      <c r="N122" s="131"/>
      <c r="O122" s="131"/>
      <c r="P122" s="131"/>
      <c r="Q122" s="131"/>
      <c r="R122" s="131"/>
      <c r="S122" s="133"/>
      <c r="T122" s="134"/>
      <c r="U122" s="131"/>
      <c r="V122" s="131"/>
      <c r="W122" s="131"/>
      <c r="X122" s="131"/>
      <c r="Y122" s="131"/>
      <c r="Z122" s="131"/>
      <c r="AA122" s="135"/>
      <c r="AT122" s="136" t="s">
        <v>283</v>
      </c>
      <c r="AU122" s="136" t="s">
        <v>76</v>
      </c>
      <c r="AV122" s="136" t="s">
        <v>76</v>
      </c>
      <c r="AW122" s="136" t="s">
        <v>101</v>
      </c>
      <c r="AX122" s="136" t="s">
        <v>17</v>
      </c>
      <c r="AY122" s="136" t="s">
        <v>121</v>
      </c>
    </row>
    <row r="123" spans="2:65" s="6" customFormat="1" ht="27" customHeight="1">
      <c r="B123" s="21"/>
      <c r="C123" s="117" t="s">
        <v>177</v>
      </c>
      <c r="D123" s="117" t="s">
        <v>122</v>
      </c>
      <c r="E123" s="118" t="s">
        <v>333</v>
      </c>
      <c r="F123" s="270" t="s">
        <v>334</v>
      </c>
      <c r="G123" s="271"/>
      <c r="H123" s="271"/>
      <c r="I123" s="271"/>
      <c r="J123" s="120" t="s">
        <v>294</v>
      </c>
      <c r="K123" s="121">
        <v>11.2</v>
      </c>
      <c r="L123" s="272"/>
      <c r="M123" s="271"/>
      <c r="N123" s="273">
        <f>ROUND($L$123*$K$123,2)</f>
        <v>0</v>
      </c>
      <c r="O123" s="271"/>
      <c r="P123" s="271"/>
      <c r="Q123" s="271"/>
      <c r="R123" s="119" t="s">
        <v>126</v>
      </c>
      <c r="S123" s="41"/>
      <c r="T123" s="122"/>
      <c r="U123" s="123" t="s">
        <v>38</v>
      </c>
      <c r="V123" s="22"/>
      <c r="W123" s="22"/>
      <c r="X123" s="124">
        <v>0.00367</v>
      </c>
      <c r="Y123" s="124">
        <f>$X$123*$K$123</f>
        <v>0.041104</v>
      </c>
      <c r="Z123" s="124">
        <v>0</v>
      </c>
      <c r="AA123" s="125">
        <f>$Z$123*$K$123</f>
        <v>0</v>
      </c>
      <c r="AR123" s="80" t="s">
        <v>127</v>
      </c>
      <c r="AT123" s="80" t="s">
        <v>122</v>
      </c>
      <c r="AU123" s="80" t="s">
        <v>76</v>
      </c>
      <c r="AY123" s="6" t="s">
        <v>121</v>
      </c>
      <c r="BE123" s="126">
        <f>IF($U$123="základní",$N$123,0)</f>
        <v>0</v>
      </c>
      <c r="BF123" s="126">
        <f>IF($U$123="snížená",$N$123,0)</f>
        <v>0</v>
      </c>
      <c r="BG123" s="126">
        <f>IF($U$123="zákl. přenesená",$N$123,0)</f>
        <v>0</v>
      </c>
      <c r="BH123" s="126">
        <f>IF($U$123="sníž. přenesená",$N$123,0)</f>
        <v>0</v>
      </c>
      <c r="BI123" s="126">
        <f>IF($U$123="nulová",$N$123,0)</f>
        <v>0</v>
      </c>
      <c r="BJ123" s="80" t="s">
        <v>17</v>
      </c>
      <c r="BK123" s="126">
        <f>ROUND($L$123*$K$123,2)</f>
        <v>0</v>
      </c>
      <c r="BL123" s="80" t="s">
        <v>127</v>
      </c>
      <c r="BM123" s="80" t="s">
        <v>335</v>
      </c>
    </row>
    <row r="124" spans="2:47" s="6" customFormat="1" ht="16.5" customHeight="1">
      <c r="B124" s="21"/>
      <c r="C124" s="22"/>
      <c r="D124" s="22"/>
      <c r="E124" s="22"/>
      <c r="F124" s="265" t="s">
        <v>334</v>
      </c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41"/>
      <c r="T124" s="50"/>
      <c r="U124" s="22"/>
      <c r="V124" s="22"/>
      <c r="W124" s="22"/>
      <c r="X124" s="22"/>
      <c r="Y124" s="22"/>
      <c r="Z124" s="22"/>
      <c r="AA124" s="51"/>
      <c r="AT124" s="6" t="s">
        <v>129</v>
      </c>
      <c r="AU124" s="6" t="s">
        <v>76</v>
      </c>
    </row>
    <row r="125" spans="2:51" s="6" customFormat="1" ht="15.75" customHeight="1">
      <c r="B125" s="130"/>
      <c r="C125" s="131"/>
      <c r="D125" s="131"/>
      <c r="E125" s="131"/>
      <c r="F125" s="287" t="s">
        <v>336</v>
      </c>
      <c r="G125" s="288"/>
      <c r="H125" s="288"/>
      <c r="I125" s="288"/>
      <c r="J125" s="131"/>
      <c r="K125" s="132">
        <v>11.2</v>
      </c>
      <c r="L125" s="131"/>
      <c r="M125" s="131"/>
      <c r="N125" s="131"/>
      <c r="O125" s="131"/>
      <c r="P125" s="131"/>
      <c r="Q125" s="131"/>
      <c r="R125" s="131"/>
      <c r="S125" s="133"/>
      <c r="T125" s="134"/>
      <c r="U125" s="131"/>
      <c r="V125" s="131"/>
      <c r="W125" s="131"/>
      <c r="X125" s="131"/>
      <c r="Y125" s="131"/>
      <c r="Z125" s="131"/>
      <c r="AA125" s="135"/>
      <c r="AT125" s="136" t="s">
        <v>283</v>
      </c>
      <c r="AU125" s="136" t="s">
        <v>76</v>
      </c>
      <c r="AV125" s="136" t="s">
        <v>76</v>
      </c>
      <c r="AW125" s="136" t="s">
        <v>101</v>
      </c>
      <c r="AX125" s="136" t="s">
        <v>17</v>
      </c>
      <c r="AY125" s="136" t="s">
        <v>121</v>
      </c>
    </row>
    <row r="126" spans="2:65" s="6" customFormat="1" ht="27" customHeight="1">
      <c r="B126" s="21"/>
      <c r="C126" s="137" t="s">
        <v>181</v>
      </c>
      <c r="D126" s="137" t="s">
        <v>284</v>
      </c>
      <c r="E126" s="138" t="s">
        <v>337</v>
      </c>
      <c r="F126" s="291" t="s">
        <v>338</v>
      </c>
      <c r="G126" s="292"/>
      <c r="H126" s="292"/>
      <c r="I126" s="292"/>
      <c r="J126" s="139" t="s">
        <v>294</v>
      </c>
      <c r="K126" s="140">
        <v>12.32</v>
      </c>
      <c r="L126" s="293"/>
      <c r="M126" s="292"/>
      <c r="N126" s="294">
        <f>ROUND($L$126*$K$126,2)</f>
        <v>0</v>
      </c>
      <c r="O126" s="271"/>
      <c r="P126" s="271"/>
      <c r="Q126" s="271"/>
      <c r="R126" s="119" t="s">
        <v>126</v>
      </c>
      <c r="S126" s="41"/>
      <c r="T126" s="122"/>
      <c r="U126" s="123" t="s">
        <v>38</v>
      </c>
      <c r="V126" s="22"/>
      <c r="W126" s="22"/>
      <c r="X126" s="124">
        <v>0.0182</v>
      </c>
      <c r="Y126" s="124">
        <f>$X$126*$K$126</f>
        <v>0.224224</v>
      </c>
      <c r="Z126" s="124">
        <v>0</v>
      </c>
      <c r="AA126" s="125">
        <f>$Z$126*$K$126</f>
        <v>0</v>
      </c>
      <c r="AR126" s="80" t="s">
        <v>253</v>
      </c>
      <c r="AT126" s="80" t="s">
        <v>284</v>
      </c>
      <c r="AU126" s="80" t="s">
        <v>76</v>
      </c>
      <c r="AY126" s="6" t="s">
        <v>121</v>
      </c>
      <c r="BE126" s="126">
        <f>IF($U$126="základní",$N$126,0)</f>
        <v>0</v>
      </c>
      <c r="BF126" s="126">
        <f>IF($U$126="snížená",$N$126,0)</f>
        <v>0</v>
      </c>
      <c r="BG126" s="126">
        <f>IF($U$126="zákl. přenesená",$N$126,0)</f>
        <v>0</v>
      </c>
      <c r="BH126" s="126">
        <f>IF($U$126="sníž. přenesená",$N$126,0)</f>
        <v>0</v>
      </c>
      <c r="BI126" s="126">
        <f>IF($U$126="nulová",$N$126,0)</f>
        <v>0</v>
      </c>
      <c r="BJ126" s="80" t="s">
        <v>17</v>
      </c>
      <c r="BK126" s="126">
        <f>ROUND($L$126*$K$126,2)</f>
        <v>0</v>
      </c>
      <c r="BL126" s="80" t="s">
        <v>127</v>
      </c>
      <c r="BM126" s="80" t="s">
        <v>339</v>
      </c>
    </row>
    <row r="127" spans="2:47" s="6" customFormat="1" ht="16.5" customHeight="1">
      <c r="B127" s="21"/>
      <c r="C127" s="22"/>
      <c r="D127" s="22"/>
      <c r="E127" s="22"/>
      <c r="F127" s="265" t="s">
        <v>338</v>
      </c>
      <c r="G127" s="244"/>
      <c r="H127" s="244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41"/>
      <c r="T127" s="50"/>
      <c r="U127" s="22"/>
      <c r="V127" s="22"/>
      <c r="W127" s="22"/>
      <c r="X127" s="22"/>
      <c r="Y127" s="22"/>
      <c r="Z127" s="22"/>
      <c r="AA127" s="51"/>
      <c r="AT127" s="6" t="s">
        <v>129</v>
      </c>
      <c r="AU127" s="6" t="s">
        <v>76</v>
      </c>
    </row>
    <row r="128" spans="2:51" s="6" customFormat="1" ht="15.75" customHeight="1">
      <c r="B128" s="130"/>
      <c r="C128" s="131"/>
      <c r="D128" s="131"/>
      <c r="E128" s="131"/>
      <c r="F128" s="287" t="s">
        <v>340</v>
      </c>
      <c r="G128" s="288"/>
      <c r="H128" s="288"/>
      <c r="I128" s="288"/>
      <c r="J128" s="131"/>
      <c r="K128" s="132">
        <v>12.32</v>
      </c>
      <c r="L128" s="131"/>
      <c r="M128" s="131"/>
      <c r="N128" s="131"/>
      <c r="O128" s="131"/>
      <c r="P128" s="131"/>
      <c r="Q128" s="131"/>
      <c r="R128" s="131"/>
      <c r="S128" s="133"/>
      <c r="T128" s="134"/>
      <c r="U128" s="131"/>
      <c r="V128" s="131"/>
      <c r="W128" s="131"/>
      <c r="X128" s="131"/>
      <c r="Y128" s="131"/>
      <c r="Z128" s="131"/>
      <c r="AA128" s="135"/>
      <c r="AT128" s="136" t="s">
        <v>283</v>
      </c>
      <c r="AU128" s="136" t="s">
        <v>76</v>
      </c>
      <c r="AV128" s="136" t="s">
        <v>76</v>
      </c>
      <c r="AW128" s="136" t="s">
        <v>68</v>
      </c>
      <c r="AX128" s="136" t="s">
        <v>17</v>
      </c>
      <c r="AY128" s="136" t="s">
        <v>121</v>
      </c>
    </row>
    <row r="129" spans="2:65" s="6" customFormat="1" ht="27" customHeight="1">
      <c r="B129" s="21"/>
      <c r="C129" s="117" t="s">
        <v>8</v>
      </c>
      <c r="D129" s="117" t="s">
        <v>122</v>
      </c>
      <c r="E129" s="118" t="s">
        <v>341</v>
      </c>
      <c r="F129" s="270" t="s">
        <v>342</v>
      </c>
      <c r="G129" s="271"/>
      <c r="H129" s="271"/>
      <c r="I129" s="271"/>
      <c r="J129" s="120" t="s">
        <v>294</v>
      </c>
      <c r="K129" s="121">
        <v>11.2</v>
      </c>
      <c r="L129" s="272"/>
      <c r="M129" s="271"/>
      <c r="N129" s="273">
        <f>ROUND($L$129*$K$129,2)</f>
        <v>0</v>
      </c>
      <c r="O129" s="271"/>
      <c r="P129" s="271"/>
      <c r="Q129" s="271"/>
      <c r="R129" s="119" t="s">
        <v>126</v>
      </c>
      <c r="S129" s="41"/>
      <c r="T129" s="122"/>
      <c r="U129" s="123" t="s">
        <v>38</v>
      </c>
      <c r="V129" s="22"/>
      <c r="W129" s="22"/>
      <c r="X129" s="124">
        <v>0</v>
      </c>
      <c r="Y129" s="124">
        <f>$X$129*$K$129</f>
        <v>0</v>
      </c>
      <c r="Z129" s="124">
        <v>0</v>
      </c>
      <c r="AA129" s="125">
        <f>$Z$129*$K$129</f>
        <v>0</v>
      </c>
      <c r="AR129" s="80" t="s">
        <v>127</v>
      </c>
      <c r="AT129" s="80" t="s">
        <v>122</v>
      </c>
      <c r="AU129" s="80" t="s">
        <v>76</v>
      </c>
      <c r="AY129" s="6" t="s">
        <v>121</v>
      </c>
      <c r="BE129" s="126">
        <f>IF($U$129="základní",$N$129,0)</f>
        <v>0</v>
      </c>
      <c r="BF129" s="126">
        <f>IF($U$129="snížená",$N$129,0)</f>
        <v>0</v>
      </c>
      <c r="BG129" s="126">
        <f>IF($U$129="zákl. přenesená",$N$129,0)</f>
        <v>0</v>
      </c>
      <c r="BH129" s="126">
        <f>IF($U$129="sníž. přenesená",$N$129,0)</f>
        <v>0</v>
      </c>
      <c r="BI129" s="126">
        <f>IF($U$129="nulová",$N$129,0)</f>
        <v>0</v>
      </c>
      <c r="BJ129" s="80" t="s">
        <v>17</v>
      </c>
      <c r="BK129" s="126">
        <f>ROUND($L$129*$K$129,2)</f>
        <v>0</v>
      </c>
      <c r="BL129" s="80" t="s">
        <v>127</v>
      </c>
      <c r="BM129" s="80" t="s">
        <v>343</v>
      </c>
    </row>
    <row r="130" spans="2:47" s="6" customFormat="1" ht="16.5" customHeight="1">
      <c r="B130" s="21"/>
      <c r="C130" s="22"/>
      <c r="D130" s="22"/>
      <c r="E130" s="22"/>
      <c r="F130" s="265" t="s">
        <v>342</v>
      </c>
      <c r="G130" s="244"/>
      <c r="H130" s="244"/>
      <c r="I130" s="244"/>
      <c r="J130" s="244"/>
      <c r="K130" s="244"/>
      <c r="L130" s="244"/>
      <c r="M130" s="244"/>
      <c r="N130" s="244"/>
      <c r="O130" s="244"/>
      <c r="P130" s="244"/>
      <c r="Q130" s="244"/>
      <c r="R130" s="244"/>
      <c r="S130" s="41"/>
      <c r="T130" s="50"/>
      <c r="U130" s="22"/>
      <c r="V130" s="22"/>
      <c r="W130" s="22"/>
      <c r="X130" s="22"/>
      <c r="Y130" s="22"/>
      <c r="Z130" s="22"/>
      <c r="AA130" s="51"/>
      <c r="AT130" s="6" t="s">
        <v>129</v>
      </c>
      <c r="AU130" s="6" t="s">
        <v>76</v>
      </c>
    </row>
    <row r="131" spans="2:51" s="6" customFormat="1" ht="15.75" customHeight="1">
      <c r="B131" s="130"/>
      <c r="C131" s="131"/>
      <c r="D131" s="131"/>
      <c r="E131" s="131"/>
      <c r="F131" s="287" t="s">
        <v>344</v>
      </c>
      <c r="G131" s="288"/>
      <c r="H131" s="288"/>
      <c r="I131" s="288"/>
      <c r="J131" s="131"/>
      <c r="K131" s="132">
        <v>11.2</v>
      </c>
      <c r="L131" s="131"/>
      <c r="M131" s="131"/>
      <c r="N131" s="131"/>
      <c r="O131" s="131"/>
      <c r="P131" s="131"/>
      <c r="Q131" s="131"/>
      <c r="R131" s="131"/>
      <c r="S131" s="133"/>
      <c r="T131" s="134"/>
      <c r="U131" s="131"/>
      <c r="V131" s="131"/>
      <c r="W131" s="131"/>
      <c r="X131" s="131"/>
      <c r="Y131" s="131"/>
      <c r="Z131" s="131"/>
      <c r="AA131" s="135"/>
      <c r="AT131" s="136" t="s">
        <v>283</v>
      </c>
      <c r="AU131" s="136" t="s">
        <v>76</v>
      </c>
      <c r="AV131" s="136" t="s">
        <v>76</v>
      </c>
      <c r="AW131" s="136" t="s">
        <v>101</v>
      </c>
      <c r="AX131" s="136" t="s">
        <v>17</v>
      </c>
      <c r="AY131" s="136" t="s">
        <v>121</v>
      </c>
    </row>
    <row r="132" spans="2:65" s="6" customFormat="1" ht="27" customHeight="1">
      <c r="B132" s="21"/>
      <c r="C132" s="117" t="s">
        <v>127</v>
      </c>
      <c r="D132" s="117" t="s">
        <v>122</v>
      </c>
      <c r="E132" s="118" t="s">
        <v>345</v>
      </c>
      <c r="F132" s="270" t="s">
        <v>346</v>
      </c>
      <c r="G132" s="271"/>
      <c r="H132" s="271"/>
      <c r="I132" s="271"/>
      <c r="J132" s="120" t="s">
        <v>294</v>
      </c>
      <c r="K132" s="121">
        <v>3.4</v>
      </c>
      <c r="L132" s="272"/>
      <c r="M132" s="271"/>
      <c r="N132" s="273">
        <f>ROUND($L$132*$K$132,2)</f>
        <v>0</v>
      </c>
      <c r="O132" s="271"/>
      <c r="P132" s="271"/>
      <c r="Q132" s="271"/>
      <c r="R132" s="119" t="s">
        <v>126</v>
      </c>
      <c r="S132" s="41"/>
      <c r="T132" s="122"/>
      <c r="U132" s="123" t="s">
        <v>38</v>
      </c>
      <c r="V132" s="22"/>
      <c r="W132" s="22"/>
      <c r="X132" s="124">
        <v>0</v>
      </c>
      <c r="Y132" s="124">
        <f>$X$132*$K$132</f>
        <v>0</v>
      </c>
      <c r="Z132" s="124">
        <v>0</v>
      </c>
      <c r="AA132" s="125">
        <f>$Z$132*$K$132</f>
        <v>0</v>
      </c>
      <c r="AR132" s="80" t="s">
        <v>127</v>
      </c>
      <c r="AT132" s="80" t="s">
        <v>122</v>
      </c>
      <c r="AU132" s="80" t="s">
        <v>76</v>
      </c>
      <c r="AY132" s="6" t="s">
        <v>121</v>
      </c>
      <c r="BE132" s="126">
        <f>IF($U$132="základní",$N$132,0)</f>
        <v>0</v>
      </c>
      <c r="BF132" s="126">
        <f>IF($U$132="snížená",$N$132,0)</f>
        <v>0</v>
      </c>
      <c r="BG132" s="126">
        <f>IF($U$132="zákl. přenesená",$N$132,0)</f>
        <v>0</v>
      </c>
      <c r="BH132" s="126">
        <f>IF($U$132="sníž. přenesená",$N$132,0)</f>
        <v>0</v>
      </c>
      <c r="BI132" s="126">
        <f>IF($U$132="nulová",$N$132,0)</f>
        <v>0</v>
      </c>
      <c r="BJ132" s="80" t="s">
        <v>17</v>
      </c>
      <c r="BK132" s="126">
        <f>ROUND($L$132*$K$132,2)</f>
        <v>0</v>
      </c>
      <c r="BL132" s="80" t="s">
        <v>127</v>
      </c>
      <c r="BM132" s="80" t="s">
        <v>347</v>
      </c>
    </row>
    <row r="133" spans="2:47" s="6" customFormat="1" ht="16.5" customHeight="1">
      <c r="B133" s="21"/>
      <c r="C133" s="22"/>
      <c r="D133" s="22"/>
      <c r="E133" s="22"/>
      <c r="F133" s="265" t="s">
        <v>346</v>
      </c>
      <c r="G133" s="244"/>
      <c r="H133" s="244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41"/>
      <c r="T133" s="50"/>
      <c r="U133" s="22"/>
      <c r="V133" s="22"/>
      <c r="W133" s="22"/>
      <c r="X133" s="22"/>
      <c r="Y133" s="22"/>
      <c r="Z133" s="22"/>
      <c r="AA133" s="51"/>
      <c r="AT133" s="6" t="s">
        <v>129</v>
      </c>
      <c r="AU133" s="6" t="s">
        <v>76</v>
      </c>
    </row>
    <row r="134" spans="2:51" s="6" customFormat="1" ht="15.75" customHeight="1">
      <c r="B134" s="130"/>
      <c r="C134" s="131"/>
      <c r="D134" s="131"/>
      <c r="E134" s="131"/>
      <c r="F134" s="287" t="s">
        <v>348</v>
      </c>
      <c r="G134" s="288"/>
      <c r="H134" s="288"/>
      <c r="I134" s="288"/>
      <c r="J134" s="131"/>
      <c r="K134" s="132">
        <v>3.4</v>
      </c>
      <c r="L134" s="131"/>
      <c r="M134" s="131"/>
      <c r="N134" s="131"/>
      <c r="O134" s="131"/>
      <c r="P134" s="131"/>
      <c r="Q134" s="131"/>
      <c r="R134" s="131"/>
      <c r="S134" s="133"/>
      <c r="T134" s="134"/>
      <c r="U134" s="131"/>
      <c r="V134" s="131"/>
      <c r="W134" s="131"/>
      <c r="X134" s="131"/>
      <c r="Y134" s="131"/>
      <c r="Z134" s="131"/>
      <c r="AA134" s="135"/>
      <c r="AT134" s="136" t="s">
        <v>283</v>
      </c>
      <c r="AU134" s="136" t="s">
        <v>76</v>
      </c>
      <c r="AV134" s="136" t="s">
        <v>76</v>
      </c>
      <c r="AW134" s="136" t="s">
        <v>101</v>
      </c>
      <c r="AX134" s="136" t="s">
        <v>17</v>
      </c>
      <c r="AY134" s="136" t="s">
        <v>121</v>
      </c>
    </row>
    <row r="135" spans="2:65" s="6" customFormat="1" ht="15.75" customHeight="1">
      <c r="B135" s="21"/>
      <c r="C135" s="117" t="s">
        <v>191</v>
      </c>
      <c r="D135" s="117" t="s">
        <v>122</v>
      </c>
      <c r="E135" s="118" t="s">
        <v>349</v>
      </c>
      <c r="F135" s="270" t="s">
        <v>350</v>
      </c>
      <c r="G135" s="271"/>
      <c r="H135" s="271"/>
      <c r="I135" s="271"/>
      <c r="J135" s="120" t="s">
        <v>294</v>
      </c>
      <c r="K135" s="121">
        <v>23.8</v>
      </c>
      <c r="L135" s="272"/>
      <c r="M135" s="271"/>
      <c r="N135" s="273">
        <f>ROUND($L$135*$K$135,2)</f>
        <v>0</v>
      </c>
      <c r="O135" s="271"/>
      <c r="P135" s="271"/>
      <c r="Q135" s="271"/>
      <c r="R135" s="119" t="s">
        <v>126</v>
      </c>
      <c r="S135" s="41"/>
      <c r="T135" s="122"/>
      <c r="U135" s="123" t="s">
        <v>38</v>
      </c>
      <c r="V135" s="22"/>
      <c r="W135" s="22"/>
      <c r="X135" s="124">
        <v>0.0003</v>
      </c>
      <c r="Y135" s="124">
        <f>$X$135*$K$135</f>
        <v>0.00714</v>
      </c>
      <c r="Z135" s="124">
        <v>0</v>
      </c>
      <c r="AA135" s="125">
        <f>$Z$135*$K$135</f>
        <v>0</v>
      </c>
      <c r="AR135" s="80" t="s">
        <v>127</v>
      </c>
      <c r="AT135" s="80" t="s">
        <v>122</v>
      </c>
      <c r="AU135" s="80" t="s">
        <v>76</v>
      </c>
      <c r="AY135" s="6" t="s">
        <v>121</v>
      </c>
      <c r="BE135" s="126">
        <f>IF($U$135="základní",$N$135,0)</f>
        <v>0</v>
      </c>
      <c r="BF135" s="126">
        <f>IF($U$135="snížená",$N$135,0)</f>
        <v>0</v>
      </c>
      <c r="BG135" s="126">
        <f>IF($U$135="zákl. přenesená",$N$135,0)</f>
        <v>0</v>
      </c>
      <c r="BH135" s="126">
        <f>IF($U$135="sníž. přenesená",$N$135,0)</f>
        <v>0</v>
      </c>
      <c r="BI135" s="126">
        <f>IF($U$135="nulová",$N$135,0)</f>
        <v>0</v>
      </c>
      <c r="BJ135" s="80" t="s">
        <v>17</v>
      </c>
      <c r="BK135" s="126">
        <f>ROUND($L$135*$K$135,2)</f>
        <v>0</v>
      </c>
      <c r="BL135" s="80" t="s">
        <v>127</v>
      </c>
      <c r="BM135" s="80" t="s">
        <v>351</v>
      </c>
    </row>
    <row r="136" spans="2:47" s="6" customFormat="1" ht="16.5" customHeight="1">
      <c r="B136" s="21"/>
      <c r="C136" s="22"/>
      <c r="D136" s="22"/>
      <c r="E136" s="22"/>
      <c r="F136" s="265" t="s">
        <v>350</v>
      </c>
      <c r="G136" s="244"/>
      <c r="H136" s="244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41"/>
      <c r="T136" s="50"/>
      <c r="U136" s="22"/>
      <c r="V136" s="22"/>
      <c r="W136" s="22"/>
      <c r="X136" s="22"/>
      <c r="Y136" s="22"/>
      <c r="Z136" s="22"/>
      <c r="AA136" s="51"/>
      <c r="AT136" s="6" t="s">
        <v>129</v>
      </c>
      <c r="AU136" s="6" t="s">
        <v>76</v>
      </c>
    </row>
    <row r="137" spans="2:51" s="6" customFormat="1" ht="15.75" customHeight="1">
      <c r="B137" s="130"/>
      <c r="C137" s="131"/>
      <c r="D137" s="131"/>
      <c r="E137" s="131"/>
      <c r="F137" s="287" t="s">
        <v>352</v>
      </c>
      <c r="G137" s="288"/>
      <c r="H137" s="288"/>
      <c r="I137" s="288"/>
      <c r="J137" s="131"/>
      <c r="K137" s="132">
        <v>23.8</v>
      </c>
      <c r="L137" s="131"/>
      <c r="M137" s="131"/>
      <c r="N137" s="131"/>
      <c r="O137" s="131"/>
      <c r="P137" s="131"/>
      <c r="Q137" s="131"/>
      <c r="R137" s="131"/>
      <c r="S137" s="133"/>
      <c r="T137" s="134"/>
      <c r="U137" s="131"/>
      <c r="V137" s="131"/>
      <c r="W137" s="131"/>
      <c r="X137" s="131"/>
      <c r="Y137" s="131"/>
      <c r="Z137" s="131"/>
      <c r="AA137" s="135"/>
      <c r="AT137" s="136" t="s">
        <v>283</v>
      </c>
      <c r="AU137" s="136" t="s">
        <v>76</v>
      </c>
      <c r="AV137" s="136" t="s">
        <v>76</v>
      </c>
      <c r="AW137" s="136" t="s">
        <v>101</v>
      </c>
      <c r="AX137" s="136" t="s">
        <v>17</v>
      </c>
      <c r="AY137" s="136" t="s">
        <v>121</v>
      </c>
    </row>
    <row r="138" spans="2:65" s="6" customFormat="1" ht="27" customHeight="1">
      <c r="B138" s="21"/>
      <c r="C138" s="117" t="s">
        <v>195</v>
      </c>
      <c r="D138" s="117" t="s">
        <v>122</v>
      </c>
      <c r="E138" s="118" t="s">
        <v>353</v>
      </c>
      <c r="F138" s="270" t="s">
        <v>354</v>
      </c>
      <c r="G138" s="271"/>
      <c r="H138" s="271"/>
      <c r="I138" s="271"/>
      <c r="J138" s="120" t="s">
        <v>294</v>
      </c>
      <c r="K138" s="121">
        <v>11.2</v>
      </c>
      <c r="L138" s="272"/>
      <c r="M138" s="271"/>
      <c r="N138" s="273">
        <f>ROUND($L$138*$K$138,2)</f>
        <v>0</v>
      </c>
      <c r="O138" s="271"/>
      <c r="P138" s="271"/>
      <c r="Q138" s="271"/>
      <c r="R138" s="119"/>
      <c r="S138" s="41"/>
      <c r="T138" s="122"/>
      <c r="U138" s="123" t="s">
        <v>38</v>
      </c>
      <c r="V138" s="22"/>
      <c r="W138" s="22"/>
      <c r="X138" s="124">
        <v>0</v>
      </c>
      <c r="Y138" s="124">
        <f>$X$138*$K$138</f>
        <v>0</v>
      </c>
      <c r="Z138" s="124">
        <v>0</v>
      </c>
      <c r="AA138" s="125">
        <f>$Z$138*$K$138</f>
        <v>0</v>
      </c>
      <c r="AR138" s="80" t="s">
        <v>127</v>
      </c>
      <c r="AT138" s="80" t="s">
        <v>122</v>
      </c>
      <c r="AU138" s="80" t="s">
        <v>76</v>
      </c>
      <c r="AY138" s="6" t="s">
        <v>121</v>
      </c>
      <c r="BE138" s="126">
        <f>IF($U$138="základní",$N$138,0)</f>
        <v>0</v>
      </c>
      <c r="BF138" s="126">
        <f>IF($U$138="snížená",$N$138,0)</f>
        <v>0</v>
      </c>
      <c r="BG138" s="126">
        <f>IF($U$138="zákl. přenesená",$N$138,0)</f>
        <v>0</v>
      </c>
      <c r="BH138" s="126">
        <f>IF($U$138="sníž. přenesená",$N$138,0)</f>
        <v>0</v>
      </c>
      <c r="BI138" s="126">
        <f>IF($U$138="nulová",$N$138,0)</f>
        <v>0</v>
      </c>
      <c r="BJ138" s="80" t="s">
        <v>17</v>
      </c>
      <c r="BK138" s="126">
        <f>ROUND($L$138*$K$138,2)</f>
        <v>0</v>
      </c>
      <c r="BL138" s="80" t="s">
        <v>127</v>
      </c>
      <c r="BM138" s="80" t="s">
        <v>355</v>
      </c>
    </row>
    <row r="139" spans="2:47" s="6" customFormat="1" ht="16.5" customHeight="1">
      <c r="B139" s="21"/>
      <c r="C139" s="22"/>
      <c r="D139" s="22"/>
      <c r="E139" s="22"/>
      <c r="F139" s="265" t="s">
        <v>354</v>
      </c>
      <c r="G139" s="244"/>
      <c r="H139" s="244"/>
      <c r="I139" s="244"/>
      <c r="J139" s="244"/>
      <c r="K139" s="244"/>
      <c r="L139" s="244"/>
      <c r="M139" s="244"/>
      <c r="N139" s="244"/>
      <c r="O139" s="244"/>
      <c r="P139" s="244"/>
      <c r="Q139" s="244"/>
      <c r="R139" s="244"/>
      <c r="S139" s="41"/>
      <c r="T139" s="50"/>
      <c r="U139" s="22"/>
      <c r="V139" s="22"/>
      <c r="W139" s="22"/>
      <c r="X139" s="22"/>
      <c r="Y139" s="22"/>
      <c r="Z139" s="22"/>
      <c r="AA139" s="51"/>
      <c r="AT139" s="6" t="s">
        <v>129</v>
      </c>
      <c r="AU139" s="6" t="s">
        <v>76</v>
      </c>
    </row>
    <row r="140" spans="2:51" s="6" customFormat="1" ht="15.75" customHeight="1">
      <c r="B140" s="130"/>
      <c r="C140" s="131"/>
      <c r="D140" s="131"/>
      <c r="E140" s="131"/>
      <c r="F140" s="287" t="s">
        <v>344</v>
      </c>
      <c r="G140" s="288"/>
      <c r="H140" s="288"/>
      <c r="I140" s="288"/>
      <c r="J140" s="131"/>
      <c r="K140" s="132">
        <v>11.2</v>
      </c>
      <c r="L140" s="131"/>
      <c r="M140" s="131"/>
      <c r="N140" s="131"/>
      <c r="O140" s="131"/>
      <c r="P140" s="131"/>
      <c r="Q140" s="131"/>
      <c r="R140" s="131"/>
      <c r="S140" s="133"/>
      <c r="T140" s="134"/>
      <c r="U140" s="131"/>
      <c r="V140" s="131"/>
      <c r="W140" s="131"/>
      <c r="X140" s="131"/>
      <c r="Y140" s="131"/>
      <c r="Z140" s="131"/>
      <c r="AA140" s="135"/>
      <c r="AT140" s="136" t="s">
        <v>283</v>
      </c>
      <c r="AU140" s="136" t="s">
        <v>76</v>
      </c>
      <c r="AV140" s="136" t="s">
        <v>76</v>
      </c>
      <c r="AW140" s="136" t="s">
        <v>101</v>
      </c>
      <c r="AX140" s="136" t="s">
        <v>17</v>
      </c>
      <c r="AY140" s="136" t="s">
        <v>121</v>
      </c>
    </row>
    <row r="141" spans="2:65" s="6" customFormat="1" ht="27" customHeight="1">
      <c r="B141" s="21"/>
      <c r="C141" s="117" t="s">
        <v>199</v>
      </c>
      <c r="D141" s="117" t="s">
        <v>122</v>
      </c>
      <c r="E141" s="118" t="s">
        <v>356</v>
      </c>
      <c r="F141" s="270" t="s">
        <v>357</v>
      </c>
      <c r="G141" s="271"/>
      <c r="H141" s="271"/>
      <c r="I141" s="271"/>
      <c r="J141" s="120" t="s">
        <v>158</v>
      </c>
      <c r="K141" s="121">
        <v>0.272</v>
      </c>
      <c r="L141" s="272"/>
      <c r="M141" s="271"/>
      <c r="N141" s="273">
        <f>ROUND($L$141*$K$141,2)</f>
        <v>0</v>
      </c>
      <c r="O141" s="271"/>
      <c r="P141" s="271"/>
      <c r="Q141" s="271"/>
      <c r="R141" s="119" t="s">
        <v>126</v>
      </c>
      <c r="S141" s="41"/>
      <c r="T141" s="122"/>
      <c r="U141" s="123" t="s">
        <v>38</v>
      </c>
      <c r="V141" s="22"/>
      <c r="W141" s="22"/>
      <c r="X141" s="124">
        <v>0</v>
      </c>
      <c r="Y141" s="124">
        <f>$X$141*$K$141</f>
        <v>0</v>
      </c>
      <c r="Z141" s="124">
        <v>0</v>
      </c>
      <c r="AA141" s="125">
        <f>$Z$141*$K$141</f>
        <v>0</v>
      </c>
      <c r="AR141" s="80" t="s">
        <v>127</v>
      </c>
      <c r="AT141" s="80" t="s">
        <v>122</v>
      </c>
      <c r="AU141" s="80" t="s">
        <v>76</v>
      </c>
      <c r="AY141" s="6" t="s">
        <v>121</v>
      </c>
      <c r="BE141" s="126">
        <f>IF($U$141="základní",$N$141,0)</f>
        <v>0</v>
      </c>
      <c r="BF141" s="126">
        <f>IF($U$141="snížená",$N$141,0)</f>
        <v>0</v>
      </c>
      <c r="BG141" s="126">
        <f>IF($U$141="zákl. přenesená",$N$141,0)</f>
        <v>0</v>
      </c>
      <c r="BH141" s="126">
        <f>IF($U$141="sníž. přenesená",$N$141,0)</f>
        <v>0</v>
      </c>
      <c r="BI141" s="126">
        <f>IF($U$141="nulová",$N$141,0)</f>
        <v>0</v>
      </c>
      <c r="BJ141" s="80" t="s">
        <v>17</v>
      </c>
      <c r="BK141" s="126">
        <f>ROUND($L$141*$K$141,2)</f>
        <v>0</v>
      </c>
      <c r="BL141" s="80" t="s">
        <v>127</v>
      </c>
      <c r="BM141" s="80" t="s">
        <v>358</v>
      </c>
    </row>
    <row r="142" spans="2:47" s="6" customFormat="1" ht="16.5" customHeight="1">
      <c r="B142" s="21"/>
      <c r="C142" s="22"/>
      <c r="D142" s="22"/>
      <c r="E142" s="22"/>
      <c r="F142" s="265" t="s">
        <v>357</v>
      </c>
      <c r="G142" s="244"/>
      <c r="H142" s="244"/>
      <c r="I142" s="244"/>
      <c r="J142" s="244"/>
      <c r="K142" s="244"/>
      <c r="L142" s="244"/>
      <c r="M142" s="244"/>
      <c r="N142" s="244"/>
      <c r="O142" s="244"/>
      <c r="P142" s="244"/>
      <c r="Q142" s="244"/>
      <c r="R142" s="244"/>
      <c r="S142" s="41"/>
      <c r="T142" s="50"/>
      <c r="U142" s="22"/>
      <c r="V142" s="22"/>
      <c r="W142" s="22"/>
      <c r="X142" s="22"/>
      <c r="Y142" s="22"/>
      <c r="Z142" s="22"/>
      <c r="AA142" s="51"/>
      <c r="AT142" s="6" t="s">
        <v>129</v>
      </c>
      <c r="AU142" s="6" t="s">
        <v>76</v>
      </c>
    </row>
    <row r="143" spans="2:63" s="106" customFormat="1" ht="30.75" customHeight="1">
      <c r="B143" s="107"/>
      <c r="C143" s="108"/>
      <c r="D143" s="116" t="s">
        <v>274</v>
      </c>
      <c r="E143" s="108"/>
      <c r="F143" s="108"/>
      <c r="G143" s="108"/>
      <c r="H143" s="108"/>
      <c r="I143" s="108"/>
      <c r="J143" s="108"/>
      <c r="K143" s="108"/>
      <c r="L143" s="108"/>
      <c r="M143" s="108"/>
      <c r="N143" s="269">
        <f>$BK$143</f>
        <v>0</v>
      </c>
      <c r="O143" s="268"/>
      <c r="P143" s="268"/>
      <c r="Q143" s="268"/>
      <c r="R143" s="108"/>
      <c r="S143" s="110"/>
      <c r="T143" s="111"/>
      <c r="U143" s="108"/>
      <c r="V143" s="108"/>
      <c r="W143" s="112">
        <f>SUM($W$144:$W$162)</f>
        <v>0</v>
      </c>
      <c r="X143" s="108"/>
      <c r="Y143" s="112">
        <f>SUM($Y$144:$Y$162)</f>
        <v>0.11741750000000001</v>
      </c>
      <c r="Z143" s="108"/>
      <c r="AA143" s="113">
        <f>SUM($AA$144:$AA$162)</f>
        <v>0.0126</v>
      </c>
      <c r="AR143" s="114" t="s">
        <v>76</v>
      </c>
      <c r="AT143" s="114" t="s">
        <v>67</v>
      </c>
      <c r="AU143" s="114" t="s">
        <v>17</v>
      </c>
      <c r="AY143" s="114" t="s">
        <v>121</v>
      </c>
      <c r="BK143" s="115">
        <f>SUM($BK$144:$BK$162)</f>
        <v>0</v>
      </c>
    </row>
    <row r="144" spans="2:65" s="6" customFormat="1" ht="27" customHeight="1">
      <c r="B144" s="21"/>
      <c r="C144" s="117" t="s">
        <v>203</v>
      </c>
      <c r="D144" s="117" t="s">
        <v>122</v>
      </c>
      <c r="E144" s="118" t="s">
        <v>359</v>
      </c>
      <c r="F144" s="270" t="s">
        <v>360</v>
      </c>
      <c r="G144" s="271"/>
      <c r="H144" s="271"/>
      <c r="I144" s="271"/>
      <c r="J144" s="120" t="s">
        <v>136</v>
      </c>
      <c r="K144" s="121">
        <v>14.3</v>
      </c>
      <c r="L144" s="272"/>
      <c r="M144" s="271"/>
      <c r="N144" s="273">
        <f>ROUND($L$144*$K$144,2)</f>
        <v>0</v>
      </c>
      <c r="O144" s="271"/>
      <c r="P144" s="271"/>
      <c r="Q144" s="271"/>
      <c r="R144" s="119" t="s">
        <v>126</v>
      </c>
      <c r="S144" s="41"/>
      <c r="T144" s="122"/>
      <c r="U144" s="123" t="s">
        <v>38</v>
      </c>
      <c r="V144" s="22"/>
      <c r="W144" s="22"/>
      <c r="X144" s="124">
        <v>2E-05</v>
      </c>
      <c r="Y144" s="124">
        <f>$X$144*$K$144</f>
        <v>0.000286</v>
      </c>
      <c r="Z144" s="124">
        <v>0</v>
      </c>
      <c r="AA144" s="125">
        <f>$Z$144*$K$144</f>
        <v>0</v>
      </c>
      <c r="AR144" s="80" t="s">
        <v>127</v>
      </c>
      <c r="AT144" s="80" t="s">
        <v>122</v>
      </c>
      <c r="AU144" s="80" t="s">
        <v>76</v>
      </c>
      <c r="AY144" s="6" t="s">
        <v>121</v>
      </c>
      <c r="BE144" s="126">
        <f>IF($U$144="základní",$N$144,0)</f>
        <v>0</v>
      </c>
      <c r="BF144" s="126">
        <f>IF($U$144="snížená",$N$144,0)</f>
        <v>0</v>
      </c>
      <c r="BG144" s="126">
        <f>IF($U$144="zákl. přenesená",$N$144,0)</f>
        <v>0</v>
      </c>
      <c r="BH144" s="126">
        <f>IF($U$144="sníž. přenesená",$N$144,0)</f>
        <v>0</v>
      </c>
      <c r="BI144" s="126">
        <f>IF($U$144="nulová",$N$144,0)</f>
        <v>0</v>
      </c>
      <c r="BJ144" s="80" t="s">
        <v>17</v>
      </c>
      <c r="BK144" s="126">
        <f>ROUND($L$144*$K$144,2)</f>
        <v>0</v>
      </c>
      <c r="BL144" s="80" t="s">
        <v>127</v>
      </c>
      <c r="BM144" s="80" t="s">
        <v>361</v>
      </c>
    </row>
    <row r="145" spans="2:47" s="6" customFormat="1" ht="16.5" customHeight="1">
      <c r="B145" s="21"/>
      <c r="C145" s="22"/>
      <c r="D145" s="22"/>
      <c r="E145" s="22"/>
      <c r="F145" s="265" t="s">
        <v>360</v>
      </c>
      <c r="G145" s="244"/>
      <c r="H145" s="244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41"/>
      <c r="T145" s="50"/>
      <c r="U145" s="22"/>
      <c r="V145" s="22"/>
      <c r="W145" s="22"/>
      <c r="X145" s="22"/>
      <c r="Y145" s="22"/>
      <c r="Z145" s="22"/>
      <c r="AA145" s="51"/>
      <c r="AT145" s="6" t="s">
        <v>129</v>
      </c>
      <c r="AU145" s="6" t="s">
        <v>76</v>
      </c>
    </row>
    <row r="146" spans="2:51" s="6" customFormat="1" ht="15.75" customHeight="1">
      <c r="B146" s="130"/>
      <c r="C146" s="131"/>
      <c r="D146" s="131"/>
      <c r="E146" s="131"/>
      <c r="F146" s="287" t="s">
        <v>362</v>
      </c>
      <c r="G146" s="288"/>
      <c r="H146" s="288"/>
      <c r="I146" s="288"/>
      <c r="J146" s="131"/>
      <c r="K146" s="132">
        <v>14.3</v>
      </c>
      <c r="L146" s="131"/>
      <c r="M146" s="131"/>
      <c r="N146" s="131"/>
      <c r="O146" s="131"/>
      <c r="P146" s="131"/>
      <c r="Q146" s="131"/>
      <c r="R146" s="131"/>
      <c r="S146" s="133"/>
      <c r="T146" s="134"/>
      <c r="U146" s="131"/>
      <c r="V146" s="131"/>
      <c r="W146" s="131"/>
      <c r="X146" s="131"/>
      <c r="Y146" s="131"/>
      <c r="Z146" s="131"/>
      <c r="AA146" s="135"/>
      <c r="AT146" s="136" t="s">
        <v>283</v>
      </c>
      <c r="AU146" s="136" t="s">
        <v>76</v>
      </c>
      <c r="AV146" s="136" t="s">
        <v>76</v>
      </c>
      <c r="AW146" s="136" t="s">
        <v>101</v>
      </c>
      <c r="AX146" s="136" t="s">
        <v>17</v>
      </c>
      <c r="AY146" s="136" t="s">
        <v>121</v>
      </c>
    </row>
    <row r="147" spans="2:65" s="6" customFormat="1" ht="27" customHeight="1">
      <c r="B147" s="21"/>
      <c r="C147" s="137" t="s">
        <v>7</v>
      </c>
      <c r="D147" s="137" t="s">
        <v>284</v>
      </c>
      <c r="E147" s="138" t="s">
        <v>363</v>
      </c>
      <c r="F147" s="291" t="s">
        <v>364</v>
      </c>
      <c r="G147" s="292"/>
      <c r="H147" s="292"/>
      <c r="I147" s="292"/>
      <c r="J147" s="139" t="s">
        <v>136</v>
      </c>
      <c r="K147" s="140">
        <v>15.73</v>
      </c>
      <c r="L147" s="293"/>
      <c r="M147" s="292"/>
      <c r="N147" s="294">
        <f>ROUND($L$147*$K$147,2)</f>
        <v>0</v>
      </c>
      <c r="O147" s="271"/>
      <c r="P147" s="271"/>
      <c r="Q147" s="271"/>
      <c r="R147" s="119" t="s">
        <v>126</v>
      </c>
      <c r="S147" s="41"/>
      <c r="T147" s="122"/>
      <c r="U147" s="123" t="s">
        <v>38</v>
      </c>
      <c r="V147" s="22"/>
      <c r="W147" s="22"/>
      <c r="X147" s="124">
        <v>0.00022</v>
      </c>
      <c r="Y147" s="124">
        <f>$X$147*$K$147</f>
        <v>0.0034606000000000003</v>
      </c>
      <c r="Z147" s="124">
        <v>0</v>
      </c>
      <c r="AA147" s="125">
        <f>$Z$147*$K$147</f>
        <v>0</v>
      </c>
      <c r="AR147" s="80" t="s">
        <v>253</v>
      </c>
      <c r="AT147" s="80" t="s">
        <v>284</v>
      </c>
      <c r="AU147" s="80" t="s">
        <v>76</v>
      </c>
      <c r="AY147" s="6" t="s">
        <v>121</v>
      </c>
      <c r="BE147" s="126">
        <f>IF($U$147="základní",$N$147,0)</f>
        <v>0</v>
      </c>
      <c r="BF147" s="126">
        <f>IF($U$147="snížená",$N$147,0)</f>
        <v>0</v>
      </c>
      <c r="BG147" s="126">
        <f>IF($U$147="zákl. přenesená",$N$147,0)</f>
        <v>0</v>
      </c>
      <c r="BH147" s="126">
        <f>IF($U$147="sníž. přenesená",$N$147,0)</f>
        <v>0</v>
      </c>
      <c r="BI147" s="126">
        <f>IF($U$147="nulová",$N$147,0)</f>
        <v>0</v>
      </c>
      <c r="BJ147" s="80" t="s">
        <v>17</v>
      </c>
      <c r="BK147" s="126">
        <f>ROUND($L$147*$K$147,2)</f>
        <v>0</v>
      </c>
      <c r="BL147" s="80" t="s">
        <v>127</v>
      </c>
      <c r="BM147" s="80" t="s">
        <v>365</v>
      </c>
    </row>
    <row r="148" spans="2:47" s="6" customFormat="1" ht="16.5" customHeight="1">
      <c r="B148" s="21"/>
      <c r="C148" s="22"/>
      <c r="D148" s="22"/>
      <c r="E148" s="22"/>
      <c r="F148" s="265" t="s">
        <v>364</v>
      </c>
      <c r="G148" s="244"/>
      <c r="H148" s="244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41"/>
      <c r="T148" s="50"/>
      <c r="U148" s="22"/>
      <c r="V148" s="22"/>
      <c r="W148" s="22"/>
      <c r="X148" s="22"/>
      <c r="Y148" s="22"/>
      <c r="Z148" s="22"/>
      <c r="AA148" s="51"/>
      <c r="AT148" s="6" t="s">
        <v>129</v>
      </c>
      <c r="AU148" s="6" t="s">
        <v>76</v>
      </c>
    </row>
    <row r="149" spans="2:51" s="6" customFormat="1" ht="15.75" customHeight="1">
      <c r="B149" s="130"/>
      <c r="C149" s="131"/>
      <c r="D149" s="131"/>
      <c r="E149" s="131"/>
      <c r="F149" s="287" t="s">
        <v>366</v>
      </c>
      <c r="G149" s="288"/>
      <c r="H149" s="288"/>
      <c r="I149" s="288"/>
      <c r="J149" s="131"/>
      <c r="K149" s="132">
        <v>15.73</v>
      </c>
      <c r="L149" s="131"/>
      <c r="M149" s="131"/>
      <c r="N149" s="131"/>
      <c r="O149" s="131"/>
      <c r="P149" s="131"/>
      <c r="Q149" s="131"/>
      <c r="R149" s="131"/>
      <c r="S149" s="133"/>
      <c r="T149" s="134"/>
      <c r="U149" s="131"/>
      <c r="V149" s="131"/>
      <c r="W149" s="131"/>
      <c r="X149" s="131"/>
      <c r="Y149" s="131"/>
      <c r="Z149" s="131"/>
      <c r="AA149" s="135"/>
      <c r="AT149" s="136" t="s">
        <v>283</v>
      </c>
      <c r="AU149" s="136" t="s">
        <v>76</v>
      </c>
      <c r="AV149" s="136" t="s">
        <v>76</v>
      </c>
      <c r="AW149" s="136" t="s">
        <v>68</v>
      </c>
      <c r="AX149" s="136" t="s">
        <v>17</v>
      </c>
      <c r="AY149" s="136" t="s">
        <v>121</v>
      </c>
    </row>
    <row r="150" spans="2:65" s="6" customFormat="1" ht="15.75" customHeight="1">
      <c r="B150" s="21"/>
      <c r="C150" s="117" t="s">
        <v>211</v>
      </c>
      <c r="D150" s="117" t="s">
        <v>122</v>
      </c>
      <c r="E150" s="118" t="s">
        <v>367</v>
      </c>
      <c r="F150" s="270" t="s">
        <v>368</v>
      </c>
      <c r="G150" s="271"/>
      <c r="H150" s="271"/>
      <c r="I150" s="271"/>
      <c r="J150" s="120" t="s">
        <v>294</v>
      </c>
      <c r="K150" s="121">
        <v>12.6</v>
      </c>
      <c r="L150" s="272"/>
      <c r="M150" s="271"/>
      <c r="N150" s="273">
        <f>ROUND($L$150*$K$150,2)</f>
        <v>0</v>
      </c>
      <c r="O150" s="271"/>
      <c r="P150" s="271"/>
      <c r="Q150" s="271"/>
      <c r="R150" s="119" t="s">
        <v>126</v>
      </c>
      <c r="S150" s="41"/>
      <c r="T150" s="122"/>
      <c r="U150" s="123" t="s">
        <v>38</v>
      </c>
      <c r="V150" s="22"/>
      <c r="W150" s="22"/>
      <c r="X150" s="124">
        <v>0.00027</v>
      </c>
      <c r="Y150" s="124">
        <f>$X$150*$K$150</f>
        <v>0.003402</v>
      </c>
      <c r="Z150" s="124">
        <v>0</v>
      </c>
      <c r="AA150" s="125">
        <f>$Z$150*$K$150</f>
        <v>0</v>
      </c>
      <c r="AR150" s="80" t="s">
        <v>127</v>
      </c>
      <c r="AT150" s="80" t="s">
        <v>122</v>
      </c>
      <c r="AU150" s="80" t="s">
        <v>76</v>
      </c>
      <c r="AY150" s="6" t="s">
        <v>121</v>
      </c>
      <c r="BE150" s="126">
        <f>IF($U$150="základní",$N$150,0)</f>
        <v>0</v>
      </c>
      <c r="BF150" s="126">
        <f>IF($U$150="snížená",$N$150,0)</f>
        <v>0</v>
      </c>
      <c r="BG150" s="126">
        <f>IF($U$150="zákl. přenesená",$N$150,0)</f>
        <v>0</v>
      </c>
      <c r="BH150" s="126">
        <f>IF($U$150="sníž. přenesená",$N$150,0)</f>
        <v>0</v>
      </c>
      <c r="BI150" s="126">
        <f>IF($U$150="nulová",$N$150,0)</f>
        <v>0</v>
      </c>
      <c r="BJ150" s="80" t="s">
        <v>17</v>
      </c>
      <c r="BK150" s="126">
        <f>ROUND($L$150*$K$150,2)</f>
        <v>0</v>
      </c>
      <c r="BL150" s="80" t="s">
        <v>127</v>
      </c>
      <c r="BM150" s="80" t="s">
        <v>369</v>
      </c>
    </row>
    <row r="151" spans="2:47" s="6" customFormat="1" ht="16.5" customHeight="1">
      <c r="B151" s="21"/>
      <c r="C151" s="22"/>
      <c r="D151" s="22"/>
      <c r="E151" s="22"/>
      <c r="F151" s="265" t="s">
        <v>368</v>
      </c>
      <c r="G151" s="244"/>
      <c r="H151" s="244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41"/>
      <c r="T151" s="50"/>
      <c r="U151" s="22"/>
      <c r="V151" s="22"/>
      <c r="W151" s="22"/>
      <c r="X151" s="22"/>
      <c r="Y151" s="22"/>
      <c r="Z151" s="22"/>
      <c r="AA151" s="51"/>
      <c r="AT151" s="6" t="s">
        <v>129</v>
      </c>
      <c r="AU151" s="6" t="s">
        <v>76</v>
      </c>
    </row>
    <row r="152" spans="2:51" s="6" customFormat="1" ht="15.75" customHeight="1">
      <c r="B152" s="130"/>
      <c r="C152" s="131"/>
      <c r="D152" s="131"/>
      <c r="E152" s="131"/>
      <c r="F152" s="287" t="s">
        <v>370</v>
      </c>
      <c r="G152" s="288"/>
      <c r="H152" s="288"/>
      <c r="I152" s="288"/>
      <c r="J152" s="131"/>
      <c r="K152" s="132">
        <v>12.6</v>
      </c>
      <c r="L152" s="131"/>
      <c r="M152" s="131"/>
      <c r="N152" s="131"/>
      <c r="O152" s="131"/>
      <c r="P152" s="131"/>
      <c r="Q152" s="131"/>
      <c r="R152" s="131"/>
      <c r="S152" s="133"/>
      <c r="T152" s="134"/>
      <c r="U152" s="131"/>
      <c r="V152" s="131"/>
      <c r="W152" s="131"/>
      <c r="X152" s="131"/>
      <c r="Y152" s="131"/>
      <c r="Z152" s="131"/>
      <c r="AA152" s="135"/>
      <c r="AT152" s="136" t="s">
        <v>283</v>
      </c>
      <c r="AU152" s="136" t="s">
        <v>76</v>
      </c>
      <c r="AV152" s="136" t="s">
        <v>76</v>
      </c>
      <c r="AW152" s="136" t="s">
        <v>101</v>
      </c>
      <c r="AX152" s="136" t="s">
        <v>17</v>
      </c>
      <c r="AY152" s="136" t="s">
        <v>121</v>
      </c>
    </row>
    <row r="153" spans="2:65" s="6" customFormat="1" ht="15.75" customHeight="1">
      <c r="B153" s="21"/>
      <c r="C153" s="137" t="s">
        <v>215</v>
      </c>
      <c r="D153" s="137" t="s">
        <v>284</v>
      </c>
      <c r="E153" s="138" t="s">
        <v>371</v>
      </c>
      <c r="F153" s="291" t="s">
        <v>372</v>
      </c>
      <c r="G153" s="292"/>
      <c r="H153" s="292"/>
      <c r="I153" s="292"/>
      <c r="J153" s="139" t="s">
        <v>294</v>
      </c>
      <c r="K153" s="140">
        <v>13.23</v>
      </c>
      <c r="L153" s="293"/>
      <c r="M153" s="292"/>
      <c r="N153" s="294">
        <f>ROUND($L$153*$K$153,2)</f>
        <v>0</v>
      </c>
      <c r="O153" s="271"/>
      <c r="P153" s="271"/>
      <c r="Q153" s="271"/>
      <c r="R153" s="119" t="s">
        <v>126</v>
      </c>
      <c r="S153" s="41"/>
      <c r="T153" s="122"/>
      <c r="U153" s="123" t="s">
        <v>38</v>
      </c>
      <c r="V153" s="22"/>
      <c r="W153" s="22"/>
      <c r="X153" s="124">
        <v>0.00283</v>
      </c>
      <c r="Y153" s="124">
        <f>$X$153*$K$153</f>
        <v>0.0374409</v>
      </c>
      <c r="Z153" s="124">
        <v>0</v>
      </c>
      <c r="AA153" s="125">
        <f>$Z$153*$K$153</f>
        <v>0</v>
      </c>
      <c r="AR153" s="80" t="s">
        <v>253</v>
      </c>
      <c r="AT153" s="80" t="s">
        <v>284</v>
      </c>
      <c r="AU153" s="80" t="s">
        <v>76</v>
      </c>
      <c r="AY153" s="6" t="s">
        <v>121</v>
      </c>
      <c r="BE153" s="126">
        <f>IF($U$153="základní",$N$153,0)</f>
        <v>0</v>
      </c>
      <c r="BF153" s="126">
        <f>IF($U$153="snížená",$N$153,0)</f>
        <v>0</v>
      </c>
      <c r="BG153" s="126">
        <f>IF($U$153="zákl. přenesená",$N$153,0)</f>
        <v>0</v>
      </c>
      <c r="BH153" s="126">
        <f>IF($U$153="sníž. přenesená",$N$153,0)</f>
        <v>0</v>
      </c>
      <c r="BI153" s="126">
        <f>IF($U$153="nulová",$N$153,0)</f>
        <v>0</v>
      </c>
      <c r="BJ153" s="80" t="s">
        <v>17</v>
      </c>
      <c r="BK153" s="126">
        <f>ROUND($L$153*$K$153,2)</f>
        <v>0</v>
      </c>
      <c r="BL153" s="80" t="s">
        <v>127</v>
      </c>
      <c r="BM153" s="80" t="s">
        <v>373</v>
      </c>
    </row>
    <row r="154" spans="2:47" s="6" customFormat="1" ht="16.5" customHeight="1">
      <c r="B154" s="21"/>
      <c r="C154" s="22"/>
      <c r="D154" s="22"/>
      <c r="E154" s="22"/>
      <c r="F154" s="265" t="s">
        <v>372</v>
      </c>
      <c r="G154" s="244"/>
      <c r="H154" s="244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41"/>
      <c r="T154" s="50"/>
      <c r="U154" s="22"/>
      <c r="V154" s="22"/>
      <c r="W154" s="22"/>
      <c r="X154" s="22"/>
      <c r="Y154" s="22"/>
      <c r="Z154" s="22"/>
      <c r="AA154" s="51"/>
      <c r="AT154" s="6" t="s">
        <v>129</v>
      </c>
      <c r="AU154" s="6" t="s">
        <v>76</v>
      </c>
    </row>
    <row r="155" spans="2:51" s="6" customFormat="1" ht="15.75" customHeight="1">
      <c r="B155" s="130"/>
      <c r="C155" s="131"/>
      <c r="D155" s="131"/>
      <c r="E155" s="131"/>
      <c r="F155" s="287" t="s">
        <v>374</v>
      </c>
      <c r="G155" s="288"/>
      <c r="H155" s="288"/>
      <c r="I155" s="288"/>
      <c r="J155" s="131"/>
      <c r="K155" s="132">
        <v>13.23</v>
      </c>
      <c r="L155" s="131"/>
      <c r="M155" s="131"/>
      <c r="N155" s="131"/>
      <c r="O155" s="131"/>
      <c r="P155" s="131"/>
      <c r="Q155" s="131"/>
      <c r="R155" s="131"/>
      <c r="S155" s="133"/>
      <c r="T155" s="134"/>
      <c r="U155" s="131"/>
      <c r="V155" s="131"/>
      <c r="W155" s="131"/>
      <c r="X155" s="131"/>
      <c r="Y155" s="131"/>
      <c r="Z155" s="131"/>
      <c r="AA155" s="135"/>
      <c r="AT155" s="136" t="s">
        <v>283</v>
      </c>
      <c r="AU155" s="136" t="s">
        <v>76</v>
      </c>
      <c r="AV155" s="136" t="s">
        <v>76</v>
      </c>
      <c r="AW155" s="136" t="s">
        <v>68</v>
      </c>
      <c r="AX155" s="136" t="s">
        <v>17</v>
      </c>
      <c r="AY155" s="136" t="s">
        <v>121</v>
      </c>
    </row>
    <row r="156" spans="2:65" s="6" customFormat="1" ht="15.75" customHeight="1">
      <c r="B156" s="21"/>
      <c r="C156" s="117" t="s">
        <v>219</v>
      </c>
      <c r="D156" s="117" t="s">
        <v>122</v>
      </c>
      <c r="E156" s="118" t="s">
        <v>375</v>
      </c>
      <c r="F156" s="270" t="s">
        <v>376</v>
      </c>
      <c r="G156" s="271"/>
      <c r="H156" s="271"/>
      <c r="I156" s="271"/>
      <c r="J156" s="120" t="s">
        <v>294</v>
      </c>
      <c r="K156" s="121">
        <v>12.6</v>
      </c>
      <c r="L156" s="272"/>
      <c r="M156" s="271"/>
      <c r="N156" s="273">
        <f>ROUND($L$156*$K$156,2)</f>
        <v>0</v>
      </c>
      <c r="O156" s="271"/>
      <c r="P156" s="271"/>
      <c r="Q156" s="271"/>
      <c r="R156" s="119" t="s">
        <v>126</v>
      </c>
      <c r="S156" s="41"/>
      <c r="T156" s="122"/>
      <c r="U156" s="123" t="s">
        <v>38</v>
      </c>
      <c r="V156" s="22"/>
      <c r="W156" s="22"/>
      <c r="X156" s="124">
        <v>0</v>
      </c>
      <c r="Y156" s="124">
        <f>$X$156*$K$156</f>
        <v>0</v>
      </c>
      <c r="Z156" s="124">
        <v>0.001</v>
      </c>
      <c r="AA156" s="125">
        <f>$Z$156*$K$156</f>
        <v>0.0126</v>
      </c>
      <c r="AR156" s="80" t="s">
        <v>127</v>
      </c>
      <c r="AT156" s="80" t="s">
        <v>122</v>
      </c>
      <c r="AU156" s="80" t="s">
        <v>76</v>
      </c>
      <c r="AY156" s="6" t="s">
        <v>121</v>
      </c>
      <c r="BE156" s="126">
        <f>IF($U$156="základní",$N$156,0)</f>
        <v>0</v>
      </c>
      <c r="BF156" s="126">
        <f>IF($U$156="snížená",$N$156,0)</f>
        <v>0</v>
      </c>
      <c r="BG156" s="126">
        <f>IF($U$156="zákl. přenesená",$N$156,0)</f>
        <v>0</v>
      </c>
      <c r="BH156" s="126">
        <f>IF($U$156="sníž. přenesená",$N$156,0)</f>
        <v>0</v>
      </c>
      <c r="BI156" s="126">
        <f>IF($U$156="nulová",$N$156,0)</f>
        <v>0</v>
      </c>
      <c r="BJ156" s="80" t="s">
        <v>17</v>
      </c>
      <c r="BK156" s="126">
        <f>ROUND($L$156*$K$156,2)</f>
        <v>0</v>
      </c>
      <c r="BL156" s="80" t="s">
        <v>127</v>
      </c>
      <c r="BM156" s="80" t="s">
        <v>377</v>
      </c>
    </row>
    <row r="157" spans="2:47" s="6" customFormat="1" ht="16.5" customHeight="1">
      <c r="B157" s="21"/>
      <c r="C157" s="22"/>
      <c r="D157" s="22"/>
      <c r="E157" s="22"/>
      <c r="F157" s="265" t="s">
        <v>378</v>
      </c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41"/>
      <c r="T157" s="50"/>
      <c r="U157" s="22"/>
      <c r="V157" s="22"/>
      <c r="W157" s="22"/>
      <c r="X157" s="22"/>
      <c r="Y157" s="22"/>
      <c r="Z157" s="22"/>
      <c r="AA157" s="51"/>
      <c r="AT157" s="6" t="s">
        <v>129</v>
      </c>
      <c r="AU157" s="6" t="s">
        <v>76</v>
      </c>
    </row>
    <row r="158" spans="2:65" s="6" customFormat="1" ht="27" customHeight="1">
      <c r="B158" s="21"/>
      <c r="C158" s="117" t="s">
        <v>224</v>
      </c>
      <c r="D158" s="117" t="s">
        <v>122</v>
      </c>
      <c r="E158" s="118" t="s">
        <v>379</v>
      </c>
      <c r="F158" s="270" t="s">
        <v>380</v>
      </c>
      <c r="G158" s="271"/>
      <c r="H158" s="271"/>
      <c r="I158" s="271"/>
      <c r="J158" s="120" t="s">
        <v>294</v>
      </c>
      <c r="K158" s="121">
        <v>12.6</v>
      </c>
      <c r="L158" s="272"/>
      <c r="M158" s="271"/>
      <c r="N158" s="273">
        <f>ROUND($L$158*$K$158,2)</f>
        <v>0</v>
      </c>
      <c r="O158" s="271"/>
      <c r="P158" s="271"/>
      <c r="Q158" s="271"/>
      <c r="R158" s="119"/>
      <c r="S158" s="41"/>
      <c r="T158" s="122"/>
      <c r="U158" s="123" t="s">
        <v>38</v>
      </c>
      <c r="V158" s="22"/>
      <c r="W158" s="22"/>
      <c r="X158" s="124">
        <v>0.00578</v>
      </c>
      <c r="Y158" s="124">
        <f>$X$158*$K$158</f>
        <v>0.072828</v>
      </c>
      <c r="Z158" s="124">
        <v>0</v>
      </c>
      <c r="AA158" s="125">
        <f>$Z$158*$K$158</f>
        <v>0</v>
      </c>
      <c r="AR158" s="80" t="s">
        <v>127</v>
      </c>
      <c r="AT158" s="80" t="s">
        <v>122</v>
      </c>
      <c r="AU158" s="80" t="s">
        <v>76</v>
      </c>
      <c r="AY158" s="6" t="s">
        <v>121</v>
      </c>
      <c r="BE158" s="126">
        <f>IF($U$158="základní",$N$158,0)</f>
        <v>0</v>
      </c>
      <c r="BF158" s="126">
        <f>IF($U$158="snížená",$N$158,0)</f>
        <v>0</v>
      </c>
      <c r="BG158" s="126">
        <f>IF($U$158="zákl. přenesená",$N$158,0)</f>
        <v>0</v>
      </c>
      <c r="BH158" s="126">
        <f>IF($U$158="sníž. přenesená",$N$158,0)</f>
        <v>0</v>
      </c>
      <c r="BI158" s="126">
        <f>IF($U$158="nulová",$N$158,0)</f>
        <v>0</v>
      </c>
      <c r="BJ158" s="80" t="s">
        <v>17</v>
      </c>
      <c r="BK158" s="126">
        <f>ROUND($L$158*$K$158,2)</f>
        <v>0</v>
      </c>
      <c r="BL158" s="80" t="s">
        <v>127</v>
      </c>
      <c r="BM158" s="80" t="s">
        <v>381</v>
      </c>
    </row>
    <row r="159" spans="2:47" s="6" customFormat="1" ht="16.5" customHeight="1">
      <c r="B159" s="21"/>
      <c r="C159" s="22"/>
      <c r="D159" s="22"/>
      <c r="E159" s="22"/>
      <c r="F159" s="265" t="s">
        <v>380</v>
      </c>
      <c r="G159" s="244"/>
      <c r="H159" s="244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41"/>
      <c r="T159" s="50"/>
      <c r="U159" s="22"/>
      <c r="V159" s="22"/>
      <c r="W159" s="22"/>
      <c r="X159" s="22"/>
      <c r="Y159" s="22"/>
      <c r="Z159" s="22"/>
      <c r="AA159" s="51"/>
      <c r="AT159" s="6" t="s">
        <v>129</v>
      </c>
      <c r="AU159" s="6" t="s">
        <v>76</v>
      </c>
    </row>
    <row r="160" spans="2:51" s="6" customFormat="1" ht="15.75" customHeight="1">
      <c r="B160" s="130"/>
      <c r="C160" s="131"/>
      <c r="D160" s="131"/>
      <c r="E160" s="131"/>
      <c r="F160" s="287" t="s">
        <v>370</v>
      </c>
      <c r="G160" s="288"/>
      <c r="H160" s="288"/>
      <c r="I160" s="288"/>
      <c r="J160" s="131"/>
      <c r="K160" s="132">
        <v>12.6</v>
      </c>
      <c r="L160" s="131"/>
      <c r="M160" s="131"/>
      <c r="N160" s="131"/>
      <c r="O160" s="131"/>
      <c r="P160" s="131"/>
      <c r="Q160" s="131"/>
      <c r="R160" s="131"/>
      <c r="S160" s="133"/>
      <c r="T160" s="134"/>
      <c r="U160" s="131"/>
      <c r="V160" s="131"/>
      <c r="W160" s="131"/>
      <c r="X160" s="131"/>
      <c r="Y160" s="131"/>
      <c r="Z160" s="131"/>
      <c r="AA160" s="135"/>
      <c r="AT160" s="136" t="s">
        <v>283</v>
      </c>
      <c r="AU160" s="136" t="s">
        <v>76</v>
      </c>
      <c r="AV160" s="136" t="s">
        <v>76</v>
      </c>
      <c r="AW160" s="136" t="s">
        <v>101</v>
      </c>
      <c r="AX160" s="136" t="s">
        <v>17</v>
      </c>
      <c r="AY160" s="136" t="s">
        <v>121</v>
      </c>
    </row>
    <row r="161" spans="2:65" s="6" customFormat="1" ht="27" customHeight="1">
      <c r="B161" s="21"/>
      <c r="C161" s="117" t="s">
        <v>229</v>
      </c>
      <c r="D161" s="117" t="s">
        <v>122</v>
      </c>
      <c r="E161" s="118" t="s">
        <v>382</v>
      </c>
      <c r="F161" s="270" t="s">
        <v>383</v>
      </c>
      <c r="G161" s="271"/>
      <c r="H161" s="271"/>
      <c r="I161" s="271"/>
      <c r="J161" s="120" t="s">
        <v>158</v>
      </c>
      <c r="K161" s="121">
        <v>0.117</v>
      </c>
      <c r="L161" s="272"/>
      <c r="M161" s="271"/>
      <c r="N161" s="273">
        <f>ROUND($L$161*$K$161,2)</f>
        <v>0</v>
      </c>
      <c r="O161" s="271"/>
      <c r="P161" s="271"/>
      <c r="Q161" s="271"/>
      <c r="R161" s="119" t="s">
        <v>126</v>
      </c>
      <c r="S161" s="41"/>
      <c r="T161" s="122"/>
      <c r="U161" s="123" t="s">
        <v>38</v>
      </c>
      <c r="V161" s="22"/>
      <c r="W161" s="22"/>
      <c r="X161" s="124">
        <v>0</v>
      </c>
      <c r="Y161" s="124">
        <f>$X$161*$K$161</f>
        <v>0</v>
      </c>
      <c r="Z161" s="124">
        <v>0</v>
      </c>
      <c r="AA161" s="125">
        <f>$Z$161*$K$161</f>
        <v>0</v>
      </c>
      <c r="AR161" s="80" t="s">
        <v>127</v>
      </c>
      <c r="AT161" s="80" t="s">
        <v>122</v>
      </c>
      <c r="AU161" s="80" t="s">
        <v>76</v>
      </c>
      <c r="AY161" s="6" t="s">
        <v>121</v>
      </c>
      <c r="BE161" s="126">
        <f>IF($U$161="základní",$N$161,0)</f>
        <v>0</v>
      </c>
      <c r="BF161" s="126">
        <f>IF($U$161="snížená",$N$161,0)</f>
        <v>0</v>
      </c>
      <c r="BG161" s="126">
        <f>IF($U$161="zákl. přenesená",$N$161,0)</f>
        <v>0</v>
      </c>
      <c r="BH161" s="126">
        <f>IF($U$161="sníž. přenesená",$N$161,0)</f>
        <v>0</v>
      </c>
      <c r="BI161" s="126">
        <f>IF($U$161="nulová",$N$161,0)</f>
        <v>0</v>
      </c>
      <c r="BJ161" s="80" t="s">
        <v>17</v>
      </c>
      <c r="BK161" s="126">
        <f>ROUND($L$161*$K$161,2)</f>
        <v>0</v>
      </c>
      <c r="BL161" s="80" t="s">
        <v>127</v>
      </c>
      <c r="BM161" s="80" t="s">
        <v>384</v>
      </c>
    </row>
    <row r="162" spans="2:47" s="6" customFormat="1" ht="16.5" customHeight="1">
      <c r="B162" s="21"/>
      <c r="C162" s="22"/>
      <c r="D162" s="22"/>
      <c r="E162" s="22"/>
      <c r="F162" s="265" t="s">
        <v>383</v>
      </c>
      <c r="G162" s="244"/>
      <c r="H162" s="244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41"/>
      <c r="T162" s="50"/>
      <c r="U162" s="22"/>
      <c r="V162" s="22"/>
      <c r="W162" s="22"/>
      <c r="X162" s="22"/>
      <c r="Y162" s="22"/>
      <c r="Z162" s="22"/>
      <c r="AA162" s="51"/>
      <c r="AT162" s="6" t="s">
        <v>129</v>
      </c>
      <c r="AU162" s="6" t="s">
        <v>76</v>
      </c>
    </row>
    <row r="163" spans="2:63" s="106" customFormat="1" ht="30.75" customHeight="1">
      <c r="B163" s="107"/>
      <c r="C163" s="108"/>
      <c r="D163" s="116" t="s">
        <v>275</v>
      </c>
      <c r="E163" s="108"/>
      <c r="F163" s="108"/>
      <c r="G163" s="108"/>
      <c r="H163" s="108"/>
      <c r="I163" s="108"/>
      <c r="J163" s="108"/>
      <c r="K163" s="108"/>
      <c r="L163" s="108"/>
      <c r="M163" s="108"/>
      <c r="N163" s="269">
        <f>$BK$163</f>
        <v>0</v>
      </c>
      <c r="O163" s="268"/>
      <c r="P163" s="268"/>
      <c r="Q163" s="268"/>
      <c r="R163" s="108"/>
      <c r="S163" s="110"/>
      <c r="T163" s="111"/>
      <c r="U163" s="108"/>
      <c r="V163" s="108"/>
      <c r="W163" s="112">
        <f>SUM($W$164:$W$183)</f>
        <v>0</v>
      </c>
      <c r="X163" s="108"/>
      <c r="Y163" s="112">
        <f>SUM($Y$164:$Y$183)</f>
        <v>0.6882048</v>
      </c>
      <c r="Z163" s="108"/>
      <c r="AA163" s="113">
        <f>SUM($AA$164:$AA$183)</f>
        <v>2.408325</v>
      </c>
      <c r="AR163" s="114" t="s">
        <v>76</v>
      </c>
      <c r="AT163" s="114" t="s">
        <v>67</v>
      </c>
      <c r="AU163" s="114" t="s">
        <v>17</v>
      </c>
      <c r="AY163" s="114" t="s">
        <v>121</v>
      </c>
      <c r="BK163" s="115">
        <f>SUM($BK$164:$BK$183)</f>
        <v>0</v>
      </c>
    </row>
    <row r="164" spans="2:65" s="6" customFormat="1" ht="27" customHeight="1">
      <c r="B164" s="21"/>
      <c r="C164" s="117" t="s">
        <v>233</v>
      </c>
      <c r="D164" s="117" t="s">
        <v>122</v>
      </c>
      <c r="E164" s="118" t="s">
        <v>385</v>
      </c>
      <c r="F164" s="270" t="s">
        <v>386</v>
      </c>
      <c r="G164" s="271"/>
      <c r="H164" s="271"/>
      <c r="I164" s="271"/>
      <c r="J164" s="120" t="s">
        <v>294</v>
      </c>
      <c r="K164" s="121">
        <v>29.55</v>
      </c>
      <c r="L164" s="272"/>
      <c r="M164" s="271"/>
      <c r="N164" s="273">
        <f>ROUND($L$164*$K$164,2)</f>
        <v>0</v>
      </c>
      <c r="O164" s="271"/>
      <c r="P164" s="271"/>
      <c r="Q164" s="271"/>
      <c r="R164" s="119" t="s">
        <v>126</v>
      </c>
      <c r="S164" s="41"/>
      <c r="T164" s="122"/>
      <c r="U164" s="123" t="s">
        <v>38</v>
      </c>
      <c r="V164" s="22"/>
      <c r="W164" s="22"/>
      <c r="X164" s="124">
        <v>0</v>
      </c>
      <c r="Y164" s="124">
        <f>$X$164*$K$164</f>
        <v>0</v>
      </c>
      <c r="Z164" s="124">
        <v>0.0815</v>
      </c>
      <c r="AA164" s="125">
        <f>$Z$164*$K$164</f>
        <v>2.408325</v>
      </c>
      <c r="AR164" s="80" t="s">
        <v>127</v>
      </c>
      <c r="AT164" s="80" t="s">
        <v>122</v>
      </c>
      <c r="AU164" s="80" t="s">
        <v>76</v>
      </c>
      <c r="AY164" s="6" t="s">
        <v>121</v>
      </c>
      <c r="BE164" s="126">
        <f>IF($U$164="základní",$N$164,0)</f>
        <v>0</v>
      </c>
      <c r="BF164" s="126">
        <f>IF($U$164="snížená",$N$164,0)</f>
        <v>0</v>
      </c>
      <c r="BG164" s="126">
        <f>IF($U$164="zákl. přenesená",$N$164,0)</f>
        <v>0</v>
      </c>
      <c r="BH164" s="126">
        <f>IF($U$164="sníž. přenesená",$N$164,0)</f>
        <v>0</v>
      </c>
      <c r="BI164" s="126">
        <f>IF($U$164="nulová",$N$164,0)</f>
        <v>0</v>
      </c>
      <c r="BJ164" s="80" t="s">
        <v>17</v>
      </c>
      <c r="BK164" s="126">
        <f>ROUND($L$164*$K$164,2)</f>
        <v>0</v>
      </c>
      <c r="BL164" s="80" t="s">
        <v>127</v>
      </c>
      <c r="BM164" s="80" t="s">
        <v>387</v>
      </c>
    </row>
    <row r="165" spans="2:47" s="6" customFormat="1" ht="16.5" customHeight="1">
      <c r="B165" s="21"/>
      <c r="C165" s="22"/>
      <c r="D165" s="22"/>
      <c r="E165" s="22"/>
      <c r="F165" s="265" t="s">
        <v>386</v>
      </c>
      <c r="G165" s="244"/>
      <c r="H165" s="244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41"/>
      <c r="T165" s="50"/>
      <c r="U165" s="22"/>
      <c r="V165" s="22"/>
      <c r="W165" s="22"/>
      <c r="X165" s="22"/>
      <c r="Y165" s="22"/>
      <c r="Z165" s="22"/>
      <c r="AA165" s="51"/>
      <c r="AT165" s="6" t="s">
        <v>129</v>
      </c>
      <c r="AU165" s="6" t="s">
        <v>76</v>
      </c>
    </row>
    <row r="166" spans="2:51" s="6" customFormat="1" ht="15.75" customHeight="1">
      <c r="B166" s="130"/>
      <c r="C166" s="131"/>
      <c r="D166" s="131"/>
      <c r="E166" s="131"/>
      <c r="F166" s="287" t="s">
        <v>388</v>
      </c>
      <c r="G166" s="288"/>
      <c r="H166" s="288"/>
      <c r="I166" s="288"/>
      <c r="J166" s="131"/>
      <c r="K166" s="132">
        <v>29.55</v>
      </c>
      <c r="L166" s="131"/>
      <c r="M166" s="131"/>
      <c r="N166" s="131"/>
      <c r="O166" s="131"/>
      <c r="P166" s="131"/>
      <c r="Q166" s="131"/>
      <c r="R166" s="131"/>
      <c r="S166" s="133"/>
      <c r="T166" s="134"/>
      <c r="U166" s="131"/>
      <c r="V166" s="131"/>
      <c r="W166" s="131"/>
      <c r="X166" s="131"/>
      <c r="Y166" s="131"/>
      <c r="Z166" s="131"/>
      <c r="AA166" s="135"/>
      <c r="AT166" s="136" t="s">
        <v>283</v>
      </c>
      <c r="AU166" s="136" t="s">
        <v>76</v>
      </c>
      <c r="AV166" s="136" t="s">
        <v>76</v>
      </c>
      <c r="AW166" s="136" t="s">
        <v>101</v>
      </c>
      <c r="AX166" s="136" t="s">
        <v>17</v>
      </c>
      <c r="AY166" s="136" t="s">
        <v>121</v>
      </c>
    </row>
    <row r="167" spans="2:65" s="6" customFormat="1" ht="27" customHeight="1">
      <c r="B167" s="21"/>
      <c r="C167" s="117" t="s">
        <v>237</v>
      </c>
      <c r="D167" s="117" t="s">
        <v>122</v>
      </c>
      <c r="E167" s="118" t="s">
        <v>389</v>
      </c>
      <c r="F167" s="270" t="s">
        <v>390</v>
      </c>
      <c r="G167" s="271"/>
      <c r="H167" s="271"/>
      <c r="I167" s="271"/>
      <c r="J167" s="120" t="s">
        <v>294</v>
      </c>
      <c r="K167" s="121">
        <v>41.2</v>
      </c>
      <c r="L167" s="272"/>
      <c r="M167" s="271"/>
      <c r="N167" s="273">
        <f>ROUND($L$167*$K$167,2)</f>
        <v>0</v>
      </c>
      <c r="O167" s="271"/>
      <c r="P167" s="271"/>
      <c r="Q167" s="271"/>
      <c r="R167" s="119" t="s">
        <v>126</v>
      </c>
      <c r="S167" s="41"/>
      <c r="T167" s="122"/>
      <c r="U167" s="123" t="s">
        <v>38</v>
      </c>
      <c r="V167" s="22"/>
      <c r="W167" s="22"/>
      <c r="X167" s="124">
        <v>0.003</v>
      </c>
      <c r="Y167" s="124">
        <f>$X$167*$K$167</f>
        <v>0.12360000000000002</v>
      </c>
      <c r="Z167" s="124">
        <v>0</v>
      </c>
      <c r="AA167" s="125">
        <f>$Z$167*$K$167</f>
        <v>0</v>
      </c>
      <c r="AR167" s="80" t="s">
        <v>127</v>
      </c>
      <c r="AT167" s="80" t="s">
        <v>122</v>
      </c>
      <c r="AU167" s="80" t="s">
        <v>76</v>
      </c>
      <c r="AY167" s="6" t="s">
        <v>121</v>
      </c>
      <c r="BE167" s="126">
        <f>IF($U$167="základní",$N$167,0)</f>
        <v>0</v>
      </c>
      <c r="BF167" s="126">
        <f>IF($U$167="snížená",$N$167,0)</f>
        <v>0</v>
      </c>
      <c r="BG167" s="126">
        <f>IF($U$167="zákl. přenesená",$N$167,0)</f>
        <v>0</v>
      </c>
      <c r="BH167" s="126">
        <f>IF($U$167="sníž. přenesená",$N$167,0)</f>
        <v>0</v>
      </c>
      <c r="BI167" s="126">
        <f>IF($U$167="nulová",$N$167,0)</f>
        <v>0</v>
      </c>
      <c r="BJ167" s="80" t="s">
        <v>17</v>
      </c>
      <c r="BK167" s="126">
        <f>ROUND($L$167*$K$167,2)</f>
        <v>0</v>
      </c>
      <c r="BL167" s="80" t="s">
        <v>127</v>
      </c>
      <c r="BM167" s="80" t="s">
        <v>391</v>
      </c>
    </row>
    <row r="168" spans="2:47" s="6" customFormat="1" ht="16.5" customHeight="1">
      <c r="B168" s="21"/>
      <c r="C168" s="22"/>
      <c r="D168" s="22"/>
      <c r="E168" s="22"/>
      <c r="F168" s="265" t="s">
        <v>390</v>
      </c>
      <c r="G168" s="244"/>
      <c r="H168" s="244"/>
      <c r="I168" s="244"/>
      <c r="J168" s="244"/>
      <c r="K168" s="244"/>
      <c r="L168" s="244"/>
      <c r="M168" s="244"/>
      <c r="N168" s="244"/>
      <c r="O168" s="244"/>
      <c r="P168" s="244"/>
      <c r="Q168" s="244"/>
      <c r="R168" s="244"/>
      <c r="S168" s="41"/>
      <c r="T168" s="50"/>
      <c r="U168" s="22"/>
      <c r="V168" s="22"/>
      <c r="W168" s="22"/>
      <c r="X168" s="22"/>
      <c r="Y168" s="22"/>
      <c r="Z168" s="22"/>
      <c r="AA168" s="51"/>
      <c r="AT168" s="6" t="s">
        <v>129</v>
      </c>
      <c r="AU168" s="6" t="s">
        <v>76</v>
      </c>
    </row>
    <row r="169" spans="2:51" s="6" customFormat="1" ht="15.75" customHeight="1">
      <c r="B169" s="130"/>
      <c r="C169" s="131"/>
      <c r="D169" s="131"/>
      <c r="E169" s="131"/>
      <c r="F169" s="287" t="s">
        <v>392</v>
      </c>
      <c r="G169" s="288"/>
      <c r="H169" s="288"/>
      <c r="I169" s="288"/>
      <c r="J169" s="131"/>
      <c r="K169" s="132">
        <v>41.2</v>
      </c>
      <c r="L169" s="131"/>
      <c r="M169" s="131"/>
      <c r="N169" s="131"/>
      <c r="O169" s="131"/>
      <c r="P169" s="131"/>
      <c r="Q169" s="131"/>
      <c r="R169" s="131"/>
      <c r="S169" s="133"/>
      <c r="T169" s="134"/>
      <c r="U169" s="131"/>
      <c r="V169" s="131"/>
      <c r="W169" s="131"/>
      <c r="X169" s="131"/>
      <c r="Y169" s="131"/>
      <c r="Z169" s="131"/>
      <c r="AA169" s="135"/>
      <c r="AT169" s="136" t="s">
        <v>283</v>
      </c>
      <c r="AU169" s="136" t="s">
        <v>76</v>
      </c>
      <c r="AV169" s="136" t="s">
        <v>76</v>
      </c>
      <c r="AW169" s="136" t="s">
        <v>101</v>
      </c>
      <c r="AX169" s="136" t="s">
        <v>17</v>
      </c>
      <c r="AY169" s="136" t="s">
        <v>121</v>
      </c>
    </row>
    <row r="170" spans="2:65" s="6" customFormat="1" ht="27" customHeight="1">
      <c r="B170" s="21"/>
      <c r="C170" s="137" t="s">
        <v>241</v>
      </c>
      <c r="D170" s="137" t="s">
        <v>284</v>
      </c>
      <c r="E170" s="138" t="s">
        <v>393</v>
      </c>
      <c r="F170" s="291" t="s">
        <v>394</v>
      </c>
      <c r="G170" s="292"/>
      <c r="H170" s="292"/>
      <c r="I170" s="292"/>
      <c r="J170" s="139" t="s">
        <v>294</v>
      </c>
      <c r="K170" s="140">
        <v>42.848</v>
      </c>
      <c r="L170" s="293"/>
      <c r="M170" s="292"/>
      <c r="N170" s="294">
        <f>ROUND($L$170*$K$170,2)</f>
        <v>0</v>
      </c>
      <c r="O170" s="271"/>
      <c r="P170" s="271"/>
      <c r="Q170" s="271"/>
      <c r="R170" s="119" t="s">
        <v>126</v>
      </c>
      <c r="S170" s="41"/>
      <c r="T170" s="122"/>
      <c r="U170" s="123" t="s">
        <v>38</v>
      </c>
      <c r="V170" s="22"/>
      <c r="W170" s="22"/>
      <c r="X170" s="124">
        <v>0.0126</v>
      </c>
      <c r="Y170" s="124">
        <f>$X$170*$K$170</f>
        <v>0.5398847999999999</v>
      </c>
      <c r="Z170" s="124">
        <v>0</v>
      </c>
      <c r="AA170" s="125">
        <f>$Z$170*$K$170</f>
        <v>0</v>
      </c>
      <c r="AR170" s="80" t="s">
        <v>253</v>
      </c>
      <c r="AT170" s="80" t="s">
        <v>284</v>
      </c>
      <c r="AU170" s="80" t="s">
        <v>76</v>
      </c>
      <c r="AY170" s="6" t="s">
        <v>121</v>
      </c>
      <c r="BE170" s="126">
        <f>IF($U$170="základní",$N$170,0)</f>
        <v>0</v>
      </c>
      <c r="BF170" s="126">
        <f>IF($U$170="snížená",$N$170,0)</f>
        <v>0</v>
      </c>
      <c r="BG170" s="126">
        <f>IF($U$170="zákl. přenesená",$N$170,0)</f>
        <v>0</v>
      </c>
      <c r="BH170" s="126">
        <f>IF($U$170="sníž. přenesená",$N$170,0)</f>
        <v>0</v>
      </c>
      <c r="BI170" s="126">
        <f>IF($U$170="nulová",$N$170,0)</f>
        <v>0</v>
      </c>
      <c r="BJ170" s="80" t="s">
        <v>17</v>
      </c>
      <c r="BK170" s="126">
        <f>ROUND($L$170*$K$170,2)</f>
        <v>0</v>
      </c>
      <c r="BL170" s="80" t="s">
        <v>127</v>
      </c>
      <c r="BM170" s="80" t="s">
        <v>395</v>
      </c>
    </row>
    <row r="171" spans="2:47" s="6" customFormat="1" ht="16.5" customHeight="1">
      <c r="B171" s="21"/>
      <c r="C171" s="22"/>
      <c r="D171" s="22"/>
      <c r="E171" s="22"/>
      <c r="F171" s="265" t="s">
        <v>394</v>
      </c>
      <c r="G171" s="244"/>
      <c r="H171" s="244"/>
      <c r="I171" s="244"/>
      <c r="J171" s="244"/>
      <c r="K171" s="244"/>
      <c r="L171" s="244"/>
      <c r="M171" s="244"/>
      <c r="N171" s="244"/>
      <c r="O171" s="244"/>
      <c r="P171" s="244"/>
      <c r="Q171" s="244"/>
      <c r="R171" s="244"/>
      <c r="S171" s="41"/>
      <c r="T171" s="50"/>
      <c r="U171" s="22"/>
      <c r="V171" s="22"/>
      <c r="W171" s="22"/>
      <c r="X171" s="22"/>
      <c r="Y171" s="22"/>
      <c r="Z171" s="22"/>
      <c r="AA171" s="51"/>
      <c r="AT171" s="6" t="s">
        <v>129</v>
      </c>
      <c r="AU171" s="6" t="s">
        <v>76</v>
      </c>
    </row>
    <row r="172" spans="2:51" s="6" customFormat="1" ht="15.75" customHeight="1">
      <c r="B172" s="130"/>
      <c r="C172" s="131"/>
      <c r="D172" s="131"/>
      <c r="E172" s="131"/>
      <c r="F172" s="287" t="s">
        <v>396</v>
      </c>
      <c r="G172" s="288"/>
      <c r="H172" s="288"/>
      <c r="I172" s="288"/>
      <c r="J172" s="131"/>
      <c r="K172" s="132">
        <v>42.848</v>
      </c>
      <c r="L172" s="131"/>
      <c r="M172" s="131"/>
      <c r="N172" s="131"/>
      <c r="O172" s="131"/>
      <c r="P172" s="131"/>
      <c r="Q172" s="131"/>
      <c r="R172" s="131"/>
      <c r="S172" s="133"/>
      <c r="T172" s="134"/>
      <c r="U172" s="131"/>
      <c r="V172" s="131"/>
      <c r="W172" s="131"/>
      <c r="X172" s="131"/>
      <c r="Y172" s="131"/>
      <c r="Z172" s="131"/>
      <c r="AA172" s="135"/>
      <c r="AT172" s="136" t="s">
        <v>283</v>
      </c>
      <c r="AU172" s="136" t="s">
        <v>76</v>
      </c>
      <c r="AV172" s="136" t="s">
        <v>76</v>
      </c>
      <c r="AW172" s="136" t="s">
        <v>68</v>
      </c>
      <c r="AX172" s="136" t="s">
        <v>17</v>
      </c>
      <c r="AY172" s="136" t="s">
        <v>121</v>
      </c>
    </row>
    <row r="173" spans="2:65" s="6" customFormat="1" ht="27" customHeight="1">
      <c r="B173" s="21"/>
      <c r="C173" s="117" t="s">
        <v>245</v>
      </c>
      <c r="D173" s="117" t="s">
        <v>122</v>
      </c>
      <c r="E173" s="118" t="s">
        <v>397</v>
      </c>
      <c r="F173" s="270" t="s">
        <v>398</v>
      </c>
      <c r="G173" s="271"/>
      <c r="H173" s="271"/>
      <c r="I173" s="271"/>
      <c r="J173" s="120" t="s">
        <v>294</v>
      </c>
      <c r="K173" s="121">
        <v>9.9</v>
      </c>
      <c r="L173" s="272"/>
      <c r="M173" s="271"/>
      <c r="N173" s="273">
        <f>ROUND($L$173*$K$173,2)</f>
        <v>0</v>
      </c>
      <c r="O173" s="271"/>
      <c r="P173" s="271"/>
      <c r="Q173" s="271"/>
      <c r="R173" s="119" t="s">
        <v>126</v>
      </c>
      <c r="S173" s="41"/>
      <c r="T173" s="122"/>
      <c r="U173" s="123" t="s">
        <v>38</v>
      </c>
      <c r="V173" s="22"/>
      <c r="W173" s="22"/>
      <c r="X173" s="124">
        <v>0</v>
      </c>
      <c r="Y173" s="124">
        <f>$X$173*$K$173</f>
        <v>0</v>
      </c>
      <c r="Z173" s="124">
        <v>0</v>
      </c>
      <c r="AA173" s="125">
        <f>$Z$173*$K$173</f>
        <v>0</v>
      </c>
      <c r="AR173" s="80" t="s">
        <v>127</v>
      </c>
      <c r="AT173" s="80" t="s">
        <v>122</v>
      </c>
      <c r="AU173" s="80" t="s">
        <v>76</v>
      </c>
      <c r="AY173" s="6" t="s">
        <v>121</v>
      </c>
      <c r="BE173" s="126">
        <f>IF($U$173="základní",$N$173,0)</f>
        <v>0</v>
      </c>
      <c r="BF173" s="126">
        <f>IF($U$173="snížená",$N$173,0)</f>
        <v>0</v>
      </c>
      <c r="BG173" s="126">
        <f>IF($U$173="zákl. přenesená",$N$173,0)</f>
        <v>0</v>
      </c>
      <c r="BH173" s="126">
        <f>IF($U$173="sníž. přenesená",$N$173,0)</f>
        <v>0</v>
      </c>
      <c r="BI173" s="126">
        <f>IF($U$173="nulová",$N$173,0)</f>
        <v>0</v>
      </c>
      <c r="BJ173" s="80" t="s">
        <v>17</v>
      </c>
      <c r="BK173" s="126">
        <f>ROUND($L$173*$K$173,2)</f>
        <v>0</v>
      </c>
      <c r="BL173" s="80" t="s">
        <v>127</v>
      </c>
      <c r="BM173" s="80" t="s">
        <v>399</v>
      </c>
    </row>
    <row r="174" spans="2:47" s="6" customFormat="1" ht="16.5" customHeight="1">
      <c r="B174" s="21"/>
      <c r="C174" s="22"/>
      <c r="D174" s="22"/>
      <c r="E174" s="22"/>
      <c r="F174" s="265" t="s">
        <v>400</v>
      </c>
      <c r="G174" s="244"/>
      <c r="H174" s="244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41"/>
      <c r="T174" s="50"/>
      <c r="U174" s="22"/>
      <c r="V174" s="22"/>
      <c r="W174" s="22"/>
      <c r="X174" s="22"/>
      <c r="Y174" s="22"/>
      <c r="Z174" s="22"/>
      <c r="AA174" s="51"/>
      <c r="AT174" s="6" t="s">
        <v>129</v>
      </c>
      <c r="AU174" s="6" t="s">
        <v>76</v>
      </c>
    </row>
    <row r="175" spans="2:51" s="6" customFormat="1" ht="15.75" customHeight="1">
      <c r="B175" s="130"/>
      <c r="C175" s="131"/>
      <c r="D175" s="131"/>
      <c r="E175" s="131"/>
      <c r="F175" s="287" t="s">
        <v>401</v>
      </c>
      <c r="G175" s="288"/>
      <c r="H175" s="288"/>
      <c r="I175" s="288"/>
      <c r="J175" s="131"/>
      <c r="K175" s="132">
        <v>9.9</v>
      </c>
      <c r="L175" s="131"/>
      <c r="M175" s="131"/>
      <c r="N175" s="131"/>
      <c r="O175" s="131"/>
      <c r="P175" s="131"/>
      <c r="Q175" s="131"/>
      <c r="R175" s="131"/>
      <c r="S175" s="133"/>
      <c r="T175" s="134"/>
      <c r="U175" s="131"/>
      <c r="V175" s="131"/>
      <c r="W175" s="131"/>
      <c r="X175" s="131"/>
      <c r="Y175" s="131"/>
      <c r="Z175" s="131"/>
      <c r="AA175" s="135"/>
      <c r="AT175" s="136" t="s">
        <v>283</v>
      </c>
      <c r="AU175" s="136" t="s">
        <v>76</v>
      </c>
      <c r="AV175" s="136" t="s">
        <v>76</v>
      </c>
      <c r="AW175" s="136" t="s">
        <v>101</v>
      </c>
      <c r="AX175" s="136" t="s">
        <v>17</v>
      </c>
      <c r="AY175" s="136" t="s">
        <v>121</v>
      </c>
    </row>
    <row r="176" spans="2:65" s="6" customFormat="1" ht="39" customHeight="1">
      <c r="B176" s="21"/>
      <c r="C176" s="117" t="s">
        <v>249</v>
      </c>
      <c r="D176" s="117" t="s">
        <v>122</v>
      </c>
      <c r="E176" s="118" t="s">
        <v>402</v>
      </c>
      <c r="F176" s="270" t="s">
        <v>403</v>
      </c>
      <c r="G176" s="271"/>
      <c r="H176" s="271"/>
      <c r="I176" s="271"/>
      <c r="J176" s="120" t="s">
        <v>294</v>
      </c>
      <c r="K176" s="121">
        <v>41.2</v>
      </c>
      <c r="L176" s="272"/>
      <c r="M176" s="271"/>
      <c r="N176" s="273">
        <f>ROUND($L$176*$K$176,2)</f>
        <v>0</v>
      </c>
      <c r="O176" s="271"/>
      <c r="P176" s="271"/>
      <c r="Q176" s="271"/>
      <c r="R176" s="119" t="s">
        <v>126</v>
      </c>
      <c r="S176" s="41"/>
      <c r="T176" s="122"/>
      <c r="U176" s="123" t="s">
        <v>38</v>
      </c>
      <c r="V176" s="22"/>
      <c r="W176" s="22"/>
      <c r="X176" s="124">
        <v>0</v>
      </c>
      <c r="Y176" s="124">
        <f>$X$176*$K$176</f>
        <v>0</v>
      </c>
      <c r="Z176" s="124">
        <v>0</v>
      </c>
      <c r="AA176" s="125">
        <f>$Z$176*$K$176</f>
        <v>0</v>
      </c>
      <c r="AR176" s="80" t="s">
        <v>127</v>
      </c>
      <c r="AT176" s="80" t="s">
        <v>122</v>
      </c>
      <c r="AU176" s="80" t="s">
        <v>76</v>
      </c>
      <c r="AY176" s="6" t="s">
        <v>121</v>
      </c>
      <c r="BE176" s="126">
        <f>IF($U$176="základní",$N$176,0)</f>
        <v>0</v>
      </c>
      <c r="BF176" s="126">
        <f>IF($U$176="snížená",$N$176,0)</f>
        <v>0</v>
      </c>
      <c r="BG176" s="126">
        <f>IF($U$176="zákl. přenesená",$N$176,0)</f>
        <v>0</v>
      </c>
      <c r="BH176" s="126">
        <f>IF($U$176="sníž. přenesená",$N$176,0)</f>
        <v>0</v>
      </c>
      <c r="BI176" s="126">
        <f>IF($U$176="nulová",$N$176,0)</f>
        <v>0</v>
      </c>
      <c r="BJ176" s="80" t="s">
        <v>17</v>
      </c>
      <c r="BK176" s="126">
        <f>ROUND($L$176*$K$176,2)</f>
        <v>0</v>
      </c>
      <c r="BL176" s="80" t="s">
        <v>127</v>
      </c>
      <c r="BM176" s="80" t="s">
        <v>404</v>
      </c>
    </row>
    <row r="177" spans="2:47" s="6" customFormat="1" ht="16.5" customHeight="1">
      <c r="B177" s="21"/>
      <c r="C177" s="22"/>
      <c r="D177" s="22"/>
      <c r="E177" s="22"/>
      <c r="F177" s="265" t="s">
        <v>405</v>
      </c>
      <c r="G177" s="244"/>
      <c r="H177" s="244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41"/>
      <c r="T177" s="50"/>
      <c r="U177" s="22"/>
      <c r="V177" s="22"/>
      <c r="W177" s="22"/>
      <c r="X177" s="22"/>
      <c r="Y177" s="22"/>
      <c r="Z177" s="22"/>
      <c r="AA177" s="51"/>
      <c r="AT177" s="6" t="s">
        <v>129</v>
      </c>
      <c r="AU177" s="6" t="s">
        <v>76</v>
      </c>
    </row>
    <row r="178" spans="2:51" s="6" customFormat="1" ht="15.75" customHeight="1">
      <c r="B178" s="130"/>
      <c r="C178" s="131"/>
      <c r="D178" s="131"/>
      <c r="E178" s="131"/>
      <c r="F178" s="287" t="s">
        <v>406</v>
      </c>
      <c r="G178" s="288"/>
      <c r="H178" s="288"/>
      <c r="I178" s="288"/>
      <c r="J178" s="131"/>
      <c r="K178" s="132">
        <v>41.2</v>
      </c>
      <c r="L178" s="131"/>
      <c r="M178" s="131"/>
      <c r="N178" s="131"/>
      <c r="O178" s="131"/>
      <c r="P178" s="131"/>
      <c r="Q178" s="131"/>
      <c r="R178" s="131"/>
      <c r="S178" s="133"/>
      <c r="T178" s="134"/>
      <c r="U178" s="131"/>
      <c r="V178" s="131"/>
      <c r="W178" s="131"/>
      <c r="X178" s="131"/>
      <c r="Y178" s="131"/>
      <c r="Z178" s="131"/>
      <c r="AA178" s="135"/>
      <c r="AT178" s="136" t="s">
        <v>283</v>
      </c>
      <c r="AU178" s="136" t="s">
        <v>76</v>
      </c>
      <c r="AV178" s="136" t="s">
        <v>76</v>
      </c>
      <c r="AW178" s="136" t="s">
        <v>101</v>
      </c>
      <c r="AX178" s="136" t="s">
        <v>17</v>
      </c>
      <c r="AY178" s="136" t="s">
        <v>121</v>
      </c>
    </row>
    <row r="179" spans="2:65" s="6" customFormat="1" ht="15.75" customHeight="1">
      <c r="B179" s="21"/>
      <c r="C179" s="117" t="s">
        <v>253</v>
      </c>
      <c r="D179" s="117" t="s">
        <v>122</v>
      </c>
      <c r="E179" s="118" t="s">
        <v>407</v>
      </c>
      <c r="F179" s="270" t="s">
        <v>408</v>
      </c>
      <c r="G179" s="271"/>
      <c r="H179" s="271"/>
      <c r="I179" s="271"/>
      <c r="J179" s="120" t="s">
        <v>294</v>
      </c>
      <c r="K179" s="121">
        <v>82.4</v>
      </c>
      <c r="L179" s="272"/>
      <c r="M179" s="271"/>
      <c r="N179" s="273">
        <f>ROUND($L$179*$K$179,2)</f>
        <v>0</v>
      </c>
      <c r="O179" s="271"/>
      <c r="P179" s="271"/>
      <c r="Q179" s="271"/>
      <c r="R179" s="119" t="s">
        <v>126</v>
      </c>
      <c r="S179" s="41"/>
      <c r="T179" s="122"/>
      <c r="U179" s="123" t="s">
        <v>38</v>
      </c>
      <c r="V179" s="22"/>
      <c r="W179" s="22"/>
      <c r="X179" s="124">
        <v>0.0003</v>
      </c>
      <c r="Y179" s="124">
        <f>$X$179*$K$179</f>
        <v>0.02472</v>
      </c>
      <c r="Z179" s="124">
        <v>0</v>
      </c>
      <c r="AA179" s="125">
        <f>$Z$179*$K$179</f>
        <v>0</v>
      </c>
      <c r="AR179" s="80" t="s">
        <v>127</v>
      </c>
      <c r="AT179" s="80" t="s">
        <v>122</v>
      </c>
      <c r="AU179" s="80" t="s">
        <v>76</v>
      </c>
      <c r="AY179" s="6" t="s">
        <v>121</v>
      </c>
      <c r="BE179" s="126">
        <f>IF($U$179="základní",$N$179,0)</f>
        <v>0</v>
      </c>
      <c r="BF179" s="126">
        <f>IF($U$179="snížená",$N$179,0)</f>
        <v>0</v>
      </c>
      <c r="BG179" s="126">
        <f>IF($U$179="zákl. přenesená",$N$179,0)</f>
        <v>0</v>
      </c>
      <c r="BH179" s="126">
        <f>IF($U$179="sníž. přenesená",$N$179,0)</f>
        <v>0</v>
      </c>
      <c r="BI179" s="126">
        <f>IF($U$179="nulová",$N$179,0)</f>
        <v>0</v>
      </c>
      <c r="BJ179" s="80" t="s">
        <v>17</v>
      </c>
      <c r="BK179" s="126">
        <f>ROUND($L$179*$K$179,2)</f>
        <v>0</v>
      </c>
      <c r="BL179" s="80" t="s">
        <v>127</v>
      </c>
      <c r="BM179" s="80" t="s">
        <v>409</v>
      </c>
    </row>
    <row r="180" spans="2:47" s="6" customFormat="1" ht="16.5" customHeight="1">
      <c r="B180" s="21"/>
      <c r="C180" s="22"/>
      <c r="D180" s="22"/>
      <c r="E180" s="22"/>
      <c r="F180" s="265" t="s">
        <v>408</v>
      </c>
      <c r="G180" s="244"/>
      <c r="H180" s="244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41"/>
      <c r="T180" s="50"/>
      <c r="U180" s="22"/>
      <c r="V180" s="22"/>
      <c r="W180" s="22"/>
      <c r="X180" s="22"/>
      <c r="Y180" s="22"/>
      <c r="Z180" s="22"/>
      <c r="AA180" s="51"/>
      <c r="AT180" s="6" t="s">
        <v>129</v>
      </c>
      <c r="AU180" s="6" t="s">
        <v>76</v>
      </c>
    </row>
    <row r="181" spans="2:51" s="6" customFormat="1" ht="15.75" customHeight="1">
      <c r="B181" s="130"/>
      <c r="C181" s="131"/>
      <c r="D181" s="131"/>
      <c r="E181" s="131"/>
      <c r="F181" s="287" t="s">
        <v>410</v>
      </c>
      <c r="G181" s="288"/>
      <c r="H181" s="288"/>
      <c r="I181" s="288"/>
      <c r="J181" s="131"/>
      <c r="K181" s="132">
        <v>82.4</v>
      </c>
      <c r="L181" s="131"/>
      <c r="M181" s="131"/>
      <c r="N181" s="131"/>
      <c r="O181" s="131"/>
      <c r="P181" s="131"/>
      <c r="Q181" s="131"/>
      <c r="R181" s="131"/>
      <c r="S181" s="133"/>
      <c r="T181" s="134"/>
      <c r="U181" s="131"/>
      <c r="V181" s="131"/>
      <c r="W181" s="131"/>
      <c r="X181" s="131"/>
      <c r="Y181" s="131"/>
      <c r="Z181" s="131"/>
      <c r="AA181" s="135"/>
      <c r="AT181" s="136" t="s">
        <v>283</v>
      </c>
      <c r="AU181" s="136" t="s">
        <v>76</v>
      </c>
      <c r="AV181" s="136" t="s">
        <v>76</v>
      </c>
      <c r="AW181" s="136" t="s">
        <v>101</v>
      </c>
      <c r="AX181" s="136" t="s">
        <v>17</v>
      </c>
      <c r="AY181" s="136" t="s">
        <v>121</v>
      </c>
    </row>
    <row r="182" spans="2:65" s="6" customFormat="1" ht="27" customHeight="1">
      <c r="B182" s="21"/>
      <c r="C182" s="117" t="s">
        <v>258</v>
      </c>
      <c r="D182" s="117" t="s">
        <v>122</v>
      </c>
      <c r="E182" s="118" t="s">
        <v>411</v>
      </c>
      <c r="F182" s="270" t="s">
        <v>412</v>
      </c>
      <c r="G182" s="271"/>
      <c r="H182" s="271"/>
      <c r="I182" s="271"/>
      <c r="J182" s="120" t="s">
        <v>158</v>
      </c>
      <c r="K182" s="121">
        <v>0.688</v>
      </c>
      <c r="L182" s="272"/>
      <c r="M182" s="271"/>
      <c r="N182" s="273">
        <f>ROUND($L$182*$K$182,2)</f>
        <v>0</v>
      </c>
      <c r="O182" s="271"/>
      <c r="P182" s="271"/>
      <c r="Q182" s="271"/>
      <c r="R182" s="119" t="s">
        <v>126</v>
      </c>
      <c r="S182" s="41"/>
      <c r="T182" s="122"/>
      <c r="U182" s="123" t="s">
        <v>38</v>
      </c>
      <c r="V182" s="22"/>
      <c r="W182" s="22"/>
      <c r="X182" s="124">
        <v>0</v>
      </c>
      <c r="Y182" s="124">
        <f>$X$182*$K$182</f>
        <v>0</v>
      </c>
      <c r="Z182" s="124">
        <v>0</v>
      </c>
      <c r="AA182" s="125">
        <f>$Z$182*$K$182</f>
        <v>0</v>
      </c>
      <c r="AR182" s="80" t="s">
        <v>127</v>
      </c>
      <c r="AT182" s="80" t="s">
        <v>122</v>
      </c>
      <c r="AU182" s="80" t="s">
        <v>76</v>
      </c>
      <c r="AY182" s="6" t="s">
        <v>121</v>
      </c>
      <c r="BE182" s="126">
        <f>IF($U$182="základní",$N$182,0)</f>
        <v>0</v>
      </c>
      <c r="BF182" s="126">
        <f>IF($U$182="snížená",$N$182,0)</f>
        <v>0</v>
      </c>
      <c r="BG182" s="126">
        <f>IF($U$182="zákl. přenesená",$N$182,0)</f>
        <v>0</v>
      </c>
      <c r="BH182" s="126">
        <f>IF($U$182="sníž. přenesená",$N$182,0)</f>
        <v>0</v>
      </c>
      <c r="BI182" s="126">
        <f>IF($U$182="nulová",$N$182,0)</f>
        <v>0</v>
      </c>
      <c r="BJ182" s="80" t="s">
        <v>17</v>
      </c>
      <c r="BK182" s="126">
        <f>ROUND($L$182*$K$182,2)</f>
        <v>0</v>
      </c>
      <c r="BL182" s="80" t="s">
        <v>127</v>
      </c>
      <c r="BM182" s="80" t="s">
        <v>413</v>
      </c>
    </row>
    <row r="183" spans="2:47" s="6" customFormat="1" ht="16.5" customHeight="1">
      <c r="B183" s="21"/>
      <c r="C183" s="22"/>
      <c r="D183" s="22"/>
      <c r="E183" s="22"/>
      <c r="F183" s="265" t="s">
        <v>412</v>
      </c>
      <c r="G183" s="244"/>
      <c r="H183" s="244"/>
      <c r="I183" s="244"/>
      <c r="J183" s="244"/>
      <c r="K183" s="244"/>
      <c r="L183" s="244"/>
      <c r="M183" s="244"/>
      <c r="N183" s="244"/>
      <c r="O183" s="244"/>
      <c r="P183" s="244"/>
      <c r="Q183" s="244"/>
      <c r="R183" s="244"/>
      <c r="S183" s="41"/>
      <c r="T183" s="50"/>
      <c r="U183" s="22"/>
      <c r="V183" s="22"/>
      <c r="W183" s="22"/>
      <c r="X183" s="22"/>
      <c r="Y183" s="22"/>
      <c r="Z183" s="22"/>
      <c r="AA183" s="51"/>
      <c r="AT183" s="6" t="s">
        <v>129</v>
      </c>
      <c r="AU183" s="6" t="s">
        <v>76</v>
      </c>
    </row>
    <row r="184" spans="2:63" s="106" customFormat="1" ht="30.75" customHeight="1">
      <c r="B184" s="107"/>
      <c r="C184" s="108"/>
      <c r="D184" s="116" t="s">
        <v>276</v>
      </c>
      <c r="E184" s="108"/>
      <c r="F184" s="108"/>
      <c r="G184" s="108"/>
      <c r="H184" s="108"/>
      <c r="I184" s="108"/>
      <c r="J184" s="108"/>
      <c r="K184" s="108"/>
      <c r="L184" s="108"/>
      <c r="M184" s="108"/>
      <c r="N184" s="269">
        <f>$BK$184</f>
        <v>0</v>
      </c>
      <c r="O184" s="268"/>
      <c r="P184" s="268"/>
      <c r="Q184" s="268"/>
      <c r="R184" s="108"/>
      <c r="S184" s="110"/>
      <c r="T184" s="111"/>
      <c r="U184" s="108"/>
      <c r="V184" s="108"/>
      <c r="W184" s="112">
        <f>SUM($W$185:$W$189)</f>
        <v>0</v>
      </c>
      <c r="X184" s="108"/>
      <c r="Y184" s="112">
        <f>SUM($Y$185:$Y$189)</f>
        <v>0.004192</v>
      </c>
      <c r="Z184" s="108"/>
      <c r="AA184" s="113">
        <f>SUM($AA$185:$AA$189)</f>
        <v>0</v>
      </c>
      <c r="AR184" s="114" t="s">
        <v>76</v>
      </c>
      <c r="AT184" s="114" t="s">
        <v>67</v>
      </c>
      <c r="AU184" s="114" t="s">
        <v>17</v>
      </c>
      <c r="AY184" s="114" t="s">
        <v>121</v>
      </c>
      <c r="BK184" s="115">
        <f>SUM($BK$185:$BK$189)</f>
        <v>0</v>
      </c>
    </row>
    <row r="185" spans="2:65" s="6" customFormat="1" ht="27" customHeight="1">
      <c r="B185" s="21"/>
      <c r="C185" s="117" t="s">
        <v>262</v>
      </c>
      <c r="D185" s="117" t="s">
        <v>122</v>
      </c>
      <c r="E185" s="118" t="s">
        <v>414</v>
      </c>
      <c r="F185" s="270" t="s">
        <v>415</v>
      </c>
      <c r="G185" s="271"/>
      <c r="H185" s="271"/>
      <c r="I185" s="271"/>
      <c r="J185" s="120" t="s">
        <v>294</v>
      </c>
      <c r="K185" s="121">
        <v>26.2</v>
      </c>
      <c r="L185" s="272"/>
      <c r="M185" s="271"/>
      <c r="N185" s="273">
        <f>ROUND($L$185*$K$185,2)</f>
        <v>0</v>
      </c>
      <c r="O185" s="271"/>
      <c r="P185" s="271"/>
      <c r="Q185" s="271"/>
      <c r="R185" s="119" t="s">
        <v>126</v>
      </c>
      <c r="S185" s="41"/>
      <c r="T185" s="122"/>
      <c r="U185" s="123" t="s">
        <v>38</v>
      </c>
      <c r="V185" s="22"/>
      <c r="W185" s="22"/>
      <c r="X185" s="124">
        <v>0.00016</v>
      </c>
      <c r="Y185" s="124">
        <f>$X$185*$K$185</f>
        <v>0.004192</v>
      </c>
      <c r="Z185" s="124">
        <v>0</v>
      </c>
      <c r="AA185" s="125">
        <f>$Z$185*$K$185</f>
        <v>0</v>
      </c>
      <c r="AR185" s="80" t="s">
        <v>127</v>
      </c>
      <c r="AT185" s="80" t="s">
        <v>122</v>
      </c>
      <c r="AU185" s="80" t="s">
        <v>76</v>
      </c>
      <c r="AY185" s="6" t="s">
        <v>121</v>
      </c>
      <c r="BE185" s="126">
        <f>IF($U$185="základní",$N$185,0)</f>
        <v>0</v>
      </c>
      <c r="BF185" s="126">
        <f>IF($U$185="snížená",$N$185,0)</f>
        <v>0</v>
      </c>
      <c r="BG185" s="126">
        <f>IF($U$185="zákl. přenesená",$N$185,0)</f>
        <v>0</v>
      </c>
      <c r="BH185" s="126">
        <f>IF($U$185="sníž. přenesená",$N$185,0)</f>
        <v>0</v>
      </c>
      <c r="BI185" s="126">
        <f>IF($U$185="nulová",$N$185,0)</f>
        <v>0</v>
      </c>
      <c r="BJ185" s="80" t="s">
        <v>17</v>
      </c>
      <c r="BK185" s="126">
        <f>ROUND($L$185*$K$185,2)</f>
        <v>0</v>
      </c>
      <c r="BL185" s="80" t="s">
        <v>127</v>
      </c>
      <c r="BM185" s="80" t="s">
        <v>416</v>
      </c>
    </row>
    <row r="186" spans="2:47" s="6" customFormat="1" ht="16.5" customHeight="1">
      <c r="B186" s="21"/>
      <c r="C186" s="22"/>
      <c r="D186" s="22"/>
      <c r="E186" s="22"/>
      <c r="F186" s="265" t="s">
        <v>415</v>
      </c>
      <c r="G186" s="244"/>
      <c r="H186" s="244"/>
      <c r="I186" s="244"/>
      <c r="J186" s="244"/>
      <c r="K186" s="244"/>
      <c r="L186" s="244"/>
      <c r="M186" s="244"/>
      <c r="N186" s="244"/>
      <c r="O186" s="244"/>
      <c r="P186" s="244"/>
      <c r="Q186" s="244"/>
      <c r="R186" s="244"/>
      <c r="S186" s="41"/>
      <c r="T186" s="50"/>
      <c r="U186" s="22"/>
      <c r="V186" s="22"/>
      <c r="W186" s="22"/>
      <c r="X186" s="22"/>
      <c r="Y186" s="22"/>
      <c r="Z186" s="22"/>
      <c r="AA186" s="51"/>
      <c r="AT186" s="6" t="s">
        <v>129</v>
      </c>
      <c r="AU186" s="6" t="s">
        <v>76</v>
      </c>
    </row>
    <row r="187" spans="2:51" s="6" customFormat="1" ht="15.75" customHeight="1">
      <c r="B187" s="130"/>
      <c r="C187" s="131"/>
      <c r="D187" s="131"/>
      <c r="E187" s="131"/>
      <c r="F187" s="287" t="s">
        <v>417</v>
      </c>
      <c r="G187" s="288"/>
      <c r="H187" s="288"/>
      <c r="I187" s="288"/>
      <c r="J187" s="131"/>
      <c r="K187" s="132">
        <v>5.8</v>
      </c>
      <c r="L187" s="131"/>
      <c r="M187" s="131"/>
      <c r="N187" s="131"/>
      <c r="O187" s="131"/>
      <c r="P187" s="131"/>
      <c r="Q187" s="131"/>
      <c r="R187" s="131"/>
      <c r="S187" s="133"/>
      <c r="T187" s="134"/>
      <c r="U187" s="131"/>
      <c r="V187" s="131"/>
      <c r="W187" s="131"/>
      <c r="X187" s="131"/>
      <c r="Y187" s="131"/>
      <c r="Z187" s="131"/>
      <c r="AA187" s="135"/>
      <c r="AT187" s="136" t="s">
        <v>283</v>
      </c>
      <c r="AU187" s="136" t="s">
        <v>76</v>
      </c>
      <c r="AV187" s="136" t="s">
        <v>76</v>
      </c>
      <c r="AW187" s="136" t="s">
        <v>101</v>
      </c>
      <c r="AX187" s="136" t="s">
        <v>68</v>
      </c>
      <c r="AY187" s="136" t="s">
        <v>121</v>
      </c>
    </row>
    <row r="188" spans="2:51" s="6" customFormat="1" ht="15.75" customHeight="1">
      <c r="B188" s="130"/>
      <c r="C188" s="131"/>
      <c r="D188" s="131"/>
      <c r="E188" s="131"/>
      <c r="F188" s="287" t="s">
        <v>418</v>
      </c>
      <c r="G188" s="288"/>
      <c r="H188" s="288"/>
      <c r="I188" s="288"/>
      <c r="J188" s="131"/>
      <c r="K188" s="132">
        <v>20.4</v>
      </c>
      <c r="L188" s="131"/>
      <c r="M188" s="131"/>
      <c r="N188" s="131"/>
      <c r="O188" s="131"/>
      <c r="P188" s="131"/>
      <c r="Q188" s="131"/>
      <c r="R188" s="131"/>
      <c r="S188" s="133"/>
      <c r="T188" s="134"/>
      <c r="U188" s="131"/>
      <c r="V188" s="131"/>
      <c r="W188" s="131"/>
      <c r="X188" s="131"/>
      <c r="Y188" s="131"/>
      <c r="Z188" s="131"/>
      <c r="AA188" s="135"/>
      <c r="AT188" s="136" t="s">
        <v>283</v>
      </c>
      <c r="AU188" s="136" t="s">
        <v>76</v>
      </c>
      <c r="AV188" s="136" t="s">
        <v>76</v>
      </c>
      <c r="AW188" s="136" t="s">
        <v>101</v>
      </c>
      <c r="AX188" s="136" t="s">
        <v>68</v>
      </c>
      <c r="AY188" s="136" t="s">
        <v>121</v>
      </c>
    </row>
    <row r="189" spans="2:51" s="6" customFormat="1" ht="15.75" customHeight="1">
      <c r="B189" s="141"/>
      <c r="C189" s="142"/>
      <c r="D189" s="142"/>
      <c r="E189" s="142"/>
      <c r="F189" s="289" t="s">
        <v>419</v>
      </c>
      <c r="G189" s="290"/>
      <c r="H189" s="290"/>
      <c r="I189" s="290"/>
      <c r="J189" s="142"/>
      <c r="K189" s="143">
        <v>26.2</v>
      </c>
      <c r="L189" s="142"/>
      <c r="M189" s="142"/>
      <c r="N189" s="142"/>
      <c r="O189" s="142"/>
      <c r="P189" s="142"/>
      <c r="Q189" s="142"/>
      <c r="R189" s="142"/>
      <c r="S189" s="144"/>
      <c r="T189" s="145"/>
      <c r="U189" s="142"/>
      <c r="V189" s="142"/>
      <c r="W189" s="142"/>
      <c r="X189" s="142"/>
      <c r="Y189" s="142"/>
      <c r="Z189" s="142"/>
      <c r="AA189" s="146"/>
      <c r="AT189" s="147" t="s">
        <v>283</v>
      </c>
      <c r="AU189" s="147" t="s">
        <v>76</v>
      </c>
      <c r="AV189" s="147" t="s">
        <v>138</v>
      </c>
      <c r="AW189" s="147" t="s">
        <v>101</v>
      </c>
      <c r="AX189" s="147" t="s">
        <v>17</v>
      </c>
      <c r="AY189" s="147" t="s">
        <v>121</v>
      </c>
    </row>
    <row r="190" spans="2:63" s="106" customFormat="1" ht="30.75" customHeight="1">
      <c r="B190" s="107"/>
      <c r="C190" s="108"/>
      <c r="D190" s="116" t="s">
        <v>277</v>
      </c>
      <c r="E190" s="108"/>
      <c r="F190" s="108"/>
      <c r="G190" s="108"/>
      <c r="H190" s="108"/>
      <c r="I190" s="108"/>
      <c r="J190" s="108"/>
      <c r="K190" s="108"/>
      <c r="L190" s="108"/>
      <c r="M190" s="108"/>
      <c r="N190" s="269">
        <f>$BK$190</f>
        <v>0</v>
      </c>
      <c r="O190" s="268"/>
      <c r="P190" s="268"/>
      <c r="Q190" s="268"/>
      <c r="R190" s="108"/>
      <c r="S190" s="110"/>
      <c r="T190" s="111"/>
      <c r="U190" s="108"/>
      <c r="V190" s="108"/>
      <c r="W190" s="112">
        <f>SUM($W$191:$W$195)</f>
        <v>0</v>
      </c>
      <c r="X190" s="108"/>
      <c r="Y190" s="112">
        <f>SUM($Y$191:$Y$195)</f>
        <v>0.023672699999999998</v>
      </c>
      <c r="Z190" s="108"/>
      <c r="AA190" s="113">
        <f>SUM($AA$191:$AA$195)</f>
        <v>0</v>
      </c>
      <c r="AR190" s="114" t="s">
        <v>76</v>
      </c>
      <c r="AT190" s="114" t="s">
        <v>67</v>
      </c>
      <c r="AU190" s="114" t="s">
        <v>17</v>
      </c>
      <c r="AY190" s="114" t="s">
        <v>121</v>
      </c>
      <c r="BK190" s="115">
        <f>SUM($BK$191:$BK$195)</f>
        <v>0</v>
      </c>
    </row>
    <row r="191" spans="2:65" s="6" customFormat="1" ht="27" customHeight="1">
      <c r="B191" s="21"/>
      <c r="C191" s="117" t="s">
        <v>420</v>
      </c>
      <c r="D191" s="117" t="s">
        <v>122</v>
      </c>
      <c r="E191" s="118" t="s">
        <v>421</v>
      </c>
      <c r="F191" s="270" t="s">
        <v>422</v>
      </c>
      <c r="G191" s="271"/>
      <c r="H191" s="271"/>
      <c r="I191" s="271"/>
      <c r="J191" s="120" t="s">
        <v>294</v>
      </c>
      <c r="K191" s="121">
        <v>81.63</v>
      </c>
      <c r="L191" s="272"/>
      <c r="M191" s="271"/>
      <c r="N191" s="273">
        <f>ROUND($L$191*$K$191,2)</f>
        <v>0</v>
      </c>
      <c r="O191" s="271"/>
      <c r="P191" s="271"/>
      <c r="Q191" s="271"/>
      <c r="R191" s="119" t="s">
        <v>126</v>
      </c>
      <c r="S191" s="41"/>
      <c r="T191" s="122"/>
      <c r="U191" s="123" t="s">
        <v>38</v>
      </c>
      <c r="V191" s="22"/>
      <c r="W191" s="22"/>
      <c r="X191" s="124">
        <v>0</v>
      </c>
      <c r="Y191" s="124">
        <f>$X$191*$K$191</f>
        <v>0</v>
      </c>
      <c r="Z191" s="124">
        <v>0</v>
      </c>
      <c r="AA191" s="125">
        <f>$Z$191*$K$191</f>
        <v>0</v>
      </c>
      <c r="AR191" s="80" t="s">
        <v>127</v>
      </c>
      <c r="AT191" s="80" t="s">
        <v>122</v>
      </c>
      <c r="AU191" s="80" t="s">
        <v>76</v>
      </c>
      <c r="AY191" s="6" t="s">
        <v>121</v>
      </c>
      <c r="BE191" s="126">
        <f>IF($U$191="základní",$N$191,0)</f>
        <v>0</v>
      </c>
      <c r="BF191" s="126">
        <f>IF($U$191="snížená",$N$191,0)</f>
        <v>0</v>
      </c>
      <c r="BG191" s="126">
        <f>IF($U$191="zákl. přenesená",$N$191,0)</f>
        <v>0</v>
      </c>
      <c r="BH191" s="126">
        <f>IF($U$191="sníž. přenesená",$N$191,0)</f>
        <v>0</v>
      </c>
      <c r="BI191" s="126">
        <f>IF($U$191="nulová",$N$191,0)</f>
        <v>0</v>
      </c>
      <c r="BJ191" s="80" t="s">
        <v>17</v>
      </c>
      <c r="BK191" s="126">
        <f>ROUND($L$191*$K$191,2)</f>
        <v>0</v>
      </c>
      <c r="BL191" s="80" t="s">
        <v>127</v>
      </c>
      <c r="BM191" s="80" t="s">
        <v>423</v>
      </c>
    </row>
    <row r="192" spans="2:47" s="6" customFormat="1" ht="16.5" customHeight="1">
      <c r="B192" s="21"/>
      <c r="C192" s="22"/>
      <c r="D192" s="22"/>
      <c r="E192" s="22"/>
      <c r="F192" s="265" t="s">
        <v>422</v>
      </c>
      <c r="G192" s="244"/>
      <c r="H192" s="244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41"/>
      <c r="T192" s="50"/>
      <c r="U192" s="22"/>
      <c r="V192" s="22"/>
      <c r="W192" s="22"/>
      <c r="X192" s="22"/>
      <c r="Y192" s="22"/>
      <c r="Z192" s="22"/>
      <c r="AA192" s="51"/>
      <c r="AT192" s="6" t="s">
        <v>129</v>
      </c>
      <c r="AU192" s="6" t="s">
        <v>76</v>
      </c>
    </row>
    <row r="193" spans="2:51" s="6" customFormat="1" ht="27" customHeight="1">
      <c r="B193" s="130"/>
      <c r="C193" s="131"/>
      <c r="D193" s="131"/>
      <c r="E193" s="131"/>
      <c r="F193" s="287" t="s">
        <v>424</v>
      </c>
      <c r="G193" s="288"/>
      <c r="H193" s="288"/>
      <c r="I193" s="288"/>
      <c r="J193" s="131"/>
      <c r="K193" s="132">
        <v>81.63</v>
      </c>
      <c r="L193" s="131"/>
      <c r="M193" s="131"/>
      <c r="N193" s="131"/>
      <c r="O193" s="131"/>
      <c r="P193" s="131"/>
      <c r="Q193" s="131"/>
      <c r="R193" s="131"/>
      <c r="S193" s="133"/>
      <c r="T193" s="134"/>
      <c r="U193" s="131"/>
      <c r="V193" s="131"/>
      <c r="W193" s="131"/>
      <c r="X193" s="131"/>
      <c r="Y193" s="131"/>
      <c r="Z193" s="131"/>
      <c r="AA193" s="135"/>
      <c r="AT193" s="136" t="s">
        <v>283</v>
      </c>
      <c r="AU193" s="136" t="s">
        <v>76</v>
      </c>
      <c r="AV193" s="136" t="s">
        <v>76</v>
      </c>
      <c r="AW193" s="136" t="s">
        <v>101</v>
      </c>
      <c r="AX193" s="136" t="s">
        <v>17</v>
      </c>
      <c r="AY193" s="136" t="s">
        <v>121</v>
      </c>
    </row>
    <row r="194" spans="2:65" s="6" customFormat="1" ht="27" customHeight="1">
      <c r="B194" s="21"/>
      <c r="C194" s="117" t="s">
        <v>425</v>
      </c>
      <c r="D194" s="117" t="s">
        <v>122</v>
      </c>
      <c r="E194" s="118" t="s">
        <v>426</v>
      </c>
      <c r="F194" s="270" t="s">
        <v>427</v>
      </c>
      <c r="G194" s="271"/>
      <c r="H194" s="271"/>
      <c r="I194" s="271"/>
      <c r="J194" s="120" t="s">
        <v>294</v>
      </c>
      <c r="K194" s="121">
        <v>81.63</v>
      </c>
      <c r="L194" s="272"/>
      <c r="M194" s="271"/>
      <c r="N194" s="273">
        <f>ROUND($L$194*$K$194,2)</f>
        <v>0</v>
      </c>
      <c r="O194" s="271"/>
      <c r="P194" s="271"/>
      <c r="Q194" s="271"/>
      <c r="R194" s="119" t="s">
        <v>126</v>
      </c>
      <c r="S194" s="41"/>
      <c r="T194" s="122"/>
      <c r="U194" s="123" t="s">
        <v>38</v>
      </c>
      <c r="V194" s="22"/>
      <c r="W194" s="22"/>
      <c r="X194" s="124">
        <v>0.00029</v>
      </c>
      <c r="Y194" s="124">
        <f>$X$194*$K$194</f>
        <v>0.023672699999999998</v>
      </c>
      <c r="Z194" s="124">
        <v>0</v>
      </c>
      <c r="AA194" s="125">
        <f>$Z$194*$K$194</f>
        <v>0</v>
      </c>
      <c r="AR194" s="80" t="s">
        <v>127</v>
      </c>
      <c r="AT194" s="80" t="s">
        <v>122</v>
      </c>
      <c r="AU194" s="80" t="s">
        <v>76</v>
      </c>
      <c r="AY194" s="6" t="s">
        <v>121</v>
      </c>
      <c r="BE194" s="126">
        <f>IF($U$194="základní",$N$194,0)</f>
        <v>0</v>
      </c>
      <c r="BF194" s="126">
        <f>IF($U$194="snížená",$N$194,0)</f>
        <v>0</v>
      </c>
      <c r="BG194" s="126">
        <f>IF($U$194="zákl. přenesená",$N$194,0)</f>
        <v>0</v>
      </c>
      <c r="BH194" s="126">
        <f>IF($U$194="sníž. přenesená",$N$194,0)</f>
        <v>0</v>
      </c>
      <c r="BI194" s="126">
        <f>IF($U$194="nulová",$N$194,0)</f>
        <v>0</v>
      </c>
      <c r="BJ194" s="80" t="s">
        <v>17</v>
      </c>
      <c r="BK194" s="126">
        <f>ROUND($L$194*$K$194,2)</f>
        <v>0</v>
      </c>
      <c r="BL194" s="80" t="s">
        <v>127</v>
      </c>
      <c r="BM194" s="80" t="s">
        <v>428</v>
      </c>
    </row>
    <row r="195" spans="2:47" s="6" customFormat="1" ht="16.5" customHeight="1">
      <c r="B195" s="21"/>
      <c r="C195" s="22"/>
      <c r="D195" s="22"/>
      <c r="E195" s="22"/>
      <c r="F195" s="265" t="s">
        <v>427</v>
      </c>
      <c r="G195" s="244"/>
      <c r="H195" s="244"/>
      <c r="I195" s="244"/>
      <c r="J195" s="244"/>
      <c r="K195" s="244"/>
      <c r="L195" s="244"/>
      <c r="M195" s="244"/>
      <c r="N195" s="244"/>
      <c r="O195" s="244"/>
      <c r="P195" s="244"/>
      <c r="Q195" s="244"/>
      <c r="R195" s="244"/>
      <c r="S195" s="41"/>
      <c r="T195" s="127"/>
      <c r="U195" s="128"/>
      <c r="V195" s="128"/>
      <c r="W195" s="128"/>
      <c r="X195" s="128"/>
      <c r="Y195" s="128"/>
      <c r="Z195" s="128"/>
      <c r="AA195" s="129"/>
      <c r="AT195" s="6" t="s">
        <v>129</v>
      </c>
      <c r="AU195" s="6" t="s">
        <v>76</v>
      </c>
    </row>
    <row r="196" spans="2:19" s="6" customFormat="1" ht="7.5" customHeight="1">
      <c r="B196" s="36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41"/>
    </row>
    <row r="197" s="2" customFormat="1" ht="14.25" customHeight="1"/>
  </sheetData>
  <sheetProtection password="CC35" sheet="1" objects="1" scenarios="1" formatColumns="0" formatRows="0" sort="0" autoFilter="0"/>
  <mergeCells count="241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N62:Q62"/>
    <mergeCell ref="N63:Q63"/>
    <mergeCell ref="C70:R70"/>
    <mergeCell ref="F72:Q72"/>
    <mergeCell ref="F73:Q73"/>
    <mergeCell ref="M75:P75"/>
    <mergeCell ref="M77:Q77"/>
    <mergeCell ref="F80:I80"/>
    <mergeCell ref="L80:M80"/>
    <mergeCell ref="N80:Q80"/>
    <mergeCell ref="F84:I84"/>
    <mergeCell ref="L84:M84"/>
    <mergeCell ref="N84:Q84"/>
    <mergeCell ref="N81:Q81"/>
    <mergeCell ref="N82:Q82"/>
    <mergeCell ref="N83:Q83"/>
    <mergeCell ref="F85:R85"/>
    <mergeCell ref="F86:I86"/>
    <mergeCell ref="F87:I87"/>
    <mergeCell ref="L87:M87"/>
    <mergeCell ref="N87:Q87"/>
    <mergeCell ref="F88:R88"/>
    <mergeCell ref="F89:R89"/>
    <mergeCell ref="F90:I90"/>
    <mergeCell ref="F91:I91"/>
    <mergeCell ref="L91:M91"/>
    <mergeCell ref="N91:Q91"/>
    <mergeCell ref="F92:R92"/>
    <mergeCell ref="F93:I93"/>
    <mergeCell ref="F95:I95"/>
    <mergeCell ref="L95:M95"/>
    <mergeCell ref="N95:Q95"/>
    <mergeCell ref="F96:R96"/>
    <mergeCell ref="F97:I97"/>
    <mergeCell ref="N94:Q94"/>
    <mergeCell ref="F98:I98"/>
    <mergeCell ref="L98:M98"/>
    <mergeCell ref="N98:Q98"/>
    <mergeCell ref="F99:R99"/>
    <mergeCell ref="F100:I100"/>
    <mergeCell ref="F102:I102"/>
    <mergeCell ref="L102:M102"/>
    <mergeCell ref="N102:Q102"/>
    <mergeCell ref="N101:Q101"/>
    <mergeCell ref="F103:R103"/>
    <mergeCell ref="F104:I104"/>
    <mergeCell ref="L104:M104"/>
    <mergeCell ref="N104:Q104"/>
    <mergeCell ref="F105:R105"/>
    <mergeCell ref="F106:I106"/>
    <mergeCell ref="F107:I107"/>
    <mergeCell ref="L107:M107"/>
    <mergeCell ref="N107:Q107"/>
    <mergeCell ref="F108:R108"/>
    <mergeCell ref="F109:I109"/>
    <mergeCell ref="L109:M109"/>
    <mergeCell ref="N109:Q109"/>
    <mergeCell ref="F110:R110"/>
    <mergeCell ref="F112:I112"/>
    <mergeCell ref="L112:M112"/>
    <mergeCell ref="N112:Q112"/>
    <mergeCell ref="F113:R113"/>
    <mergeCell ref="F114:I114"/>
    <mergeCell ref="N111:Q111"/>
    <mergeCell ref="F117:I117"/>
    <mergeCell ref="L117:M117"/>
    <mergeCell ref="N117:Q117"/>
    <mergeCell ref="F118:R118"/>
    <mergeCell ref="F120:I120"/>
    <mergeCell ref="L120:M120"/>
    <mergeCell ref="N120:Q120"/>
    <mergeCell ref="F121:R121"/>
    <mergeCell ref="F122:I122"/>
    <mergeCell ref="F123:I123"/>
    <mergeCell ref="L123:M123"/>
    <mergeCell ref="N123:Q123"/>
    <mergeCell ref="F124:R124"/>
    <mergeCell ref="F125:I125"/>
    <mergeCell ref="F126:I126"/>
    <mergeCell ref="L126:M126"/>
    <mergeCell ref="N126:Q126"/>
    <mergeCell ref="F127:R127"/>
    <mergeCell ref="F128:I128"/>
    <mergeCell ref="F129:I129"/>
    <mergeCell ref="L129:M129"/>
    <mergeCell ref="N129:Q129"/>
    <mergeCell ref="F130:R130"/>
    <mergeCell ref="F131:I131"/>
    <mergeCell ref="F132:I132"/>
    <mergeCell ref="L132:M132"/>
    <mergeCell ref="N132:Q132"/>
    <mergeCell ref="F133:R133"/>
    <mergeCell ref="F134:I134"/>
    <mergeCell ref="F135:I135"/>
    <mergeCell ref="L135:M135"/>
    <mergeCell ref="N135:Q135"/>
    <mergeCell ref="F136:R136"/>
    <mergeCell ref="F144:I144"/>
    <mergeCell ref="L144:M144"/>
    <mergeCell ref="N144:Q144"/>
    <mergeCell ref="F137:I137"/>
    <mergeCell ref="F138:I138"/>
    <mergeCell ref="L138:M138"/>
    <mergeCell ref="N138:Q138"/>
    <mergeCell ref="F139:R139"/>
    <mergeCell ref="F140:I140"/>
    <mergeCell ref="F145:R145"/>
    <mergeCell ref="F146:I146"/>
    <mergeCell ref="F147:I147"/>
    <mergeCell ref="L147:M147"/>
    <mergeCell ref="N147:Q147"/>
    <mergeCell ref="F148:R148"/>
    <mergeCell ref="F149:I149"/>
    <mergeCell ref="F150:I150"/>
    <mergeCell ref="L150:M150"/>
    <mergeCell ref="N150:Q150"/>
    <mergeCell ref="F151:R151"/>
    <mergeCell ref="F152:I152"/>
    <mergeCell ref="F153:I153"/>
    <mergeCell ref="L153:M153"/>
    <mergeCell ref="N153:Q153"/>
    <mergeCell ref="F154:R154"/>
    <mergeCell ref="F155:I155"/>
    <mergeCell ref="F156:I156"/>
    <mergeCell ref="L156:M156"/>
    <mergeCell ref="N156:Q156"/>
    <mergeCell ref="F157:R157"/>
    <mergeCell ref="F158:I158"/>
    <mergeCell ref="L158:M158"/>
    <mergeCell ref="N158:Q158"/>
    <mergeCell ref="F159:R159"/>
    <mergeCell ref="F160:I160"/>
    <mergeCell ref="F161:I161"/>
    <mergeCell ref="L161:M161"/>
    <mergeCell ref="N161:Q161"/>
    <mergeCell ref="F162:R162"/>
    <mergeCell ref="F164:I164"/>
    <mergeCell ref="L164:M164"/>
    <mergeCell ref="N164:Q164"/>
    <mergeCell ref="F165:R165"/>
    <mergeCell ref="F166:I166"/>
    <mergeCell ref="F167:I167"/>
    <mergeCell ref="L167:M167"/>
    <mergeCell ref="N167:Q167"/>
    <mergeCell ref="F168:R168"/>
    <mergeCell ref="F169:I169"/>
    <mergeCell ref="F170:I170"/>
    <mergeCell ref="L170:M170"/>
    <mergeCell ref="N170:Q170"/>
    <mergeCell ref="F171:R171"/>
    <mergeCell ref="F172:I172"/>
    <mergeCell ref="F180:R180"/>
    <mergeCell ref="F173:I173"/>
    <mergeCell ref="L173:M173"/>
    <mergeCell ref="N173:Q173"/>
    <mergeCell ref="F174:R174"/>
    <mergeCell ref="F175:I175"/>
    <mergeCell ref="F176:I176"/>
    <mergeCell ref="L176:M176"/>
    <mergeCell ref="N176:Q176"/>
    <mergeCell ref="N182:Q182"/>
    <mergeCell ref="F183:R183"/>
    <mergeCell ref="F185:I185"/>
    <mergeCell ref="L185:M185"/>
    <mergeCell ref="N185:Q185"/>
    <mergeCell ref="F177:R177"/>
    <mergeCell ref="F178:I178"/>
    <mergeCell ref="F179:I179"/>
    <mergeCell ref="L179:M179"/>
    <mergeCell ref="N179:Q179"/>
    <mergeCell ref="F195:R195"/>
    <mergeCell ref="F186:R186"/>
    <mergeCell ref="F187:I187"/>
    <mergeCell ref="F188:I188"/>
    <mergeCell ref="F189:I189"/>
    <mergeCell ref="F191:I191"/>
    <mergeCell ref="L191:M191"/>
    <mergeCell ref="N191:Q191"/>
    <mergeCell ref="N190:Q190"/>
    <mergeCell ref="N163:Q163"/>
    <mergeCell ref="N184:Q184"/>
    <mergeCell ref="F192:R192"/>
    <mergeCell ref="F193:I193"/>
    <mergeCell ref="F194:I194"/>
    <mergeCell ref="L194:M194"/>
    <mergeCell ref="N194:Q194"/>
    <mergeCell ref="F181:I181"/>
    <mergeCell ref="F182:I182"/>
    <mergeCell ref="L182:M182"/>
    <mergeCell ref="H1:K1"/>
    <mergeCell ref="S2:AC2"/>
    <mergeCell ref="N115:Q115"/>
    <mergeCell ref="N116:Q116"/>
    <mergeCell ref="N119:Q119"/>
    <mergeCell ref="N143:Q143"/>
    <mergeCell ref="F141:I141"/>
    <mergeCell ref="L141:M141"/>
    <mergeCell ref="N141:Q141"/>
    <mergeCell ref="F142:R142"/>
  </mergeCells>
  <hyperlinks>
    <hyperlink ref="F1:G1" location="C2" tooltip="Krycí list soupisu" display="1) Krycí list soupisu"/>
    <hyperlink ref="H1:K1" location="C49" tooltip="Rekapitulace" display="2) Rekapitulace"/>
    <hyperlink ref="L1:M1" location="C80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V17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4"/>
      <c r="B1" s="151"/>
      <c r="C1" s="151"/>
      <c r="D1" s="152" t="s">
        <v>1</v>
      </c>
      <c r="E1" s="151"/>
      <c r="F1" s="153" t="s">
        <v>742</v>
      </c>
      <c r="G1" s="153"/>
      <c r="H1" s="264" t="s">
        <v>743</v>
      </c>
      <c r="I1" s="264"/>
      <c r="J1" s="264"/>
      <c r="K1" s="264"/>
      <c r="L1" s="153" t="s">
        <v>744</v>
      </c>
      <c r="M1" s="153"/>
      <c r="N1" s="151"/>
      <c r="O1" s="152" t="s">
        <v>92</v>
      </c>
      <c r="P1" s="151"/>
      <c r="Q1" s="151"/>
      <c r="R1" s="151"/>
      <c r="S1" s="153" t="s">
        <v>745</v>
      </c>
      <c r="T1" s="153"/>
      <c r="U1" s="154"/>
      <c r="V1" s="15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55" t="s">
        <v>5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8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76</v>
      </c>
    </row>
    <row r="4" spans="2:46" s="2" customFormat="1" ht="37.5" customHeight="1">
      <c r="B4" s="10"/>
      <c r="C4" s="243" t="s">
        <v>93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7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15.75" customHeight="1">
      <c r="B6" s="10"/>
      <c r="C6" s="11"/>
      <c r="D6" s="16" t="s">
        <v>14</v>
      </c>
      <c r="E6" s="11"/>
      <c r="F6" s="274" t="str">
        <f>'Rekapitulace stavby'!$K$6</f>
        <v>0251-17 - Krušnohorská poliklinika s.r.o., Žižkova 151, Litvínov</v>
      </c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12"/>
    </row>
    <row r="7" spans="2:18" s="6" customFormat="1" ht="18.75" customHeight="1">
      <c r="B7" s="21"/>
      <c r="C7" s="22"/>
      <c r="D7" s="15" t="s">
        <v>94</v>
      </c>
      <c r="E7" s="22"/>
      <c r="F7" s="245" t="s">
        <v>429</v>
      </c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5"/>
    </row>
    <row r="8" spans="2:18" s="6" customFormat="1" ht="14.2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5"/>
    </row>
    <row r="9" spans="2:18" s="6" customFormat="1" ht="15" customHeight="1">
      <c r="B9" s="21"/>
      <c r="C9" s="22"/>
      <c r="D9" s="16" t="s">
        <v>96</v>
      </c>
      <c r="E9" s="22"/>
      <c r="F9" s="17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5"/>
    </row>
    <row r="10" spans="2:18" s="6" customFormat="1" ht="15" customHeight="1">
      <c r="B10" s="21"/>
      <c r="C10" s="22"/>
      <c r="D10" s="16" t="s">
        <v>18</v>
      </c>
      <c r="E10" s="22"/>
      <c r="F10" s="17" t="s">
        <v>19</v>
      </c>
      <c r="G10" s="22"/>
      <c r="H10" s="22"/>
      <c r="I10" s="22"/>
      <c r="J10" s="22"/>
      <c r="K10" s="22"/>
      <c r="L10" s="22"/>
      <c r="M10" s="16" t="s">
        <v>20</v>
      </c>
      <c r="N10" s="22"/>
      <c r="O10" s="275" t="str">
        <f>'Rekapitulace stavby'!$AN$8</f>
        <v>17.05.2017</v>
      </c>
      <c r="P10" s="244"/>
      <c r="Q10" s="22"/>
      <c r="R10" s="25"/>
    </row>
    <row r="11" spans="2:18" s="6" customFormat="1" ht="7.5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5"/>
    </row>
    <row r="12" spans="2:18" s="6" customFormat="1" ht="15" customHeight="1">
      <c r="B12" s="21"/>
      <c r="C12" s="22"/>
      <c r="D12" s="16" t="s">
        <v>24</v>
      </c>
      <c r="E12" s="22"/>
      <c r="F12" s="22"/>
      <c r="G12" s="22"/>
      <c r="H12" s="22"/>
      <c r="I12" s="22"/>
      <c r="J12" s="22"/>
      <c r="K12" s="22"/>
      <c r="L12" s="22"/>
      <c r="M12" s="16" t="s">
        <v>25</v>
      </c>
      <c r="N12" s="22"/>
      <c r="O12" s="246"/>
      <c r="P12" s="244"/>
      <c r="Q12" s="22"/>
      <c r="R12" s="25"/>
    </row>
    <row r="13" spans="2:18" s="6" customFormat="1" ht="18.75" customHeight="1">
      <c r="B13" s="21"/>
      <c r="C13" s="22"/>
      <c r="D13" s="22"/>
      <c r="E13" s="17" t="s">
        <v>26</v>
      </c>
      <c r="F13" s="22"/>
      <c r="G13" s="22"/>
      <c r="H13" s="22"/>
      <c r="I13" s="22"/>
      <c r="J13" s="22"/>
      <c r="K13" s="22"/>
      <c r="L13" s="22"/>
      <c r="M13" s="16" t="s">
        <v>27</v>
      </c>
      <c r="N13" s="22"/>
      <c r="O13" s="246"/>
      <c r="P13" s="244"/>
      <c r="Q13" s="22"/>
      <c r="R13" s="25"/>
    </row>
    <row r="14" spans="2:18" s="6" customFormat="1" ht="7.5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5"/>
    </row>
    <row r="15" spans="2:18" s="6" customFormat="1" ht="15" customHeight="1">
      <c r="B15" s="21"/>
      <c r="C15" s="22"/>
      <c r="D15" s="16" t="s">
        <v>28</v>
      </c>
      <c r="E15" s="22"/>
      <c r="F15" s="22"/>
      <c r="G15" s="22"/>
      <c r="H15" s="22"/>
      <c r="I15" s="22"/>
      <c r="J15" s="22"/>
      <c r="K15" s="22"/>
      <c r="L15" s="22"/>
      <c r="M15" s="16" t="s">
        <v>25</v>
      </c>
      <c r="N15" s="22"/>
      <c r="O15" s="246" t="str">
        <f>IF('Rekapitulace stavby'!$AN$13="","",'Rekapitulace stavby'!$AN$13)</f>
        <v>Vyplň údaj</v>
      </c>
      <c r="P15" s="244"/>
      <c r="Q15" s="22"/>
      <c r="R15" s="25"/>
    </row>
    <row r="16" spans="2:18" s="6" customFormat="1" ht="18.75" customHeight="1">
      <c r="B16" s="21"/>
      <c r="C16" s="22"/>
      <c r="D16" s="22"/>
      <c r="E16" s="17" t="str">
        <f>IF('Rekapitulace stavby'!$E$14="","",'Rekapitulace stavby'!$E$14)</f>
        <v>Vyplň údaj</v>
      </c>
      <c r="F16" s="22"/>
      <c r="G16" s="22"/>
      <c r="H16" s="22"/>
      <c r="I16" s="22"/>
      <c r="J16" s="22"/>
      <c r="K16" s="22"/>
      <c r="L16" s="22"/>
      <c r="M16" s="16" t="s">
        <v>27</v>
      </c>
      <c r="N16" s="22"/>
      <c r="O16" s="246" t="str">
        <f>IF('Rekapitulace stavby'!$AN$14="","",'Rekapitulace stavby'!$AN$14)</f>
        <v>Vyplň údaj</v>
      </c>
      <c r="P16" s="244"/>
      <c r="Q16" s="22"/>
      <c r="R16" s="25"/>
    </row>
    <row r="17" spans="2:18" s="6" customFormat="1" ht="7.5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5"/>
    </row>
    <row r="18" spans="2:18" s="6" customFormat="1" ht="15" customHeight="1">
      <c r="B18" s="21"/>
      <c r="C18" s="22"/>
      <c r="D18" s="16" t="s">
        <v>30</v>
      </c>
      <c r="E18" s="22"/>
      <c r="F18" s="22"/>
      <c r="G18" s="22"/>
      <c r="H18" s="22"/>
      <c r="I18" s="22"/>
      <c r="J18" s="22"/>
      <c r="K18" s="22"/>
      <c r="L18" s="22"/>
      <c r="M18" s="16" t="s">
        <v>25</v>
      </c>
      <c r="N18" s="22"/>
      <c r="O18" s="246" t="s">
        <v>31</v>
      </c>
      <c r="P18" s="244"/>
      <c r="Q18" s="22"/>
      <c r="R18" s="25"/>
    </row>
    <row r="19" spans="2:18" s="6" customFormat="1" ht="18.75" customHeight="1">
      <c r="B19" s="21"/>
      <c r="C19" s="22"/>
      <c r="D19" s="22"/>
      <c r="E19" s="17" t="s">
        <v>32</v>
      </c>
      <c r="F19" s="22"/>
      <c r="G19" s="22"/>
      <c r="H19" s="22"/>
      <c r="I19" s="22"/>
      <c r="J19" s="22"/>
      <c r="K19" s="22"/>
      <c r="L19" s="22"/>
      <c r="M19" s="16" t="s">
        <v>27</v>
      </c>
      <c r="N19" s="22"/>
      <c r="O19" s="246" t="s">
        <v>33</v>
      </c>
      <c r="P19" s="244"/>
      <c r="Q19" s="22"/>
      <c r="R19" s="25"/>
    </row>
    <row r="20" spans="2:18" s="6" customFormat="1" ht="7.5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/>
    </row>
    <row r="21" spans="2:18" s="6" customFormat="1" ht="15" customHeight="1">
      <c r="B21" s="21"/>
      <c r="C21" s="22"/>
      <c r="D21" s="16" t="s">
        <v>35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5"/>
    </row>
    <row r="22" spans="2:18" s="80" customFormat="1" ht="15.75" customHeight="1">
      <c r="B22" s="81"/>
      <c r="C22" s="82"/>
      <c r="D22" s="82"/>
      <c r="E22" s="261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82"/>
      <c r="R22" s="83"/>
    </row>
    <row r="23" spans="2:18" s="6" customFormat="1" ht="7.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5"/>
    </row>
    <row r="24" spans="2:18" s="6" customFormat="1" ht="7.5" customHeight="1">
      <c r="B24" s="21"/>
      <c r="C24" s="22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22"/>
      <c r="R24" s="25"/>
    </row>
    <row r="25" spans="2:18" s="6" customFormat="1" ht="26.25" customHeight="1">
      <c r="B25" s="21"/>
      <c r="C25" s="22"/>
      <c r="D25" s="84" t="s">
        <v>36</v>
      </c>
      <c r="E25" s="22"/>
      <c r="F25" s="22"/>
      <c r="G25" s="22"/>
      <c r="H25" s="22"/>
      <c r="I25" s="22"/>
      <c r="J25" s="22"/>
      <c r="K25" s="22"/>
      <c r="L25" s="22"/>
      <c r="M25" s="234">
        <f>ROUNDUP($N$80,2)</f>
        <v>0</v>
      </c>
      <c r="N25" s="244"/>
      <c r="O25" s="244"/>
      <c r="P25" s="244"/>
      <c r="Q25" s="22"/>
      <c r="R25" s="25"/>
    </row>
    <row r="26" spans="2:18" s="6" customFormat="1" ht="7.5" customHeight="1">
      <c r="B26" s="21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2"/>
      <c r="R26" s="25"/>
    </row>
    <row r="27" spans="2:18" s="6" customFormat="1" ht="15" customHeight="1">
      <c r="B27" s="21"/>
      <c r="C27" s="22"/>
      <c r="D27" s="27" t="s">
        <v>37</v>
      </c>
      <c r="E27" s="27" t="s">
        <v>38</v>
      </c>
      <c r="F27" s="28">
        <v>0.21</v>
      </c>
      <c r="G27" s="85" t="s">
        <v>39</v>
      </c>
      <c r="H27" s="284">
        <f>SUM($BE$80:$BE$171)</f>
        <v>0</v>
      </c>
      <c r="I27" s="244"/>
      <c r="J27" s="244"/>
      <c r="K27" s="22"/>
      <c r="L27" s="22"/>
      <c r="M27" s="284">
        <f>SUM($BE$80:$BE$171)*$F$27</f>
        <v>0</v>
      </c>
      <c r="N27" s="244"/>
      <c r="O27" s="244"/>
      <c r="P27" s="244"/>
      <c r="Q27" s="22"/>
      <c r="R27" s="25"/>
    </row>
    <row r="28" spans="2:18" s="6" customFormat="1" ht="15" customHeight="1">
      <c r="B28" s="21"/>
      <c r="C28" s="22"/>
      <c r="D28" s="22"/>
      <c r="E28" s="27" t="s">
        <v>40</v>
      </c>
      <c r="F28" s="28">
        <v>0.15</v>
      </c>
      <c r="G28" s="85" t="s">
        <v>39</v>
      </c>
      <c r="H28" s="284">
        <f>SUM($BF$80:$BF$171)</f>
        <v>0</v>
      </c>
      <c r="I28" s="244"/>
      <c r="J28" s="244"/>
      <c r="K28" s="22"/>
      <c r="L28" s="22"/>
      <c r="M28" s="284">
        <f>SUM($BF$80:$BF$171)*$F$28</f>
        <v>0</v>
      </c>
      <c r="N28" s="244"/>
      <c r="O28" s="244"/>
      <c r="P28" s="244"/>
      <c r="Q28" s="22"/>
      <c r="R28" s="25"/>
    </row>
    <row r="29" spans="2:18" s="6" customFormat="1" ht="15" customHeight="1" hidden="1">
      <c r="B29" s="21"/>
      <c r="C29" s="22"/>
      <c r="D29" s="22"/>
      <c r="E29" s="27" t="s">
        <v>41</v>
      </c>
      <c r="F29" s="28">
        <v>0.21</v>
      </c>
      <c r="G29" s="85" t="s">
        <v>39</v>
      </c>
      <c r="H29" s="284">
        <f>SUM($BG$80:$BG$171)</f>
        <v>0</v>
      </c>
      <c r="I29" s="244"/>
      <c r="J29" s="244"/>
      <c r="K29" s="22"/>
      <c r="L29" s="22"/>
      <c r="M29" s="284">
        <v>0</v>
      </c>
      <c r="N29" s="244"/>
      <c r="O29" s="244"/>
      <c r="P29" s="244"/>
      <c r="Q29" s="22"/>
      <c r="R29" s="25"/>
    </row>
    <row r="30" spans="2:18" s="6" customFormat="1" ht="15" customHeight="1" hidden="1">
      <c r="B30" s="21"/>
      <c r="C30" s="22"/>
      <c r="D30" s="22"/>
      <c r="E30" s="27" t="s">
        <v>42</v>
      </c>
      <c r="F30" s="28">
        <v>0.15</v>
      </c>
      <c r="G30" s="85" t="s">
        <v>39</v>
      </c>
      <c r="H30" s="284">
        <f>SUM($BH$80:$BH$171)</f>
        <v>0</v>
      </c>
      <c r="I30" s="244"/>
      <c r="J30" s="244"/>
      <c r="K30" s="22"/>
      <c r="L30" s="22"/>
      <c r="M30" s="284">
        <v>0</v>
      </c>
      <c r="N30" s="244"/>
      <c r="O30" s="244"/>
      <c r="P30" s="244"/>
      <c r="Q30" s="22"/>
      <c r="R30" s="25"/>
    </row>
    <row r="31" spans="2:18" s="6" customFormat="1" ht="15" customHeight="1" hidden="1">
      <c r="B31" s="21"/>
      <c r="C31" s="22"/>
      <c r="D31" s="22"/>
      <c r="E31" s="27" t="s">
        <v>43</v>
      </c>
      <c r="F31" s="28">
        <v>0</v>
      </c>
      <c r="G31" s="85" t="s">
        <v>39</v>
      </c>
      <c r="H31" s="284">
        <f>SUM($BI$80:$BI$171)</f>
        <v>0</v>
      </c>
      <c r="I31" s="244"/>
      <c r="J31" s="244"/>
      <c r="K31" s="22"/>
      <c r="L31" s="22"/>
      <c r="M31" s="284">
        <v>0</v>
      </c>
      <c r="N31" s="244"/>
      <c r="O31" s="244"/>
      <c r="P31" s="244"/>
      <c r="Q31" s="22"/>
      <c r="R31" s="25"/>
    </row>
    <row r="32" spans="2:18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</row>
    <row r="33" spans="2:18" s="6" customFormat="1" ht="26.25" customHeight="1">
      <c r="B33" s="21"/>
      <c r="C33" s="31"/>
      <c r="D33" s="32" t="s">
        <v>44</v>
      </c>
      <c r="E33" s="33"/>
      <c r="F33" s="33"/>
      <c r="G33" s="86" t="s">
        <v>45</v>
      </c>
      <c r="H33" s="34" t="s">
        <v>46</v>
      </c>
      <c r="I33" s="33"/>
      <c r="J33" s="33"/>
      <c r="K33" s="33"/>
      <c r="L33" s="241">
        <f>ROUNDUP(SUM($M$25:$M$31),2)</f>
        <v>0</v>
      </c>
      <c r="M33" s="237"/>
      <c r="N33" s="237"/>
      <c r="O33" s="237"/>
      <c r="P33" s="242"/>
      <c r="Q33" s="31"/>
      <c r="R33" s="35"/>
    </row>
    <row r="34" spans="2:18" s="6" customFormat="1" ht="1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</row>
    <row r="38" spans="2:18" s="6" customFormat="1" ht="7.5" customHeight="1"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</row>
    <row r="39" spans="2:21" s="6" customFormat="1" ht="37.5" customHeight="1">
      <c r="B39" s="21"/>
      <c r="C39" s="243" t="s">
        <v>97</v>
      </c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85"/>
      <c r="T39" s="22"/>
      <c r="U39" s="22"/>
    </row>
    <row r="40" spans="2:21" s="6" customFormat="1" ht="7.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5"/>
      <c r="T40" s="22"/>
      <c r="U40" s="22"/>
    </row>
    <row r="41" spans="2:21" s="6" customFormat="1" ht="15" customHeight="1">
      <c r="B41" s="21"/>
      <c r="C41" s="16" t="s">
        <v>14</v>
      </c>
      <c r="D41" s="22"/>
      <c r="E41" s="22"/>
      <c r="F41" s="274" t="str">
        <f>$F$6</f>
        <v>0251-17 - Krušnohorská poliklinika s.r.o., Žižkova 151, Litvínov</v>
      </c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5"/>
      <c r="T41" s="22"/>
      <c r="U41" s="22"/>
    </row>
    <row r="42" spans="2:21" s="6" customFormat="1" ht="15" customHeight="1">
      <c r="B42" s="21"/>
      <c r="C42" s="15" t="s">
        <v>94</v>
      </c>
      <c r="D42" s="22"/>
      <c r="E42" s="22"/>
      <c r="F42" s="245" t="str">
        <f>$F$7</f>
        <v>část II - Stavební úpravy místnosti č. 1053,1054</v>
      </c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5"/>
      <c r="T42" s="22"/>
      <c r="U42" s="22"/>
    </row>
    <row r="43" spans="2:21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5"/>
      <c r="T43" s="22"/>
      <c r="U43" s="22"/>
    </row>
    <row r="44" spans="2:21" s="6" customFormat="1" ht="18.75" customHeight="1">
      <c r="B44" s="21"/>
      <c r="C44" s="16" t="s">
        <v>18</v>
      </c>
      <c r="D44" s="22"/>
      <c r="E44" s="22"/>
      <c r="F44" s="17" t="str">
        <f>$F$10</f>
        <v> </v>
      </c>
      <c r="G44" s="22"/>
      <c r="H44" s="22"/>
      <c r="I44" s="22"/>
      <c r="J44" s="22"/>
      <c r="K44" s="16" t="s">
        <v>20</v>
      </c>
      <c r="L44" s="22"/>
      <c r="M44" s="275" t="str">
        <f>IF($O$10="","",$O$10)</f>
        <v>17.05.2017</v>
      </c>
      <c r="N44" s="244"/>
      <c r="O44" s="244"/>
      <c r="P44" s="244"/>
      <c r="Q44" s="22"/>
      <c r="R44" s="25"/>
      <c r="T44" s="22"/>
      <c r="U44" s="22"/>
    </row>
    <row r="45" spans="2:21" s="6" customFormat="1" ht="7.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T45" s="22"/>
      <c r="U45" s="22"/>
    </row>
    <row r="46" spans="2:21" s="6" customFormat="1" ht="15.75" customHeight="1">
      <c r="B46" s="21"/>
      <c r="C46" s="16" t="s">
        <v>24</v>
      </c>
      <c r="D46" s="22"/>
      <c r="E46" s="22"/>
      <c r="F46" s="17" t="str">
        <f>$E$13</f>
        <v>Krušnohorská poliklinika s.r.o., Žižkova 151, Litv</v>
      </c>
      <c r="G46" s="22"/>
      <c r="H46" s="22"/>
      <c r="I46" s="22"/>
      <c r="J46" s="22"/>
      <c r="K46" s="16" t="s">
        <v>30</v>
      </c>
      <c r="L46" s="22"/>
      <c r="M46" s="246" t="str">
        <f>$E$19</f>
        <v>VPH s.r.o.</v>
      </c>
      <c r="N46" s="244"/>
      <c r="O46" s="244"/>
      <c r="P46" s="244"/>
      <c r="Q46" s="244"/>
      <c r="R46" s="25"/>
      <c r="T46" s="22"/>
      <c r="U46" s="22"/>
    </row>
    <row r="47" spans="2:21" s="6" customFormat="1" ht="15" customHeight="1">
      <c r="B47" s="21"/>
      <c r="C47" s="16" t="s">
        <v>28</v>
      </c>
      <c r="D47" s="22"/>
      <c r="E47" s="22"/>
      <c r="F47" s="17" t="str">
        <f>IF($E$16="","",$E$16)</f>
        <v>Vyplň údaj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5"/>
      <c r="T47" s="22"/>
      <c r="U47" s="22"/>
    </row>
    <row r="48" spans="2:21" s="6" customFormat="1" ht="11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5"/>
      <c r="T48" s="22"/>
      <c r="U48" s="22"/>
    </row>
    <row r="49" spans="2:21" s="6" customFormat="1" ht="30" customHeight="1">
      <c r="B49" s="21"/>
      <c r="C49" s="282" t="s">
        <v>98</v>
      </c>
      <c r="D49" s="283"/>
      <c r="E49" s="283"/>
      <c r="F49" s="283"/>
      <c r="G49" s="283"/>
      <c r="H49" s="31"/>
      <c r="I49" s="31"/>
      <c r="J49" s="31"/>
      <c r="K49" s="31"/>
      <c r="L49" s="31"/>
      <c r="M49" s="31"/>
      <c r="N49" s="282" t="s">
        <v>99</v>
      </c>
      <c r="O49" s="283"/>
      <c r="P49" s="283"/>
      <c r="Q49" s="283"/>
      <c r="R49" s="35"/>
      <c r="T49" s="22"/>
      <c r="U49" s="22"/>
    </row>
    <row r="50" spans="2:21" s="6" customFormat="1" ht="11.25" customHeight="1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5"/>
      <c r="T50" s="22"/>
      <c r="U50" s="22"/>
    </row>
    <row r="51" spans="2:47" s="6" customFormat="1" ht="30" customHeight="1">
      <c r="B51" s="21"/>
      <c r="C51" s="60" t="s">
        <v>100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34">
        <f>ROUNDUP($N$80,2)</f>
        <v>0</v>
      </c>
      <c r="O51" s="244"/>
      <c r="P51" s="244"/>
      <c r="Q51" s="244"/>
      <c r="R51" s="25"/>
      <c r="T51" s="22"/>
      <c r="U51" s="22"/>
      <c r="AU51" s="6" t="s">
        <v>101</v>
      </c>
    </row>
    <row r="52" spans="2:21" s="66" customFormat="1" ht="25.5" customHeight="1">
      <c r="B52" s="90"/>
      <c r="C52" s="91"/>
      <c r="D52" s="91" t="s">
        <v>267</v>
      </c>
      <c r="E52" s="91"/>
      <c r="F52" s="91"/>
      <c r="G52" s="91"/>
      <c r="H52" s="91"/>
      <c r="I52" s="91"/>
      <c r="J52" s="91"/>
      <c r="K52" s="91"/>
      <c r="L52" s="91"/>
      <c r="M52" s="91"/>
      <c r="N52" s="278">
        <f>ROUNDUP($N$81,2)</f>
        <v>0</v>
      </c>
      <c r="O52" s="279"/>
      <c r="P52" s="279"/>
      <c r="Q52" s="279"/>
      <c r="R52" s="92"/>
      <c r="T52" s="91"/>
      <c r="U52" s="91"/>
    </row>
    <row r="53" spans="2:21" s="93" customFormat="1" ht="21" customHeight="1">
      <c r="B53" s="94"/>
      <c r="C53" s="95"/>
      <c r="D53" s="95" t="s">
        <v>269</v>
      </c>
      <c r="E53" s="95"/>
      <c r="F53" s="95"/>
      <c r="G53" s="95"/>
      <c r="H53" s="95"/>
      <c r="I53" s="95"/>
      <c r="J53" s="95"/>
      <c r="K53" s="95"/>
      <c r="L53" s="95"/>
      <c r="M53" s="95"/>
      <c r="N53" s="280">
        <f>ROUNDUP($N$82,2)</f>
        <v>0</v>
      </c>
      <c r="O53" s="281"/>
      <c r="P53" s="281"/>
      <c r="Q53" s="281"/>
      <c r="R53" s="96"/>
      <c r="T53" s="95"/>
      <c r="U53" s="95"/>
    </row>
    <row r="54" spans="2:21" s="93" customFormat="1" ht="15.75" customHeight="1">
      <c r="B54" s="94"/>
      <c r="C54" s="95"/>
      <c r="D54" s="95" t="s">
        <v>270</v>
      </c>
      <c r="E54" s="95"/>
      <c r="F54" s="95"/>
      <c r="G54" s="95"/>
      <c r="H54" s="95"/>
      <c r="I54" s="95"/>
      <c r="J54" s="95"/>
      <c r="K54" s="95"/>
      <c r="L54" s="95"/>
      <c r="M54" s="95"/>
      <c r="N54" s="280">
        <f>ROUNDUP($N$86,2)</f>
        <v>0</v>
      </c>
      <c r="O54" s="281"/>
      <c r="P54" s="281"/>
      <c r="Q54" s="281"/>
      <c r="R54" s="96"/>
      <c r="T54" s="95"/>
      <c r="U54" s="95"/>
    </row>
    <row r="55" spans="2:21" s="66" customFormat="1" ht="25.5" customHeight="1">
      <c r="B55" s="90"/>
      <c r="C55" s="91"/>
      <c r="D55" s="91" t="s">
        <v>102</v>
      </c>
      <c r="E55" s="91"/>
      <c r="F55" s="91"/>
      <c r="G55" s="91"/>
      <c r="H55" s="91"/>
      <c r="I55" s="91"/>
      <c r="J55" s="91"/>
      <c r="K55" s="91"/>
      <c r="L55" s="91"/>
      <c r="M55" s="91"/>
      <c r="N55" s="278">
        <f>ROUNDUP($N$96,2)</f>
        <v>0</v>
      </c>
      <c r="O55" s="279"/>
      <c r="P55" s="279"/>
      <c r="Q55" s="279"/>
      <c r="R55" s="92"/>
      <c r="T55" s="91"/>
      <c r="U55" s="91"/>
    </row>
    <row r="56" spans="2:21" s="93" customFormat="1" ht="21" customHeight="1">
      <c r="B56" s="94"/>
      <c r="C56" s="95"/>
      <c r="D56" s="95" t="s">
        <v>430</v>
      </c>
      <c r="E56" s="95"/>
      <c r="F56" s="95"/>
      <c r="G56" s="95"/>
      <c r="H56" s="95"/>
      <c r="I56" s="95"/>
      <c r="J56" s="95"/>
      <c r="K56" s="95"/>
      <c r="L56" s="95"/>
      <c r="M56" s="95"/>
      <c r="N56" s="280">
        <f>ROUNDUP($N$97,2)</f>
        <v>0</v>
      </c>
      <c r="O56" s="281"/>
      <c r="P56" s="281"/>
      <c r="Q56" s="281"/>
      <c r="R56" s="96"/>
      <c r="T56" s="95"/>
      <c r="U56" s="95"/>
    </row>
    <row r="57" spans="2:21" s="93" customFormat="1" ht="21" customHeight="1">
      <c r="B57" s="94"/>
      <c r="C57" s="95"/>
      <c r="D57" s="95" t="s">
        <v>431</v>
      </c>
      <c r="E57" s="95"/>
      <c r="F57" s="95"/>
      <c r="G57" s="95"/>
      <c r="H57" s="95"/>
      <c r="I57" s="95"/>
      <c r="J57" s="95"/>
      <c r="K57" s="95"/>
      <c r="L57" s="95"/>
      <c r="M57" s="95"/>
      <c r="N57" s="280">
        <f>ROUNDUP($N$117,2)</f>
        <v>0</v>
      </c>
      <c r="O57" s="281"/>
      <c r="P57" s="281"/>
      <c r="Q57" s="281"/>
      <c r="R57" s="96"/>
      <c r="T57" s="95"/>
      <c r="U57" s="95"/>
    </row>
    <row r="58" spans="2:21" s="93" customFormat="1" ht="21" customHeight="1">
      <c r="B58" s="94"/>
      <c r="C58" s="95"/>
      <c r="D58" s="95" t="s">
        <v>272</v>
      </c>
      <c r="E58" s="95"/>
      <c r="F58" s="95"/>
      <c r="G58" s="95"/>
      <c r="H58" s="95"/>
      <c r="I58" s="95"/>
      <c r="J58" s="95"/>
      <c r="K58" s="95"/>
      <c r="L58" s="95"/>
      <c r="M58" s="95"/>
      <c r="N58" s="280">
        <f>ROUNDUP($N$124,2)</f>
        <v>0</v>
      </c>
      <c r="O58" s="281"/>
      <c r="P58" s="281"/>
      <c r="Q58" s="281"/>
      <c r="R58" s="96"/>
      <c r="T58" s="95"/>
      <c r="U58" s="95"/>
    </row>
    <row r="59" spans="2:21" s="93" customFormat="1" ht="21" customHeight="1">
      <c r="B59" s="94"/>
      <c r="C59" s="95"/>
      <c r="D59" s="95" t="s">
        <v>273</v>
      </c>
      <c r="E59" s="95"/>
      <c r="F59" s="95"/>
      <c r="G59" s="95"/>
      <c r="H59" s="95"/>
      <c r="I59" s="95"/>
      <c r="J59" s="95"/>
      <c r="K59" s="95"/>
      <c r="L59" s="95"/>
      <c r="M59" s="95"/>
      <c r="N59" s="280">
        <f>ROUNDUP($N$130,2)</f>
        <v>0</v>
      </c>
      <c r="O59" s="281"/>
      <c r="P59" s="281"/>
      <c r="Q59" s="281"/>
      <c r="R59" s="96"/>
      <c r="T59" s="95"/>
      <c r="U59" s="95"/>
    </row>
    <row r="60" spans="2:21" s="93" customFormat="1" ht="21" customHeight="1">
      <c r="B60" s="94"/>
      <c r="C60" s="95"/>
      <c r="D60" s="95" t="s">
        <v>274</v>
      </c>
      <c r="E60" s="95"/>
      <c r="F60" s="95"/>
      <c r="G60" s="95"/>
      <c r="H60" s="95"/>
      <c r="I60" s="95"/>
      <c r="J60" s="95"/>
      <c r="K60" s="95"/>
      <c r="L60" s="95"/>
      <c r="M60" s="95"/>
      <c r="N60" s="280">
        <f>ROUNDUP($N$142,2)</f>
        <v>0</v>
      </c>
      <c r="O60" s="281"/>
      <c r="P60" s="281"/>
      <c r="Q60" s="281"/>
      <c r="R60" s="96"/>
      <c r="T60" s="95"/>
      <c r="U60" s="95"/>
    </row>
    <row r="61" spans="2:21" s="93" customFormat="1" ht="21" customHeight="1">
      <c r="B61" s="94"/>
      <c r="C61" s="95"/>
      <c r="D61" s="95" t="s">
        <v>276</v>
      </c>
      <c r="E61" s="95"/>
      <c r="F61" s="95"/>
      <c r="G61" s="95"/>
      <c r="H61" s="95"/>
      <c r="I61" s="95"/>
      <c r="J61" s="95"/>
      <c r="K61" s="95"/>
      <c r="L61" s="95"/>
      <c r="M61" s="95"/>
      <c r="N61" s="280">
        <f>ROUNDUP($N$162,2)</f>
        <v>0</v>
      </c>
      <c r="O61" s="281"/>
      <c r="P61" s="281"/>
      <c r="Q61" s="281"/>
      <c r="R61" s="96"/>
      <c r="T61" s="95"/>
      <c r="U61" s="95"/>
    </row>
    <row r="62" spans="2:21" s="93" customFormat="1" ht="21" customHeight="1">
      <c r="B62" s="94"/>
      <c r="C62" s="95"/>
      <c r="D62" s="95" t="s">
        <v>277</v>
      </c>
      <c r="E62" s="95"/>
      <c r="F62" s="95"/>
      <c r="G62" s="95"/>
      <c r="H62" s="95"/>
      <c r="I62" s="95"/>
      <c r="J62" s="95"/>
      <c r="K62" s="95"/>
      <c r="L62" s="95"/>
      <c r="M62" s="95"/>
      <c r="N62" s="280">
        <f>ROUNDUP($N$166,2)</f>
        <v>0</v>
      </c>
      <c r="O62" s="281"/>
      <c r="P62" s="281"/>
      <c r="Q62" s="281"/>
      <c r="R62" s="96"/>
      <c r="T62" s="95"/>
      <c r="U62" s="95"/>
    </row>
    <row r="63" spans="2:21" s="6" customFormat="1" ht="22.5" customHeight="1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5"/>
      <c r="T63" s="22"/>
      <c r="U63" s="22"/>
    </row>
    <row r="64" spans="2:21" s="6" customFormat="1" ht="7.5" customHeight="1"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8"/>
      <c r="T64" s="22"/>
      <c r="U64" s="22"/>
    </row>
    <row r="68" spans="2:19" s="6" customFormat="1" ht="7.5" customHeight="1"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1"/>
    </row>
    <row r="69" spans="2:19" s="6" customFormat="1" ht="37.5" customHeight="1">
      <c r="B69" s="21"/>
      <c r="C69" s="243" t="s">
        <v>106</v>
      </c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41"/>
    </row>
    <row r="70" spans="2:19" s="6" customFormat="1" ht="7.5" customHeight="1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41"/>
    </row>
    <row r="71" spans="2:19" s="6" customFormat="1" ht="15" customHeight="1">
      <c r="B71" s="21"/>
      <c r="C71" s="16" t="s">
        <v>14</v>
      </c>
      <c r="D71" s="22"/>
      <c r="E71" s="22"/>
      <c r="F71" s="274" t="str">
        <f>$F$6</f>
        <v>0251-17 - Krušnohorská poliklinika s.r.o., Žižkova 151, Litvínov</v>
      </c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2"/>
      <c r="S71" s="41"/>
    </row>
    <row r="72" spans="2:19" s="6" customFormat="1" ht="15" customHeight="1">
      <c r="B72" s="21"/>
      <c r="C72" s="15" t="s">
        <v>94</v>
      </c>
      <c r="D72" s="22"/>
      <c r="E72" s="22"/>
      <c r="F72" s="245" t="str">
        <f>$F$7</f>
        <v>část II - Stavební úpravy místnosti č. 1053,1054</v>
      </c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2"/>
      <c r="S72" s="41"/>
    </row>
    <row r="73" spans="2:19" s="6" customFormat="1" ht="7.5" customHeight="1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41"/>
    </row>
    <row r="74" spans="2:19" s="6" customFormat="1" ht="18.75" customHeight="1">
      <c r="B74" s="21"/>
      <c r="C74" s="16" t="s">
        <v>18</v>
      </c>
      <c r="D74" s="22"/>
      <c r="E74" s="22"/>
      <c r="F74" s="17" t="str">
        <f>$F$10</f>
        <v> </v>
      </c>
      <c r="G74" s="22"/>
      <c r="H74" s="22"/>
      <c r="I74" s="22"/>
      <c r="J74" s="22"/>
      <c r="K74" s="16" t="s">
        <v>20</v>
      </c>
      <c r="L74" s="22"/>
      <c r="M74" s="275" t="str">
        <f>IF($O$10="","",$O$10)</f>
        <v>17.05.2017</v>
      </c>
      <c r="N74" s="244"/>
      <c r="O74" s="244"/>
      <c r="P74" s="244"/>
      <c r="Q74" s="22"/>
      <c r="R74" s="22"/>
      <c r="S74" s="41"/>
    </row>
    <row r="75" spans="2:19" s="6" customFormat="1" ht="7.5" customHeight="1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41"/>
    </row>
    <row r="76" spans="2:19" s="6" customFormat="1" ht="15.75" customHeight="1">
      <c r="B76" s="21"/>
      <c r="C76" s="16" t="s">
        <v>24</v>
      </c>
      <c r="D76" s="22"/>
      <c r="E76" s="22"/>
      <c r="F76" s="17" t="str">
        <f>$E$13</f>
        <v>Krušnohorská poliklinika s.r.o., Žižkova 151, Litv</v>
      </c>
      <c r="G76" s="22"/>
      <c r="H76" s="22"/>
      <c r="I76" s="22"/>
      <c r="J76" s="22"/>
      <c r="K76" s="16" t="s">
        <v>30</v>
      </c>
      <c r="L76" s="22"/>
      <c r="M76" s="246" t="str">
        <f>$E$19</f>
        <v>VPH s.r.o.</v>
      </c>
      <c r="N76" s="244"/>
      <c r="O76" s="244"/>
      <c r="P76" s="244"/>
      <c r="Q76" s="244"/>
      <c r="R76" s="22"/>
      <c r="S76" s="41"/>
    </row>
    <row r="77" spans="2:19" s="6" customFormat="1" ht="15" customHeight="1">
      <c r="B77" s="21"/>
      <c r="C77" s="16" t="s">
        <v>28</v>
      </c>
      <c r="D77" s="22"/>
      <c r="E77" s="22"/>
      <c r="F77" s="17" t="str">
        <f>IF($E$16="","",$E$16)</f>
        <v>Vyplň údaj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41"/>
    </row>
    <row r="78" spans="2:19" s="6" customFormat="1" ht="11.25" customHeight="1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41"/>
    </row>
    <row r="79" spans="2:27" s="97" customFormat="1" ht="30" customHeight="1">
      <c r="B79" s="98"/>
      <c r="C79" s="99" t="s">
        <v>107</v>
      </c>
      <c r="D79" s="100" t="s">
        <v>53</v>
      </c>
      <c r="E79" s="100" t="s">
        <v>49</v>
      </c>
      <c r="F79" s="276" t="s">
        <v>108</v>
      </c>
      <c r="G79" s="277"/>
      <c r="H79" s="277"/>
      <c r="I79" s="277"/>
      <c r="J79" s="100" t="s">
        <v>109</v>
      </c>
      <c r="K79" s="100" t="s">
        <v>110</v>
      </c>
      <c r="L79" s="276" t="s">
        <v>111</v>
      </c>
      <c r="M79" s="277"/>
      <c r="N79" s="276" t="s">
        <v>112</v>
      </c>
      <c r="O79" s="277"/>
      <c r="P79" s="277"/>
      <c r="Q79" s="277"/>
      <c r="R79" s="101" t="s">
        <v>113</v>
      </c>
      <c r="S79" s="102"/>
      <c r="T79" s="53" t="s">
        <v>114</v>
      </c>
      <c r="U79" s="54" t="s">
        <v>37</v>
      </c>
      <c r="V79" s="54" t="s">
        <v>115</v>
      </c>
      <c r="W79" s="54" t="s">
        <v>116</v>
      </c>
      <c r="X79" s="54" t="s">
        <v>117</v>
      </c>
      <c r="Y79" s="54" t="s">
        <v>118</v>
      </c>
      <c r="Z79" s="54" t="s">
        <v>119</v>
      </c>
      <c r="AA79" s="55" t="s">
        <v>120</v>
      </c>
    </row>
    <row r="80" spans="2:63" s="6" customFormat="1" ht="30" customHeight="1">
      <c r="B80" s="21"/>
      <c r="C80" s="60" t="s">
        <v>100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66">
        <f>$BK$80</f>
        <v>0</v>
      </c>
      <c r="O80" s="244"/>
      <c r="P80" s="244"/>
      <c r="Q80" s="244"/>
      <c r="R80" s="22"/>
      <c r="S80" s="41"/>
      <c r="T80" s="57"/>
      <c r="U80" s="58"/>
      <c r="V80" s="58"/>
      <c r="W80" s="103">
        <f>$W$81+$W$96</f>
        <v>0</v>
      </c>
      <c r="X80" s="58"/>
      <c r="Y80" s="103">
        <f>$Y$81+$Y$96</f>
        <v>2.85799414</v>
      </c>
      <c r="Z80" s="58"/>
      <c r="AA80" s="104">
        <f>$AA$81+$AA$96</f>
        <v>11.133759</v>
      </c>
      <c r="AT80" s="6" t="s">
        <v>67</v>
      </c>
      <c r="AU80" s="6" t="s">
        <v>101</v>
      </c>
      <c r="BK80" s="105">
        <f>$BK$81+$BK$96</f>
        <v>0</v>
      </c>
    </row>
    <row r="81" spans="2:63" s="106" customFormat="1" ht="37.5" customHeight="1">
      <c r="B81" s="107"/>
      <c r="C81" s="108"/>
      <c r="D81" s="109" t="s">
        <v>267</v>
      </c>
      <c r="E81" s="108"/>
      <c r="F81" s="108"/>
      <c r="G81" s="108"/>
      <c r="H81" s="108"/>
      <c r="I81" s="108"/>
      <c r="J81" s="108"/>
      <c r="K81" s="108"/>
      <c r="L81" s="108"/>
      <c r="M81" s="108"/>
      <c r="N81" s="267">
        <f>$BK$81</f>
        <v>0</v>
      </c>
      <c r="O81" s="268"/>
      <c r="P81" s="268"/>
      <c r="Q81" s="268"/>
      <c r="R81" s="108"/>
      <c r="S81" s="110"/>
      <c r="T81" s="111"/>
      <c r="U81" s="108"/>
      <c r="V81" s="108"/>
      <c r="W81" s="112">
        <f>$W$82</f>
        <v>0</v>
      </c>
      <c r="X81" s="108"/>
      <c r="Y81" s="112">
        <f>$Y$82</f>
        <v>0.149504</v>
      </c>
      <c r="Z81" s="108"/>
      <c r="AA81" s="113">
        <f>$AA$82</f>
        <v>0</v>
      </c>
      <c r="AR81" s="114" t="s">
        <v>17</v>
      </c>
      <c r="AT81" s="114" t="s">
        <v>67</v>
      </c>
      <c r="AU81" s="114" t="s">
        <v>68</v>
      </c>
      <c r="AY81" s="114" t="s">
        <v>121</v>
      </c>
      <c r="BK81" s="115">
        <f>$BK$82</f>
        <v>0</v>
      </c>
    </row>
    <row r="82" spans="2:63" s="106" customFormat="1" ht="21" customHeight="1">
      <c r="B82" s="107"/>
      <c r="C82" s="108"/>
      <c r="D82" s="116" t="s">
        <v>269</v>
      </c>
      <c r="E82" s="108"/>
      <c r="F82" s="108"/>
      <c r="G82" s="108"/>
      <c r="H82" s="108"/>
      <c r="I82" s="108"/>
      <c r="J82" s="108"/>
      <c r="K82" s="108"/>
      <c r="L82" s="108"/>
      <c r="M82" s="108"/>
      <c r="N82" s="269">
        <f>$BK$82</f>
        <v>0</v>
      </c>
      <c r="O82" s="268"/>
      <c r="P82" s="268"/>
      <c r="Q82" s="268"/>
      <c r="R82" s="108"/>
      <c r="S82" s="110"/>
      <c r="T82" s="111"/>
      <c r="U82" s="108"/>
      <c r="V82" s="108"/>
      <c r="W82" s="112">
        <f>$W$83+SUM($W$84:$W$86)</f>
        <v>0</v>
      </c>
      <c r="X82" s="108"/>
      <c r="Y82" s="112">
        <f>$Y$83+SUM($Y$84:$Y$86)</f>
        <v>0.149504</v>
      </c>
      <c r="Z82" s="108"/>
      <c r="AA82" s="113">
        <f>$AA$83+SUM($AA$84:$AA$86)</f>
        <v>0</v>
      </c>
      <c r="AR82" s="114" t="s">
        <v>17</v>
      </c>
      <c r="AT82" s="114" t="s">
        <v>67</v>
      </c>
      <c r="AU82" s="114" t="s">
        <v>17</v>
      </c>
      <c r="AY82" s="114" t="s">
        <v>121</v>
      </c>
      <c r="BK82" s="115">
        <f>$BK$83+SUM($BK$84:$BK$86)</f>
        <v>0</v>
      </c>
    </row>
    <row r="83" spans="2:65" s="6" customFormat="1" ht="27" customHeight="1">
      <c r="B83" s="21"/>
      <c r="C83" s="117" t="s">
        <v>17</v>
      </c>
      <c r="D83" s="117" t="s">
        <v>122</v>
      </c>
      <c r="E83" s="118" t="s">
        <v>298</v>
      </c>
      <c r="F83" s="270" t="s">
        <v>299</v>
      </c>
      <c r="G83" s="271"/>
      <c r="H83" s="271"/>
      <c r="I83" s="271"/>
      <c r="J83" s="120" t="s">
        <v>294</v>
      </c>
      <c r="K83" s="121">
        <v>7.3</v>
      </c>
      <c r="L83" s="272"/>
      <c r="M83" s="271"/>
      <c r="N83" s="273">
        <f>ROUND($L$83*$K$83,2)</f>
        <v>0</v>
      </c>
      <c r="O83" s="271"/>
      <c r="P83" s="271"/>
      <c r="Q83" s="271"/>
      <c r="R83" s="119" t="s">
        <v>126</v>
      </c>
      <c r="S83" s="41"/>
      <c r="T83" s="122"/>
      <c r="U83" s="123" t="s">
        <v>38</v>
      </c>
      <c r="V83" s="22"/>
      <c r="W83" s="22"/>
      <c r="X83" s="124">
        <v>0.02048</v>
      </c>
      <c r="Y83" s="124">
        <f>$X$83*$K$83</f>
        <v>0.149504</v>
      </c>
      <c r="Z83" s="124">
        <v>0</v>
      </c>
      <c r="AA83" s="125">
        <f>$Z$83*$K$83</f>
        <v>0</v>
      </c>
      <c r="AR83" s="80" t="s">
        <v>138</v>
      </c>
      <c r="AT83" s="80" t="s">
        <v>122</v>
      </c>
      <c r="AU83" s="80" t="s">
        <v>76</v>
      </c>
      <c r="AY83" s="6" t="s">
        <v>121</v>
      </c>
      <c r="BE83" s="126">
        <f>IF($U$83="základní",$N$83,0)</f>
        <v>0</v>
      </c>
      <c r="BF83" s="126">
        <f>IF($U$83="snížená",$N$83,0)</f>
        <v>0</v>
      </c>
      <c r="BG83" s="126">
        <f>IF($U$83="zákl. přenesená",$N$83,0)</f>
        <v>0</v>
      </c>
      <c r="BH83" s="126">
        <f>IF($U$83="sníž. přenesená",$N$83,0)</f>
        <v>0</v>
      </c>
      <c r="BI83" s="126">
        <f>IF($U$83="nulová",$N$83,0)</f>
        <v>0</v>
      </c>
      <c r="BJ83" s="80" t="s">
        <v>17</v>
      </c>
      <c r="BK83" s="126">
        <f>ROUND($L$83*$K$83,2)</f>
        <v>0</v>
      </c>
      <c r="BL83" s="80" t="s">
        <v>138</v>
      </c>
      <c r="BM83" s="80" t="s">
        <v>432</v>
      </c>
    </row>
    <row r="84" spans="2:47" s="6" customFormat="1" ht="16.5" customHeight="1">
      <c r="B84" s="21"/>
      <c r="C84" s="22"/>
      <c r="D84" s="22"/>
      <c r="E84" s="22"/>
      <c r="F84" s="265" t="s">
        <v>301</v>
      </c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41"/>
      <c r="T84" s="50"/>
      <c r="U84" s="22"/>
      <c r="V84" s="22"/>
      <c r="W84" s="22"/>
      <c r="X84" s="22"/>
      <c r="Y84" s="22"/>
      <c r="Z84" s="22"/>
      <c r="AA84" s="51"/>
      <c r="AT84" s="6" t="s">
        <v>129</v>
      </c>
      <c r="AU84" s="6" t="s">
        <v>76</v>
      </c>
    </row>
    <row r="85" spans="2:51" s="6" customFormat="1" ht="27" customHeight="1">
      <c r="B85" s="130"/>
      <c r="C85" s="131"/>
      <c r="D85" s="131"/>
      <c r="E85" s="131"/>
      <c r="F85" s="287" t="s">
        <v>433</v>
      </c>
      <c r="G85" s="288"/>
      <c r="H85" s="288"/>
      <c r="I85" s="288"/>
      <c r="J85" s="131"/>
      <c r="K85" s="132">
        <v>7.3</v>
      </c>
      <c r="L85" s="131"/>
      <c r="M85" s="131"/>
      <c r="N85" s="131"/>
      <c r="O85" s="131"/>
      <c r="P85" s="131"/>
      <c r="Q85" s="131"/>
      <c r="R85" s="131"/>
      <c r="S85" s="133"/>
      <c r="T85" s="134"/>
      <c r="U85" s="131"/>
      <c r="V85" s="131"/>
      <c r="W85" s="131"/>
      <c r="X85" s="131"/>
      <c r="Y85" s="131"/>
      <c r="Z85" s="131"/>
      <c r="AA85" s="135"/>
      <c r="AT85" s="136" t="s">
        <v>283</v>
      </c>
      <c r="AU85" s="136" t="s">
        <v>76</v>
      </c>
      <c r="AV85" s="136" t="s">
        <v>76</v>
      </c>
      <c r="AW85" s="136" t="s">
        <v>101</v>
      </c>
      <c r="AX85" s="136" t="s">
        <v>17</v>
      </c>
      <c r="AY85" s="136" t="s">
        <v>121</v>
      </c>
    </row>
    <row r="86" spans="2:63" s="106" customFormat="1" ht="23.25" customHeight="1">
      <c r="B86" s="107"/>
      <c r="C86" s="108"/>
      <c r="D86" s="116" t="s">
        <v>270</v>
      </c>
      <c r="E86" s="108"/>
      <c r="F86" s="108"/>
      <c r="G86" s="108"/>
      <c r="H86" s="108"/>
      <c r="I86" s="108"/>
      <c r="J86" s="108"/>
      <c r="K86" s="108"/>
      <c r="L86" s="108"/>
      <c r="M86" s="108"/>
      <c r="N86" s="269">
        <f>$BK$86</f>
        <v>0</v>
      </c>
      <c r="O86" s="268"/>
      <c r="P86" s="268"/>
      <c r="Q86" s="268"/>
      <c r="R86" s="108"/>
      <c r="S86" s="110"/>
      <c r="T86" s="111"/>
      <c r="U86" s="108"/>
      <c r="V86" s="108"/>
      <c r="W86" s="112">
        <f>SUM($W$87:$W$95)</f>
        <v>0</v>
      </c>
      <c r="X86" s="108"/>
      <c r="Y86" s="112">
        <f>SUM($Y$87:$Y$95)</f>
        <v>0</v>
      </c>
      <c r="Z86" s="108"/>
      <c r="AA86" s="113">
        <f>SUM($AA$87:$AA$95)</f>
        <v>0</v>
      </c>
      <c r="AR86" s="114" t="s">
        <v>17</v>
      </c>
      <c r="AT86" s="114" t="s">
        <v>67</v>
      </c>
      <c r="AU86" s="114" t="s">
        <v>76</v>
      </c>
      <c r="AY86" s="114" t="s">
        <v>121</v>
      </c>
      <c r="BK86" s="115">
        <f>SUM($BK$87:$BK$95)</f>
        <v>0</v>
      </c>
    </row>
    <row r="87" spans="2:65" s="6" customFormat="1" ht="27" customHeight="1">
      <c r="B87" s="21"/>
      <c r="C87" s="117" t="s">
        <v>76</v>
      </c>
      <c r="D87" s="117" t="s">
        <v>122</v>
      </c>
      <c r="E87" s="118" t="s">
        <v>308</v>
      </c>
      <c r="F87" s="270" t="s">
        <v>309</v>
      </c>
      <c r="G87" s="271"/>
      <c r="H87" s="271"/>
      <c r="I87" s="271"/>
      <c r="J87" s="120" t="s">
        <v>158</v>
      </c>
      <c r="K87" s="121">
        <v>11.134</v>
      </c>
      <c r="L87" s="272"/>
      <c r="M87" s="271"/>
      <c r="N87" s="273">
        <f>ROUND($L$87*$K$87,2)</f>
        <v>0</v>
      </c>
      <c r="O87" s="271"/>
      <c r="P87" s="271"/>
      <c r="Q87" s="271"/>
      <c r="R87" s="119" t="s">
        <v>126</v>
      </c>
      <c r="S87" s="41"/>
      <c r="T87" s="122"/>
      <c r="U87" s="123" t="s">
        <v>38</v>
      </c>
      <c r="V87" s="22"/>
      <c r="W87" s="22"/>
      <c r="X87" s="124">
        <v>0</v>
      </c>
      <c r="Y87" s="124">
        <f>$X$87*$K$87</f>
        <v>0</v>
      </c>
      <c r="Z87" s="124">
        <v>0</v>
      </c>
      <c r="AA87" s="125">
        <f>$Z$87*$K$87</f>
        <v>0</v>
      </c>
      <c r="AR87" s="80" t="s">
        <v>138</v>
      </c>
      <c r="AT87" s="80" t="s">
        <v>122</v>
      </c>
      <c r="AU87" s="80" t="s">
        <v>133</v>
      </c>
      <c r="AY87" s="6" t="s">
        <v>121</v>
      </c>
      <c r="BE87" s="126">
        <f>IF($U$87="základní",$N$87,0)</f>
        <v>0</v>
      </c>
      <c r="BF87" s="126">
        <f>IF($U$87="snížená",$N$87,0)</f>
        <v>0</v>
      </c>
      <c r="BG87" s="126">
        <f>IF($U$87="zákl. přenesená",$N$87,0)</f>
        <v>0</v>
      </c>
      <c r="BH87" s="126">
        <f>IF($U$87="sníž. přenesená",$N$87,0)</f>
        <v>0</v>
      </c>
      <c r="BI87" s="126">
        <f>IF($U$87="nulová",$N$87,0)</f>
        <v>0</v>
      </c>
      <c r="BJ87" s="80" t="s">
        <v>17</v>
      </c>
      <c r="BK87" s="126">
        <f>ROUND($L$87*$K$87,2)</f>
        <v>0</v>
      </c>
      <c r="BL87" s="80" t="s">
        <v>138</v>
      </c>
      <c r="BM87" s="80" t="s">
        <v>434</v>
      </c>
    </row>
    <row r="88" spans="2:47" s="6" customFormat="1" ht="16.5" customHeight="1">
      <c r="B88" s="21"/>
      <c r="C88" s="22"/>
      <c r="D88" s="22"/>
      <c r="E88" s="22"/>
      <c r="F88" s="265" t="s">
        <v>435</v>
      </c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41"/>
      <c r="T88" s="50"/>
      <c r="U88" s="22"/>
      <c r="V88" s="22"/>
      <c r="W88" s="22"/>
      <c r="X88" s="22"/>
      <c r="Y88" s="22"/>
      <c r="Z88" s="22"/>
      <c r="AA88" s="51"/>
      <c r="AT88" s="6" t="s">
        <v>129</v>
      </c>
      <c r="AU88" s="6" t="s">
        <v>133</v>
      </c>
    </row>
    <row r="89" spans="2:65" s="6" customFormat="1" ht="27" customHeight="1">
      <c r="B89" s="21"/>
      <c r="C89" s="117" t="s">
        <v>133</v>
      </c>
      <c r="D89" s="117" t="s">
        <v>122</v>
      </c>
      <c r="E89" s="118" t="s">
        <v>311</v>
      </c>
      <c r="F89" s="270" t="s">
        <v>312</v>
      </c>
      <c r="G89" s="271"/>
      <c r="H89" s="271"/>
      <c r="I89" s="271"/>
      <c r="J89" s="120" t="s">
        <v>158</v>
      </c>
      <c r="K89" s="121">
        <v>155.876</v>
      </c>
      <c r="L89" s="272"/>
      <c r="M89" s="271"/>
      <c r="N89" s="273">
        <f>ROUND($L$89*$K$89,2)</f>
        <v>0</v>
      </c>
      <c r="O89" s="271"/>
      <c r="P89" s="271"/>
      <c r="Q89" s="271"/>
      <c r="R89" s="119" t="s">
        <v>126</v>
      </c>
      <c r="S89" s="41"/>
      <c r="T89" s="122"/>
      <c r="U89" s="123" t="s">
        <v>38</v>
      </c>
      <c r="V89" s="22"/>
      <c r="W89" s="22"/>
      <c r="X89" s="124">
        <v>0</v>
      </c>
      <c r="Y89" s="124">
        <f>$X$89*$K$89</f>
        <v>0</v>
      </c>
      <c r="Z89" s="124">
        <v>0</v>
      </c>
      <c r="AA89" s="125">
        <f>$Z$89*$K$89</f>
        <v>0</v>
      </c>
      <c r="AR89" s="80" t="s">
        <v>138</v>
      </c>
      <c r="AT89" s="80" t="s">
        <v>122</v>
      </c>
      <c r="AU89" s="80" t="s">
        <v>133</v>
      </c>
      <c r="AY89" s="6" t="s">
        <v>121</v>
      </c>
      <c r="BE89" s="126">
        <f>IF($U$89="základní",$N$89,0)</f>
        <v>0</v>
      </c>
      <c r="BF89" s="126">
        <f>IF($U$89="snížená",$N$89,0)</f>
        <v>0</v>
      </c>
      <c r="BG89" s="126">
        <f>IF($U$89="zákl. přenesená",$N$89,0)</f>
        <v>0</v>
      </c>
      <c r="BH89" s="126">
        <f>IF($U$89="sníž. přenesená",$N$89,0)</f>
        <v>0</v>
      </c>
      <c r="BI89" s="126">
        <f>IF($U$89="nulová",$N$89,0)</f>
        <v>0</v>
      </c>
      <c r="BJ89" s="80" t="s">
        <v>17</v>
      </c>
      <c r="BK89" s="126">
        <f>ROUND($L$89*$K$89,2)</f>
        <v>0</v>
      </c>
      <c r="BL89" s="80" t="s">
        <v>138</v>
      </c>
      <c r="BM89" s="80" t="s">
        <v>436</v>
      </c>
    </row>
    <row r="90" spans="2:47" s="6" customFormat="1" ht="16.5" customHeight="1">
      <c r="B90" s="21"/>
      <c r="C90" s="22"/>
      <c r="D90" s="22"/>
      <c r="E90" s="22"/>
      <c r="F90" s="265" t="s">
        <v>437</v>
      </c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41"/>
      <c r="T90" s="50"/>
      <c r="U90" s="22"/>
      <c r="V90" s="22"/>
      <c r="W90" s="22"/>
      <c r="X90" s="22"/>
      <c r="Y90" s="22"/>
      <c r="Z90" s="22"/>
      <c r="AA90" s="51"/>
      <c r="AT90" s="6" t="s">
        <v>129</v>
      </c>
      <c r="AU90" s="6" t="s">
        <v>133</v>
      </c>
    </row>
    <row r="91" spans="2:51" s="6" customFormat="1" ht="15.75" customHeight="1">
      <c r="B91" s="130"/>
      <c r="C91" s="131"/>
      <c r="D91" s="131"/>
      <c r="E91" s="131"/>
      <c r="F91" s="287" t="s">
        <v>438</v>
      </c>
      <c r="G91" s="288"/>
      <c r="H91" s="288"/>
      <c r="I91" s="288"/>
      <c r="J91" s="131"/>
      <c r="K91" s="132">
        <v>155.876</v>
      </c>
      <c r="L91" s="131"/>
      <c r="M91" s="131"/>
      <c r="N91" s="131"/>
      <c r="O91" s="131"/>
      <c r="P91" s="131"/>
      <c r="Q91" s="131"/>
      <c r="R91" s="131"/>
      <c r="S91" s="133"/>
      <c r="T91" s="134"/>
      <c r="U91" s="131"/>
      <c r="V91" s="131"/>
      <c r="W91" s="131"/>
      <c r="X91" s="131"/>
      <c r="Y91" s="131"/>
      <c r="Z91" s="131"/>
      <c r="AA91" s="135"/>
      <c r="AT91" s="136" t="s">
        <v>283</v>
      </c>
      <c r="AU91" s="136" t="s">
        <v>133</v>
      </c>
      <c r="AV91" s="136" t="s">
        <v>76</v>
      </c>
      <c r="AW91" s="136" t="s">
        <v>68</v>
      </c>
      <c r="AX91" s="136" t="s">
        <v>17</v>
      </c>
      <c r="AY91" s="136" t="s">
        <v>121</v>
      </c>
    </row>
    <row r="92" spans="2:65" s="6" customFormat="1" ht="27" customHeight="1">
      <c r="B92" s="21"/>
      <c r="C92" s="117" t="s">
        <v>138</v>
      </c>
      <c r="D92" s="117" t="s">
        <v>122</v>
      </c>
      <c r="E92" s="118" t="s">
        <v>315</v>
      </c>
      <c r="F92" s="270" t="s">
        <v>316</v>
      </c>
      <c r="G92" s="271"/>
      <c r="H92" s="271"/>
      <c r="I92" s="271"/>
      <c r="J92" s="120" t="s">
        <v>158</v>
      </c>
      <c r="K92" s="121">
        <v>11.134</v>
      </c>
      <c r="L92" s="272"/>
      <c r="M92" s="271"/>
      <c r="N92" s="273">
        <f>ROUND($L$92*$K$92,2)</f>
        <v>0</v>
      </c>
      <c r="O92" s="271"/>
      <c r="P92" s="271"/>
      <c r="Q92" s="271"/>
      <c r="R92" s="119" t="s">
        <v>126</v>
      </c>
      <c r="S92" s="41"/>
      <c r="T92" s="122"/>
      <c r="U92" s="123" t="s">
        <v>38</v>
      </c>
      <c r="V92" s="22"/>
      <c r="W92" s="22"/>
      <c r="X92" s="124">
        <v>0</v>
      </c>
      <c r="Y92" s="124">
        <f>$X$92*$K$92</f>
        <v>0</v>
      </c>
      <c r="Z92" s="124">
        <v>0</v>
      </c>
      <c r="AA92" s="125">
        <f>$Z$92*$K$92</f>
        <v>0</v>
      </c>
      <c r="AR92" s="80" t="s">
        <v>138</v>
      </c>
      <c r="AT92" s="80" t="s">
        <v>122</v>
      </c>
      <c r="AU92" s="80" t="s">
        <v>133</v>
      </c>
      <c r="AY92" s="6" t="s">
        <v>121</v>
      </c>
      <c r="BE92" s="126">
        <f>IF($U$92="základní",$N$92,0)</f>
        <v>0</v>
      </c>
      <c r="BF92" s="126">
        <f>IF($U$92="snížená",$N$92,0)</f>
        <v>0</v>
      </c>
      <c r="BG92" s="126">
        <f>IF($U$92="zákl. přenesená",$N$92,0)</f>
        <v>0</v>
      </c>
      <c r="BH92" s="126">
        <f>IF($U$92="sníž. přenesená",$N$92,0)</f>
        <v>0</v>
      </c>
      <c r="BI92" s="126">
        <f>IF($U$92="nulová",$N$92,0)</f>
        <v>0</v>
      </c>
      <c r="BJ92" s="80" t="s">
        <v>17</v>
      </c>
      <c r="BK92" s="126">
        <f>ROUND($L$92*$K$92,2)</f>
        <v>0</v>
      </c>
      <c r="BL92" s="80" t="s">
        <v>138</v>
      </c>
      <c r="BM92" s="80" t="s">
        <v>439</v>
      </c>
    </row>
    <row r="93" spans="2:47" s="6" customFormat="1" ht="16.5" customHeight="1">
      <c r="B93" s="21"/>
      <c r="C93" s="22"/>
      <c r="D93" s="22"/>
      <c r="E93" s="22"/>
      <c r="F93" s="265" t="s">
        <v>440</v>
      </c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41"/>
      <c r="T93" s="50"/>
      <c r="U93" s="22"/>
      <c r="V93" s="22"/>
      <c r="W93" s="22"/>
      <c r="X93" s="22"/>
      <c r="Y93" s="22"/>
      <c r="Z93" s="22"/>
      <c r="AA93" s="51"/>
      <c r="AT93" s="6" t="s">
        <v>129</v>
      </c>
      <c r="AU93" s="6" t="s">
        <v>133</v>
      </c>
    </row>
    <row r="94" spans="2:65" s="6" customFormat="1" ht="15.75" customHeight="1">
      <c r="B94" s="21"/>
      <c r="C94" s="117" t="s">
        <v>142</v>
      </c>
      <c r="D94" s="117" t="s">
        <v>122</v>
      </c>
      <c r="E94" s="118" t="s">
        <v>318</v>
      </c>
      <c r="F94" s="270" t="s">
        <v>319</v>
      </c>
      <c r="G94" s="271"/>
      <c r="H94" s="271"/>
      <c r="I94" s="271"/>
      <c r="J94" s="120" t="s">
        <v>158</v>
      </c>
      <c r="K94" s="121">
        <v>0.15</v>
      </c>
      <c r="L94" s="272"/>
      <c r="M94" s="271"/>
      <c r="N94" s="273">
        <f>ROUND($L$94*$K$94,2)</f>
        <v>0</v>
      </c>
      <c r="O94" s="271"/>
      <c r="P94" s="271"/>
      <c r="Q94" s="271"/>
      <c r="R94" s="119" t="s">
        <v>126</v>
      </c>
      <c r="S94" s="41"/>
      <c r="T94" s="122"/>
      <c r="U94" s="123" t="s">
        <v>38</v>
      </c>
      <c r="V94" s="22"/>
      <c r="W94" s="22"/>
      <c r="X94" s="124">
        <v>0</v>
      </c>
      <c r="Y94" s="124">
        <f>$X$94*$K$94</f>
        <v>0</v>
      </c>
      <c r="Z94" s="124">
        <v>0</v>
      </c>
      <c r="AA94" s="125">
        <f>$Z$94*$K$94</f>
        <v>0</v>
      </c>
      <c r="AR94" s="80" t="s">
        <v>138</v>
      </c>
      <c r="AT94" s="80" t="s">
        <v>122</v>
      </c>
      <c r="AU94" s="80" t="s">
        <v>133</v>
      </c>
      <c r="AY94" s="6" t="s">
        <v>121</v>
      </c>
      <c r="BE94" s="126">
        <f>IF($U$94="základní",$N$94,0)</f>
        <v>0</v>
      </c>
      <c r="BF94" s="126">
        <f>IF($U$94="snížená",$N$94,0)</f>
        <v>0</v>
      </c>
      <c r="BG94" s="126">
        <f>IF($U$94="zákl. přenesená",$N$94,0)</f>
        <v>0</v>
      </c>
      <c r="BH94" s="126">
        <f>IF($U$94="sníž. přenesená",$N$94,0)</f>
        <v>0</v>
      </c>
      <c r="BI94" s="126">
        <f>IF($U$94="nulová",$N$94,0)</f>
        <v>0</v>
      </c>
      <c r="BJ94" s="80" t="s">
        <v>17</v>
      </c>
      <c r="BK94" s="126">
        <f>ROUND($L$94*$K$94,2)</f>
        <v>0</v>
      </c>
      <c r="BL94" s="80" t="s">
        <v>138</v>
      </c>
      <c r="BM94" s="80" t="s">
        <v>441</v>
      </c>
    </row>
    <row r="95" spans="2:47" s="6" customFormat="1" ht="27" customHeight="1">
      <c r="B95" s="21"/>
      <c r="C95" s="22"/>
      <c r="D95" s="22"/>
      <c r="E95" s="22"/>
      <c r="F95" s="265" t="s">
        <v>442</v>
      </c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41"/>
      <c r="T95" s="50"/>
      <c r="U95" s="22"/>
      <c r="V95" s="22"/>
      <c r="W95" s="22"/>
      <c r="X95" s="22"/>
      <c r="Y95" s="22"/>
      <c r="Z95" s="22"/>
      <c r="AA95" s="51"/>
      <c r="AT95" s="6" t="s">
        <v>129</v>
      </c>
      <c r="AU95" s="6" t="s">
        <v>133</v>
      </c>
    </row>
    <row r="96" spans="2:63" s="106" customFormat="1" ht="37.5" customHeight="1">
      <c r="B96" s="107"/>
      <c r="C96" s="108"/>
      <c r="D96" s="109" t="s">
        <v>102</v>
      </c>
      <c r="E96" s="108"/>
      <c r="F96" s="108"/>
      <c r="G96" s="108"/>
      <c r="H96" s="108"/>
      <c r="I96" s="108"/>
      <c r="J96" s="108"/>
      <c r="K96" s="108"/>
      <c r="L96" s="108"/>
      <c r="M96" s="108"/>
      <c r="N96" s="267">
        <f>$BK$96</f>
        <v>0</v>
      </c>
      <c r="O96" s="268"/>
      <c r="P96" s="268"/>
      <c r="Q96" s="268"/>
      <c r="R96" s="108"/>
      <c r="S96" s="110"/>
      <c r="T96" s="111"/>
      <c r="U96" s="108"/>
      <c r="V96" s="108"/>
      <c r="W96" s="112">
        <f>$W$97+$W$117+$W$124+$W$130+$W$142+$W$162+$W$166</f>
        <v>0</v>
      </c>
      <c r="X96" s="108"/>
      <c r="Y96" s="112">
        <f>$Y$97+$Y$117+$Y$124+$Y$130+$Y$142+$Y$162+$Y$166</f>
        <v>2.7084901400000003</v>
      </c>
      <c r="Z96" s="108"/>
      <c r="AA96" s="113">
        <f>$AA$97+$AA$117+$AA$124+$AA$130+$AA$142+$AA$162+$AA$166</f>
        <v>11.133759</v>
      </c>
      <c r="AR96" s="114" t="s">
        <v>76</v>
      </c>
      <c r="AT96" s="114" t="s">
        <v>67</v>
      </c>
      <c r="AU96" s="114" t="s">
        <v>68</v>
      </c>
      <c r="AY96" s="114" t="s">
        <v>121</v>
      </c>
      <c r="BK96" s="115">
        <f>$BK$97+$BK$117+$BK$124+$BK$130+$BK$142+$BK$162+$BK$166</f>
        <v>0</v>
      </c>
    </row>
    <row r="97" spans="2:63" s="106" customFormat="1" ht="21" customHeight="1">
      <c r="B97" s="107"/>
      <c r="C97" s="108"/>
      <c r="D97" s="116" t="s">
        <v>430</v>
      </c>
      <c r="E97" s="108"/>
      <c r="F97" s="108"/>
      <c r="G97" s="108"/>
      <c r="H97" s="108"/>
      <c r="I97" s="108"/>
      <c r="J97" s="108"/>
      <c r="K97" s="108"/>
      <c r="L97" s="108"/>
      <c r="M97" s="108"/>
      <c r="N97" s="269">
        <f>$BK$97</f>
        <v>0</v>
      </c>
      <c r="O97" s="268"/>
      <c r="P97" s="268"/>
      <c r="Q97" s="268"/>
      <c r="R97" s="108"/>
      <c r="S97" s="110"/>
      <c r="T97" s="111"/>
      <c r="U97" s="108"/>
      <c r="V97" s="108"/>
      <c r="W97" s="112">
        <f>SUM($W$98:$W$116)</f>
        <v>0</v>
      </c>
      <c r="X97" s="108"/>
      <c r="Y97" s="112">
        <f>SUM($Y$98:$Y$116)</f>
        <v>1.4983876100000002</v>
      </c>
      <c r="Z97" s="108"/>
      <c r="AA97" s="113">
        <f>SUM($AA$98:$AA$116)</f>
        <v>0</v>
      </c>
      <c r="AR97" s="114" t="s">
        <v>76</v>
      </c>
      <c r="AT97" s="114" t="s">
        <v>67</v>
      </c>
      <c r="AU97" s="114" t="s">
        <v>17</v>
      </c>
      <c r="AY97" s="114" t="s">
        <v>121</v>
      </c>
      <c r="BK97" s="115">
        <f>SUM($BK$98:$BK$116)</f>
        <v>0</v>
      </c>
    </row>
    <row r="98" spans="2:65" s="6" customFormat="1" ht="27" customHeight="1">
      <c r="B98" s="21"/>
      <c r="C98" s="117" t="s">
        <v>146</v>
      </c>
      <c r="D98" s="117" t="s">
        <v>122</v>
      </c>
      <c r="E98" s="118" t="s">
        <v>443</v>
      </c>
      <c r="F98" s="270" t="s">
        <v>444</v>
      </c>
      <c r="G98" s="271"/>
      <c r="H98" s="271"/>
      <c r="I98" s="271"/>
      <c r="J98" s="120" t="s">
        <v>294</v>
      </c>
      <c r="K98" s="121">
        <v>18.919</v>
      </c>
      <c r="L98" s="272"/>
      <c r="M98" s="271"/>
      <c r="N98" s="273">
        <f>ROUND($L$98*$K$98,2)</f>
        <v>0</v>
      </c>
      <c r="O98" s="271"/>
      <c r="P98" s="271"/>
      <c r="Q98" s="271"/>
      <c r="R98" s="119" t="s">
        <v>126</v>
      </c>
      <c r="S98" s="41"/>
      <c r="T98" s="122"/>
      <c r="U98" s="123" t="s">
        <v>38</v>
      </c>
      <c r="V98" s="22"/>
      <c r="W98" s="22"/>
      <c r="X98" s="124">
        <v>0.02729</v>
      </c>
      <c r="Y98" s="124">
        <f>$X$98*$K$98</f>
        <v>0.51629951</v>
      </c>
      <c r="Z98" s="124">
        <v>0</v>
      </c>
      <c r="AA98" s="125">
        <f>$Z$98*$K$98</f>
        <v>0</v>
      </c>
      <c r="AR98" s="80" t="s">
        <v>127</v>
      </c>
      <c r="AT98" s="80" t="s">
        <v>122</v>
      </c>
      <c r="AU98" s="80" t="s">
        <v>76</v>
      </c>
      <c r="AY98" s="6" t="s">
        <v>121</v>
      </c>
      <c r="BE98" s="126">
        <f>IF($U$98="základní",$N$98,0)</f>
        <v>0</v>
      </c>
      <c r="BF98" s="126">
        <f>IF($U$98="snížená",$N$98,0)</f>
        <v>0</v>
      </c>
      <c r="BG98" s="126">
        <f>IF($U$98="zákl. přenesená",$N$98,0)</f>
        <v>0</v>
      </c>
      <c r="BH98" s="126">
        <f>IF($U$98="sníž. přenesená",$N$98,0)</f>
        <v>0</v>
      </c>
      <c r="BI98" s="126">
        <f>IF($U$98="nulová",$N$98,0)</f>
        <v>0</v>
      </c>
      <c r="BJ98" s="80" t="s">
        <v>17</v>
      </c>
      <c r="BK98" s="126">
        <f>ROUND($L$98*$K$98,2)</f>
        <v>0</v>
      </c>
      <c r="BL98" s="80" t="s">
        <v>127</v>
      </c>
      <c r="BM98" s="80" t="s">
        <v>445</v>
      </c>
    </row>
    <row r="99" spans="2:47" s="6" customFormat="1" ht="27" customHeight="1">
      <c r="B99" s="21"/>
      <c r="C99" s="22"/>
      <c r="D99" s="22"/>
      <c r="E99" s="22"/>
      <c r="F99" s="265" t="s">
        <v>446</v>
      </c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41"/>
      <c r="T99" s="50"/>
      <c r="U99" s="22"/>
      <c r="V99" s="22"/>
      <c r="W99" s="22"/>
      <c r="X99" s="22"/>
      <c r="Y99" s="22"/>
      <c r="Z99" s="22"/>
      <c r="AA99" s="51"/>
      <c r="AT99" s="6" t="s">
        <v>129</v>
      </c>
      <c r="AU99" s="6" t="s">
        <v>76</v>
      </c>
    </row>
    <row r="100" spans="2:51" s="6" customFormat="1" ht="15.75" customHeight="1">
      <c r="B100" s="130"/>
      <c r="C100" s="131"/>
      <c r="D100" s="131"/>
      <c r="E100" s="131"/>
      <c r="F100" s="287" t="s">
        <v>447</v>
      </c>
      <c r="G100" s="288"/>
      <c r="H100" s="288"/>
      <c r="I100" s="288"/>
      <c r="J100" s="131"/>
      <c r="K100" s="132">
        <v>18.919</v>
      </c>
      <c r="L100" s="131"/>
      <c r="M100" s="131"/>
      <c r="N100" s="131"/>
      <c r="O100" s="131"/>
      <c r="P100" s="131"/>
      <c r="Q100" s="131"/>
      <c r="R100" s="131"/>
      <c r="S100" s="133"/>
      <c r="T100" s="134"/>
      <c r="U100" s="131"/>
      <c r="V100" s="131"/>
      <c r="W100" s="131"/>
      <c r="X100" s="131"/>
      <c r="Y100" s="131"/>
      <c r="Z100" s="131"/>
      <c r="AA100" s="135"/>
      <c r="AT100" s="136" t="s">
        <v>283</v>
      </c>
      <c r="AU100" s="136" t="s">
        <v>76</v>
      </c>
      <c r="AV100" s="136" t="s">
        <v>76</v>
      </c>
      <c r="AW100" s="136" t="s">
        <v>101</v>
      </c>
      <c r="AX100" s="136" t="s">
        <v>17</v>
      </c>
      <c r="AY100" s="136" t="s">
        <v>121</v>
      </c>
    </row>
    <row r="101" spans="2:65" s="6" customFormat="1" ht="15.75" customHeight="1">
      <c r="B101" s="21"/>
      <c r="C101" s="117" t="s">
        <v>151</v>
      </c>
      <c r="D101" s="117" t="s">
        <v>122</v>
      </c>
      <c r="E101" s="118" t="s">
        <v>448</v>
      </c>
      <c r="F101" s="270" t="s">
        <v>449</v>
      </c>
      <c r="G101" s="271"/>
      <c r="H101" s="271"/>
      <c r="I101" s="271"/>
      <c r="J101" s="120" t="s">
        <v>294</v>
      </c>
      <c r="K101" s="121">
        <v>37.838</v>
      </c>
      <c r="L101" s="272"/>
      <c r="M101" s="271"/>
      <c r="N101" s="273">
        <f>ROUND($L$101*$K$101,2)</f>
        <v>0</v>
      </c>
      <c r="O101" s="271"/>
      <c r="P101" s="271"/>
      <c r="Q101" s="271"/>
      <c r="R101" s="119" t="s">
        <v>126</v>
      </c>
      <c r="S101" s="41"/>
      <c r="T101" s="122"/>
      <c r="U101" s="123" t="s">
        <v>38</v>
      </c>
      <c r="V101" s="22"/>
      <c r="W101" s="22"/>
      <c r="X101" s="124">
        <v>0.0002</v>
      </c>
      <c r="Y101" s="124">
        <f>$X$101*$K$101</f>
        <v>0.007567600000000001</v>
      </c>
      <c r="Z101" s="124">
        <v>0</v>
      </c>
      <c r="AA101" s="125">
        <f>$Z$101*$K$101</f>
        <v>0</v>
      </c>
      <c r="AR101" s="80" t="s">
        <v>127</v>
      </c>
      <c r="AT101" s="80" t="s">
        <v>122</v>
      </c>
      <c r="AU101" s="80" t="s">
        <v>76</v>
      </c>
      <c r="AY101" s="6" t="s">
        <v>121</v>
      </c>
      <c r="BE101" s="126">
        <f>IF($U$101="základní",$N$101,0)</f>
        <v>0</v>
      </c>
      <c r="BF101" s="126">
        <f>IF($U$101="snížená",$N$101,0)</f>
        <v>0</v>
      </c>
      <c r="BG101" s="126">
        <f>IF($U$101="zákl. přenesená",$N$101,0)</f>
        <v>0</v>
      </c>
      <c r="BH101" s="126">
        <f>IF($U$101="sníž. přenesená",$N$101,0)</f>
        <v>0</v>
      </c>
      <c r="BI101" s="126">
        <f>IF($U$101="nulová",$N$101,0)</f>
        <v>0</v>
      </c>
      <c r="BJ101" s="80" t="s">
        <v>17</v>
      </c>
      <c r="BK101" s="126">
        <f>ROUND($L$101*$K$101,2)</f>
        <v>0</v>
      </c>
      <c r="BL101" s="80" t="s">
        <v>127</v>
      </c>
      <c r="BM101" s="80" t="s">
        <v>450</v>
      </c>
    </row>
    <row r="102" spans="2:47" s="6" customFormat="1" ht="16.5" customHeight="1">
      <c r="B102" s="21"/>
      <c r="C102" s="22"/>
      <c r="D102" s="22"/>
      <c r="E102" s="22"/>
      <c r="F102" s="265" t="s">
        <v>451</v>
      </c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41"/>
      <c r="T102" s="50"/>
      <c r="U102" s="22"/>
      <c r="V102" s="22"/>
      <c r="W102" s="22"/>
      <c r="X102" s="22"/>
      <c r="Y102" s="22"/>
      <c r="Z102" s="22"/>
      <c r="AA102" s="51"/>
      <c r="AT102" s="6" t="s">
        <v>129</v>
      </c>
      <c r="AU102" s="6" t="s">
        <v>76</v>
      </c>
    </row>
    <row r="103" spans="2:51" s="6" customFormat="1" ht="15.75" customHeight="1">
      <c r="B103" s="130"/>
      <c r="C103" s="131"/>
      <c r="D103" s="131"/>
      <c r="E103" s="131"/>
      <c r="F103" s="287" t="s">
        <v>452</v>
      </c>
      <c r="G103" s="288"/>
      <c r="H103" s="288"/>
      <c r="I103" s="288"/>
      <c r="J103" s="131"/>
      <c r="K103" s="132">
        <v>37.838</v>
      </c>
      <c r="L103" s="131"/>
      <c r="M103" s="131"/>
      <c r="N103" s="131"/>
      <c r="O103" s="131"/>
      <c r="P103" s="131"/>
      <c r="Q103" s="131"/>
      <c r="R103" s="131"/>
      <c r="S103" s="133"/>
      <c r="T103" s="134"/>
      <c r="U103" s="131"/>
      <c r="V103" s="131"/>
      <c r="W103" s="131"/>
      <c r="X103" s="131"/>
      <c r="Y103" s="131"/>
      <c r="Z103" s="131"/>
      <c r="AA103" s="135"/>
      <c r="AT103" s="136" t="s">
        <v>283</v>
      </c>
      <c r="AU103" s="136" t="s">
        <v>76</v>
      </c>
      <c r="AV103" s="136" t="s">
        <v>76</v>
      </c>
      <c r="AW103" s="136" t="s">
        <v>101</v>
      </c>
      <c r="AX103" s="136" t="s">
        <v>17</v>
      </c>
      <c r="AY103" s="136" t="s">
        <v>121</v>
      </c>
    </row>
    <row r="104" spans="2:65" s="6" customFormat="1" ht="39" customHeight="1">
      <c r="B104" s="21"/>
      <c r="C104" s="117" t="s">
        <v>155</v>
      </c>
      <c r="D104" s="117" t="s">
        <v>122</v>
      </c>
      <c r="E104" s="118" t="s">
        <v>453</v>
      </c>
      <c r="F104" s="270" t="s">
        <v>454</v>
      </c>
      <c r="G104" s="271"/>
      <c r="H104" s="271"/>
      <c r="I104" s="271"/>
      <c r="J104" s="120" t="s">
        <v>294</v>
      </c>
      <c r="K104" s="121">
        <v>114.7</v>
      </c>
      <c r="L104" s="272"/>
      <c r="M104" s="271"/>
      <c r="N104" s="273">
        <f>ROUND($L$104*$K$104,2)</f>
        <v>0</v>
      </c>
      <c r="O104" s="271"/>
      <c r="P104" s="271"/>
      <c r="Q104" s="271"/>
      <c r="R104" s="119" t="s">
        <v>126</v>
      </c>
      <c r="S104" s="41"/>
      <c r="T104" s="122"/>
      <c r="U104" s="123" t="s">
        <v>38</v>
      </c>
      <c r="V104" s="22"/>
      <c r="W104" s="22"/>
      <c r="X104" s="124">
        <v>0.00139</v>
      </c>
      <c r="Y104" s="124">
        <f>$X$104*$K$104</f>
        <v>0.159433</v>
      </c>
      <c r="Z104" s="124">
        <v>0</v>
      </c>
      <c r="AA104" s="125">
        <f>$Z$104*$K$104</f>
        <v>0</v>
      </c>
      <c r="AR104" s="80" t="s">
        <v>127</v>
      </c>
      <c r="AT104" s="80" t="s">
        <v>122</v>
      </c>
      <c r="AU104" s="80" t="s">
        <v>76</v>
      </c>
      <c r="AY104" s="6" t="s">
        <v>121</v>
      </c>
      <c r="BE104" s="126">
        <f>IF($U$104="základní",$N$104,0)</f>
        <v>0</v>
      </c>
      <c r="BF104" s="126">
        <f>IF($U$104="snížená",$N$104,0)</f>
        <v>0</v>
      </c>
      <c r="BG104" s="126">
        <f>IF($U$104="zákl. přenesená",$N$104,0)</f>
        <v>0</v>
      </c>
      <c r="BH104" s="126">
        <f>IF($U$104="sníž. přenesená",$N$104,0)</f>
        <v>0</v>
      </c>
      <c r="BI104" s="126">
        <f>IF($U$104="nulová",$N$104,0)</f>
        <v>0</v>
      </c>
      <c r="BJ104" s="80" t="s">
        <v>17</v>
      </c>
      <c r="BK104" s="126">
        <f>ROUND($L$104*$K$104,2)</f>
        <v>0</v>
      </c>
      <c r="BL104" s="80" t="s">
        <v>127</v>
      </c>
      <c r="BM104" s="80" t="s">
        <v>455</v>
      </c>
    </row>
    <row r="105" spans="2:47" s="6" customFormat="1" ht="16.5" customHeight="1">
      <c r="B105" s="21"/>
      <c r="C105" s="22"/>
      <c r="D105" s="22"/>
      <c r="E105" s="22"/>
      <c r="F105" s="265" t="s">
        <v>456</v>
      </c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41"/>
      <c r="T105" s="50"/>
      <c r="U105" s="22"/>
      <c r="V105" s="22"/>
      <c r="W105" s="22"/>
      <c r="X105" s="22"/>
      <c r="Y105" s="22"/>
      <c r="Z105" s="22"/>
      <c r="AA105" s="51"/>
      <c r="AT105" s="6" t="s">
        <v>129</v>
      </c>
      <c r="AU105" s="6" t="s">
        <v>76</v>
      </c>
    </row>
    <row r="106" spans="2:51" s="6" customFormat="1" ht="15.75" customHeight="1">
      <c r="B106" s="130"/>
      <c r="C106" s="131"/>
      <c r="D106" s="131"/>
      <c r="E106" s="131"/>
      <c r="F106" s="287" t="s">
        <v>457</v>
      </c>
      <c r="G106" s="288"/>
      <c r="H106" s="288"/>
      <c r="I106" s="288"/>
      <c r="J106" s="131"/>
      <c r="K106" s="132">
        <v>114.7</v>
      </c>
      <c r="L106" s="131"/>
      <c r="M106" s="131"/>
      <c r="N106" s="131"/>
      <c r="O106" s="131"/>
      <c r="P106" s="131"/>
      <c r="Q106" s="131"/>
      <c r="R106" s="131"/>
      <c r="S106" s="133"/>
      <c r="T106" s="134"/>
      <c r="U106" s="131"/>
      <c r="V106" s="131"/>
      <c r="W106" s="131"/>
      <c r="X106" s="131"/>
      <c r="Y106" s="131"/>
      <c r="Z106" s="131"/>
      <c r="AA106" s="135"/>
      <c r="AT106" s="136" t="s">
        <v>283</v>
      </c>
      <c r="AU106" s="136" t="s">
        <v>76</v>
      </c>
      <c r="AV106" s="136" t="s">
        <v>76</v>
      </c>
      <c r="AW106" s="136" t="s">
        <v>101</v>
      </c>
      <c r="AX106" s="136" t="s">
        <v>17</v>
      </c>
      <c r="AY106" s="136" t="s">
        <v>121</v>
      </c>
    </row>
    <row r="107" spans="2:65" s="6" customFormat="1" ht="15.75" customHeight="1">
      <c r="B107" s="21"/>
      <c r="C107" s="137" t="s">
        <v>160</v>
      </c>
      <c r="D107" s="137" t="s">
        <v>284</v>
      </c>
      <c r="E107" s="138" t="s">
        <v>458</v>
      </c>
      <c r="F107" s="291" t="s">
        <v>459</v>
      </c>
      <c r="G107" s="292"/>
      <c r="H107" s="292"/>
      <c r="I107" s="292"/>
      <c r="J107" s="139" t="s">
        <v>294</v>
      </c>
      <c r="K107" s="140">
        <v>120.435</v>
      </c>
      <c r="L107" s="293"/>
      <c r="M107" s="292"/>
      <c r="N107" s="294">
        <f>ROUND($L$107*$K$107,2)</f>
        <v>0</v>
      </c>
      <c r="O107" s="271"/>
      <c r="P107" s="271"/>
      <c r="Q107" s="271"/>
      <c r="R107" s="119" t="s">
        <v>126</v>
      </c>
      <c r="S107" s="41"/>
      <c r="T107" s="122"/>
      <c r="U107" s="123" t="s">
        <v>38</v>
      </c>
      <c r="V107" s="22"/>
      <c r="W107" s="22"/>
      <c r="X107" s="124">
        <v>0.0065</v>
      </c>
      <c r="Y107" s="124">
        <f>$X$107*$K$107</f>
        <v>0.7828275</v>
      </c>
      <c r="Z107" s="124">
        <v>0</v>
      </c>
      <c r="AA107" s="125">
        <f>$Z$107*$K$107</f>
        <v>0</v>
      </c>
      <c r="AR107" s="80" t="s">
        <v>253</v>
      </c>
      <c r="AT107" s="80" t="s">
        <v>284</v>
      </c>
      <c r="AU107" s="80" t="s">
        <v>76</v>
      </c>
      <c r="AY107" s="6" t="s">
        <v>121</v>
      </c>
      <c r="BE107" s="126">
        <f>IF($U$107="základní",$N$107,0)</f>
        <v>0</v>
      </c>
      <c r="BF107" s="126">
        <f>IF($U$107="snížená",$N$107,0)</f>
        <v>0</v>
      </c>
      <c r="BG107" s="126">
        <f>IF($U$107="zákl. přenesená",$N$107,0)</f>
        <v>0</v>
      </c>
      <c r="BH107" s="126">
        <f>IF($U$107="sníž. přenesená",$N$107,0)</f>
        <v>0</v>
      </c>
      <c r="BI107" s="126">
        <f>IF($U$107="nulová",$N$107,0)</f>
        <v>0</v>
      </c>
      <c r="BJ107" s="80" t="s">
        <v>17</v>
      </c>
      <c r="BK107" s="126">
        <f>ROUND($L$107*$K$107,2)</f>
        <v>0</v>
      </c>
      <c r="BL107" s="80" t="s">
        <v>127</v>
      </c>
      <c r="BM107" s="80" t="s">
        <v>460</v>
      </c>
    </row>
    <row r="108" spans="2:47" s="6" customFormat="1" ht="16.5" customHeight="1">
      <c r="B108" s="21"/>
      <c r="C108" s="22"/>
      <c r="D108" s="22"/>
      <c r="E108" s="22"/>
      <c r="F108" s="265" t="s">
        <v>461</v>
      </c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41"/>
      <c r="T108" s="50"/>
      <c r="U108" s="22"/>
      <c r="V108" s="22"/>
      <c r="W108" s="22"/>
      <c r="X108" s="22"/>
      <c r="Y108" s="22"/>
      <c r="Z108" s="22"/>
      <c r="AA108" s="51"/>
      <c r="AT108" s="6" t="s">
        <v>129</v>
      </c>
      <c r="AU108" s="6" t="s">
        <v>76</v>
      </c>
    </row>
    <row r="109" spans="2:51" s="6" customFormat="1" ht="15.75" customHeight="1">
      <c r="B109" s="130"/>
      <c r="C109" s="131"/>
      <c r="D109" s="131"/>
      <c r="E109" s="131"/>
      <c r="F109" s="287" t="s">
        <v>457</v>
      </c>
      <c r="G109" s="288"/>
      <c r="H109" s="288"/>
      <c r="I109" s="288"/>
      <c r="J109" s="131"/>
      <c r="K109" s="132">
        <v>114.7</v>
      </c>
      <c r="L109" s="131"/>
      <c r="M109" s="131"/>
      <c r="N109" s="131"/>
      <c r="O109" s="131"/>
      <c r="P109" s="131"/>
      <c r="Q109" s="131"/>
      <c r="R109" s="131"/>
      <c r="S109" s="133"/>
      <c r="T109" s="134"/>
      <c r="U109" s="131"/>
      <c r="V109" s="131"/>
      <c r="W109" s="131"/>
      <c r="X109" s="131"/>
      <c r="Y109" s="131"/>
      <c r="Z109" s="131"/>
      <c r="AA109" s="135"/>
      <c r="AT109" s="136" t="s">
        <v>283</v>
      </c>
      <c r="AU109" s="136" t="s">
        <v>76</v>
      </c>
      <c r="AV109" s="136" t="s">
        <v>76</v>
      </c>
      <c r="AW109" s="136" t="s">
        <v>101</v>
      </c>
      <c r="AX109" s="136" t="s">
        <v>17</v>
      </c>
      <c r="AY109" s="136" t="s">
        <v>121</v>
      </c>
    </row>
    <row r="110" spans="2:51" s="6" customFormat="1" ht="15.75" customHeight="1">
      <c r="B110" s="130"/>
      <c r="C110" s="131"/>
      <c r="D110" s="131"/>
      <c r="E110" s="131"/>
      <c r="F110" s="287" t="s">
        <v>462</v>
      </c>
      <c r="G110" s="288"/>
      <c r="H110" s="288"/>
      <c r="I110" s="288"/>
      <c r="J110" s="131"/>
      <c r="K110" s="132">
        <v>120.435</v>
      </c>
      <c r="L110" s="131"/>
      <c r="M110" s="131"/>
      <c r="N110" s="131"/>
      <c r="O110" s="131"/>
      <c r="P110" s="131"/>
      <c r="Q110" s="131"/>
      <c r="R110" s="131"/>
      <c r="S110" s="133"/>
      <c r="T110" s="134"/>
      <c r="U110" s="131"/>
      <c r="V110" s="131"/>
      <c r="W110" s="131"/>
      <c r="X110" s="131"/>
      <c r="Y110" s="131"/>
      <c r="Z110" s="131"/>
      <c r="AA110" s="135"/>
      <c r="AT110" s="136" t="s">
        <v>283</v>
      </c>
      <c r="AU110" s="136" t="s">
        <v>76</v>
      </c>
      <c r="AV110" s="136" t="s">
        <v>76</v>
      </c>
      <c r="AW110" s="136" t="s">
        <v>68</v>
      </c>
      <c r="AX110" s="136" t="s">
        <v>17</v>
      </c>
      <c r="AY110" s="136" t="s">
        <v>121</v>
      </c>
    </row>
    <row r="111" spans="2:65" s="6" customFormat="1" ht="27" customHeight="1">
      <c r="B111" s="21"/>
      <c r="C111" s="117" t="s">
        <v>22</v>
      </c>
      <c r="D111" s="117" t="s">
        <v>122</v>
      </c>
      <c r="E111" s="118" t="s">
        <v>463</v>
      </c>
      <c r="F111" s="270" t="s">
        <v>464</v>
      </c>
      <c r="G111" s="271"/>
      <c r="H111" s="271"/>
      <c r="I111" s="271"/>
      <c r="J111" s="120" t="s">
        <v>125</v>
      </c>
      <c r="K111" s="121">
        <v>1</v>
      </c>
      <c r="L111" s="272"/>
      <c r="M111" s="271"/>
      <c r="N111" s="273">
        <f>ROUND($L$111*$K$111,2)</f>
        <v>0</v>
      </c>
      <c r="O111" s="271"/>
      <c r="P111" s="271"/>
      <c r="Q111" s="271"/>
      <c r="R111" s="119" t="s">
        <v>126</v>
      </c>
      <c r="S111" s="41"/>
      <c r="T111" s="122"/>
      <c r="U111" s="123" t="s">
        <v>38</v>
      </c>
      <c r="V111" s="22"/>
      <c r="W111" s="22"/>
      <c r="X111" s="124">
        <v>0.00022</v>
      </c>
      <c r="Y111" s="124">
        <f>$X$111*$K$111</f>
        <v>0.00022</v>
      </c>
      <c r="Z111" s="124">
        <v>0</v>
      </c>
      <c r="AA111" s="125">
        <f>$Z$111*$K$111</f>
        <v>0</v>
      </c>
      <c r="AR111" s="80" t="s">
        <v>127</v>
      </c>
      <c r="AT111" s="80" t="s">
        <v>122</v>
      </c>
      <c r="AU111" s="80" t="s">
        <v>76</v>
      </c>
      <c r="AY111" s="6" t="s">
        <v>121</v>
      </c>
      <c r="BE111" s="126">
        <f>IF($U$111="základní",$N$111,0)</f>
        <v>0</v>
      </c>
      <c r="BF111" s="126">
        <f>IF($U$111="snížená",$N$111,0)</f>
        <v>0</v>
      </c>
      <c r="BG111" s="126">
        <f>IF($U$111="zákl. přenesená",$N$111,0)</f>
        <v>0</v>
      </c>
      <c r="BH111" s="126">
        <f>IF($U$111="sníž. přenesená",$N$111,0)</f>
        <v>0</v>
      </c>
      <c r="BI111" s="126">
        <f>IF($U$111="nulová",$N$111,0)</f>
        <v>0</v>
      </c>
      <c r="BJ111" s="80" t="s">
        <v>17</v>
      </c>
      <c r="BK111" s="126">
        <f>ROUND($L$111*$K$111,2)</f>
        <v>0</v>
      </c>
      <c r="BL111" s="80" t="s">
        <v>127</v>
      </c>
      <c r="BM111" s="80" t="s">
        <v>465</v>
      </c>
    </row>
    <row r="112" spans="2:47" s="6" customFormat="1" ht="27" customHeight="1">
      <c r="B112" s="21"/>
      <c r="C112" s="22"/>
      <c r="D112" s="22"/>
      <c r="E112" s="22"/>
      <c r="F112" s="265" t="s">
        <v>466</v>
      </c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41"/>
      <c r="T112" s="50"/>
      <c r="U112" s="22"/>
      <c r="V112" s="22"/>
      <c r="W112" s="22"/>
      <c r="X112" s="22"/>
      <c r="Y112" s="22"/>
      <c r="Z112" s="22"/>
      <c r="AA112" s="51"/>
      <c r="AT112" s="6" t="s">
        <v>129</v>
      </c>
      <c r="AU112" s="6" t="s">
        <v>76</v>
      </c>
    </row>
    <row r="113" spans="2:65" s="6" customFormat="1" ht="27" customHeight="1">
      <c r="B113" s="21"/>
      <c r="C113" s="137" t="s">
        <v>168</v>
      </c>
      <c r="D113" s="137" t="s">
        <v>284</v>
      </c>
      <c r="E113" s="138" t="s">
        <v>467</v>
      </c>
      <c r="F113" s="291" t="s">
        <v>468</v>
      </c>
      <c r="G113" s="292"/>
      <c r="H113" s="292"/>
      <c r="I113" s="292"/>
      <c r="J113" s="139" t="s">
        <v>125</v>
      </c>
      <c r="K113" s="140">
        <v>1</v>
      </c>
      <c r="L113" s="293"/>
      <c r="M113" s="292"/>
      <c r="N113" s="294">
        <f>ROUND($L$113*$K$113,2)</f>
        <v>0</v>
      </c>
      <c r="O113" s="271"/>
      <c r="P113" s="271"/>
      <c r="Q113" s="271"/>
      <c r="R113" s="119" t="s">
        <v>126</v>
      </c>
      <c r="S113" s="41"/>
      <c r="T113" s="122"/>
      <c r="U113" s="123" t="s">
        <v>38</v>
      </c>
      <c r="V113" s="22"/>
      <c r="W113" s="22"/>
      <c r="X113" s="124">
        <v>0.03204</v>
      </c>
      <c r="Y113" s="124">
        <f>$X$113*$K$113</f>
        <v>0.03204</v>
      </c>
      <c r="Z113" s="124">
        <v>0</v>
      </c>
      <c r="AA113" s="125">
        <f>$Z$113*$K$113</f>
        <v>0</v>
      </c>
      <c r="AR113" s="80" t="s">
        <v>253</v>
      </c>
      <c r="AT113" s="80" t="s">
        <v>284</v>
      </c>
      <c r="AU113" s="80" t="s">
        <v>76</v>
      </c>
      <c r="AY113" s="6" t="s">
        <v>121</v>
      </c>
      <c r="BE113" s="126">
        <f>IF($U$113="základní",$N$113,0)</f>
        <v>0</v>
      </c>
      <c r="BF113" s="126">
        <f>IF($U$113="snížená",$N$113,0)</f>
        <v>0</v>
      </c>
      <c r="BG113" s="126">
        <f>IF($U$113="zákl. přenesená",$N$113,0)</f>
        <v>0</v>
      </c>
      <c r="BH113" s="126">
        <f>IF($U$113="sníž. přenesená",$N$113,0)</f>
        <v>0</v>
      </c>
      <c r="BI113" s="126">
        <f>IF($U$113="nulová",$N$113,0)</f>
        <v>0</v>
      </c>
      <c r="BJ113" s="80" t="s">
        <v>17</v>
      </c>
      <c r="BK113" s="126">
        <f>ROUND($L$113*$K$113,2)</f>
        <v>0</v>
      </c>
      <c r="BL113" s="80" t="s">
        <v>127</v>
      </c>
      <c r="BM113" s="80" t="s">
        <v>469</v>
      </c>
    </row>
    <row r="114" spans="2:47" s="6" customFormat="1" ht="16.5" customHeight="1">
      <c r="B114" s="21"/>
      <c r="C114" s="22"/>
      <c r="D114" s="22"/>
      <c r="E114" s="22"/>
      <c r="F114" s="265" t="s">
        <v>470</v>
      </c>
      <c r="G114" s="244"/>
      <c r="H114" s="244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41"/>
      <c r="T114" s="50"/>
      <c r="U114" s="22"/>
      <c r="V114" s="22"/>
      <c r="W114" s="22"/>
      <c r="X114" s="22"/>
      <c r="Y114" s="22"/>
      <c r="Z114" s="22"/>
      <c r="AA114" s="51"/>
      <c r="AT114" s="6" t="s">
        <v>129</v>
      </c>
      <c r="AU114" s="6" t="s">
        <v>76</v>
      </c>
    </row>
    <row r="115" spans="2:65" s="6" customFormat="1" ht="27" customHeight="1">
      <c r="B115" s="21"/>
      <c r="C115" s="117" t="s">
        <v>173</v>
      </c>
      <c r="D115" s="117" t="s">
        <v>122</v>
      </c>
      <c r="E115" s="118" t="s">
        <v>471</v>
      </c>
      <c r="F115" s="270" t="s">
        <v>472</v>
      </c>
      <c r="G115" s="271"/>
      <c r="H115" s="271"/>
      <c r="I115" s="271"/>
      <c r="J115" s="120" t="s">
        <v>158</v>
      </c>
      <c r="K115" s="121">
        <v>1.498</v>
      </c>
      <c r="L115" s="272"/>
      <c r="M115" s="271"/>
      <c r="N115" s="273">
        <f>ROUND($L$115*$K$115,2)</f>
        <v>0</v>
      </c>
      <c r="O115" s="271"/>
      <c r="P115" s="271"/>
      <c r="Q115" s="271"/>
      <c r="R115" s="119" t="s">
        <v>126</v>
      </c>
      <c r="S115" s="41"/>
      <c r="T115" s="122"/>
      <c r="U115" s="123" t="s">
        <v>38</v>
      </c>
      <c r="V115" s="22"/>
      <c r="W115" s="22"/>
      <c r="X115" s="124">
        <v>0</v>
      </c>
      <c r="Y115" s="124">
        <f>$X$115*$K$115</f>
        <v>0</v>
      </c>
      <c r="Z115" s="124">
        <v>0</v>
      </c>
      <c r="AA115" s="125">
        <f>$Z$115*$K$115</f>
        <v>0</v>
      </c>
      <c r="AR115" s="80" t="s">
        <v>127</v>
      </c>
      <c r="AT115" s="80" t="s">
        <v>122</v>
      </c>
      <c r="AU115" s="80" t="s">
        <v>76</v>
      </c>
      <c r="AY115" s="6" t="s">
        <v>121</v>
      </c>
      <c r="BE115" s="126">
        <f>IF($U$115="základní",$N$115,0)</f>
        <v>0</v>
      </c>
      <c r="BF115" s="126">
        <f>IF($U$115="snížená",$N$115,0)</f>
        <v>0</v>
      </c>
      <c r="BG115" s="126">
        <f>IF($U$115="zákl. přenesená",$N$115,0)</f>
        <v>0</v>
      </c>
      <c r="BH115" s="126">
        <f>IF($U$115="sníž. přenesená",$N$115,0)</f>
        <v>0</v>
      </c>
      <c r="BI115" s="126">
        <f>IF($U$115="nulová",$N$115,0)</f>
        <v>0</v>
      </c>
      <c r="BJ115" s="80" t="s">
        <v>17</v>
      </c>
      <c r="BK115" s="126">
        <f>ROUND($L$115*$K$115,2)</f>
        <v>0</v>
      </c>
      <c r="BL115" s="80" t="s">
        <v>127</v>
      </c>
      <c r="BM115" s="80" t="s">
        <v>473</v>
      </c>
    </row>
    <row r="116" spans="2:47" s="6" customFormat="1" ht="16.5" customHeight="1">
      <c r="B116" s="21"/>
      <c r="C116" s="22"/>
      <c r="D116" s="22"/>
      <c r="E116" s="22"/>
      <c r="F116" s="265" t="s">
        <v>474</v>
      </c>
      <c r="G116" s="244"/>
      <c r="H116" s="244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41"/>
      <c r="T116" s="50"/>
      <c r="U116" s="22"/>
      <c r="V116" s="22"/>
      <c r="W116" s="22"/>
      <c r="X116" s="22"/>
      <c r="Y116" s="22"/>
      <c r="Z116" s="22"/>
      <c r="AA116" s="51"/>
      <c r="AT116" s="6" t="s">
        <v>129</v>
      </c>
      <c r="AU116" s="6" t="s">
        <v>76</v>
      </c>
    </row>
    <row r="117" spans="2:63" s="106" customFormat="1" ht="30.75" customHeight="1">
      <c r="B117" s="107"/>
      <c r="C117" s="108"/>
      <c r="D117" s="116" t="s">
        <v>431</v>
      </c>
      <c r="E117" s="108"/>
      <c r="F117" s="108"/>
      <c r="G117" s="108"/>
      <c r="H117" s="108"/>
      <c r="I117" s="108"/>
      <c r="J117" s="108"/>
      <c r="K117" s="108"/>
      <c r="L117" s="108"/>
      <c r="M117" s="108"/>
      <c r="N117" s="269">
        <f>$BK$117</f>
        <v>0</v>
      </c>
      <c r="O117" s="268"/>
      <c r="P117" s="268"/>
      <c r="Q117" s="268"/>
      <c r="R117" s="108"/>
      <c r="S117" s="110"/>
      <c r="T117" s="111"/>
      <c r="U117" s="108"/>
      <c r="V117" s="108"/>
      <c r="W117" s="112">
        <f>SUM($W$118:$W$123)</f>
        <v>0</v>
      </c>
      <c r="X117" s="108"/>
      <c r="Y117" s="112">
        <f>SUM($Y$118:$Y$123)</f>
        <v>0.039</v>
      </c>
      <c r="Z117" s="108"/>
      <c r="AA117" s="113">
        <f>SUM($AA$118:$AA$123)</f>
        <v>0</v>
      </c>
      <c r="AR117" s="114" t="s">
        <v>76</v>
      </c>
      <c r="AT117" s="114" t="s">
        <v>67</v>
      </c>
      <c r="AU117" s="114" t="s">
        <v>17</v>
      </c>
      <c r="AY117" s="114" t="s">
        <v>121</v>
      </c>
      <c r="BK117" s="115">
        <f>SUM($BK$118:$BK$123)</f>
        <v>0</v>
      </c>
    </row>
    <row r="118" spans="2:65" s="6" customFormat="1" ht="27" customHeight="1">
      <c r="B118" s="21"/>
      <c r="C118" s="117" t="s">
        <v>177</v>
      </c>
      <c r="D118" s="117" t="s">
        <v>122</v>
      </c>
      <c r="E118" s="118" t="s">
        <v>475</v>
      </c>
      <c r="F118" s="270" t="s">
        <v>476</v>
      </c>
      <c r="G118" s="271"/>
      <c r="H118" s="271"/>
      <c r="I118" s="271"/>
      <c r="J118" s="120" t="s">
        <v>125</v>
      </c>
      <c r="K118" s="121">
        <v>1</v>
      </c>
      <c r="L118" s="272"/>
      <c r="M118" s="271"/>
      <c r="N118" s="273">
        <f>ROUND($L$118*$K$118,2)</f>
        <v>0</v>
      </c>
      <c r="O118" s="271"/>
      <c r="P118" s="271"/>
      <c r="Q118" s="271"/>
      <c r="R118" s="119" t="s">
        <v>126</v>
      </c>
      <c r="S118" s="41"/>
      <c r="T118" s="122"/>
      <c r="U118" s="123" t="s">
        <v>38</v>
      </c>
      <c r="V118" s="22"/>
      <c r="W118" s="22"/>
      <c r="X118" s="124">
        <v>0</v>
      </c>
      <c r="Y118" s="124">
        <f>$X$118*$K$118</f>
        <v>0</v>
      </c>
      <c r="Z118" s="124">
        <v>0</v>
      </c>
      <c r="AA118" s="125">
        <f>$Z$118*$K$118</f>
        <v>0</v>
      </c>
      <c r="AR118" s="80" t="s">
        <v>127</v>
      </c>
      <c r="AT118" s="80" t="s">
        <v>122</v>
      </c>
      <c r="AU118" s="80" t="s">
        <v>76</v>
      </c>
      <c r="AY118" s="6" t="s">
        <v>121</v>
      </c>
      <c r="BE118" s="126">
        <f>IF($U$118="základní",$N$118,0)</f>
        <v>0</v>
      </c>
      <c r="BF118" s="126">
        <f>IF($U$118="snížená",$N$118,0)</f>
        <v>0</v>
      </c>
      <c r="BG118" s="126">
        <f>IF($U$118="zákl. přenesená",$N$118,0)</f>
        <v>0</v>
      </c>
      <c r="BH118" s="126">
        <f>IF($U$118="sníž. přenesená",$N$118,0)</f>
        <v>0</v>
      </c>
      <c r="BI118" s="126">
        <f>IF($U$118="nulová",$N$118,0)</f>
        <v>0</v>
      </c>
      <c r="BJ118" s="80" t="s">
        <v>17</v>
      </c>
      <c r="BK118" s="126">
        <f>ROUND($L$118*$K$118,2)</f>
        <v>0</v>
      </c>
      <c r="BL118" s="80" t="s">
        <v>127</v>
      </c>
      <c r="BM118" s="80" t="s">
        <v>477</v>
      </c>
    </row>
    <row r="119" spans="2:47" s="6" customFormat="1" ht="16.5" customHeight="1">
      <c r="B119" s="21"/>
      <c r="C119" s="22"/>
      <c r="D119" s="22"/>
      <c r="E119" s="22"/>
      <c r="F119" s="265" t="s">
        <v>478</v>
      </c>
      <c r="G119" s="244"/>
      <c r="H119" s="244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41"/>
      <c r="T119" s="50"/>
      <c r="U119" s="22"/>
      <c r="V119" s="22"/>
      <c r="W119" s="22"/>
      <c r="X119" s="22"/>
      <c r="Y119" s="22"/>
      <c r="Z119" s="22"/>
      <c r="AA119" s="51"/>
      <c r="AT119" s="6" t="s">
        <v>129</v>
      </c>
      <c r="AU119" s="6" t="s">
        <v>76</v>
      </c>
    </row>
    <row r="120" spans="2:65" s="6" customFormat="1" ht="27" customHeight="1">
      <c r="B120" s="21"/>
      <c r="C120" s="137" t="s">
        <v>181</v>
      </c>
      <c r="D120" s="137" t="s">
        <v>284</v>
      </c>
      <c r="E120" s="138" t="s">
        <v>479</v>
      </c>
      <c r="F120" s="291" t="s">
        <v>480</v>
      </c>
      <c r="G120" s="292"/>
      <c r="H120" s="292"/>
      <c r="I120" s="292"/>
      <c r="J120" s="139" t="s">
        <v>125</v>
      </c>
      <c r="K120" s="140">
        <v>1</v>
      </c>
      <c r="L120" s="293"/>
      <c r="M120" s="292"/>
      <c r="N120" s="294">
        <f>ROUND($L$120*$K$120,2)</f>
        <v>0</v>
      </c>
      <c r="O120" s="271"/>
      <c r="P120" s="271"/>
      <c r="Q120" s="271"/>
      <c r="R120" s="119" t="s">
        <v>126</v>
      </c>
      <c r="S120" s="41"/>
      <c r="T120" s="122"/>
      <c r="U120" s="123" t="s">
        <v>38</v>
      </c>
      <c r="V120" s="22"/>
      <c r="W120" s="22"/>
      <c r="X120" s="124">
        <v>0.039</v>
      </c>
      <c r="Y120" s="124">
        <f>$X$120*$K$120</f>
        <v>0.039</v>
      </c>
      <c r="Z120" s="124">
        <v>0</v>
      </c>
      <c r="AA120" s="125">
        <f>$Z$120*$K$120</f>
        <v>0</v>
      </c>
      <c r="AR120" s="80" t="s">
        <v>253</v>
      </c>
      <c r="AT120" s="80" t="s">
        <v>284</v>
      </c>
      <c r="AU120" s="80" t="s">
        <v>76</v>
      </c>
      <c r="AY120" s="6" t="s">
        <v>121</v>
      </c>
      <c r="BE120" s="126">
        <f>IF($U$120="základní",$N$120,0)</f>
        <v>0</v>
      </c>
      <c r="BF120" s="126">
        <f>IF($U$120="snížená",$N$120,0)</f>
        <v>0</v>
      </c>
      <c r="BG120" s="126">
        <f>IF($U$120="zákl. přenesená",$N$120,0)</f>
        <v>0</v>
      </c>
      <c r="BH120" s="126">
        <f>IF($U$120="sníž. přenesená",$N$120,0)</f>
        <v>0</v>
      </c>
      <c r="BI120" s="126">
        <f>IF($U$120="nulová",$N$120,0)</f>
        <v>0</v>
      </c>
      <c r="BJ120" s="80" t="s">
        <v>17</v>
      </c>
      <c r="BK120" s="126">
        <f>ROUND($L$120*$K$120,2)</f>
        <v>0</v>
      </c>
      <c r="BL120" s="80" t="s">
        <v>127</v>
      </c>
      <c r="BM120" s="80" t="s">
        <v>481</v>
      </c>
    </row>
    <row r="121" spans="2:47" s="6" customFormat="1" ht="27" customHeight="1">
      <c r="B121" s="21"/>
      <c r="C121" s="22"/>
      <c r="D121" s="22"/>
      <c r="E121" s="22"/>
      <c r="F121" s="265" t="s">
        <v>482</v>
      </c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41"/>
      <c r="T121" s="50"/>
      <c r="U121" s="22"/>
      <c r="V121" s="22"/>
      <c r="W121" s="22"/>
      <c r="X121" s="22"/>
      <c r="Y121" s="22"/>
      <c r="Z121" s="22"/>
      <c r="AA121" s="51"/>
      <c r="AT121" s="6" t="s">
        <v>129</v>
      </c>
      <c r="AU121" s="6" t="s">
        <v>76</v>
      </c>
    </row>
    <row r="122" spans="2:65" s="6" customFormat="1" ht="27" customHeight="1">
      <c r="B122" s="21"/>
      <c r="C122" s="117" t="s">
        <v>8</v>
      </c>
      <c r="D122" s="117" t="s">
        <v>122</v>
      </c>
      <c r="E122" s="118" t="s">
        <v>483</v>
      </c>
      <c r="F122" s="270" t="s">
        <v>484</v>
      </c>
      <c r="G122" s="271"/>
      <c r="H122" s="271"/>
      <c r="I122" s="271"/>
      <c r="J122" s="120" t="s">
        <v>158</v>
      </c>
      <c r="K122" s="121">
        <v>0.039</v>
      </c>
      <c r="L122" s="272"/>
      <c r="M122" s="271"/>
      <c r="N122" s="273">
        <f>ROUND($L$122*$K$122,2)</f>
        <v>0</v>
      </c>
      <c r="O122" s="271"/>
      <c r="P122" s="271"/>
      <c r="Q122" s="271"/>
      <c r="R122" s="119" t="s">
        <v>126</v>
      </c>
      <c r="S122" s="41"/>
      <c r="T122" s="122"/>
      <c r="U122" s="123" t="s">
        <v>38</v>
      </c>
      <c r="V122" s="22"/>
      <c r="W122" s="22"/>
      <c r="X122" s="124">
        <v>0</v>
      </c>
      <c r="Y122" s="124">
        <f>$X$122*$K$122</f>
        <v>0</v>
      </c>
      <c r="Z122" s="124">
        <v>0</v>
      </c>
      <c r="AA122" s="125">
        <f>$Z$122*$K$122</f>
        <v>0</v>
      </c>
      <c r="AR122" s="80" t="s">
        <v>127</v>
      </c>
      <c r="AT122" s="80" t="s">
        <v>122</v>
      </c>
      <c r="AU122" s="80" t="s">
        <v>76</v>
      </c>
      <c r="AY122" s="6" t="s">
        <v>121</v>
      </c>
      <c r="BE122" s="126">
        <f>IF($U$122="základní",$N$122,0)</f>
        <v>0</v>
      </c>
      <c r="BF122" s="126">
        <f>IF($U$122="snížená",$N$122,0)</f>
        <v>0</v>
      </c>
      <c r="BG122" s="126">
        <f>IF($U$122="zákl. přenesená",$N$122,0)</f>
        <v>0</v>
      </c>
      <c r="BH122" s="126">
        <f>IF($U$122="sníž. přenesená",$N$122,0)</f>
        <v>0</v>
      </c>
      <c r="BI122" s="126">
        <f>IF($U$122="nulová",$N$122,0)</f>
        <v>0</v>
      </c>
      <c r="BJ122" s="80" t="s">
        <v>17</v>
      </c>
      <c r="BK122" s="126">
        <f>ROUND($L$122*$K$122,2)</f>
        <v>0</v>
      </c>
      <c r="BL122" s="80" t="s">
        <v>127</v>
      </c>
      <c r="BM122" s="80" t="s">
        <v>485</v>
      </c>
    </row>
    <row r="123" spans="2:47" s="6" customFormat="1" ht="16.5" customHeight="1">
      <c r="B123" s="21"/>
      <c r="C123" s="22"/>
      <c r="D123" s="22"/>
      <c r="E123" s="22"/>
      <c r="F123" s="265" t="s">
        <v>486</v>
      </c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41"/>
      <c r="T123" s="50"/>
      <c r="U123" s="22"/>
      <c r="V123" s="22"/>
      <c r="W123" s="22"/>
      <c r="X123" s="22"/>
      <c r="Y123" s="22"/>
      <c r="Z123" s="22"/>
      <c r="AA123" s="51"/>
      <c r="AT123" s="6" t="s">
        <v>129</v>
      </c>
      <c r="AU123" s="6" t="s">
        <v>76</v>
      </c>
    </row>
    <row r="124" spans="2:63" s="106" customFormat="1" ht="30.75" customHeight="1">
      <c r="B124" s="107"/>
      <c r="C124" s="108"/>
      <c r="D124" s="116" t="s">
        <v>272</v>
      </c>
      <c r="E124" s="108"/>
      <c r="F124" s="108"/>
      <c r="G124" s="108"/>
      <c r="H124" s="108"/>
      <c r="I124" s="108"/>
      <c r="J124" s="108"/>
      <c r="K124" s="108"/>
      <c r="L124" s="108"/>
      <c r="M124" s="108"/>
      <c r="N124" s="269">
        <f>$BK$124</f>
        <v>0</v>
      </c>
      <c r="O124" s="268"/>
      <c r="P124" s="268"/>
      <c r="Q124" s="268"/>
      <c r="R124" s="108"/>
      <c r="S124" s="110"/>
      <c r="T124" s="111"/>
      <c r="U124" s="108"/>
      <c r="V124" s="108"/>
      <c r="W124" s="112">
        <f>SUM($W$125:$W$129)</f>
        <v>0</v>
      </c>
      <c r="X124" s="108"/>
      <c r="Y124" s="112">
        <f>SUM($Y$125:$Y$129)</f>
        <v>0</v>
      </c>
      <c r="Z124" s="108"/>
      <c r="AA124" s="113">
        <f>SUM($AA$125:$AA$129)</f>
        <v>0.6882</v>
      </c>
      <c r="AR124" s="114" t="s">
        <v>76</v>
      </c>
      <c r="AT124" s="114" t="s">
        <v>67</v>
      </c>
      <c r="AU124" s="114" t="s">
        <v>17</v>
      </c>
      <c r="AY124" s="114" t="s">
        <v>121</v>
      </c>
      <c r="BK124" s="115">
        <f>SUM($BK$125:$BK$129)</f>
        <v>0</v>
      </c>
    </row>
    <row r="125" spans="2:65" s="6" customFormat="1" ht="15.75" customHeight="1">
      <c r="B125" s="21"/>
      <c r="C125" s="117" t="s">
        <v>127</v>
      </c>
      <c r="D125" s="117" t="s">
        <v>122</v>
      </c>
      <c r="E125" s="118" t="s">
        <v>487</v>
      </c>
      <c r="F125" s="270" t="s">
        <v>488</v>
      </c>
      <c r="G125" s="271"/>
      <c r="H125" s="271"/>
      <c r="I125" s="271"/>
      <c r="J125" s="120" t="s">
        <v>294</v>
      </c>
      <c r="K125" s="121">
        <v>114.7</v>
      </c>
      <c r="L125" s="272"/>
      <c r="M125" s="271"/>
      <c r="N125" s="273">
        <f>ROUND($L$125*$K$125,2)</f>
        <v>0</v>
      </c>
      <c r="O125" s="271"/>
      <c r="P125" s="271"/>
      <c r="Q125" s="271"/>
      <c r="R125" s="119" t="s">
        <v>126</v>
      </c>
      <c r="S125" s="41"/>
      <c r="T125" s="122"/>
      <c r="U125" s="123" t="s">
        <v>38</v>
      </c>
      <c r="V125" s="22"/>
      <c r="W125" s="22"/>
      <c r="X125" s="124">
        <v>0</v>
      </c>
      <c r="Y125" s="124">
        <f>$X$125*$K$125</f>
        <v>0</v>
      </c>
      <c r="Z125" s="124">
        <v>0.004</v>
      </c>
      <c r="AA125" s="125">
        <f>$Z$125*$K$125</f>
        <v>0.45880000000000004</v>
      </c>
      <c r="AR125" s="80" t="s">
        <v>127</v>
      </c>
      <c r="AT125" s="80" t="s">
        <v>122</v>
      </c>
      <c r="AU125" s="80" t="s">
        <v>76</v>
      </c>
      <c r="AY125" s="6" t="s">
        <v>121</v>
      </c>
      <c r="BE125" s="126">
        <f>IF($U$125="základní",$N$125,0)</f>
        <v>0</v>
      </c>
      <c r="BF125" s="126">
        <f>IF($U$125="snížená",$N$125,0)</f>
        <v>0</v>
      </c>
      <c r="BG125" s="126">
        <f>IF($U$125="zákl. přenesená",$N$125,0)</f>
        <v>0</v>
      </c>
      <c r="BH125" s="126">
        <f>IF($U$125="sníž. přenesená",$N$125,0)</f>
        <v>0</v>
      </c>
      <c r="BI125" s="126">
        <f>IF($U$125="nulová",$N$125,0)</f>
        <v>0</v>
      </c>
      <c r="BJ125" s="80" t="s">
        <v>17</v>
      </c>
      <c r="BK125" s="126">
        <f>ROUND($L$125*$K$125,2)</f>
        <v>0</v>
      </c>
      <c r="BL125" s="80" t="s">
        <v>127</v>
      </c>
      <c r="BM125" s="80" t="s">
        <v>489</v>
      </c>
    </row>
    <row r="126" spans="2:47" s="6" customFormat="1" ht="16.5" customHeight="1">
      <c r="B126" s="21"/>
      <c r="C126" s="22"/>
      <c r="D126" s="22"/>
      <c r="E126" s="22"/>
      <c r="F126" s="265" t="s">
        <v>328</v>
      </c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41"/>
      <c r="T126" s="50"/>
      <c r="U126" s="22"/>
      <c r="V126" s="22"/>
      <c r="W126" s="22"/>
      <c r="X126" s="22"/>
      <c r="Y126" s="22"/>
      <c r="Z126" s="22"/>
      <c r="AA126" s="51"/>
      <c r="AT126" s="6" t="s">
        <v>129</v>
      </c>
      <c r="AU126" s="6" t="s">
        <v>76</v>
      </c>
    </row>
    <row r="127" spans="2:51" s="6" customFormat="1" ht="15.75" customHeight="1">
      <c r="B127" s="130"/>
      <c r="C127" s="131"/>
      <c r="D127" s="131"/>
      <c r="E127" s="131"/>
      <c r="F127" s="287" t="s">
        <v>457</v>
      </c>
      <c r="G127" s="288"/>
      <c r="H127" s="288"/>
      <c r="I127" s="288"/>
      <c r="J127" s="131"/>
      <c r="K127" s="132">
        <v>114.7</v>
      </c>
      <c r="L127" s="131"/>
      <c r="M127" s="131"/>
      <c r="N127" s="131"/>
      <c r="O127" s="131"/>
      <c r="P127" s="131"/>
      <c r="Q127" s="131"/>
      <c r="R127" s="131"/>
      <c r="S127" s="133"/>
      <c r="T127" s="134"/>
      <c r="U127" s="131"/>
      <c r="V127" s="131"/>
      <c r="W127" s="131"/>
      <c r="X127" s="131"/>
      <c r="Y127" s="131"/>
      <c r="Z127" s="131"/>
      <c r="AA127" s="135"/>
      <c r="AT127" s="136" t="s">
        <v>283</v>
      </c>
      <c r="AU127" s="136" t="s">
        <v>76</v>
      </c>
      <c r="AV127" s="136" t="s">
        <v>76</v>
      </c>
      <c r="AW127" s="136" t="s">
        <v>101</v>
      </c>
      <c r="AX127" s="136" t="s">
        <v>17</v>
      </c>
      <c r="AY127" s="136" t="s">
        <v>121</v>
      </c>
    </row>
    <row r="128" spans="2:65" s="6" customFormat="1" ht="15.75" customHeight="1">
      <c r="B128" s="21"/>
      <c r="C128" s="117" t="s">
        <v>191</v>
      </c>
      <c r="D128" s="117" t="s">
        <v>122</v>
      </c>
      <c r="E128" s="118" t="s">
        <v>490</v>
      </c>
      <c r="F128" s="270" t="s">
        <v>491</v>
      </c>
      <c r="G128" s="271"/>
      <c r="H128" s="271"/>
      <c r="I128" s="271"/>
      <c r="J128" s="120" t="s">
        <v>294</v>
      </c>
      <c r="K128" s="121">
        <v>114.7</v>
      </c>
      <c r="L128" s="272"/>
      <c r="M128" s="271"/>
      <c r="N128" s="273">
        <f>ROUND($L$128*$K$128,2)</f>
        <v>0</v>
      </c>
      <c r="O128" s="271"/>
      <c r="P128" s="271"/>
      <c r="Q128" s="271"/>
      <c r="R128" s="119" t="s">
        <v>126</v>
      </c>
      <c r="S128" s="41"/>
      <c r="T128" s="122"/>
      <c r="U128" s="123" t="s">
        <v>38</v>
      </c>
      <c r="V128" s="22"/>
      <c r="W128" s="22"/>
      <c r="X128" s="124">
        <v>0</v>
      </c>
      <c r="Y128" s="124">
        <f>$X$128*$K$128</f>
        <v>0</v>
      </c>
      <c r="Z128" s="124">
        <v>0.002</v>
      </c>
      <c r="AA128" s="125">
        <f>$Z$128*$K$128</f>
        <v>0.22940000000000002</v>
      </c>
      <c r="AR128" s="80" t="s">
        <v>127</v>
      </c>
      <c r="AT128" s="80" t="s">
        <v>122</v>
      </c>
      <c r="AU128" s="80" t="s">
        <v>76</v>
      </c>
      <c r="AY128" s="6" t="s">
        <v>121</v>
      </c>
      <c r="BE128" s="126">
        <f>IF($U$128="základní",$N$128,0)</f>
        <v>0</v>
      </c>
      <c r="BF128" s="126">
        <f>IF($U$128="snížená",$N$128,0)</f>
        <v>0</v>
      </c>
      <c r="BG128" s="126">
        <f>IF($U$128="zákl. přenesená",$N$128,0)</f>
        <v>0</v>
      </c>
      <c r="BH128" s="126">
        <f>IF($U$128="sníž. přenesená",$N$128,0)</f>
        <v>0</v>
      </c>
      <c r="BI128" s="126">
        <f>IF($U$128="nulová",$N$128,0)</f>
        <v>0</v>
      </c>
      <c r="BJ128" s="80" t="s">
        <v>17</v>
      </c>
      <c r="BK128" s="126">
        <f>ROUND($L$128*$K$128,2)</f>
        <v>0</v>
      </c>
      <c r="BL128" s="80" t="s">
        <v>127</v>
      </c>
      <c r="BM128" s="80" t="s">
        <v>492</v>
      </c>
    </row>
    <row r="129" spans="2:47" s="6" customFormat="1" ht="16.5" customHeight="1">
      <c r="B129" s="21"/>
      <c r="C129" s="22"/>
      <c r="D129" s="22"/>
      <c r="E129" s="22"/>
      <c r="F129" s="265" t="s">
        <v>493</v>
      </c>
      <c r="G129" s="244"/>
      <c r="H129" s="244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41"/>
      <c r="T129" s="50"/>
      <c r="U129" s="22"/>
      <c r="V129" s="22"/>
      <c r="W129" s="22"/>
      <c r="X129" s="22"/>
      <c r="Y129" s="22"/>
      <c r="Z129" s="22"/>
      <c r="AA129" s="51"/>
      <c r="AT129" s="6" t="s">
        <v>129</v>
      </c>
      <c r="AU129" s="6" t="s">
        <v>76</v>
      </c>
    </row>
    <row r="130" spans="2:63" s="106" customFormat="1" ht="30.75" customHeight="1">
      <c r="B130" s="107"/>
      <c r="C130" s="108"/>
      <c r="D130" s="116" t="s">
        <v>273</v>
      </c>
      <c r="E130" s="108"/>
      <c r="F130" s="108"/>
      <c r="G130" s="108"/>
      <c r="H130" s="108"/>
      <c r="I130" s="108"/>
      <c r="J130" s="108"/>
      <c r="K130" s="108"/>
      <c r="L130" s="108"/>
      <c r="M130" s="108"/>
      <c r="N130" s="269">
        <f>$BK$130</f>
        <v>0</v>
      </c>
      <c r="O130" s="268"/>
      <c r="P130" s="268"/>
      <c r="Q130" s="268"/>
      <c r="R130" s="108"/>
      <c r="S130" s="110"/>
      <c r="T130" s="111"/>
      <c r="U130" s="108"/>
      <c r="V130" s="108"/>
      <c r="W130" s="112">
        <f>SUM($W$131:$W$141)</f>
        <v>0</v>
      </c>
      <c r="X130" s="108"/>
      <c r="Y130" s="112">
        <f>SUM($Y$131:$Y$141)</f>
        <v>0.034409999999999996</v>
      </c>
      <c r="Z130" s="108"/>
      <c r="AA130" s="113">
        <f>SUM($AA$131:$AA$141)</f>
        <v>10.396619</v>
      </c>
      <c r="AR130" s="114" t="s">
        <v>76</v>
      </c>
      <c r="AT130" s="114" t="s">
        <v>67</v>
      </c>
      <c r="AU130" s="114" t="s">
        <v>17</v>
      </c>
      <c r="AY130" s="114" t="s">
        <v>121</v>
      </c>
      <c r="BK130" s="115">
        <f>SUM($BK$131:$BK$141)</f>
        <v>0</v>
      </c>
    </row>
    <row r="131" spans="2:65" s="6" customFormat="1" ht="27" customHeight="1">
      <c r="B131" s="21"/>
      <c r="C131" s="117" t="s">
        <v>195</v>
      </c>
      <c r="D131" s="117" t="s">
        <v>122</v>
      </c>
      <c r="E131" s="118" t="s">
        <v>494</v>
      </c>
      <c r="F131" s="270" t="s">
        <v>495</v>
      </c>
      <c r="G131" s="271"/>
      <c r="H131" s="271"/>
      <c r="I131" s="271"/>
      <c r="J131" s="120" t="s">
        <v>136</v>
      </c>
      <c r="K131" s="121">
        <v>73</v>
      </c>
      <c r="L131" s="272"/>
      <c r="M131" s="271"/>
      <c r="N131" s="273">
        <f>ROUND($L$131*$K$131,2)</f>
        <v>0</v>
      </c>
      <c r="O131" s="271"/>
      <c r="P131" s="271"/>
      <c r="Q131" s="271"/>
      <c r="R131" s="119" t="s">
        <v>126</v>
      </c>
      <c r="S131" s="41"/>
      <c r="T131" s="122"/>
      <c r="U131" s="123" t="s">
        <v>38</v>
      </c>
      <c r="V131" s="22"/>
      <c r="W131" s="22"/>
      <c r="X131" s="124">
        <v>0</v>
      </c>
      <c r="Y131" s="124">
        <f>$X$131*$K$131</f>
        <v>0</v>
      </c>
      <c r="Z131" s="124">
        <v>0.01174</v>
      </c>
      <c r="AA131" s="125">
        <f>$Z$131*$K$131</f>
        <v>0.85702</v>
      </c>
      <c r="AR131" s="80" t="s">
        <v>127</v>
      </c>
      <c r="AT131" s="80" t="s">
        <v>122</v>
      </c>
      <c r="AU131" s="80" t="s">
        <v>76</v>
      </c>
      <c r="AY131" s="6" t="s">
        <v>121</v>
      </c>
      <c r="BE131" s="126">
        <f>IF($U$131="základní",$N$131,0)</f>
        <v>0</v>
      </c>
      <c r="BF131" s="126">
        <f>IF($U$131="snížená",$N$131,0)</f>
        <v>0</v>
      </c>
      <c r="BG131" s="126">
        <f>IF($U$131="zákl. přenesená",$N$131,0)</f>
        <v>0</v>
      </c>
      <c r="BH131" s="126">
        <f>IF($U$131="sníž. přenesená",$N$131,0)</f>
        <v>0</v>
      </c>
      <c r="BI131" s="126">
        <f>IF($U$131="nulová",$N$131,0)</f>
        <v>0</v>
      </c>
      <c r="BJ131" s="80" t="s">
        <v>17</v>
      </c>
      <c r="BK131" s="126">
        <f>ROUND($L$131*$K$131,2)</f>
        <v>0</v>
      </c>
      <c r="BL131" s="80" t="s">
        <v>127</v>
      </c>
      <c r="BM131" s="80" t="s">
        <v>496</v>
      </c>
    </row>
    <row r="132" spans="2:47" s="6" customFormat="1" ht="16.5" customHeight="1">
      <c r="B132" s="21"/>
      <c r="C132" s="22"/>
      <c r="D132" s="22"/>
      <c r="E132" s="22"/>
      <c r="F132" s="265" t="s">
        <v>495</v>
      </c>
      <c r="G132" s="244"/>
      <c r="H132" s="244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41"/>
      <c r="T132" s="50"/>
      <c r="U132" s="22"/>
      <c r="V132" s="22"/>
      <c r="W132" s="22"/>
      <c r="X132" s="22"/>
      <c r="Y132" s="22"/>
      <c r="Z132" s="22"/>
      <c r="AA132" s="51"/>
      <c r="AT132" s="6" t="s">
        <v>129</v>
      </c>
      <c r="AU132" s="6" t="s">
        <v>76</v>
      </c>
    </row>
    <row r="133" spans="2:51" s="6" customFormat="1" ht="15.75" customHeight="1">
      <c r="B133" s="130"/>
      <c r="C133" s="131"/>
      <c r="D133" s="131"/>
      <c r="E133" s="131"/>
      <c r="F133" s="287" t="s">
        <v>497</v>
      </c>
      <c r="G133" s="288"/>
      <c r="H133" s="288"/>
      <c r="I133" s="288"/>
      <c r="J133" s="131"/>
      <c r="K133" s="132">
        <v>73</v>
      </c>
      <c r="L133" s="131"/>
      <c r="M133" s="131"/>
      <c r="N133" s="131"/>
      <c r="O133" s="131"/>
      <c r="P133" s="131"/>
      <c r="Q133" s="131"/>
      <c r="R133" s="131"/>
      <c r="S133" s="133"/>
      <c r="T133" s="134"/>
      <c r="U133" s="131"/>
      <c r="V133" s="131"/>
      <c r="W133" s="131"/>
      <c r="X133" s="131"/>
      <c r="Y133" s="131"/>
      <c r="Z133" s="131"/>
      <c r="AA133" s="135"/>
      <c r="AT133" s="136" t="s">
        <v>283</v>
      </c>
      <c r="AU133" s="136" t="s">
        <v>76</v>
      </c>
      <c r="AV133" s="136" t="s">
        <v>76</v>
      </c>
      <c r="AW133" s="136" t="s">
        <v>101</v>
      </c>
      <c r="AX133" s="136" t="s">
        <v>17</v>
      </c>
      <c r="AY133" s="136" t="s">
        <v>121</v>
      </c>
    </row>
    <row r="134" spans="2:65" s="6" customFormat="1" ht="27" customHeight="1">
      <c r="B134" s="21"/>
      <c r="C134" s="117" t="s">
        <v>199</v>
      </c>
      <c r="D134" s="117" t="s">
        <v>122</v>
      </c>
      <c r="E134" s="118" t="s">
        <v>329</v>
      </c>
      <c r="F134" s="270" t="s">
        <v>330</v>
      </c>
      <c r="G134" s="271"/>
      <c r="H134" s="271"/>
      <c r="I134" s="271"/>
      <c r="J134" s="120" t="s">
        <v>294</v>
      </c>
      <c r="K134" s="121">
        <v>114.7</v>
      </c>
      <c r="L134" s="272"/>
      <c r="M134" s="271"/>
      <c r="N134" s="273">
        <f>ROUND($L$134*$K$134,2)</f>
        <v>0</v>
      </c>
      <c r="O134" s="271"/>
      <c r="P134" s="271"/>
      <c r="Q134" s="271"/>
      <c r="R134" s="119" t="s">
        <v>126</v>
      </c>
      <c r="S134" s="41"/>
      <c r="T134" s="122"/>
      <c r="U134" s="123" t="s">
        <v>38</v>
      </c>
      <c r="V134" s="22"/>
      <c r="W134" s="22"/>
      <c r="X134" s="124">
        <v>0</v>
      </c>
      <c r="Y134" s="124">
        <f>$X$134*$K$134</f>
        <v>0</v>
      </c>
      <c r="Z134" s="124">
        <v>0.08317</v>
      </c>
      <c r="AA134" s="125">
        <f>$Z$134*$K$134</f>
        <v>9.539598999999999</v>
      </c>
      <c r="AR134" s="80" t="s">
        <v>127</v>
      </c>
      <c r="AT134" s="80" t="s">
        <v>122</v>
      </c>
      <c r="AU134" s="80" t="s">
        <v>76</v>
      </c>
      <c r="AY134" s="6" t="s">
        <v>121</v>
      </c>
      <c r="BE134" s="126">
        <f>IF($U$134="základní",$N$134,0)</f>
        <v>0</v>
      </c>
      <c r="BF134" s="126">
        <f>IF($U$134="snížená",$N$134,0)</f>
        <v>0</v>
      </c>
      <c r="BG134" s="126">
        <f>IF($U$134="zákl. přenesená",$N$134,0)</f>
        <v>0</v>
      </c>
      <c r="BH134" s="126">
        <f>IF($U$134="sníž. přenesená",$N$134,0)</f>
        <v>0</v>
      </c>
      <c r="BI134" s="126">
        <f>IF($U$134="nulová",$N$134,0)</f>
        <v>0</v>
      </c>
      <c r="BJ134" s="80" t="s">
        <v>17</v>
      </c>
      <c r="BK134" s="126">
        <f>ROUND($L$134*$K$134,2)</f>
        <v>0</v>
      </c>
      <c r="BL134" s="80" t="s">
        <v>127</v>
      </c>
      <c r="BM134" s="80" t="s">
        <v>498</v>
      </c>
    </row>
    <row r="135" spans="2:47" s="6" customFormat="1" ht="16.5" customHeight="1">
      <c r="B135" s="21"/>
      <c r="C135" s="22"/>
      <c r="D135" s="22"/>
      <c r="E135" s="22"/>
      <c r="F135" s="265" t="s">
        <v>330</v>
      </c>
      <c r="G135" s="244"/>
      <c r="H135" s="244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41"/>
      <c r="T135" s="50"/>
      <c r="U135" s="22"/>
      <c r="V135" s="22"/>
      <c r="W135" s="22"/>
      <c r="X135" s="22"/>
      <c r="Y135" s="22"/>
      <c r="Z135" s="22"/>
      <c r="AA135" s="51"/>
      <c r="AT135" s="6" t="s">
        <v>129</v>
      </c>
      <c r="AU135" s="6" t="s">
        <v>76</v>
      </c>
    </row>
    <row r="136" spans="2:51" s="6" customFormat="1" ht="15.75" customHeight="1">
      <c r="B136" s="130"/>
      <c r="C136" s="131"/>
      <c r="D136" s="131"/>
      <c r="E136" s="131"/>
      <c r="F136" s="287" t="s">
        <v>457</v>
      </c>
      <c r="G136" s="288"/>
      <c r="H136" s="288"/>
      <c r="I136" s="288"/>
      <c r="J136" s="131"/>
      <c r="K136" s="132">
        <v>114.7</v>
      </c>
      <c r="L136" s="131"/>
      <c r="M136" s="131"/>
      <c r="N136" s="131"/>
      <c r="O136" s="131"/>
      <c r="P136" s="131"/>
      <c r="Q136" s="131"/>
      <c r="R136" s="131"/>
      <c r="S136" s="133"/>
      <c r="T136" s="134"/>
      <c r="U136" s="131"/>
      <c r="V136" s="131"/>
      <c r="W136" s="131"/>
      <c r="X136" s="131"/>
      <c r="Y136" s="131"/>
      <c r="Z136" s="131"/>
      <c r="AA136" s="135"/>
      <c r="AT136" s="136" t="s">
        <v>283</v>
      </c>
      <c r="AU136" s="136" t="s">
        <v>76</v>
      </c>
      <c r="AV136" s="136" t="s">
        <v>76</v>
      </c>
      <c r="AW136" s="136" t="s">
        <v>101</v>
      </c>
      <c r="AX136" s="136" t="s">
        <v>17</v>
      </c>
      <c r="AY136" s="136" t="s">
        <v>121</v>
      </c>
    </row>
    <row r="137" spans="2:65" s="6" customFormat="1" ht="15.75" customHeight="1">
      <c r="B137" s="21"/>
      <c r="C137" s="117" t="s">
        <v>203</v>
      </c>
      <c r="D137" s="117" t="s">
        <v>122</v>
      </c>
      <c r="E137" s="118" t="s">
        <v>349</v>
      </c>
      <c r="F137" s="270" t="s">
        <v>350</v>
      </c>
      <c r="G137" s="271"/>
      <c r="H137" s="271"/>
      <c r="I137" s="271"/>
      <c r="J137" s="120" t="s">
        <v>294</v>
      </c>
      <c r="K137" s="121">
        <v>114.7</v>
      </c>
      <c r="L137" s="272"/>
      <c r="M137" s="271"/>
      <c r="N137" s="273">
        <f>ROUND($L$137*$K$137,2)</f>
        <v>0</v>
      </c>
      <c r="O137" s="271"/>
      <c r="P137" s="271"/>
      <c r="Q137" s="271"/>
      <c r="R137" s="119" t="s">
        <v>126</v>
      </c>
      <c r="S137" s="41"/>
      <c r="T137" s="122"/>
      <c r="U137" s="123" t="s">
        <v>38</v>
      </c>
      <c r="V137" s="22"/>
      <c r="W137" s="22"/>
      <c r="X137" s="124">
        <v>0.0003</v>
      </c>
      <c r="Y137" s="124">
        <f>$X$137*$K$137</f>
        <v>0.034409999999999996</v>
      </c>
      <c r="Z137" s="124">
        <v>0</v>
      </c>
      <c r="AA137" s="125">
        <f>$Z$137*$K$137</f>
        <v>0</v>
      </c>
      <c r="AR137" s="80" t="s">
        <v>127</v>
      </c>
      <c r="AT137" s="80" t="s">
        <v>122</v>
      </c>
      <c r="AU137" s="80" t="s">
        <v>76</v>
      </c>
      <c r="AY137" s="6" t="s">
        <v>121</v>
      </c>
      <c r="BE137" s="126">
        <f>IF($U$137="základní",$N$137,0)</f>
        <v>0</v>
      </c>
      <c r="BF137" s="126">
        <f>IF($U$137="snížená",$N$137,0)</f>
        <v>0</v>
      </c>
      <c r="BG137" s="126">
        <f>IF($U$137="zákl. přenesená",$N$137,0)</f>
        <v>0</v>
      </c>
      <c r="BH137" s="126">
        <f>IF($U$137="sníž. přenesená",$N$137,0)</f>
        <v>0</v>
      </c>
      <c r="BI137" s="126">
        <f>IF($U$137="nulová",$N$137,0)</f>
        <v>0</v>
      </c>
      <c r="BJ137" s="80" t="s">
        <v>17</v>
      </c>
      <c r="BK137" s="126">
        <f>ROUND($L$137*$K$137,2)</f>
        <v>0</v>
      </c>
      <c r="BL137" s="80" t="s">
        <v>127</v>
      </c>
      <c r="BM137" s="80" t="s">
        <v>499</v>
      </c>
    </row>
    <row r="138" spans="2:47" s="6" customFormat="1" ht="16.5" customHeight="1">
      <c r="B138" s="21"/>
      <c r="C138" s="22"/>
      <c r="D138" s="22"/>
      <c r="E138" s="22"/>
      <c r="F138" s="265" t="s">
        <v>500</v>
      </c>
      <c r="G138" s="244"/>
      <c r="H138" s="244"/>
      <c r="I138" s="244"/>
      <c r="J138" s="244"/>
      <c r="K138" s="244"/>
      <c r="L138" s="244"/>
      <c r="M138" s="244"/>
      <c r="N138" s="244"/>
      <c r="O138" s="244"/>
      <c r="P138" s="244"/>
      <c r="Q138" s="244"/>
      <c r="R138" s="244"/>
      <c r="S138" s="41"/>
      <c r="T138" s="50"/>
      <c r="U138" s="22"/>
      <c r="V138" s="22"/>
      <c r="W138" s="22"/>
      <c r="X138" s="22"/>
      <c r="Y138" s="22"/>
      <c r="Z138" s="22"/>
      <c r="AA138" s="51"/>
      <c r="AT138" s="6" t="s">
        <v>129</v>
      </c>
      <c r="AU138" s="6" t="s">
        <v>76</v>
      </c>
    </row>
    <row r="139" spans="2:51" s="6" customFormat="1" ht="15.75" customHeight="1">
      <c r="B139" s="130"/>
      <c r="C139" s="131"/>
      <c r="D139" s="131"/>
      <c r="E139" s="131"/>
      <c r="F139" s="287" t="s">
        <v>501</v>
      </c>
      <c r="G139" s="288"/>
      <c r="H139" s="288"/>
      <c r="I139" s="288"/>
      <c r="J139" s="131"/>
      <c r="K139" s="132">
        <v>114.7</v>
      </c>
      <c r="L139" s="131"/>
      <c r="M139" s="131"/>
      <c r="N139" s="131"/>
      <c r="O139" s="131"/>
      <c r="P139" s="131"/>
      <c r="Q139" s="131"/>
      <c r="R139" s="131"/>
      <c r="S139" s="133"/>
      <c r="T139" s="134"/>
      <c r="U139" s="131"/>
      <c r="V139" s="131"/>
      <c r="W139" s="131"/>
      <c r="X139" s="131"/>
      <c r="Y139" s="131"/>
      <c r="Z139" s="131"/>
      <c r="AA139" s="135"/>
      <c r="AT139" s="136" t="s">
        <v>283</v>
      </c>
      <c r="AU139" s="136" t="s">
        <v>76</v>
      </c>
      <c r="AV139" s="136" t="s">
        <v>76</v>
      </c>
      <c r="AW139" s="136" t="s">
        <v>101</v>
      </c>
      <c r="AX139" s="136" t="s">
        <v>17</v>
      </c>
      <c r="AY139" s="136" t="s">
        <v>121</v>
      </c>
    </row>
    <row r="140" spans="2:65" s="6" customFormat="1" ht="27" customHeight="1">
      <c r="B140" s="21"/>
      <c r="C140" s="117" t="s">
        <v>7</v>
      </c>
      <c r="D140" s="117" t="s">
        <v>122</v>
      </c>
      <c r="E140" s="118" t="s">
        <v>356</v>
      </c>
      <c r="F140" s="270" t="s">
        <v>357</v>
      </c>
      <c r="G140" s="271"/>
      <c r="H140" s="271"/>
      <c r="I140" s="271"/>
      <c r="J140" s="120" t="s">
        <v>158</v>
      </c>
      <c r="K140" s="121">
        <v>0.034</v>
      </c>
      <c r="L140" s="272"/>
      <c r="M140" s="271"/>
      <c r="N140" s="273">
        <f>ROUND($L$140*$K$140,2)</f>
        <v>0</v>
      </c>
      <c r="O140" s="271"/>
      <c r="P140" s="271"/>
      <c r="Q140" s="271"/>
      <c r="R140" s="119" t="s">
        <v>126</v>
      </c>
      <c r="S140" s="41"/>
      <c r="T140" s="122"/>
      <c r="U140" s="123" t="s">
        <v>38</v>
      </c>
      <c r="V140" s="22"/>
      <c r="W140" s="22"/>
      <c r="X140" s="124">
        <v>0</v>
      </c>
      <c r="Y140" s="124">
        <f>$X$140*$K$140</f>
        <v>0</v>
      </c>
      <c r="Z140" s="124">
        <v>0</v>
      </c>
      <c r="AA140" s="125">
        <f>$Z$140*$K$140</f>
        <v>0</v>
      </c>
      <c r="AR140" s="80" t="s">
        <v>127</v>
      </c>
      <c r="AT140" s="80" t="s">
        <v>122</v>
      </c>
      <c r="AU140" s="80" t="s">
        <v>76</v>
      </c>
      <c r="AY140" s="6" t="s">
        <v>121</v>
      </c>
      <c r="BE140" s="126">
        <f>IF($U$140="základní",$N$140,0)</f>
        <v>0</v>
      </c>
      <c r="BF140" s="126">
        <f>IF($U$140="snížená",$N$140,0)</f>
        <v>0</v>
      </c>
      <c r="BG140" s="126">
        <f>IF($U$140="zákl. přenesená",$N$140,0)</f>
        <v>0</v>
      </c>
      <c r="BH140" s="126">
        <f>IF($U$140="sníž. přenesená",$N$140,0)</f>
        <v>0</v>
      </c>
      <c r="BI140" s="126">
        <f>IF($U$140="nulová",$N$140,0)</f>
        <v>0</v>
      </c>
      <c r="BJ140" s="80" t="s">
        <v>17</v>
      </c>
      <c r="BK140" s="126">
        <f>ROUND($L$140*$K$140,2)</f>
        <v>0</v>
      </c>
      <c r="BL140" s="80" t="s">
        <v>127</v>
      </c>
      <c r="BM140" s="80" t="s">
        <v>502</v>
      </c>
    </row>
    <row r="141" spans="2:47" s="6" customFormat="1" ht="16.5" customHeight="1">
      <c r="B141" s="21"/>
      <c r="C141" s="22"/>
      <c r="D141" s="22"/>
      <c r="E141" s="22"/>
      <c r="F141" s="265" t="s">
        <v>503</v>
      </c>
      <c r="G141" s="244"/>
      <c r="H141" s="244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41"/>
      <c r="T141" s="50"/>
      <c r="U141" s="22"/>
      <c r="V141" s="22"/>
      <c r="W141" s="22"/>
      <c r="X141" s="22"/>
      <c r="Y141" s="22"/>
      <c r="Z141" s="22"/>
      <c r="AA141" s="51"/>
      <c r="AT141" s="6" t="s">
        <v>129</v>
      </c>
      <c r="AU141" s="6" t="s">
        <v>76</v>
      </c>
    </row>
    <row r="142" spans="2:63" s="106" customFormat="1" ht="30.75" customHeight="1">
      <c r="B142" s="107"/>
      <c r="C142" s="108"/>
      <c r="D142" s="116" t="s">
        <v>274</v>
      </c>
      <c r="E142" s="108"/>
      <c r="F142" s="108"/>
      <c r="G142" s="108"/>
      <c r="H142" s="108"/>
      <c r="I142" s="108"/>
      <c r="J142" s="108"/>
      <c r="K142" s="108"/>
      <c r="L142" s="108"/>
      <c r="M142" s="108"/>
      <c r="N142" s="269">
        <f>$BK$142</f>
        <v>0</v>
      </c>
      <c r="O142" s="268"/>
      <c r="P142" s="268"/>
      <c r="Q142" s="268"/>
      <c r="R142" s="108"/>
      <c r="S142" s="110"/>
      <c r="T142" s="111"/>
      <c r="U142" s="108"/>
      <c r="V142" s="108"/>
      <c r="W142" s="112">
        <f>SUM($W$143:$W$161)</f>
        <v>0</v>
      </c>
      <c r="X142" s="108"/>
      <c r="Y142" s="112">
        <f>SUM($Y$143:$Y$161)</f>
        <v>1.0573044500000002</v>
      </c>
      <c r="Z142" s="108"/>
      <c r="AA142" s="113">
        <f>SUM($AA$143:$AA$161)</f>
        <v>0.04894</v>
      </c>
      <c r="AR142" s="114" t="s">
        <v>76</v>
      </c>
      <c r="AT142" s="114" t="s">
        <v>67</v>
      </c>
      <c r="AU142" s="114" t="s">
        <v>17</v>
      </c>
      <c r="AY142" s="114" t="s">
        <v>121</v>
      </c>
      <c r="BK142" s="115">
        <f>SUM($BK$143:$BK$161)</f>
        <v>0</v>
      </c>
    </row>
    <row r="143" spans="2:65" s="6" customFormat="1" ht="27" customHeight="1">
      <c r="B143" s="21"/>
      <c r="C143" s="117" t="s">
        <v>211</v>
      </c>
      <c r="D143" s="117" t="s">
        <v>122</v>
      </c>
      <c r="E143" s="118" t="s">
        <v>359</v>
      </c>
      <c r="F143" s="270" t="s">
        <v>360</v>
      </c>
      <c r="G143" s="271"/>
      <c r="H143" s="271"/>
      <c r="I143" s="271"/>
      <c r="J143" s="120" t="s">
        <v>136</v>
      </c>
      <c r="K143" s="121">
        <v>83.9</v>
      </c>
      <c r="L143" s="272"/>
      <c r="M143" s="271"/>
      <c r="N143" s="273">
        <f>ROUND($L$143*$K$143,2)</f>
        <v>0</v>
      </c>
      <c r="O143" s="271"/>
      <c r="P143" s="271"/>
      <c r="Q143" s="271"/>
      <c r="R143" s="119" t="s">
        <v>126</v>
      </c>
      <c r="S143" s="41"/>
      <c r="T143" s="122"/>
      <c r="U143" s="123" t="s">
        <v>38</v>
      </c>
      <c r="V143" s="22"/>
      <c r="W143" s="22"/>
      <c r="X143" s="124">
        <v>2E-05</v>
      </c>
      <c r="Y143" s="124">
        <f>$X$143*$K$143</f>
        <v>0.0016780000000000002</v>
      </c>
      <c r="Z143" s="124">
        <v>0</v>
      </c>
      <c r="AA143" s="125">
        <f>$Z$143*$K$143</f>
        <v>0</v>
      </c>
      <c r="AR143" s="80" t="s">
        <v>127</v>
      </c>
      <c r="AT143" s="80" t="s">
        <v>122</v>
      </c>
      <c r="AU143" s="80" t="s">
        <v>76</v>
      </c>
      <c r="AY143" s="6" t="s">
        <v>121</v>
      </c>
      <c r="BE143" s="126">
        <f>IF($U$143="základní",$N$143,0)</f>
        <v>0</v>
      </c>
      <c r="BF143" s="126">
        <f>IF($U$143="snížená",$N$143,0)</f>
        <v>0</v>
      </c>
      <c r="BG143" s="126">
        <f>IF($U$143="zákl. přenesená",$N$143,0)</f>
        <v>0</v>
      </c>
      <c r="BH143" s="126">
        <f>IF($U$143="sníž. přenesená",$N$143,0)</f>
        <v>0</v>
      </c>
      <c r="BI143" s="126">
        <f>IF($U$143="nulová",$N$143,0)</f>
        <v>0</v>
      </c>
      <c r="BJ143" s="80" t="s">
        <v>17</v>
      </c>
      <c r="BK143" s="126">
        <f>ROUND($L$143*$K$143,2)</f>
        <v>0</v>
      </c>
      <c r="BL143" s="80" t="s">
        <v>127</v>
      </c>
      <c r="BM143" s="80" t="s">
        <v>504</v>
      </c>
    </row>
    <row r="144" spans="2:47" s="6" customFormat="1" ht="16.5" customHeight="1">
      <c r="B144" s="21"/>
      <c r="C144" s="22"/>
      <c r="D144" s="22"/>
      <c r="E144" s="22"/>
      <c r="F144" s="265" t="s">
        <v>505</v>
      </c>
      <c r="G144" s="244"/>
      <c r="H144" s="244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41"/>
      <c r="T144" s="50"/>
      <c r="U144" s="22"/>
      <c r="V144" s="22"/>
      <c r="W144" s="22"/>
      <c r="X144" s="22"/>
      <c r="Y144" s="22"/>
      <c r="Z144" s="22"/>
      <c r="AA144" s="51"/>
      <c r="AT144" s="6" t="s">
        <v>129</v>
      </c>
      <c r="AU144" s="6" t="s">
        <v>76</v>
      </c>
    </row>
    <row r="145" spans="2:51" s="6" customFormat="1" ht="27" customHeight="1">
      <c r="B145" s="130"/>
      <c r="C145" s="131"/>
      <c r="D145" s="131"/>
      <c r="E145" s="131"/>
      <c r="F145" s="287" t="s">
        <v>506</v>
      </c>
      <c r="G145" s="288"/>
      <c r="H145" s="288"/>
      <c r="I145" s="288"/>
      <c r="J145" s="131"/>
      <c r="K145" s="132">
        <v>83.9</v>
      </c>
      <c r="L145" s="131"/>
      <c r="M145" s="131"/>
      <c r="N145" s="131"/>
      <c r="O145" s="131"/>
      <c r="P145" s="131"/>
      <c r="Q145" s="131"/>
      <c r="R145" s="131"/>
      <c r="S145" s="133"/>
      <c r="T145" s="134"/>
      <c r="U145" s="131"/>
      <c r="V145" s="131"/>
      <c r="W145" s="131"/>
      <c r="X145" s="131"/>
      <c r="Y145" s="131"/>
      <c r="Z145" s="131"/>
      <c r="AA145" s="135"/>
      <c r="AT145" s="136" t="s">
        <v>283</v>
      </c>
      <c r="AU145" s="136" t="s">
        <v>76</v>
      </c>
      <c r="AV145" s="136" t="s">
        <v>76</v>
      </c>
      <c r="AW145" s="136" t="s">
        <v>101</v>
      </c>
      <c r="AX145" s="136" t="s">
        <v>17</v>
      </c>
      <c r="AY145" s="136" t="s">
        <v>121</v>
      </c>
    </row>
    <row r="146" spans="2:65" s="6" customFormat="1" ht="27" customHeight="1">
      <c r="B146" s="21"/>
      <c r="C146" s="137" t="s">
        <v>215</v>
      </c>
      <c r="D146" s="137" t="s">
        <v>284</v>
      </c>
      <c r="E146" s="138" t="s">
        <v>363</v>
      </c>
      <c r="F146" s="291" t="s">
        <v>364</v>
      </c>
      <c r="G146" s="292"/>
      <c r="H146" s="292"/>
      <c r="I146" s="292"/>
      <c r="J146" s="139" t="s">
        <v>136</v>
      </c>
      <c r="K146" s="140">
        <v>94.82</v>
      </c>
      <c r="L146" s="293"/>
      <c r="M146" s="292"/>
      <c r="N146" s="294">
        <f>ROUND($L$146*$K$146,2)</f>
        <v>0</v>
      </c>
      <c r="O146" s="271"/>
      <c r="P146" s="271"/>
      <c r="Q146" s="271"/>
      <c r="R146" s="119" t="s">
        <v>126</v>
      </c>
      <c r="S146" s="41"/>
      <c r="T146" s="122"/>
      <c r="U146" s="123" t="s">
        <v>38</v>
      </c>
      <c r="V146" s="22"/>
      <c r="W146" s="22"/>
      <c r="X146" s="124">
        <v>0.00022</v>
      </c>
      <c r="Y146" s="124">
        <f>$X$146*$K$146</f>
        <v>0.020860399999999998</v>
      </c>
      <c r="Z146" s="124">
        <v>0</v>
      </c>
      <c r="AA146" s="125">
        <f>$Z$146*$K$146</f>
        <v>0</v>
      </c>
      <c r="AR146" s="80" t="s">
        <v>253</v>
      </c>
      <c r="AT146" s="80" t="s">
        <v>284</v>
      </c>
      <c r="AU146" s="80" t="s">
        <v>76</v>
      </c>
      <c r="AY146" s="6" t="s">
        <v>121</v>
      </c>
      <c r="BE146" s="126">
        <f>IF($U$146="základní",$N$146,0)</f>
        <v>0</v>
      </c>
      <c r="BF146" s="126">
        <f>IF($U$146="snížená",$N$146,0)</f>
        <v>0</v>
      </c>
      <c r="BG146" s="126">
        <f>IF($U$146="zákl. přenesená",$N$146,0)</f>
        <v>0</v>
      </c>
      <c r="BH146" s="126">
        <f>IF($U$146="sníž. přenesená",$N$146,0)</f>
        <v>0</v>
      </c>
      <c r="BI146" s="126">
        <f>IF($U$146="nulová",$N$146,0)</f>
        <v>0</v>
      </c>
      <c r="BJ146" s="80" t="s">
        <v>17</v>
      </c>
      <c r="BK146" s="126">
        <f>ROUND($L$146*$K$146,2)</f>
        <v>0</v>
      </c>
      <c r="BL146" s="80" t="s">
        <v>127</v>
      </c>
      <c r="BM146" s="80" t="s">
        <v>507</v>
      </c>
    </row>
    <row r="147" spans="2:47" s="6" customFormat="1" ht="16.5" customHeight="1">
      <c r="B147" s="21"/>
      <c r="C147" s="22"/>
      <c r="D147" s="22"/>
      <c r="E147" s="22"/>
      <c r="F147" s="265" t="s">
        <v>508</v>
      </c>
      <c r="G147" s="244"/>
      <c r="H147" s="244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41"/>
      <c r="T147" s="50"/>
      <c r="U147" s="22"/>
      <c r="V147" s="22"/>
      <c r="W147" s="22"/>
      <c r="X147" s="22"/>
      <c r="Y147" s="22"/>
      <c r="Z147" s="22"/>
      <c r="AA147" s="51"/>
      <c r="AT147" s="6" t="s">
        <v>129</v>
      </c>
      <c r="AU147" s="6" t="s">
        <v>76</v>
      </c>
    </row>
    <row r="148" spans="2:51" s="6" customFormat="1" ht="15.75" customHeight="1">
      <c r="B148" s="130"/>
      <c r="C148" s="131"/>
      <c r="D148" s="131"/>
      <c r="E148" s="131"/>
      <c r="F148" s="287" t="s">
        <v>509</v>
      </c>
      <c r="G148" s="288"/>
      <c r="H148" s="288"/>
      <c r="I148" s="288"/>
      <c r="J148" s="131"/>
      <c r="K148" s="132">
        <v>94.82</v>
      </c>
      <c r="L148" s="131"/>
      <c r="M148" s="131"/>
      <c r="N148" s="131"/>
      <c r="O148" s="131"/>
      <c r="P148" s="131"/>
      <c r="Q148" s="131"/>
      <c r="R148" s="131"/>
      <c r="S148" s="133"/>
      <c r="T148" s="134"/>
      <c r="U148" s="131"/>
      <c r="V148" s="131"/>
      <c r="W148" s="131"/>
      <c r="X148" s="131"/>
      <c r="Y148" s="131"/>
      <c r="Z148" s="131"/>
      <c r="AA148" s="135"/>
      <c r="AT148" s="136" t="s">
        <v>283</v>
      </c>
      <c r="AU148" s="136" t="s">
        <v>76</v>
      </c>
      <c r="AV148" s="136" t="s">
        <v>76</v>
      </c>
      <c r="AW148" s="136" t="s">
        <v>68</v>
      </c>
      <c r="AX148" s="136" t="s">
        <v>17</v>
      </c>
      <c r="AY148" s="136" t="s">
        <v>121</v>
      </c>
    </row>
    <row r="149" spans="2:65" s="6" customFormat="1" ht="27" customHeight="1">
      <c r="B149" s="21"/>
      <c r="C149" s="117" t="s">
        <v>219</v>
      </c>
      <c r="D149" s="117" t="s">
        <v>122</v>
      </c>
      <c r="E149" s="118" t="s">
        <v>510</v>
      </c>
      <c r="F149" s="270" t="s">
        <v>511</v>
      </c>
      <c r="G149" s="271"/>
      <c r="H149" s="271"/>
      <c r="I149" s="271"/>
      <c r="J149" s="120" t="s">
        <v>294</v>
      </c>
      <c r="K149" s="121">
        <v>48.94</v>
      </c>
      <c r="L149" s="272"/>
      <c r="M149" s="271"/>
      <c r="N149" s="273">
        <f>ROUND($L$149*$K$149,2)</f>
        <v>0</v>
      </c>
      <c r="O149" s="271"/>
      <c r="P149" s="271"/>
      <c r="Q149" s="271"/>
      <c r="R149" s="119" t="s">
        <v>126</v>
      </c>
      <c r="S149" s="41"/>
      <c r="T149" s="122"/>
      <c r="U149" s="123" t="s">
        <v>38</v>
      </c>
      <c r="V149" s="22"/>
      <c r="W149" s="22"/>
      <c r="X149" s="124">
        <v>0</v>
      </c>
      <c r="Y149" s="124">
        <f>$X$149*$K$149</f>
        <v>0</v>
      </c>
      <c r="Z149" s="124">
        <v>0.001</v>
      </c>
      <c r="AA149" s="125">
        <f>$Z$149*$K$149</f>
        <v>0.04894</v>
      </c>
      <c r="AR149" s="80" t="s">
        <v>127</v>
      </c>
      <c r="AT149" s="80" t="s">
        <v>122</v>
      </c>
      <c r="AU149" s="80" t="s">
        <v>76</v>
      </c>
      <c r="AY149" s="6" t="s">
        <v>121</v>
      </c>
      <c r="BE149" s="126">
        <f>IF($U$149="základní",$N$149,0)</f>
        <v>0</v>
      </c>
      <c r="BF149" s="126">
        <f>IF($U$149="snížená",$N$149,0)</f>
        <v>0</v>
      </c>
      <c r="BG149" s="126">
        <f>IF($U$149="zákl. přenesená",$N$149,0)</f>
        <v>0</v>
      </c>
      <c r="BH149" s="126">
        <f>IF($U$149="sníž. přenesená",$N$149,0)</f>
        <v>0</v>
      </c>
      <c r="BI149" s="126">
        <f>IF($U$149="nulová",$N$149,0)</f>
        <v>0</v>
      </c>
      <c r="BJ149" s="80" t="s">
        <v>17</v>
      </c>
      <c r="BK149" s="126">
        <f>ROUND($L$149*$K$149,2)</f>
        <v>0</v>
      </c>
      <c r="BL149" s="80" t="s">
        <v>127</v>
      </c>
      <c r="BM149" s="80" t="s">
        <v>512</v>
      </c>
    </row>
    <row r="150" spans="2:47" s="6" customFormat="1" ht="16.5" customHeight="1">
      <c r="B150" s="21"/>
      <c r="C150" s="22"/>
      <c r="D150" s="22"/>
      <c r="E150" s="22"/>
      <c r="F150" s="265" t="s">
        <v>513</v>
      </c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41"/>
      <c r="T150" s="50"/>
      <c r="U150" s="22"/>
      <c r="V150" s="22"/>
      <c r="W150" s="22"/>
      <c r="X150" s="22"/>
      <c r="Y150" s="22"/>
      <c r="Z150" s="22"/>
      <c r="AA150" s="51"/>
      <c r="AT150" s="6" t="s">
        <v>129</v>
      </c>
      <c r="AU150" s="6" t="s">
        <v>76</v>
      </c>
    </row>
    <row r="151" spans="2:51" s="6" customFormat="1" ht="15.75" customHeight="1">
      <c r="B151" s="130"/>
      <c r="C151" s="131"/>
      <c r="D151" s="131"/>
      <c r="E151" s="131"/>
      <c r="F151" s="287" t="s">
        <v>514</v>
      </c>
      <c r="G151" s="288"/>
      <c r="H151" s="288"/>
      <c r="I151" s="288"/>
      <c r="J151" s="131"/>
      <c r="K151" s="132">
        <v>48.94</v>
      </c>
      <c r="L151" s="131"/>
      <c r="M151" s="131"/>
      <c r="N151" s="131"/>
      <c r="O151" s="131"/>
      <c r="P151" s="131"/>
      <c r="Q151" s="131"/>
      <c r="R151" s="131"/>
      <c r="S151" s="133"/>
      <c r="T151" s="134"/>
      <c r="U151" s="131"/>
      <c r="V151" s="131"/>
      <c r="W151" s="131"/>
      <c r="X151" s="131"/>
      <c r="Y151" s="131"/>
      <c r="Z151" s="131"/>
      <c r="AA151" s="135"/>
      <c r="AT151" s="136" t="s">
        <v>283</v>
      </c>
      <c r="AU151" s="136" t="s">
        <v>76</v>
      </c>
      <c r="AV151" s="136" t="s">
        <v>76</v>
      </c>
      <c r="AW151" s="136" t="s">
        <v>101</v>
      </c>
      <c r="AX151" s="136" t="s">
        <v>17</v>
      </c>
      <c r="AY151" s="136" t="s">
        <v>121</v>
      </c>
    </row>
    <row r="152" spans="2:65" s="6" customFormat="1" ht="15.75" customHeight="1">
      <c r="B152" s="21"/>
      <c r="C152" s="117" t="s">
        <v>224</v>
      </c>
      <c r="D152" s="117" t="s">
        <v>122</v>
      </c>
      <c r="E152" s="118" t="s">
        <v>367</v>
      </c>
      <c r="F152" s="270" t="s">
        <v>368</v>
      </c>
      <c r="G152" s="271"/>
      <c r="H152" s="271"/>
      <c r="I152" s="271"/>
      <c r="J152" s="120" t="s">
        <v>294</v>
      </c>
      <c r="K152" s="121">
        <v>114.7</v>
      </c>
      <c r="L152" s="272"/>
      <c r="M152" s="271"/>
      <c r="N152" s="273">
        <f>ROUND($L$152*$K$152,2)</f>
        <v>0</v>
      </c>
      <c r="O152" s="271"/>
      <c r="P152" s="271"/>
      <c r="Q152" s="271"/>
      <c r="R152" s="119" t="s">
        <v>126</v>
      </c>
      <c r="S152" s="41"/>
      <c r="T152" s="122"/>
      <c r="U152" s="123" t="s">
        <v>38</v>
      </c>
      <c r="V152" s="22"/>
      <c r="W152" s="22"/>
      <c r="X152" s="124">
        <v>0.00027</v>
      </c>
      <c r="Y152" s="124">
        <f>$X$152*$K$152</f>
        <v>0.030969</v>
      </c>
      <c r="Z152" s="124">
        <v>0</v>
      </c>
      <c r="AA152" s="125">
        <f>$Z$152*$K$152</f>
        <v>0</v>
      </c>
      <c r="AR152" s="80" t="s">
        <v>127</v>
      </c>
      <c r="AT152" s="80" t="s">
        <v>122</v>
      </c>
      <c r="AU152" s="80" t="s">
        <v>76</v>
      </c>
      <c r="AY152" s="6" t="s">
        <v>121</v>
      </c>
      <c r="BE152" s="126">
        <f>IF($U$152="základní",$N$152,0)</f>
        <v>0</v>
      </c>
      <c r="BF152" s="126">
        <f>IF($U$152="snížená",$N$152,0)</f>
        <v>0</v>
      </c>
      <c r="BG152" s="126">
        <f>IF($U$152="zákl. přenesená",$N$152,0)</f>
        <v>0</v>
      </c>
      <c r="BH152" s="126">
        <f>IF($U$152="sníž. přenesená",$N$152,0)</f>
        <v>0</v>
      </c>
      <c r="BI152" s="126">
        <f>IF($U$152="nulová",$N$152,0)</f>
        <v>0</v>
      </c>
      <c r="BJ152" s="80" t="s">
        <v>17</v>
      </c>
      <c r="BK152" s="126">
        <f>ROUND($L$152*$K$152,2)</f>
        <v>0</v>
      </c>
      <c r="BL152" s="80" t="s">
        <v>127</v>
      </c>
      <c r="BM152" s="80" t="s">
        <v>515</v>
      </c>
    </row>
    <row r="153" spans="2:47" s="6" customFormat="1" ht="16.5" customHeight="1">
      <c r="B153" s="21"/>
      <c r="C153" s="22"/>
      <c r="D153" s="22"/>
      <c r="E153" s="22"/>
      <c r="F153" s="265" t="s">
        <v>516</v>
      </c>
      <c r="G153" s="244"/>
      <c r="H153" s="244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41"/>
      <c r="T153" s="50"/>
      <c r="U153" s="22"/>
      <c r="V153" s="22"/>
      <c r="W153" s="22"/>
      <c r="X153" s="22"/>
      <c r="Y153" s="22"/>
      <c r="Z153" s="22"/>
      <c r="AA153" s="51"/>
      <c r="AT153" s="6" t="s">
        <v>129</v>
      </c>
      <c r="AU153" s="6" t="s">
        <v>76</v>
      </c>
    </row>
    <row r="154" spans="2:65" s="6" customFormat="1" ht="15.75" customHeight="1">
      <c r="B154" s="21"/>
      <c r="C154" s="137" t="s">
        <v>229</v>
      </c>
      <c r="D154" s="137" t="s">
        <v>284</v>
      </c>
      <c r="E154" s="138" t="s">
        <v>371</v>
      </c>
      <c r="F154" s="291" t="s">
        <v>372</v>
      </c>
      <c r="G154" s="292"/>
      <c r="H154" s="292"/>
      <c r="I154" s="292"/>
      <c r="J154" s="139" t="s">
        <v>294</v>
      </c>
      <c r="K154" s="140">
        <v>120.435</v>
      </c>
      <c r="L154" s="293"/>
      <c r="M154" s="292"/>
      <c r="N154" s="294">
        <f>ROUND($L$154*$K$154,2)</f>
        <v>0</v>
      </c>
      <c r="O154" s="271"/>
      <c r="P154" s="271"/>
      <c r="Q154" s="271"/>
      <c r="R154" s="119" t="s">
        <v>126</v>
      </c>
      <c r="S154" s="41"/>
      <c r="T154" s="122"/>
      <c r="U154" s="123" t="s">
        <v>38</v>
      </c>
      <c r="V154" s="22"/>
      <c r="W154" s="22"/>
      <c r="X154" s="124">
        <v>0.00283</v>
      </c>
      <c r="Y154" s="124">
        <f>$X$154*$K$154</f>
        <v>0.34083105</v>
      </c>
      <c r="Z154" s="124">
        <v>0</v>
      </c>
      <c r="AA154" s="125">
        <f>$Z$154*$K$154</f>
        <v>0</v>
      </c>
      <c r="AR154" s="80" t="s">
        <v>253</v>
      </c>
      <c r="AT154" s="80" t="s">
        <v>284</v>
      </c>
      <c r="AU154" s="80" t="s">
        <v>76</v>
      </c>
      <c r="AY154" s="6" t="s">
        <v>121</v>
      </c>
      <c r="BE154" s="126">
        <f>IF($U$154="základní",$N$154,0)</f>
        <v>0</v>
      </c>
      <c r="BF154" s="126">
        <f>IF($U$154="snížená",$N$154,0)</f>
        <v>0</v>
      </c>
      <c r="BG154" s="126">
        <f>IF($U$154="zákl. přenesená",$N$154,0)</f>
        <v>0</v>
      </c>
      <c r="BH154" s="126">
        <f>IF($U$154="sníž. přenesená",$N$154,0)</f>
        <v>0</v>
      </c>
      <c r="BI154" s="126">
        <f>IF($U$154="nulová",$N$154,0)</f>
        <v>0</v>
      </c>
      <c r="BJ154" s="80" t="s">
        <v>17</v>
      </c>
      <c r="BK154" s="126">
        <f>ROUND($L$154*$K$154,2)</f>
        <v>0</v>
      </c>
      <c r="BL154" s="80" t="s">
        <v>127</v>
      </c>
      <c r="BM154" s="80" t="s">
        <v>517</v>
      </c>
    </row>
    <row r="155" spans="2:47" s="6" customFormat="1" ht="16.5" customHeight="1">
      <c r="B155" s="21"/>
      <c r="C155" s="22"/>
      <c r="D155" s="22"/>
      <c r="E155" s="22"/>
      <c r="F155" s="265" t="s">
        <v>518</v>
      </c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41"/>
      <c r="T155" s="50"/>
      <c r="U155" s="22"/>
      <c r="V155" s="22"/>
      <c r="W155" s="22"/>
      <c r="X155" s="22"/>
      <c r="Y155" s="22"/>
      <c r="Z155" s="22"/>
      <c r="AA155" s="51"/>
      <c r="AT155" s="6" t="s">
        <v>129</v>
      </c>
      <c r="AU155" s="6" t="s">
        <v>76</v>
      </c>
    </row>
    <row r="156" spans="2:51" s="6" customFormat="1" ht="15.75" customHeight="1">
      <c r="B156" s="130"/>
      <c r="C156" s="131"/>
      <c r="D156" s="131"/>
      <c r="E156" s="131"/>
      <c r="F156" s="287" t="s">
        <v>462</v>
      </c>
      <c r="G156" s="288"/>
      <c r="H156" s="288"/>
      <c r="I156" s="288"/>
      <c r="J156" s="131"/>
      <c r="K156" s="132">
        <v>120.435</v>
      </c>
      <c r="L156" s="131"/>
      <c r="M156" s="131"/>
      <c r="N156" s="131"/>
      <c r="O156" s="131"/>
      <c r="P156" s="131"/>
      <c r="Q156" s="131"/>
      <c r="R156" s="131"/>
      <c r="S156" s="133"/>
      <c r="T156" s="134"/>
      <c r="U156" s="131"/>
      <c r="V156" s="131"/>
      <c r="W156" s="131"/>
      <c r="X156" s="131"/>
      <c r="Y156" s="131"/>
      <c r="Z156" s="131"/>
      <c r="AA156" s="135"/>
      <c r="AT156" s="136" t="s">
        <v>283</v>
      </c>
      <c r="AU156" s="136" t="s">
        <v>76</v>
      </c>
      <c r="AV156" s="136" t="s">
        <v>76</v>
      </c>
      <c r="AW156" s="136" t="s">
        <v>68</v>
      </c>
      <c r="AX156" s="136" t="s">
        <v>17</v>
      </c>
      <c r="AY156" s="136" t="s">
        <v>121</v>
      </c>
    </row>
    <row r="157" spans="2:65" s="6" customFormat="1" ht="27" customHeight="1">
      <c r="B157" s="21"/>
      <c r="C157" s="117" t="s">
        <v>233</v>
      </c>
      <c r="D157" s="117" t="s">
        <v>122</v>
      </c>
      <c r="E157" s="118" t="s">
        <v>379</v>
      </c>
      <c r="F157" s="270" t="s">
        <v>380</v>
      </c>
      <c r="G157" s="271"/>
      <c r="H157" s="271"/>
      <c r="I157" s="271"/>
      <c r="J157" s="120" t="s">
        <v>294</v>
      </c>
      <c r="K157" s="121">
        <v>114.7</v>
      </c>
      <c r="L157" s="272"/>
      <c r="M157" s="271"/>
      <c r="N157" s="273">
        <f>ROUND($L$157*$K$157,2)</f>
        <v>0</v>
      </c>
      <c r="O157" s="271"/>
      <c r="P157" s="271"/>
      <c r="Q157" s="271"/>
      <c r="R157" s="119"/>
      <c r="S157" s="41"/>
      <c r="T157" s="122"/>
      <c r="U157" s="123" t="s">
        <v>38</v>
      </c>
      <c r="V157" s="22"/>
      <c r="W157" s="22"/>
      <c r="X157" s="124">
        <v>0.00578</v>
      </c>
      <c r="Y157" s="124">
        <f>$X$157*$K$157</f>
        <v>0.662966</v>
      </c>
      <c r="Z157" s="124">
        <v>0</v>
      </c>
      <c r="AA157" s="125">
        <f>$Z$157*$K$157</f>
        <v>0</v>
      </c>
      <c r="AR157" s="80" t="s">
        <v>127</v>
      </c>
      <c r="AT157" s="80" t="s">
        <v>122</v>
      </c>
      <c r="AU157" s="80" t="s">
        <v>76</v>
      </c>
      <c r="AY157" s="6" t="s">
        <v>121</v>
      </c>
      <c r="BE157" s="126">
        <f>IF($U$157="základní",$N$157,0)</f>
        <v>0</v>
      </c>
      <c r="BF157" s="126">
        <f>IF($U$157="snížená",$N$157,0)</f>
        <v>0</v>
      </c>
      <c r="BG157" s="126">
        <f>IF($U$157="zákl. přenesená",$N$157,0)</f>
        <v>0</v>
      </c>
      <c r="BH157" s="126">
        <f>IF($U$157="sníž. přenesená",$N$157,0)</f>
        <v>0</v>
      </c>
      <c r="BI157" s="126">
        <f>IF($U$157="nulová",$N$157,0)</f>
        <v>0</v>
      </c>
      <c r="BJ157" s="80" t="s">
        <v>17</v>
      </c>
      <c r="BK157" s="126">
        <f>ROUND($L$157*$K$157,2)</f>
        <v>0</v>
      </c>
      <c r="BL157" s="80" t="s">
        <v>127</v>
      </c>
      <c r="BM157" s="80" t="s">
        <v>519</v>
      </c>
    </row>
    <row r="158" spans="2:47" s="6" customFormat="1" ht="16.5" customHeight="1">
      <c r="B158" s="21"/>
      <c r="C158" s="22"/>
      <c r="D158" s="22"/>
      <c r="E158" s="22"/>
      <c r="F158" s="265" t="s">
        <v>380</v>
      </c>
      <c r="G158" s="244"/>
      <c r="H158" s="244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41"/>
      <c r="T158" s="50"/>
      <c r="U158" s="22"/>
      <c r="V158" s="22"/>
      <c r="W158" s="22"/>
      <c r="X158" s="22"/>
      <c r="Y158" s="22"/>
      <c r="Z158" s="22"/>
      <c r="AA158" s="51"/>
      <c r="AT158" s="6" t="s">
        <v>129</v>
      </c>
      <c r="AU158" s="6" t="s">
        <v>76</v>
      </c>
    </row>
    <row r="159" spans="2:51" s="6" customFormat="1" ht="15.75" customHeight="1">
      <c r="B159" s="130"/>
      <c r="C159" s="131"/>
      <c r="D159" s="131"/>
      <c r="E159" s="131"/>
      <c r="F159" s="287" t="s">
        <v>457</v>
      </c>
      <c r="G159" s="288"/>
      <c r="H159" s="288"/>
      <c r="I159" s="288"/>
      <c r="J159" s="131"/>
      <c r="K159" s="132">
        <v>114.7</v>
      </c>
      <c r="L159" s="131"/>
      <c r="M159" s="131"/>
      <c r="N159" s="131"/>
      <c r="O159" s="131"/>
      <c r="P159" s="131"/>
      <c r="Q159" s="131"/>
      <c r="R159" s="131"/>
      <c r="S159" s="133"/>
      <c r="T159" s="134"/>
      <c r="U159" s="131"/>
      <c r="V159" s="131"/>
      <c r="W159" s="131"/>
      <c r="X159" s="131"/>
      <c r="Y159" s="131"/>
      <c r="Z159" s="131"/>
      <c r="AA159" s="135"/>
      <c r="AT159" s="136" t="s">
        <v>283</v>
      </c>
      <c r="AU159" s="136" t="s">
        <v>76</v>
      </c>
      <c r="AV159" s="136" t="s">
        <v>76</v>
      </c>
      <c r="AW159" s="136" t="s">
        <v>101</v>
      </c>
      <c r="AX159" s="136" t="s">
        <v>17</v>
      </c>
      <c r="AY159" s="136" t="s">
        <v>121</v>
      </c>
    </row>
    <row r="160" spans="2:65" s="6" customFormat="1" ht="27" customHeight="1">
      <c r="B160" s="21"/>
      <c r="C160" s="117" t="s">
        <v>237</v>
      </c>
      <c r="D160" s="117" t="s">
        <v>122</v>
      </c>
      <c r="E160" s="118" t="s">
        <v>382</v>
      </c>
      <c r="F160" s="270" t="s">
        <v>383</v>
      </c>
      <c r="G160" s="271"/>
      <c r="H160" s="271"/>
      <c r="I160" s="271"/>
      <c r="J160" s="120" t="s">
        <v>158</v>
      </c>
      <c r="K160" s="121">
        <v>1.057</v>
      </c>
      <c r="L160" s="272"/>
      <c r="M160" s="271"/>
      <c r="N160" s="273">
        <f>ROUND($L$160*$K$160,2)</f>
        <v>0</v>
      </c>
      <c r="O160" s="271"/>
      <c r="P160" s="271"/>
      <c r="Q160" s="271"/>
      <c r="R160" s="119" t="s">
        <v>126</v>
      </c>
      <c r="S160" s="41"/>
      <c r="T160" s="122"/>
      <c r="U160" s="123" t="s">
        <v>38</v>
      </c>
      <c r="V160" s="22"/>
      <c r="W160" s="22"/>
      <c r="X160" s="124">
        <v>0</v>
      </c>
      <c r="Y160" s="124">
        <f>$X$160*$K$160</f>
        <v>0</v>
      </c>
      <c r="Z160" s="124">
        <v>0</v>
      </c>
      <c r="AA160" s="125">
        <f>$Z$160*$K$160</f>
        <v>0</v>
      </c>
      <c r="AR160" s="80" t="s">
        <v>127</v>
      </c>
      <c r="AT160" s="80" t="s">
        <v>122</v>
      </c>
      <c r="AU160" s="80" t="s">
        <v>76</v>
      </c>
      <c r="AY160" s="6" t="s">
        <v>121</v>
      </c>
      <c r="BE160" s="126">
        <f>IF($U$160="základní",$N$160,0)</f>
        <v>0</v>
      </c>
      <c r="BF160" s="126">
        <f>IF($U$160="snížená",$N$160,0)</f>
        <v>0</v>
      </c>
      <c r="BG160" s="126">
        <f>IF($U$160="zákl. přenesená",$N$160,0)</f>
        <v>0</v>
      </c>
      <c r="BH160" s="126">
        <f>IF($U$160="sníž. přenesená",$N$160,0)</f>
        <v>0</v>
      </c>
      <c r="BI160" s="126">
        <f>IF($U$160="nulová",$N$160,0)</f>
        <v>0</v>
      </c>
      <c r="BJ160" s="80" t="s">
        <v>17</v>
      </c>
      <c r="BK160" s="126">
        <f>ROUND($L$160*$K$160,2)</f>
        <v>0</v>
      </c>
      <c r="BL160" s="80" t="s">
        <v>127</v>
      </c>
      <c r="BM160" s="80" t="s">
        <v>520</v>
      </c>
    </row>
    <row r="161" spans="2:47" s="6" customFormat="1" ht="16.5" customHeight="1">
      <c r="B161" s="21"/>
      <c r="C161" s="22"/>
      <c r="D161" s="22"/>
      <c r="E161" s="22"/>
      <c r="F161" s="265" t="s">
        <v>521</v>
      </c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41"/>
      <c r="T161" s="50"/>
      <c r="U161" s="22"/>
      <c r="V161" s="22"/>
      <c r="W161" s="22"/>
      <c r="X161" s="22"/>
      <c r="Y161" s="22"/>
      <c r="Z161" s="22"/>
      <c r="AA161" s="51"/>
      <c r="AT161" s="6" t="s">
        <v>129</v>
      </c>
      <c r="AU161" s="6" t="s">
        <v>76</v>
      </c>
    </row>
    <row r="162" spans="2:63" s="106" customFormat="1" ht="30.75" customHeight="1">
      <c r="B162" s="107"/>
      <c r="C162" s="108"/>
      <c r="D162" s="116" t="s">
        <v>276</v>
      </c>
      <c r="E162" s="108"/>
      <c r="F162" s="108"/>
      <c r="G162" s="108"/>
      <c r="H162" s="108"/>
      <c r="I162" s="108"/>
      <c r="J162" s="108"/>
      <c r="K162" s="108"/>
      <c r="L162" s="108"/>
      <c r="M162" s="108"/>
      <c r="N162" s="269">
        <f>$BK$162</f>
        <v>0</v>
      </c>
      <c r="O162" s="268"/>
      <c r="P162" s="268"/>
      <c r="Q162" s="268"/>
      <c r="R162" s="108"/>
      <c r="S162" s="110"/>
      <c r="T162" s="111"/>
      <c r="U162" s="108"/>
      <c r="V162" s="108"/>
      <c r="W162" s="112">
        <f>SUM($W$163:$W$165)</f>
        <v>0</v>
      </c>
      <c r="X162" s="108"/>
      <c r="Y162" s="112">
        <f>SUM($Y$163:$Y$165)</f>
        <v>0.00140128</v>
      </c>
      <c r="Z162" s="108"/>
      <c r="AA162" s="113">
        <f>SUM($AA$163:$AA$165)</f>
        <v>0</v>
      </c>
      <c r="AR162" s="114" t="s">
        <v>76</v>
      </c>
      <c r="AT162" s="114" t="s">
        <v>67</v>
      </c>
      <c r="AU162" s="114" t="s">
        <v>17</v>
      </c>
      <c r="AY162" s="114" t="s">
        <v>121</v>
      </c>
      <c r="BK162" s="115">
        <f>SUM($BK$163:$BK$165)</f>
        <v>0</v>
      </c>
    </row>
    <row r="163" spans="2:65" s="6" customFormat="1" ht="27" customHeight="1">
      <c r="B163" s="21"/>
      <c r="C163" s="117" t="s">
        <v>241</v>
      </c>
      <c r="D163" s="117" t="s">
        <v>122</v>
      </c>
      <c r="E163" s="118" t="s">
        <v>414</v>
      </c>
      <c r="F163" s="270" t="s">
        <v>415</v>
      </c>
      <c r="G163" s="271"/>
      <c r="H163" s="271"/>
      <c r="I163" s="271"/>
      <c r="J163" s="120" t="s">
        <v>294</v>
      </c>
      <c r="K163" s="121">
        <v>8.758</v>
      </c>
      <c r="L163" s="272"/>
      <c r="M163" s="271"/>
      <c r="N163" s="273">
        <f>ROUND($L$163*$K$163,2)</f>
        <v>0</v>
      </c>
      <c r="O163" s="271"/>
      <c r="P163" s="271"/>
      <c r="Q163" s="271"/>
      <c r="R163" s="119" t="s">
        <v>126</v>
      </c>
      <c r="S163" s="41"/>
      <c r="T163" s="122"/>
      <c r="U163" s="123" t="s">
        <v>38</v>
      </c>
      <c r="V163" s="22"/>
      <c r="W163" s="22"/>
      <c r="X163" s="124">
        <v>0.00016</v>
      </c>
      <c r="Y163" s="124">
        <f>$X$163*$K$163</f>
        <v>0.00140128</v>
      </c>
      <c r="Z163" s="124">
        <v>0</v>
      </c>
      <c r="AA163" s="125">
        <f>$Z$163*$K$163</f>
        <v>0</v>
      </c>
      <c r="AR163" s="80" t="s">
        <v>127</v>
      </c>
      <c r="AT163" s="80" t="s">
        <v>122</v>
      </c>
      <c r="AU163" s="80" t="s">
        <v>76</v>
      </c>
      <c r="AY163" s="6" t="s">
        <v>121</v>
      </c>
      <c r="BE163" s="126">
        <f>IF($U$163="základní",$N$163,0)</f>
        <v>0</v>
      </c>
      <c r="BF163" s="126">
        <f>IF($U$163="snížená",$N$163,0)</f>
        <v>0</v>
      </c>
      <c r="BG163" s="126">
        <f>IF($U$163="zákl. přenesená",$N$163,0)</f>
        <v>0</v>
      </c>
      <c r="BH163" s="126">
        <f>IF($U$163="sníž. přenesená",$N$163,0)</f>
        <v>0</v>
      </c>
      <c r="BI163" s="126">
        <f>IF($U$163="nulová",$N$163,0)</f>
        <v>0</v>
      </c>
      <c r="BJ163" s="80" t="s">
        <v>17</v>
      </c>
      <c r="BK163" s="126">
        <f>ROUND($L$163*$K$163,2)</f>
        <v>0</v>
      </c>
      <c r="BL163" s="80" t="s">
        <v>127</v>
      </c>
      <c r="BM163" s="80" t="s">
        <v>522</v>
      </c>
    </row>
    <row r="164" spans="2:47" s="6" customFormat="1" ht="16.5" customHeight="1">
      <c r="B164" s="21"/>
      <c r="C164" s="22"/>
      <c r="D164" s="22"/>
      <c r="E164" s="22"/>
      <c r="F164" s="265" t="s">
        <v>523</v>
      </c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41"/>
      <c r="T164" s="50"/>
      <c r="U164" s="22"/>
      <c r="V164" s="22"/>
      <c r="W164" s="22"/>
      <c r="X164" s="22"/>
      <c r="Y164" s="22"/>
      <c r="Z164" s="22"/>
      <c r="AA164" s="51"/>
      <c r="AT164" s="6" t="s">
        <v>129</v>
      </c>
      <c r="AU164" s="6" t="s">
        <v>76</v>
      </c>
    </row>
    <row r="165" spans="2:51" s="6" customFormat="1" ht="15.75" customHeight="1">
      <c r="B165" s="130"/>
      <c r="C165" s="131"/>
      <c r="D165" s="131"/>
      <c r="E165" s="131"/>
      <c r="F165" s="287" t="s">
        <v>524</v>
      </c>
      <c r="G165" s="288"/>
      <c r="H165" s="288"/>
      <c r="I165" s="288"/>
      <c r="J165" s="131"/>
      <c r="K165" s="132">
        <v>8.758</v>
      </c>
      <c r="L165" s="131"/>
      <c r="M165" s="131"/>
      <c r="N165" s="131"/>
      <c r="O165" s="131"/>
      <c r="P165" s="131"/>
      <c r="Q165" s="131"/>
      <c r="R165" s="131"/>
      <c r="S165" s="133"/>
      <c r="T165" s="134"/>
      <c r="U165" s="131"/>
      <c r="V165" s="131"/>
      <c r="W165" s="131"/>
      <c r="X165" s="131"/>
      <c r="Y165" s="131"/>
      <c r="Z165" s="131"/>
      <c r="AA165" s="135"/>
      <c r="AT165" s="136" t="s">
        <v>283</v>
      </c>
      <c r="AU165" s="136" t="s">
        <v>76</v>
      </c>
      <c r="AV165" s="136" t="s">
        <v>76</v>
      </c>
      <c r="AW165" s="136" t="s">
        <v>101</v>
      </c>
      <c r="AX165" s="136" t="s">
        <v>17</v>
      </c>
      <c r="AY165" s="136" t="s">
        <v>121</v>
      </c>
    </row>
    <row r="166" spans="2:63" s="106" customFormat="1" ht="30.75" customHeight="1">
      <c r="B166" s="107"/>
      <c r="C166" s="108"/>
      <c r="D166" s="116" t="s">
        <v>277</v>
      </c>
      <c r="E166" s="108"/>
      <c r="F166" s="108"/>
      <c r="G166" s="108"/>
      <c r="H166" s="108"/>
      <c r="I166" s="108"/>
      <c r="J166" s="108"/>
      <c r="K166" s="108"/>
      <c r="L166" s="108"/>
      <c r="M166" s="108"/>
      <c r="N166" s="269">
        <f>$BK$166</f>
        <v>0</v>
      </c>
      <c r="O166" s="268"/>
      <c r="P166" s="268"/>
      <c r="Q166" s="268"/>
      <c r="R166" s="108"/>
      <c r="S166" s="110"/>
      <c r="T166" s="111"/>
      <c r="U166" s="108"/>
      <c r="V166" s="108"/>
      <c r="W166" s="112">
        <f>SUM($W$167:$W$171)</f>
        <v>0</v>
      </c>
      <c r="X166" s="108"/>
      <c r="Y166" s="112">
        <f>SUM($Y$167:$Y$171)</f>
        <v>0.07798680000000001</v>
      </c>
      <c r="Z166" s="108"/>
      <c r="AA166" s="113">
        <f>SUM($AA$167:$AA$171)</f>
        <v>0</v>
      </c>
      <c r="AR166" s="114" t="s">
        <v>76</v>
      </c>
      <c r="AT166" s="114" t="s">
        <v>67</v>
      </c>
      <c r="AU166" s="114" t="s">
        <v>17</v>
      </c>
      <c r="AY166" s="114" t="s">
        <v>121</v>
      </c>
      <c r="BK166" s="115">
        <f>SUM($BK$167:$BK$171)</f>
        <v>0</v>
      </c>
    </row>
    <row r="167" spans="2:65" s="6" customFormat="1" ht="27" customHeight="1">
      <c r="B167" s="21"/>
      <c r="C167" s="117" t="s">
        <v>245</v>
      </c>
      <c r="D167" s="117" t="s">
        <v>122</v>
      </c>
      <c r="E167" s="118" t="s">
        <v>421</v>
      </c>
      <c r="F167" s="270" t="s">
        <v>422</v>
      </c>
      <c r="G167" s="271"/>
      <c r="H167" s="271"/>
      <c r="I167" s="271"/>
      <c r="J167" s="120" t="s">
        <v>294</v>
      </c>
      <c r="K167" s="121">
        <v>268.92</v>
      </c>
      <c r="L167" s="272"/>
      <c r="M167" s="271"/>
      <c r="N167" s="273">
        <f>ROUND($L$167*$K$167,2)</f>
        <v>0</v>
      </c>
      <c r="O167" s="271"/>
      <c r="P167" s="271"/>
      <c r="Q167" s="271"/>
      <c r="R167" s="119" t="s">
        <v>126</v>
      </c>
      <c r="S167" s="41"/>
      <c r="T167" s="122"/>
      <c r="U167" s="123" t="s">
        <v>38</v>
      </c>
      <c r="V167" s="22"/>
      <c r="W167" s="22"/>
      <c r="X167" s="124">
        <v>0</v>
      </c>
      <c r="Y167" s="124">
        <f>$X$167*$K$167</f>
        <v>0</v>
      </c>
      <c r="Z167" s="124">
        <v>0</v>
      </c>
      <c r="AA167" s="125">
        <f>$Z$167*$K$167</f>
        <v>0</v>
      </c>
      <c r="AR167" s="80" t="s">
        <v>127</v>
      </c>
      <c r="AT167" s="80" t="s">
        <v>122</v>
      </c>
      <c r="AU167" s="80" t="s">
        <v>76</v>
      </c>
      <c r="AY167" s="6" t="s">
        <v>121</v>
      </c>
      <c r="BE167" s="126">
        <f>IF($U$167="základní",$N$167,0)</f>
        <v>0</v>
      </c>
      <c r="BF167" s="126">
        <f>IF($U$167="snížená",$N$167,0)</f>
        <v>0</v>
      </c>
      <c r="BG167" s="126">
        <f>IF($U$167="zákl. přenesená",$N$167,0)</f>
        <v>0</v>
      </c>
      <c r="BH167" s="126">
        <f>IF($U$167="sníž. přenesená",$N$167,0)</f>
        <v>0</v>
      </c>
      <c r="BI167" s="126">
        <f>IF($U$167="nulová",$N$167,0)</f>
        <v>0</v>
      </c>
      <c r="BJ167" s="80" t="s">
        <v>17</v>
      </c>
      <c r="BK167" s="126">
        <f>ROUND($L$167*$K$167,2)</f>
        <v>0</v>
      </c>
      <c r="BL167" s="80" t="s">
        <v>127</v>
      </c>
      <c r="BM167" s="80" t="s">
        <v>525</v>
      </c>
    </row>
    <row r="168" spans="2:47" s="6" customFormat="1" ht="16.5" customHeight="1">
      <c r="B168" s="21"/>
      <c r="C168" s="22"/>
      <c r="D168" s="22"/>
      <c r="E168" s="22"/>
      <c r="F168" s="265" t="s">
        <v>526</v>
      </c>
      <c r="G168" s="244"/>
      <c r="H168" s="244"/>
      <c r="I168" s="244"/>
      <c r="J168" s="244"/>
      <c r="K168" s="244"/>
      <c r="L168" s="244"/>
      <c r="M168" s="244"/>
      <c r="N168" s="244"/>
      <c r="O168" s="244"/>
      <c r="P168" s="244"/>
      <c r="Q168" s="244"/>
      <c r="R168" s="244"/>
      <c r="S168" s="41"/>
      <c r="T168" s="50"/>
      <c r="U168" s="22"/>
      <c r="V168" s="22"/>
      <c r="W168" s="22"/>
      <c r="X168" s="22"/>
      <c r="Y168" s="22"/>
      <c r="Z168" s="22"/>
      <c r="AA168" s="51"/>
      <c r="AT168" s="6" t="s">
        <v>129</v>
      </c>
      <c r="AU168" s="6" t="s">
        <v>76</v>
      </c>
    </row>
    <row r="169" spans="2:51" s="6" customFormat="1" ht="15.75" customHeight="1">
      <c r="B169" s="130"/>
      <c r="C169" s="131"/>
      <c r="D169" s="131"/>
      <c r="E169" s="131"/>
      <c r="F169" s="287" t="s">
        <v>527</v>
      </c>
      <c r="G169" s="288"/>
      <c r="H169" s="288"/>
      <c r="I169" s="288"/>
      <c r="J169" s="131"/>
      <c r="K169" s="132">
        <v>268.92</v>
      </c>
      <c r="L169" s="131"/>
      <c r="M169" s="131"/>
      <c r="N169" s="131"/>
      <c r="O169" s="131"/>
      <c r="P169" s="131"/>
      <c r="Q169" s="131"/>
      <c r="R169" s="131"/>
      <c r="S169" s="133"/>
      <c r="T169" s="134"/>
      <c r="U169" s="131"/>
      <c r="V169" s="131"/>
      <c r="W169" s="131"/>
      <c r="X169" s="131"/>
      <c r="Y169" s="131"/>
      <c r="Z169" s="131"/>
      <c r="AA169" s="135"/>
      <c r="AT169" s="136" t="s">
        <v>283</v>
      </c>
      <c r="AU169" s="136" t="s">
        <v>76</v>
      </c>
      <c r="AV169" s="136" t="s">
        <v>76</v>
      </c>
      <c r="AW169" s="136" t="s">
        <v>101</v>
      </c>
      <c r="AX169" s="136" t="s">
        <v>17</v>
      </c>
      <c r="AY169" s="136" t="s">
        <v>121</v>
      </c>
    </row>
    <row r="170" spans="2:65" s="6" customFormat="1" ht="27" customHeight="1">
      <c r="B170" s="21"/>
      <c r="C170" s="117" t="s">
        <v>249</v>
      </c>
      <c r="D170" s="117" t="s">
        <v>122</v>
      </c>
      <c r="E170" s="118" t="s">
        <v>426</v>
      </c>
      <c r="F170" s="270" t="s">
        <v>427</v>
      </c>
      <c r="G170" s="271"/>
      <c r="H170" s="271"/>
      <c r="I170" s="271"/>
      <c r="J170" s="120" t="s">
        <v>294</v>
      </c>
      <c r="K170" s="121">
        <v>268.92</v>
      </c>
      <c r="L170" s="272"/>
      <c r="M170" s="271"/>
      <c r="N170" s="273">
        <f>ROUND($L$170*$K$170,2)</f>
        <v>0</v>
      </c>
      <c r="O170" s="271"/>
      <c r="P170" s="271"/>
      <c r="Q170" s="271"/>
      <c r="R170" s="119" t="s">
        <v>126</v>
      </c>
      <c r="S170" s="41"/>
      <c r="T170" s="122"/>
      <c r="U170" s="123" t="s">
        <v>38</v>
      </c>
      <c r="V170" s="22"/>
      <c r="W170" s="22"/>
      <c r="X170" s="124">
        <v>0.00029</v>
      </c>
      <c r="Y170" s="124">
        <f>$X$170*$K$170</f>
        <v>0.07798680000000001</v>
      </c>
      <c r="Z170" s="124">
        <v>0</v>
      </c>
      <c r="AA170" s="125">
        <f>$Z$170*$K$170</f>
        <v>0</v>
      </c>
      <c r="AR170" s="80" t="s">
        <v>127</v>
      </c>
      <c r="AT170" s="80" t="s">
        <v>122</v>
      </c>
      <c r="AU170" s="80" t="s">
        <v>76</v>
      </c>
      <c r="AY170" s="6" t="s">
        <v>121</v>
      </c>
      <c r="BE170" s="126">
        <f>IF($U$170="základní",$N$170,0)</f>
        <v>0</v>
      </c>
      <c r="BF170" s="126">
        <f>IF($U$170="snížená",$N$170,0)</f>
        <v>0</v>
      </c>
      <c r="BG170" s="126">
        <f>IF($U$170="zákl. přenesená",$N$170,0)</f>
        <v>0</v>
      </c>
      <c r="BH170" s="126">
        <f>IF($U$170="sníž. přenesená",$N$170,0)</f>
        <v>0</v>
      </c>
      <c r="BI170" s="126">
        <f>IF($U$170="nulová",$N$170,0)</f>
        <v>0</v>
      </c>
      <c r="BJ170" s="80" t="s">
        <v>17</v>
      </c>
      <c r="BK170" s="126">
        <f>ROUND($L$170*$K$170,2)</f>
        <v>0</v>
      </c>
      <c r="BL170" s="80" t="s">
        <v>127</v>
      </c>
      <c r="BM170" s="80" t="s">
        <v>528</v>
      </c>
    </row>
    <row r="171" spans="2:47" s="6" customFormat="1" ht="16.5" customHeight="1">
      <c r="B171" s="21"/>
      <c r="C171" s="22"/>
      <c r="D171" s="22"/>
      <c r="E171" s="22"/>
      <c r="F171" s="265" t="s">
        <v>529</v>
      </c>
      <c r="G171" s="244"/>
      <c r="H171" s="244"/>
      <c r="I171" s="244"/>
      <c r="J171" s="244"/>
      <c r="K171" s="244"/>
      <c r="L171" s="244"/>
      <c r="M171" s="244"/>
      <c r="N171" s="244"/>
      <c r="O171" s="244"/>
      <c r="P171" s="244"/>
      <c r="Q171" s="244"/>
      <c r="R171" s="244"/>
      <c r="S171" s="41"/>
      <c r="T171" s="127"/>
      <c r="U171" s="128"/>
      <c r="V171" s="128"/>
      <c r="W171" s="128"/>
      <c r="X171" s="128"/>
      <c r="Y171" s="128"/>
      <c r="Z171" s="128"/>
      <c r="AA171" s="129"/>
      <c r="AT171" s="6" t="s">
        <v>129</v>
      </c>
      <c r="AU171" s="6" t="s">
        <v>76</v>
      </c>
    </row>
    <row r="172" spans="2:19" s="6" customFormat="1" ht="7.5" customHeight="1">
      <c r="B172" s="36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41"/>
    </row>
    <row r="197" s="2" customFormat="1" ht="14.25" customHeight="1"/>
  </sheetData>
  <sheetProtection password="CC35" sheet="1" objects="1" scenarios="1" formatColumns="0" formatRows="0" sort="0" autoFilter="0"/>
  <mergeCells count="207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N62:Q62"/>
    <mergeCell ref="C69:R69"/>
    <mergeCell ref="F71:Q71"/>
    <mergeCell ref="F72:Q72"/>
    <mergeCell ref="M74:P74"/>
    <mergeCell ref="M76:Q76"/>
    <mergeCell ref="F79:I79"/>
    <mergeCell ref="L79:M79"/>
    <mergeCell ref="N79:Q79"/>
    <mergeCell ref="F83:I83"/>
    <mergeCell ref="L83:M83"/>
    <mergeCell ref="N83:Q83"/>
    <mergeCell ref="F84:R84"/>
    <mergeCell ref="F85:I85"/>
    <mergeCell ref="F87:I87"/>
    <mergeCell ref="L87:M87"/>
    <mergeCell ref="N87:Q87"/>
    <mergeCell ref="F88:R88"/>
    <mergeCell ref="F89:I89"/>
    <mergeCell ref="L89:M89"/>
    <mergeCell ref="N89:Q89"/>
    <mergeCell ref="F90:R90"/>
    <mergeCell ref="F91:I91"/>
    <mergeCell ref="F92:I92"/>
    <mergeCell ref="L92:M92"/>
    <mergeCell ref="N92:Q92"/>
    <mergeCell ref="F93:R93"/>
    <mergeCell ref="F94:I94"/>
    <mergeCell ref="L94:M94"/>
    <mergeCell ref="N94:Q94"/>
    <mergeCell ref="F95:R95"/>
    <mergeCell ref="F98:I98"/>
    <mergeCell ref="L98:M98"/>
    <mergeCell ref="N98:Q98"/>
    <mergeCell ref="F99:R99"/>
    <mergeCell ref="F100:I100"/>
    <mergeCell ref="N97:Q97"/>
    <mergeCell ref="F101:I101"/>
    <mergeCell ref="L101:M101"/>
    <mergeCell ref="N101:Q101"/>
    <mergeCell ref="F102:R102"/>
    <mergeCell ref="F103:I103"/>
    <mergeCell ref="F104:I104"/>
    <mergeCell ref="L104:M104"/>
    <mergeCell ref="N104:Q104"/>
    <mergeCell ref="F105:R105"/>
    <mergeCell ref="F106:I106"/>
    <mergeCell ref="F107:I107"/>
    <mergeCell ref="L107:M107"/>
    <mergeCell ref="N107:Q107"/>
    <mergeCell ref="F108:R108"/>
    <mergeCell ref="F109:I109"/>
    <mergeCell ref="F110:I110"/>
    <mergeCell ref="F111:I111"/>
    <mergeCell ref="L111:M111"/>
    <mergeCell ref="N111:Q111"/>
    <mergeCell ref="F112:R112"/>
    <mergeCell ref="F113:I113"/>
    <mergeCell ref="L113:M113"/>
    <mergeCell ref="N113:Q113"/>
    <mergeCell ref="F114:R114"/>
    <mergeCell ref="F115:I115"/>
    <mergeCell ref="L115:M115"/>
    <mergeCell ref="N115:Q115"/>
    <mergeCell ref="F116:R116"/>
    <mergeCell ref="F118:I118"/>
    <mergeCell ref="L118:M118"/>
    <mergeCell ref="N118:Q118"/>
    <mergeCell ref="F119:R119"/>
    <mergeCell ref="F120:I120"/>
    <mergeCell ref="L120:M120"/>
    <mergeCell ref="N120:Q120"/>
    <mergeCell ref="N117:Q117"/>
    <mergeCell ref="F121:R121"/>
    <mergeCell ref="F122:I122"/>
    <mergeCell ref="L122:M122"/>
    <mergeCell ref="N122:Q122"/>
    <mergeCell ref="F123:R123"/>
    <mergeCell ref="F125:I125"/>
    <mergeCell ref="L125:M125"/>
    <mergeCell ref="N125:Q125"/>
    <mergeCell ref="N124:Q124"/>
    <mergeCell ref="F126:R126"/>
    <mergeCell ref="F127:I127"/>
    <mergeCell ref="F128:I128"/>
    <mergeCell ref="L128:M128"/>
    <mergeCell ref="N128:Q128"/>
    <mergeCell ref="F129:R129"/>
    <mergeCell ref="F131:I131"/>
    <mergeCell ref="L131:M131"/>
    <mergeCell ref="N131:Q131"/>
    <mergeCell ref="F132:R132"/>
    <mergeCell ref="F133:I133"/>
    <mergeCell ref="F134:I134"/>
    <mergeCell ref="L134:M134"/>
    <mergeCell ref="N134:Q134"/>
    <mergeCell ref="F135:R135"/>
    <mergeCell ref="F136:I136"/>
    <mergeCell ref="F137:I137"/>
    <mergeCell ref="L137:M137"/>
    <mergeCell ref="N137:Q137"/>
    <mergeCell ref="F138:R138"/>
    <mergeCell ref="F139:I139"/>
    <mergeCell ref="F140:I140"/>
    <mergeCell ref="L140:M140"/>
    <mergeCell ref="N140:Q140"/>
    <mergeCell ref="F141:R141"/>
    <mergeCell ref="F143:I143"/>
    <mergeCell ref="L143:M143"/>
    <mergeCell ref="N143:Q143"/>
    <mergeCell ref="F144:R144"/>
    <mergeCell ref="F145:I145"/>
    <mergeCell ref="F146:I146"/>
    <mergeCell ref="L146:M146"/>
    <mergeCell ref="N146:Q146"/>
    <mergeCell ref="F147:R147"/>
    <mergeCell ref="F148:I148"/>
    <mergeCell ref="F149:I149"/>
    <mergeCell ref="L149:M149"/>
    <mergeCell ref="N149:Q149"/>
    <mergeCell ref="F150:R150"/>
    <mergeCell ref="F151:I151"/>
    <mergeCell ref="F152:I152"/>
    <mergeCell ref="L152:M152"/>
    <mergeCell ref="N152:Q152"/>
    <mergeCell ref="F153:R153"/>
    <mergeCell ref="F154:I154"/>
    <mergeCell ref="L154:M154"/>
    <mergeCell ref="N154:Q154"/>
    <mergeCell ref="F155:R155"/>
    <mergeCell ref="F156:I156"/>
    <mergeCell ref="F157:I157"/>
    <mergeCell ref="L157:M157"/>
    <mergeCell ref="N157:Q157"/>
    <mergeCell ref="F158:R158"/>
    <mergeCell ref="F167:I167"/>
    <mergeCell ref="L167:M167"/>
    <mergeCell ref="N167:Q167"/>
    <mergeCell ref="F168:R168"/>
    <mergeCell ref="F159:I159"/>
    <mergeCell ref="F160:I160"/>
    <mergeCell ref="L160:M160"/>
    <mergeCell ref="N160:Q160"/>
    <mergeCell ref="F161:R161"/>
    <mergeCell ref="F163:I163"/>
    <mergeCell ref="F169:I169"/>
    <mergeCell ref="F170:I170"/>
    <mergeCell ref="L170:M170"/>
    <mergeCell ref="N170:Q170"/>
    <mergeCell ref="F171:R171"/>
    <mergeCell ref="N80:Q80"/>
    <mergeCell ref="N81:Q81"/>
    <mergeCell ref="N82:Q82"/>
    <mergeCell ref="N86:Q86"/>
    <mergeCell ref="N96:Q96"/>
    <mergeCell ref="N130:Q130"/>
    <mergeCell ref="N142:Q142"/>
    <mergeCell ref="N162:Q162"/>
    <mergeCell ref="N166:Q166"/>
    <mergeCell ref="H1:K1"/>
    <mergeCell ref="S2:AC2"/>
    <mergeCell ref="F164:R164"/>
    <mergeCell ref="F165:I165"/>
    <mergeCell ref="L163:M163"/>
    <mergeCell ref="N163:Q163"/>
  </mergeCells>
  <hyperlinks>
    <hyperlink ref="F1:G1" location="C2" tooltip="Krycí list soupisu" display="1) Krycí list soupisu"/>
    <hyperlink ref="H1:K1" location="C49" tooltip="Rekapitulace" display="2) Rekapitulace"/>
    <hyperlink ref="L1:M1" location="C79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4"/>
      <c r="B1" s="151"/>
      <c r="C1" s="151"/>
      <c r="D1" s="152" t="s">
        <v>1</v>
      </c>
      <c r="E1" s="151"/>
      <c r="F1" s="153" t="s">
        <v>742</v>
      </c>
      <c r="G1" s="153"/>
      <c r="H1" s="264" t="s">
        <v>743</v>
      </c>
      <c r="I1" s="264"/>
      <c r="J1" s="264"/>
      <c r="K1" s="264"/>
      <c r="L1" s="153" t="s">
        <v>744</v>
      </c>
      <c r="M1" s="153"/>
      <c r="N1" s="151"/>
      <c r="O1" s="152" t="s">
        <v>92</v>
      </c>
      <c r="P1" s="151"/>
      <c r="Q1" s="151"/>
      <c r="R1" s="151"/>
      <c r="S1" s="153" t="s">
        <v>745</v>
      </c>
      <c r="T1" s="153"/>
      <c r="U1" s="154"/>
      <c r="V1" s="15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55" t="s">
        <v>5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8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76</v>
      </c>
    </row>
    <row r="4" spans="2:46" s="2" customFormat="1" ht="37.5" customHeight="1">
      <c r="B4" s="10"/>
      <c r="C4" s="243" t="s">
        <v>93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7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15.75" customHeight="1">
      <c r="B6" s="10"/>
      <c r="C6" s="11"/>
      <c r="D6" s="16" t="s">
        <v>14</v>
      </c>
      <c r="E6" s="11"/>
      <c r="F6" s="274" t="str">
        <f>'Rekapitulace stavby'!$K$6</f>
        <v>0251-17 - Krušnohorská poliklinika s.r.o., Žižkova 151, Litvínov</v>
      </c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12"/>
    </row>
    <row r="7" spans="2:18" s="6" customFormat="1" ht="18.75" customHeight="1">
      <c r="B7" s="21"/>
      <c r="C7" s="22"/>
      <c r="D7" s="15" t="s">
        <v>94</v>
      </c>
      <c r="E7" s="22"/>
      <c r="F7" s="245" t="s">
        <v>530</v>
      </c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5"/>
    </row>
    <row r="8" spans="2:18" s="6" customFormat="1" ht="14.2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5"/>
    </row>
    <row r="9" spans="2:18" s="6" customFormat="1" ht="15" customHeight="1">
      <c r="B9" s="21"/>
      <c r="C9" s="22"/>
      <c r="D9" s="16" t="s">
        <v>96</v>
      </c>
      <c r="E9" s="22"/>
      <c r="F9" s="17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5"/>
    </row>
    <row r="10" spans="2:18" s="6" customFormat="1" ht="15" customHeight="1">
      <c r="B10" s="21"/>
      <c r="C10" s="22"/>
      <c r="D10" s="16" t="s">
        <v>18</v>
      </c>
      <c r="E10" s="22"/>
      <c r="F10" s="17" t="s">
        <v>19</v>
      </c>
      <c r="G10" s="22"/>
      <c r="H10" s="22"/>
      <c r="I10" s="22"/>
      <c r="J10" s="22"/>
      <c r="K10" s="22"/>
      <c r="L10" s="22"/>
      <c r="M10" s="16" t="s">
        <v>20</v>
      </c>
      <c r="N10" s="22"/>
      <c r="O10" s="275" t="str">
        <f>'Rekapitulace stavby'!$AN$8</f>
        <v>17.05.2017</v>
      </c>
      <c r="P10" s="244"/>
      <c r="Q10" s="22"/>
      <c r="R10" s="25"/>
    </row>
    <row r="11" spans="2:18" s="6" customFormat="1" ht="7.5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5"/>
    </row>
    <row r="12" spans="2:18" s="6" customFormat="1" ht="15" customHeight="1">
      <c r="B12" s="21"/>
      <c r="C12" s="22"/>
      <c r="D12" s="16" t="s">
        <v>24</v>
      </c>
      <c r="E12" s="22"/>
      <c r="F12" s="22"/>
      <c r="G12" s="22"/>
      <c r="H12" s="22"/>
      <c r="I12" s="22"/>
      <c r="J12" s="22"/>
      <c r="K12" s="22"/>
      <c r="L12" s="22"/>
      <c r="M12" s="16" t="s">
        <v>25</v>
      </c>
      <c r="N12" s="22"/>
      <c r="O12" s="246"/>
      <c r="P12" s="244"/>
      <c r="Q12" s="22"/>
      <c r="R12" s="25"/>
    </row>
    <row r="13" spans="2:18" s="6" customFormat="1" ht="18.75" customHeight="1">
      <c r="B13" s="21"/>
      <c r="C13" s="22"/>
      <c r="D13" s="22"/>
      <c r="E13" s="17" t="s">
        <v>26</v>
      </c>
      <c r="F13" s="22"/>
      <c r="G13" s="22"/>
      <c r="H13" s="22"/>
      <c r="I13" s="22"/>
      <c r="J13" s="22"/>
      <c r="K13" s="22"/>
      <c r="L13" s="22"/>
      <c r="M13" s="16" t="s">
        <v>27</v>
      </c>
      <c r="N13" s="22"/>
      <c r="O13" s="246"/>
      <c r="P13" s="244"/>
      <c r="Q13" s="22"/>
      <c r="R13" s="25"/>
    </row>
    <row r="14" spans="2:18" s="6" customFormat="1" ht="7.5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5"/>
    </row>
    <row r="15" spans="2:18" s="6" customFormat="1" ht="15" customHeight="1">
      <c r="B15" s="21"/>
      <c r="C15" s="22"/>
      <c r="D15" s="16" t="s">
        <v>28</v>
      </c>
      <c r="E15" s="22"/>
      <c r="F15" s="22"/>
      <c r="G15" s="22"/>
      <c r="H15" s="22"/>
      <c r="I15" s="22"/>
      <c r="J15" s="22"/>
      <c r="K15" s="22"/>
      <c r="L15" s="22"/>
      <c r="M15" s="16" t="s">
        <v>25</v>
      </c>
      <c r="N15" s="22"/>
      <c r="O15" s="246" t="str">
        <f>IF('Rekapitulace stavby'!$AN$13="","",'Rekapitulace stavby'!$AN$13)</f>
        <v>Vyplň údaj</v>
      </c>
      <c r="P15" s="244"/>
      <c r="Q15" s="22"/>
      <c r="R15" s="25"/>
    </row>
    <row r="16" spans="2:18" s="6" customFormat="1" ht="18.75" customHeight="1">
      <c r="B16" s="21"/>
      <c r="C16" s="22"/>
      <c r="D16" s="22"/>
      <c r="E16" s="17" t="str">
        <f>IF('Rekapitulace stavby'!$E$14="","",'Rekapitulace stavby'!$E$14)</f>
        <v>Vyplň údaj</v>
      </c>
      <c r="F16" s="22"/>
      <c r="G16" s="22"/>
      <c r="H16" s="22"/>
      <c r="I16" s="22"/>
      <c r="J16" s="22"/>
      <c r="K16" s="22"/>
      <c r="L16" s="22"/>
      <c r="M16" s="16" t="s">
        <v>27</v>
      </c>
      <c r="N16" s="22"/>
      <c r="O16" s="246" t="str">
        <f>IF('Rekapitulace stavby'!$AN$14="","",'Rekapitulace stavby'!$AN$14)</f>
        <v>Vyplň údaj</v>
      </c>
      <c r="P16" s="244"/>
      <c r="Q16" s="22"/>
      <c r="R16" s="25"/>
    </row>
    <row r="17" spans="2:18" s="6" customFormat="1" ht="7.5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5"/>
    </row>
    <row r="18" spans="2:18" s="6" customFormat="1" ht="15" customHeight="1">
      <c r="B18" s="21"/>
      <c r="C18" s="22"/>
      <c r="D18" s="16" t="s">
        <v>30</v>
      </c>
      <c r="E18" s="22"/>
      <c r="F18" s="22"/>
      <c r="G18" s="22"/>
      <c r="H18" s="22"/>
      <c r="I18" s="22"/>
      <c r="J18" s="22"/>
      <c r="K18" s="22"/>
      <c r="L18" s="22"/>
      <c r="M18" s="16" t="s">
        <v>25</v>
      </c>
      <c r="N18" s="22"/>
      <c r="O18" s="246" t="s">
        <v>31</v>
      </c>
      <c r="P18" s="244"/>
      <c r="Q18" s="22"/>
      <c r="R18" s="25"/>
    </row>
    <row r="19" spans="2:18" s="6" customFormat="1" ht="18.75" customHeight="1">
      <c r="B19" s="21"/>
      <c r="C19" s="22"/>
      <c r="D19" s="22"/>
      <c r="E19" s="17" t="s">
        <v>32</v>
      </c>
      <c r="F19" s="22"/>
      <c r="G19" s="22"/>
      <c r="H19" s="22"/>
      <c r="I19" s="22"/>
      <c r="J19" s="22"/>
      <c r="K19" s="22"/>
      <c r="L19" s="22"/>
      <c r="M19" s="16" t="s">
        <v>27</v>
      </c>
      <c r="N19" s="22"/>
      <c r="O19" s="246" t="s">
        <v>33</v>
      </c>
      <c r="P19" s="244"/>
      <c r="Q19" s="22"/>
      <c r="R19" s="25"/>
    </row>
    <row r="20" spans="2:18" s="6" customFormat="1" ht="7.5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/>
    </row>
    <row r="21" spans="2:18" s="6" customFormat="1" ht="15" customHeight="1">
      <c r="B21" s="21"/>
      <c r="C21" s="22"/>
      <c r="D21" s="16" t="s">
        <v>35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5"/>
    </row>
    <row r="22" spans="2:18" s="80" customFormat="1" ht="15.75" customHeight="1">
      <c r="B22" s="81"/>
      <c r="C22" s="82"/>
      <c r="D22" s="82"/>
      <c r="E22" s="261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82"/>
      <c r="R22" s="83"/>
    </row>
    <row r="23" spans="2:18" s="6" customFormat="1" ht="7.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5"/>
    </row>
    <row r="24" spans="2:18" s="6" customFormat="1" ht="7.5" customHeight="1">
      <c r="B24" s="21"/>
      <c r="C24" s="22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22"/>
      <c r="R24" s="25"/>
    </row>
    <row r="25" spans="2:18" s="6" customFormat="1" ht="26.25" customHeight="1">
      <c r="B25" s="21"/>
      <c r="C25" s="22"/>
      <c r="D25" s="84" t="s">
        <v>36</v>
      </c>
      <c r="E25" s="22"/>
      <c r="F25" s="22"/>
      <c r="G25" s="22"/>
      <c r="H25" s="22"/>
      <c r="I25" s="22"/>
      <c r="J25" s="22"/>
      <c r="K25" s="22"/>
      <c r="L25" s="22"/>
      <c r="M25" s="234">
        <f>ROUNDUP($N$79,2)</f>
        <v>0</v>
      </c>
      <c r="N25" s="244"/>
      <c r="O25" s="244"/>
      <c r="P25" s="244"/>
      <c r="Q25" s="22"/>
      <c r="R25" s="25"/>
    </row>
    <row r="26" spans="2:18" s="6" customFormat="1" ht="7.5" customHeight="1">
      <c r="B26" s="21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2"/>
      <c r="R26" s="25"/>
    </row>
    <row r="27" spans="2:18" s="6" customFormat="1" ht="15" customHeight="1">
      <c r="B27" s="21"/>
      <c r="C27" s="22"/>
      <c r="D27" s="27" t="s">
        <v>37</v>
      </c>
      <c r="E27" s="27" t="s">
        <v>38</v>
      </c>
      <c r="F27" s="28">
        <v>0.21</v>
      </c>
      <c r="G27" s="85" t="s">
        <v>39</v>
      </c>
      <c r="H27" s="284">
        <f>SUM($BE$79:$BE$168)</f>
        <v>0</v>
      </c>
      <c r="I27" s="244"/>
      <c r="J27" s="244"/>
      <c r="K27" s="22"/>
      <c r="L27" s="22"/>
      <c r="M27" s="284">
        <f>SUM($BE$79:$BE$168)*$F$27</f>
        <v>0</v>
      </c>
      <c r="N27" s="244"/>
      <c r="O27" s="244"/>
      <c r="P27" s="244"/>
      <c r="Q27" s="22"/>
      <c r="R27" s="25"/>
    </row>
    <row r="28" spans="2:18" s="6" customFormat="1" ht="15" customHeight="1">
      <c r="B28" s="21"/>
      <c r="C28" s="22"/>
      <c r="D28" s="22"/>
      <c r="E28" s="27" t="s">
        <v>40</v>
      </c>
      <c r="F28" s="28">
        <v>0.15</v>
      </c>
      <c r="G28" s="85" t="s">
        <v>39</v>
      </c>
      <c r="H28" s="284">
        <f>SUM($BF$79:$BF$168)</f>
        <v>0</v>
      </c>
      <c r="I28" s="244"/>
      <c r="J28" s="244"/>
      <c r="K28" s="22"/>
      <c r="L28" s="22"/>
      <c r="M28" s="284">
        <f>SUM($BF$79:$BF$168)*$F$28</f>
        <v>0</v>
      </c>
      <c r="N28" s="244"/>
      <c r="O28" s="244"/>
      <c r="P28" s="244"/>
      <c r="Q28" s="22"/>
      <c r="R28" s="25"/>
    </row>
    <row r="29" spans="2:18" s="6" customFormat="1" ht="15" customHeight="1" hidden="1">
      <c r="B29" s="21"/>
      <c r="C29" s="22"/>
      <c r="D29" s="22"/>
      <c r="E29" s="27" t="s">
        <v>41</v>
      </c>
      <c r="F29" s="28">
        <v>0.21</v>
      </c>
      <c r="G29" s="85" t="s">
        <v>39</v>
      </c>
      <c r="H29" s="284">
        <f>SUM($BG$79:$BG$168)</f>
        <v>0</v>
      </c>
      <c r="I29" s="244"/>
      <c r="J29" s="244"/>
      <c r="K29" s="22"/>
      <c r="L29" s="22"/>
      <c r="M29" s="284">
        <v>0</v>
      </c>
      <c r="N29" s="244"/>
      <c r="O29" s="244"/>
      <c r="P29" s="244"/>
      <c r="Q29" s="22"/>
      <c r="R29" s="25"/>
    </row>
    <row r="30" spans="2:18" s="6" customFormat="1" ht="15" customHeight="1" hidden="1">
      <c r="B30" s="21"/>
      <c r="C30" s="22"/>
      <c r="D30" s="22"/>
      <c r="E30" s="27" t="s">
        <v>42</v>
      </c>
      <c r="F30" s="28">
        <v>0.15</v>
      </c>
      <c r="G30" s="85" t="s">
        <v>39</v>
      </c>
      <c r="H30" s="284">
        <f>SUM($BH$79:$BH$168)</f>
        <v>0</v>
      </c>
      <c r="I30" s="244"/>
      <c r="J30" s="244"/>
      <c r="K30" s="22"/>
      <c r="L30" s="22"/>
      <c r="M30" s="284">
        <v>0</v>
      </c>
      <c r="N30" s="244"/>
      <c r="O30" s="244"/>
      <c r="P30" s="244"/>
      <c r="Q30" s="22"/>
      <c r="R30" s="25"/>
    </row>
    <row r="31" spans="2:18" s="6" customFormat="1" ht="15" customHeight="1" hidden="1">
      <c r="B31" s="21"/>
      <c r="C31" s="22"/>
      <c r="D31" s="22"/>
      <c r="E31" s="27" t="s">
        <v>43</v>
      </c>
      <c r="F31" s="28">
        <v>0</v>
      </c>
      <c r="G31" s="85" t="s">
        <v>39</v>
      </c>
      <c r="H31" s="284">
        <f>SUM($BI$79:$BI$168)</f>
        <v>0</v>
      </c>
      <c r="I31" s="244"/>
      <c r="J31" s="244"/>
      <c r="K31" s="22"/>
      <c r="L31" s="22"/>
      <c r="M31" s="284">
        <v>0</v>
      </c>
      <c r="N31" s="244"/>
      <c r="O31" s="244"/>
      <c r="P31" s="244"/>
      <c r="Q31" s="22"/>
      <c r="R31" s="25"/>
    </row>
    <row r="32" spans="2:18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</row>
    <row r="33" spans="2:18" s="6" customFormat="1" ht="26.25" customHeight="1">
      <c r="B33" s="21"/>
      <c r="C33" s="31"/>
      <c r="D33" s="32" t="s">
        <v>44</v>
      </c>
      <c r="E33" s="33"/>
      <c r="F33" s="33"/>
      <c r="G33" s="86" t="s">
        <v>45</v>
      </c>
      <c r="H33" s="34" t="s">
        <v>46</v>
      </c>
      <c r="I33" s="33"/>
      <c r="J33" s="33"/>
      <c r="K33" s="33"/>
      <c r="L33" s="241">
        <f>ROUNDUP(SUM($M$25:$M$31),2)</f>
        <v>0</v>
      </c>
      <c r="M33" s="237"/>
      <c r="N33" s="237"/>
      <c r="O33" s="237"/>
      <c r="P33" s="242"/>
      <c r="Q33" s="31"/>
      <c r="R33" s="35"/>
    </row>
    <row r="34" spans="2:18" s="6" customFormat="1" ht="1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</row>
    <row r="38" spans="2:18" s="6" customFormat="1" ht="7.5" customHeight="1"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</row>
    <row r="39" spans="2:21" s="6" customFormat="1" ht="37.5" customHeight="1">
      <c r="B39" s="21"/>
      <c r="C39" s="243" t="s">
        <v>97</v>
      </c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85"/>
      <c r="T39" s="22"/>
      <c r="U39" s="22"/>
    </row>
    <row r="40" spans="2:21" s="6" customFormat="1" ht="7.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5"/>
      <c r="T40" s="22"/>
      <c r="U40" s="22"/>
    </row>
    <row r="41" spans="2:21" s="6" customFormat="1" ht="15" customHeight="1">
      <c r="B41" s="21"/>
      <c r="C41" s="16" t="s">
        <v>14</v>
      </c>
      <c r="D41" s="22"/>
      <c r="E41" s="22"/>
      <c r="F41" s="274" t="str">
        <f>$F$6</f>
        <v>0251-17 - Krušnohorská poliklinika s.r.o., Žižkova 151, Litvínov</v>
      </c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5"/>
      <c r="T41" s="22"/>
      <c r="U41" s="22"/>
    </row>
    <row r="42" spans="2:21" s="6" customFormat="1" ht="15" customHeight="1">
      <c r="B42" s="21"/>
      <c r="C42" s="15" t="s">
        <v>94</v>
      </c>
      <c r="D42" s="22"/>
      <c r="E42" s="22"/>
      <c r="F42" s="245" t="str">
        <f>$F$7</f>
        <v>část I - Stavební úpravy místnosti č. 1055,1056,1057</v>
      </c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5"/>
      <c r="T42" s="22"/>
      <c r="U42" s="22"/>
    </row>
    <row r="43" spans="2:21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5"/>
      <c r="T43" s="22"/>
      <c r="U43" s="22"/>
    </row>
    <row r="44" spans="2:21" s="6" customFormat="1" ht="18.75" customHeight="1">
      <c r="B44" s="21"/>
      <c r="C44" s="16" t="s">
        <v>18</v>
      </c>
      <c r="D44" s="22"/>
      <c r="E44" s="22"/>
      <c r="F44" s="17" t="str">
        <f>$F$10</f>
        <v> </v>
      </c>
      <c r="G44" s="22"/>
      <c r="H44" s="22"/>
      <c r="I44" s="22"/>
      <c r="J44" s="22"/>
      <c r="K44" s="16" t="s">
        <v>20</v>
      </c>
      <c r="L44" s="22"/>
      <c r="M44" s="275" t="str">
        <f>IF($O$10="","",$O$10)</f>
        <v>17.05.2017</v>
      </c>
      <c r="N44" s="244"/>
      <c r="O44" s="244"/>
      <c r="P44" s="244"/>
      <c r="Q44" s="22"/>
      <c r="R44" s="25"/>
      <c r="T44" s="22"/>
      <c r="U44" s="22"/>
    </row>
    <row r="45" spans="2:21" s="6" customFormat="1" ht="7.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T45" s="22"/>
      <c r="U45" s="22"/>
    </row>
    <row r="46" spans="2:21" s="6" customFormat="1" ht="15.75" customHeight="1">
      <c r="B46" s="21"/>
      <c r="C46" s="16" t="s">
        <v>24</v>
      </c>
      <c r="D46" s="22"/>
      <c r="E46" s="22"/>
      <c r="F46" s="17" t="str">
        <f>$E$13</f>
        <v>Krušnohorská poliklinika s.r.o., Žižkova 151, Litv</v>
      </c>
      <c r="G46" s="22"/>
      <c r="H46" s="22"/>
      <c r="I46" s="22"/>
      <c r="J46" s="22"/>
      <c r="K46" s="16" t="s">
        <v>30</v>
      </c>
      <c r="L46" s="22"/>
      <c r="M46" s="246" t="str">
        <f>$E$19</f>
        <v>VPH s.r.o.</v>
      </c>
      <c r="N46" s="244"/>
      <c r="O46" s="244"/>
      <c r="P46" s="244"/>
      <c r="Q46" s="244"/>
      <c r="R46" s="25"/>
      <c r="T46" s="22"/>
      <c r="U46" s="22"/>
    </row>
    <row r="47" spans="2:21" s="6" customFormat="1" ht="15" customHeight="1">
      <c r="B47" s="21"/>
      <c r="C47" s="16" t="s">
        <v>28</v>
      </c>
      <c r="D47" s="22"/>
      <c r="E47" s="22"/>
      <c r="F47" s="17" t="str">
        <f>IF($E$16="","",$E$16)</f>
        <v>Vyplň údaj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5"/>
      <c r="T47" s="22"/>
      <c r="U47" s="22"/>
    </row>
    <row r="48" spans="2:21" s="6" customFormat="1" ht="11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5"/>
      <c r="T48" s="22"/>
      <c r="U48" s="22"/>
    </row>
    <row r="49" spans="2:21" s="6" customFormat="1" ht="30" customHeight="1">
      <c r="B49" s="21"/>
      <c r="C49" s="282" t="s">
        <v>98</v>
      </c>
      <c r="D49" s="283"/>
      <c r="E49" s="283"/>
      <c r="F49" s="283"/>
      <c r="G49" s="283"/>
      <c r="H49" s="31"/>
      <c r="I49" s="31"/>
      <c r="J49" s="31"/>
      <c r="K49" s="31"/>
      <c r="L49" s="31"/>
      <c r="M49" s="31"/>
      <c r="N49" s="282" t="s">
        <v>99</v>
      </c>
      <c r="O49" s="283"/>
      <c r="P49" s="283"/>
      <c r="Q49" s="283"/>
      <c r="R49" s="35"/>
      <c r="T49" s="22"/>
      <c r="U49" s="22"/>
    </row>
    <row r="50" spans="2:21" s="6" customFormat="1" ht="11.25" customHeight="1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5"/>
      <c r="T50" s="22"/>
      <c r="U50" s="22"/>
    </row>
    <row r="51" spans="2:47" s="6" customFormat="1" ht="30" customHeight="1">
      <c r="B51" s="21"/>
      <c r="C51" s="60" t="s">
        <v>100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34">
        <f>ROUNDUP($N$79,2)</f>
        <v>0</v>
      </c>
      <c r="O51" s="244"/>
      <c r="P51" s="244"/>
      <c r="Q51" s="244"/>
      <c r="R51" s="25"/>
      <c r="T51" s="22"/>
      <c r="U51" s="22"/>
      <c r="AU51" s="6" t="s">
        <v>101</v>
      </c>
    </row>
    <row r="52" spans="2:21" s="66" customFormat="1" ht="25.5" customHeight="1">
      <c r="B52" s="90"/>
      <c r="C52" s="91"/>
      <c r="D52" s="91" t="s">
        <v>267</v>
      </c>
      <c r="E52" s="91"/>
      <c r="F52" s="91"/>
      <c r="G52" s="91"/>
      <c r="H52" s="91"/>
      <c r="I52" s="91"/>
      <c r="J52" s="91"/>
      <c r="K52" s="91"/>
      <c r="L52" s="91"/>
      <c r="M52" s="91"/>
      <c r="N52" s="278">
        <f>ROUNDUP($N$80,2)</f>
        <v>0</v>
      </c>
      <c r="O52" s="279"/>
      <c r="P52" s="279"/>
      <c r="Q52" s="279"/>
      <c r="R52" s="92"/>
      <c r="T52" s="91"/>
      <c r="U52" s="91"/>
    </row>
    <row r="53" spans="2:21" s="93" customFormat="1" ht="21" customHeight="1">
      <c r="B53" s="94"/>
      <c r="C53" s="95"/>
      <c r="D53" s="95" t="s">
        <v>269</v>
      </c>
      <c r="E53" s="95"/>
      <c r="F53" s="95"/>
      <c r="G53" s="95"/>
      <c r="H53" s="95"/>
      <c r="I53" s="95"/>
      <c r="J53" s="95"/>
      <c r="K53" s="95"/>
      <c r="L53" s="95"/>
      <c r="M53" s="95"/>
      <c r="N53" s="280">
        <f>ROUNDUP($N$81,2)</f>
        <v>0</v>
      </c>
      <c r="O53" s="281"/>
      <c r="P53" s="281"/>
      <c r="Q53" s="281"/>
      <c r="R53" s="96"/>
      <c r="T53" s="95"/>
      <c r="U53" s="95"/>
    </row>
    <row r="54" spans="2:21" s="93" customFormat="1" ht="21" customHeight="1">
      <c r="B54" s="94"/>
      <c r="C54" s="95"/>
      <c r="D54" s="95" t="s">
        <v>271</v>
      </c>
      <c r="E54" s="95"/>
      <c r="F54" s="95"/>
      <c r="G54" s="95"/>
      <c r="H54" s="95"/>
      <c r="I54" s="95"/>
      <c r="J54" s="95"/>
      <c r="K54" s="95"/>
      <c r="L54" s="95"/>
      <c r="M54" s="95"/>
      <c r="N54" s="280">
        <f>ROUNDUP($N$89,2)</f>
        <v>0</v>
      </c>
      <c r="O54" s="281"/>
      <c r="P54" s="281"/>
      <c r="Q54" s="281"/>
      <c r="R54" s="96"/>
      <c r="T54" s="95"/>
      <c r="U54" s="95"/>
    </row>
    <row r="55" spans="2:21" s="93" customFormat="1" ht="15.75" customHeight="1">
      <c r="B55" s="94"/>
      <c r="C55" s="95"/>
      <c r="D55" s="95" t="s">
        <v>270</v>
      </c>
      <c r="E55" s="95"/>
      <c r="F55" s="95"/>
      <c r="G55" s="95"/>
      <c r="H55" s="95"/>
      <c r="I55" s="95"/>
      <c r="J55" s="95"/>
      <c r="K55" s="95"/>
      <c r="L55" s="95"/>
      <c r="M55" s="95"/>
      <c r="N55" s="280">
        <f>ROUNDUP($N$96,2)</f>
        <v>0</v>
      </c>
      <c r="O55" s="281"/>
      <c r="P55" s="281"/>
      <c r="Q55" s="281"/>
      <c r="R55" s="96"/>
      <c r="T55" s="95"/>
      <c r="U55" s="95"/>
    </row>
    <row r="56" spans="2:21" s="66" customFormat="1" ht="25.5" customHeight="1">
      <c r="B56" s="90"/>
      <c r="C56" s="91"/>
      <c r="D56" s="91" t="s">
        <v>102</v>
      </c>
      <c r="E56" s="91"/>
      <c r="F56" s="91"/>
      <c r="G56" s="91"/>
      <c r="H56" s="91"/>
      <c r="I56" s="91"/>
      <c r="J56" s="91"/>
      <c r="K56" s="91"/>
      <c r="L56" s="91"/>
      <c r="M56" s="91"/>
      <c r="N56" s="278">
        <f>ROUNDUP($N$106,2)</f>
        <v>0</v>
      </c>
      <c r="O56" s="279"/>
      <c r="P56" s="279"/>
      <c r="Q56" s="279"/>
      <c r="R56" s="92"/>
      <c r="T56" s="91"/>
      <c r="U56" s="91"/>
    </row>
    <row r="57" spans="2:21" s="93" customFormat="1" ht="21" customHeight="1">
      <c r="B57" s="94"/>
      <c r="C57" s="95"/>
      <c r="D57" s="95" t="s">
        <v>431</v>
      </c>
      <c r="E57" s="95"/>
      <c r="F57" s="95"/>
      <c r="G57" s="95"/>
      <c r="H57" s="95"/>
      <c r="I57" s="95"/>
      <c r="J57" s="95"/>
      <c r="K57" s="95"/>
      <c r="L57" s="95"/>
      <c r="M57" s="95"/>
      <c r="N57" s="280">
        <f>ROUNDUP($N$107,2)</f>
        <v>0</v>
      </c>
      <c r="O57" s="281"/>
      <c r="P57" s="281"/>
      <c r="Q57" s="281"/>
      <c r="R57" s="96"/>
      <c r="T57" s="95"/>
      <c r="U57" s="95"/>
    </row>
    <row r="58" spans="2:21" s="93" customFormat="1" ht="21" customHeight="1">
      <c r="B58" s="94"/>
      <c r="C58" s="95"/>
      <c r="D58" s="95" t="s">
        <v>273</v>
      </c>
      <c r="E58" s="95"/>
      <c r="F58" s="95"/>
      <c r="G58" s="95"/>
      <c r="H58" s="95"/>
      <c r="I58" s="95"/>
      <c r="J58" s="95"/>
      <c r="K58" s="95"/>
      <c r="L58" s="95"/>
      <c r="M58" s="95"/>
      <c r="N58" s="280">
        <f>ROUNDUP($N$116,2)</f>
        <v>0</v>
      </c>
      <c r="O58" s="281"/>
      <c r="P58" s="281"/>
      <c r="Q58" s="281"/>
      <c r="R58" s="96"/>
      <c r="T58" s="95"/>
      <c r="U58" s="95"/>
    </row>
    <row r="59" spans="2:21" s="93" customFormat="1" ht="21" customHeight="1">
      <c r="B59" s="94"/>
      <c r="C59" s="95"/>
      <c r="D59" s="95" t="s">
        <v>275</v>
      </c>
      <c r="E59" s="95"/>
      <c r="F59" s="95"/>
      <c r="G59" s="95"/>
      <c r="H59" s="95"/>
      <c r="I59" s="95"/>
      <c r="J59" s="95"/>
      <c r="K59" s="95"/>
      <c r="L59" s="95"/>
      <c r="M59" s="95"/>
      <c r="N59" s="280">
        <f>ROUNDUP($N$138,2)</f>
        <v>0</v>
      </c>
      <c r="O59" s="281"/>
      <c r="P59" s="281"/>
      <c r="Q59" s="281"/>
      <c r="R59" s="96"/>
      <c r="T59" s="95"/>
      <c r="U59" s="95"/>
    </row>
    <row r="60" spans="2:21" s="93" customFormat="1" ht="21" customHeight="1">
      <c r="B60" s="94"/>
      <c r="C60" s="95"/>
      <c r="D60" s="95" t="s">
        <v>276</v>
      </c>
      <c r="E60" s="95"/>
      <c r="F60" s="95"/>
      <c r="G60" s="95"/>
      <c r="H60" s="95"/>
      <c r="I60" s="95"/>
      <c r="J60" s="95"/>
      <c r="K60" s="95"/>
      <c r="L60" s="95"/>
      <c r="M60" s="95"/>
      <c r="N60" s="280">
        <f>ROUNDUP($N$159,2)</f>
        <v>0</v>
      </c>
      <c r="O60" s="281"/>
      <c r="P60" s="281"/>
      <c r="Q60" s="281"/>
      <c r="R60" s="96"/>
      <c r="T60" s="95"/>
      <c r="U60" s="95"/>
    </row>
    <row r="61" spans="2:21" s="93" customFormat="1" ht="21" customHeight="1">
      <c r="B61" s="94"/>
      <c r="C61" s="95"/>
      <c r="D61" s="95" t="s">
        <v>277</v>
      </c>
      <c r="E61" s="95"/>
      <c r="F61" s="95"/>
      <c r="G61" s="95"/>
      <c r="H61" s="95"/>
      <c r="I61" s="95"/>
      <c r="J61" s="95"/>
      <c r="K61" s="95"/>
      <c r="L61" s="95"/>
      <c r="M61" s="95"/>
      <c r="N61" s="280">
        <f>ROUNDUP($N$163,2)</f>
        <v>0</v>
      </c>
      <c r="O61" s="281"/>
      <c r="P61" s="281"/>
      <c r="Q61" s="281"/>
      <c r="R61" s="96"/>
      <c r="T61" s="95"/>
      <c r="U61" s="95"/>
    </row>
    <row r="62" spans="2:21" s="6" customFormat="1" ht="22.5" customHeight="1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5"/>
      <c r="T62" s="22"/>
      <c r="U62" s="22"/>
    </row>
    <row r="63" spans="2:21" s="6" customFormat="1" ht="7.5" customHeight="1"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8"/>
      <c r="T63" s="22"/>
      <c r="U63" s="22"/>
    </row>
    <row r="67" spans="2:19" s="6" customFormat="1" ht="7.5" customHeight="1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1"/>
    </row>
    <row r="68" spans="2:19" s="6" customFormat="1" ht="37.5" customHeight="1">
      <c r="B68" s="21"/>
      <c r="C68" s="243" t="s">
        <v>106</v>
      </c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41"/>
    </row>
    <row r="69" spans="2:19" s="6" customFormat="1" ht="7.5" customHeight="1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41"/>
    </row>
    <row r="70" spans="2:19" s="6" customFormat="1" ht="15" customHeight="1">
      <c r="B70" s="21"/>
      <c r="C70" s="16" t="s">
        <v>14</v>
      </c>
      <c r="D70" s="22"/>
      <c r="E70" s="22"/>
      <c r="F70" s="274" t="str">
        <f>$F$6</f>
        <v>0251-17 - Krušnohorská poliklinika s.r.o., Žižkova 151, Litvínov</v>
      </c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2"/>
      <c r="S70" s="41"/>
    </row>
    <row r="71" spans="2:19" s="6" customFormat="1" ht="15" customHeight="1">
      <c r="B71" s="21"/>
      <c r="C71" s="15" t="s">
        <v>94</v>
      </c>
      <c r="D71" s="22"/>
      <c r="E71" s="22"/>
      <c r="F71" s="245" t="str">
        <f>$F$7</f>
        <v>část I - Stavební úpravy místnosti č. 1055,1056,1057</v>
      </c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2"/>
      <c r="S71" s="41"/>
    </row>
    <row r="72" spans="2:19" s="6" customFormat="1" ht="7.5" customHeight="1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41"/>
    </row>
    <row r="73" spans="2:19" s="6" customFormat="1" ht="18.75" customHeight="1">
      <c r="B73" s="21"/>
      <c r="C73" s="16" t="s">
        <v>18</v>
      </c>
      <c r="D73" s="22"/>
      <c r="E73" s="22"/>
      <c r="F73" s="17" t="str">
        <f>$F$10</f>
        <v> </v>
      </c>
      <c r="G73" s="22"/>
      <c r="H73" s="22"/>
      <c r="I73" s="22"/>
      <c r="J73" s="22"/>
      <c r="K73" s="16" t="s">
        <v>20</v>
      </c>
      <c r="L73" s="22"/>
      <c r="M73" s="275" t="str">
        <f>IF($O$10="","",$O$10)</f>
        <v>17.05.2017</v>
      </c>
      <c r="N73" s="244"/>
      <c r="O73" s="244"/>
      <c r="P73" s="244"/>
      <c r="Q73" s="22"/>
      <c r="R73" s="22"/>
      <c r="S73" s="41"/>
    </row>
    <row r="74" spans="2:19" s="6" customFormat="1" ht="7.5" customHeight="1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41"/>
    </row>
    <row r="75" spans="2:19" s="6" customFormat="1" ht="15.75" customHeight="1">
      <c r="B75" s="21"/>
      <c r="C75" s="16" t="s">
        <v>24</v>
      </c>
      <c r="D75" s="22"/>
      <c r="E75" s="22"/>
      <c r="F75" s="17" t="str">
        <f>$E$13</f>
        <v>Krušnohorská poliklinika s.r.o., Žižkova 151, Litv</v>
      </c>
      <c r="G75" s="22"/>
      <c r="H75" s="22"/>
      <c r="I75" s="22"/>
      <c r="J75" s="22"/>
      <c r="K75" s="16" t="s">
        <v>30</v>
      </c>
      <c r="L75" s="22"/>
      <c r="M75" s="246" t="str">
        <f>$E$19</f>
        <v>VPH s.r.o.</v>
      </c>
      <c r="N75" s="244"/>
      <c r="O75" s="244"/>
      <c r="P75" s="244"/>
      <c r="Q75" s="244"/>
      <c r="R75" s="22"/>
      <c r="S75" s="41"/>
    </row>
    <row r="76" spans="2:19" s="6" customFormat="1" ht="15" customHeight="1">
      <c r="B76" s="21"/>
      <c r="C76" s="16" t="s">
        <v>28</v>
      </c>
      <c r="D76" s="22"/>
      <c r="E76" s="22"/>
      <c r="F76" s="17" t="str">
        <f>IF($E$16="","",$E$16)</f>
        <v>Vyplň údaj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41"/>
    </row>
    <row r="77" spans="2:19" s="6" customFormat="1" ht="11.25" customHeight="1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41"/>
    </row>
    <row r="78" spans="2:27" s="97" customFormat="1" ht="30" customHeight="1">
      <c r="B78" s="98"/>
      <c r="C78" s="99" t="s">
        <v>107</v>
      </c>
      <c r="D78" s="100" t="s">
        <v>53</v>
      </c>
      <c r="E78" s="100" t="s">
        <v>49</v>
      </c>
      <c r="F78" s="276" t="s">
        <v>108</v>
      </c>
      <c r="G78" s="277"/>
      <c r="H78" s="277"/>
      <c r="I78" s="277"/>
      <c r="J78" s="100" t="s">
        <v>109</v>
      </c>
      <c r="K78" s="100" t="s">
        <v>110</v>
      </c>
      <c r="L78" s="276" t="s">
        <v>111</v>
      </c>
      <c r="M78" s="277"/>
      <c r="N78" s="276" t="s">
        <v>112</v>
      </c>
      <c r="O78" s="277"/>
      <c r="P78" s="277"/>
      <c r="Q78" s="277"/>
      <c r="R78" s="101" t="s">
        <v>113</v>
      </c>
      <c r="S78" s="102"/>
      <c r="T78" s="53" t="s">
        <v>114</v>
      </c>
      <c r="U78" s="54" t="s">
        <v>37</v>
      </c>
      <c r="V78" s="54" t="s">
        <v>115</v>
      </c>
      <c r="W78" s="54" t="s">
        <v>116</v>
      </c>
      <c r="X78" s="54" t="s">
        <v>117</v>
      </c>
      <c r="Y78" s="54" t="s">
        <v>118</v>
      </c>
      <c r="Z78" s="54" t="s">
        <v>119</v>
      </c>
      <c r="AA78" s="55" t="s">
        <v>120</v>
      </c>
    </row>
    <row r="79" spans="2:63" s="6" customFormat="1" ht="30" customHeight="1">
      <c r="B79" s="21"/>
      <c r="C79" s="60" t="s">
        <v>100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66">
        <f>$BK$79</f>
        <v>0</v>
      </c>
      <c r="O79" s="244"/>
      <c r="P79" s="244"/>
      <c r="Q79" s="244"/>
      <c r="R79" s="22"/>
      <c r="S79" s="41"/>
      <c r="T79" s="57"/>
      <c r="U79" s="58"/>
      <c r="V79" s="58"/>
      <c r="W79" s="103">
        <f>$W$80+$W$106</f>
        <v>0</v>
      </c>
      <c r="X79" s="58"/>
      <c r="Y79" s="103">
        <f>$Y$80+$Y$106</f>
        <v>2.82026791</v>
      </c>
      <c r="Z79" s="58"/>
      <c r="AA79" s="104">
        <f>$AA$80+$AA$106</f>
        <v>7.1090418</v>
      </c>
      <c r="AT79" s="6" t="s">
        <v>67</v>
      </c>
      <c r="AU79" s="6" t="s">
        <v>101</v>
      </c>
      <c r="BK79" s="105">
        <f>$BK$80+$BK$106</f>
        <v>0</v>
      </c>
    </row>
    <row r="80" spans="2:63" s="106" customFormat="1" ht="37.5" customHeight="1">
      <c r="B80" s="107"/>
      <c r="C80" s="108"/>
      <c r="D80" s="109" t="s">
        <v>267</v>
      </c>
      <c r="E80" s="108"/>
      <c r="F80" s="108"/>
      <c r="G80" s="108"/>
      <c r="H80" s="108"/>
      <c r="I80" s="108"/>
      <c r="J80" s="108"/>
      <c r="K80" s="108"/>
      <c r="L80" s="108"/>
      <c r="M80" s="108"/>
      <c r="N80" s="267">
        <f>$BK$80</f>
        <v>0</v>
      </c>
      <c r="O80" s="268"/>
      <c r="P80" s="268"/>
      <c r="Q80" s="268"/>
      <c r="R80" s="108"/>
      <c r="S80" s="110"/>
      <c r="T80" s="111"/>
      <c r="U80" s="108"/>
      <c r="V80" s="108"/>
      <c r="W80" s="112">
        <f>$W$81+$W$89</f>
        <v>0</v>
      </c>
      <c r="X80" s="108"/>
      <c r="Y80" s="112">
        <f>$Y$81+$Y$89</f>
        <v>1.1599160000000002</v>
      </c>
      <c r="Z80" s="108"/>
      <c r="AA80" s="113">
        <f>$AA$81+$AA$89</f>
        <v>1.243726</v>
      </c>
      <c r="AR80" s="114" t="s">
        <v>17</v>
      </c>
      <c r="AT80" s="114" t="s">
        <v>67</v>
      </c>
      <c r="AU80" s="114" t="s">
        <v>68</v>
      </c>
      <c r="AY80" s="114" t="s">
        <v>121</v>
      </c>
      <c r="BK80" s="115">
        <f>$BK$81+$BK$89</f>
        <v>0</v>
      </c>
    </row>
    <row r="81" spans="2:63" s="106" customFormat="1" ht="21" customHeight="1">
      <c r="B81" s="107"/>
      <c r="C81" s="108"/>
      <c r="D81" s="116" t="s">
        <v>269</v>
      </c>
      <c r="E81" s="108"/>
      <c r="F81" s="108"/>
      <c r="G81" s="108"/>
      <c r="H81" s="108"/>
      <c r="I81" s="108"/>
      <c r="J81" s="108"/>
      <c r="K81" s="108"/>
      <c r="L81" s="108"/>
      <c r="M81" s="108"/>
      <c r="N81" s="269">
        <f>$BK$81</f>
        <v>0</v>
      </c>
      <c r="O81" s="268"/>
      <c r="P81" s="268"/>
      <c r="Q81" s="268"/>
      <c r="R81" s="108"/>
      <c r="S81" s="110"/>
      <c r="T81" s="111"/>
      <c r="U81" s="108"/>
      <c r="V81" s="108"/>
      <c r="W81" s="112">
        <f>SUM($W$82:$W$88)</f>
        <v>0</v>
      </c>
      <c r="X81" s="108"/>
      <c r="Y81" s="112">
        <f>SUM($Y$82:$Y$88)</f>
        <v>1.1599160000000002</v>
      </c>
      <c r="Z81" s="108"/>
      <c r="AA81" s="113">
        <f>SUM($AA$82:$AA$88)</f>
        <v>0</v>
      </c>
      <c r="AR81" s="114" t="s">
        <v>17</v>
      </c>
      <c r="AT81" s="114" t="s">
        <v>67</v>
      </c>
      <c r="AU81" s="114" t="s">
        <v>17</v>
      </c>
      <c r="AY81" s="114" t="s">
        <v>121</v>
      </c>
      <c r="BK81" s="115">
        <f>SUM($BK$82:$BK$88)</f>
        <v>0</v>
      </c>
    </row>
    <row r="82" spans="2:65" s="6" customFormat="1" ht="27" customHeight="1">
      <c r="B82" s="21"/>
      <c r="C82" s="117" t="s">
        <v>17</v>
      </c>
      <c r="D82" s="117" t="s">
        <v>122</v>
      </c>
      <c r="E82" s="118" t="s">
        <v>298</v>
      </c>
      <c r="F82" s="270" t="s">
        <v>299</v>
      </c>
      <c r="G82" s="271"/>
      <c r="H82" s="271"/>
      <c r="I82" s="271"/>
      <c r="J82" s="120" t="s">
        <v>294</v>
      </c>
      <c r="K82" s="121">
        <v>53.7</v>
      </c>
      <c r="L82" s="272"/>
      <c r="M82" s="271"/>
      <c r="N82" s="273">
        <f>ROUND($L$82*$K$82,2)</f>
        <v>0</v>
      </c>
      <c r="O82" s="271"/>
      <c r="P82" s="271"/>
      <c r="Q82" s="271"/>
      <c r="R82" s="119" t="s">
        <v>126</v>
      </c>
      <c r="S82" s="41"/>
      <c r="T82" s="122"/>
      <c r="U82" s="123" t="s">
        <v>38</v>
      </c>
      <c r="V82" s="22"/>
      <c r="W82" s="22"/>
      <c r="X82" s="124">
        <v>0.02048</v>
      </c>
      <c r="Y82" s="124">
        <f>$X$82*$K$82</f>
        <v>1.099776</v>
      </c>
      <c r="Z82" s="124">
        <v>0</v>
      </c>
      <c r="AA82" s="125">
        <f>$Z$82*$K$82</f>
        <v>0</v>
      </c>
      <c r="AR82" s="80" t="s">
        <v>138</v>
      </c>
      <c r="AT82" s="80" t="s">
        <v>122</v>
      </c>
      <c r="AU82" s="80" t="s">
        <v>76</v>
      </c>
      <c r="AY82" s="6" t="s">
        <v>121</v>
      </c>
      <c r="BE82" s="126">
        <f>IF($U$82="základní",$N$82,0)</f>
        <v>0</v>
      </c>
      <c r="BF82" s="126">
        <f>IF($U$82="snížená",$N$82,0)</f>
        <v>0</v>
      </c>
      <c r="BG82" s="126">
        <f>IF($U$82="zákl. přenesená",$N$82,0)</f>
        <v>0</v>
      </c>
      <c r="BH82" s="126">
        <f>IF($U$82="sníž. přenesená",$N$82,0)</f>
        <v>0</v>
      </c>
      <c r="BI82" s="126">
        <f>IF($U$82="nulová",$N$82,0)</f>
        <v>0</v>
      </c>
      <c r="BJ82" s="80" t="s">
        <v>17</v>
      </c>
      <c r="BK82" s="126">
        <f>ROUND($L$82*$K$82,2)</f>
        <v>0</v>
      </c>
      <c r="BL82" s="80" t="s">
        <v>138</v>
      </c>
      <c r="BM82" s="80" t="s">
        <v>432</v>
      </c>
    </row>
    <row r="83" spans="2:47" s="6" customFormat="1" ht="16.5" customHeight="1">
      <c r="B83" s="21"/>
      <c r="C83" s="22"/>
      <c r="D83" s="22"/>
      <c r="E83" s="22"/>
      <c r="F83" s="265" t="s">
        <v>301</v>
      </c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41"/>
      <c r="T83" s="50"/>
      <c r="U83" s="22"/>
      <c r="V83" s="22"/>
      <c r="W83" s="22"/>
      <c r="X83" s="22"/>
      <c r="Y83" s="22"/>
      <c r="Z83" s="22"/>
      <c r="AA83" s="51"/>
      <c r="AT83" s="6" t="s">
        <v>129</v>
      </c>
      <c r="AU83" s="6" t="s">
        <v>76</v>
      </c>
    </row>
    <row r="84" spans="2:51" s="6" customFormat="1" ht="15.75" customHeight="1">
      <c r="B84" s="130"/>
      <c r="C84" s="131"/>
      <c r="D84" s="131"/>
      <c r="E84" s="131"/>
      <c r="F84" s="287" t="s">
        <v>531</v>
      </c>
      <c r="G84" s="288"/>
      <c r="H84" s="288"/>
      <c r="I84" s="288"/>
      <c r="J84" s="131"/>
      <c r="K84" s="132">
        <v>53.7</v>
      </c>
      <c r="L84" s="131"/>
      <c r="M84" s="131"/>
      <c r="N84" s="131"/>
      <c r="O84" s="131"/>
      <c r="P84" s="131"/>
      <c r="Q84" s="131"/>
      <c r="R84" s="131"/>
      <c r="S84" s="133"/>
      <c r="T84" s="134"/>
      <c r="U84" s="131"/>
      <c r="V84" s="131"/>
      <c r="W84" s="131"/>
      <c r="X84" s="131"/>
      <c r="Y84" s="131"/>
      <c r="Z84" s="131"/>
      <c r="AA84" s="135"/>
      <c r="AT84" s="136" t="s">
        <v>283</v>
      </c>
      <c r="AU84" s="136" t="s">
        <v>76</v>
      </c>
      <c r="AV84" s="136" t="s">
        <v>76</v>
      </c>
      <c r="AW84" s="136" t="s">
        <v>101</v>
      </c>
      <c r="AX84" s="136" t="s">
        <v>17</v>
      </c>
      <c r="AY84" s="136" t="s">
        <v>121</v>
      </c>
    </row>
    <row r="85" spans="2:65" s="6" customFormat="1" ht="27" customHeight="1">
      <c r="B85" s="21"/>
      <c r="C85" s="117" t="s">
        <v>76</v>
      </c>
      <c r="D85" s="117" t="s">
        <v>122</v>
      </c>
      <c r="E85" s="118" t="s">
        <v>532</v>
      </c>
      <c r="F85" s="270" t="s">
        <v>533</v>
      </c>
      <c r="G85" s="271"/>
      <c r="H85" s="271"/>
      <c r="I85" s="271"/>
      <c r="J85" s="120" t="s">
        <v>125</v>
      </c>
      <c r="K85" s="121">
        <v>1</v>
      </c>
      <c r="L85" s="272"/>
      <c r="M85" s="271"/>
      <c r="N85" s="273">
        <f>ROUND($L$85*$K$85,2)</f>
        <v>0</v>
      </c>
      <c r="O85" s="271"/>
      <c r="P85" s="271"/>
      <c r="Q85" s="271"/>
      <c r="R85" s="119" t="s">
        <v>126</v>
      </c>
      <c r="S85" s="41"/>
      <c r="T85" s="122"/>
      <c r="U85" s="123" t="s">
        <v>38</v>
      </c>
      <c r="V85" s="22"/>
      <c r="W85" s="22"/>
      <c r="X85" s="124">
        <v>0.04634</v>
      </c>
      <c r="Y85" s="124">
        <f>$X$85*$K$85</f>
        <v>0.04634</v>
      </c>
      <c r="Z85" s="124">
        <v>0</v>
      </c>
      <c r="AA85" s="125">
        <f>$Z$85*$K$85</f>
        <v>0</v>
      </c>
      <c r="AR85" s="80" t="s">
        <v>138</v>
      </c>
      <c r="AT85" s="80" t="s">
        <v>122</v>
      </c>
      <c r="AU85" s="80" t="s">
        <v>76</v>
      </c>
      <c r="AY85" s="6" t="s">
        <v>121</v>
      </c>
      <c r="BE85" s="126">
        <f>IF($U$85="základní",$N$85,0)</f>
        <v>0</v>
      </c>
      <c r="BF85" s="126">
        <f>IF($U$85="snížená",$N$85,0)</f>
        <v>0</v>
      </c>
      <c r="BG85" s="126">
        <f>IF($U$85="zákl. přenesená",$N$85,0)</f>
        <v>0</v>
      </c>
      <c r="BH85" s="126">
        <f>IF($U$85="sníž. přenesená",$N$85,0)</f>
        <v>0</v>
      </c>
      <c r="BI85" s="126">
        <f>IF($U$85="nulová",$N$85,0)</f>
        <v>0</v>
      </c>
      <c r="BJ85" s="80" t="s">
        <v>17</v>
      </c>
      <c r="BK85" s="126">
        <f>ROUND($L$85*$K$85,2)</f>
        <v>0</v>
      </c>
      <c r="BL85" s="80" t="s">
        <v>138</v>
      </c>
      <c r="BM85" s="80" t="s">
        <v>534</v>
      </c>
    </row>
    <row r="86" spans="2:47" s="6" customFormat="1" ht="16.5" customHeight="1">
      <c r="B86" s="21"/>
      <c r="C86" s="22"/>
      <c r="D86" s="22"/>
      <c r="E86" s="22"/>
      <c r="F86" s="265" t="s">
        <v>535</v>
      </c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41"/>
      <c r="T86" s="50"/>
      <c r="U86" s="22"/>
      <c r="V86" s="22"/>
      <c r="W86" s="22"/>
      <c r="X86" s="22"/>
      <c r="Y86" s="22"/>
      <c r="Z86" s="22"/>
      <c r="AA86" s="51"/>
      <c r="AT86" s="6" t="s">
        <v>129</v>
      </c>
      <c r="AU86" s="6" t="s">
        <v>76</v>
      </c>
    </row>
    <row r="87" spans="2:65" s="6" customFormat="1" ht="15.75" customHeight="1">
      <c r="B87" s="21"/>
      <c r="C87" s="137" t="s">
        <v>133</v>
      </c>
      <c r="D87" s="137" t="s">
        <v>284</v>
      </c>
      <c r="E87" s="138" t="s">
        <v>536</v>
      </c>
      <c r="F87" s="291" t="s">
        <v>537</v>
      </c>
      <c r="G87" s="292"/>
      <c r="H87" s="292"/>
      <c r="I87" s="292"/>
      <c r="J87" s="139" t="s">
        <v>125</v>
      </c>
      <c r="K87" s="140">
        <v>1</v>
      </c>
      <c r="L87" s="293"/>
      <c r="M87" s="292"/>
      <c r="N87" s="294">
        <f>ROUND($L$87*$K$87,2)</f>
        <v>0</v>
      </c>
      <c r="O87" s="271"/>
      <c r="P87" s="271"/>
      <c r="Q87" s="271"/>
      <c r="R87" s="119" t="s">
        <v>126</v>
      </c>
      <c r="S87" s="41"/>
      <c r="T87" s="122"/>
      <c r="U87" s="123" t="s">
        <v>38</v>
      </c>
      <c r="V87" s="22"/>
      <c r="W87" s="22"/>
      <c r="X87" s="124">
        <v>0.0138</v>
      </c>
      <c r="Y87" s="124">
        <f>$X$87*$K$87</f>
        <v>0.0138</v>
      </c>
      <c r="Z87" s="124">
        <v>0</v>
      </c>
      <c r="AA87" s="125">
        <f>$Z$87*$K$87</f>
        <v>0</v>
      </c>
      <c r="AR87" s="80" t="s">
        <v>155</v>
      </c>
      <c r="AT87" s="80" t="s">
        <v>284</v>
      </c>
      <c r="AU87" s="80" t="s">
        <v>76</v>
      </c>
      <c r="AY87" s="6" t="s">
        <v>121</v>
      </c>
      <c r="BE87" s="126">
        <f>IF($U$87="základní",$N$87,0)</f>
        <v>0</v>
      </c>
      <c r="BF87" s="126">
        <f>IF($U$87="snížená",$N$87,0)</f>
        <v>0</v>
      </c>
      <c r="BG87" s="126">
        <f>IF($U$87="zákl. přenesená",$N$87,0)</f>
        <v>0</v>
      </c>
      <c r="BH87" s="126">
        <f>IF($U$87="sníž. přenesená",$N$87,0)</f>
        <v>0</v>
      </c>
      <c r="BI87" s="126">
        <f>IF($U$87="nulová",$N$87,0)</f>
        <v>0</v>
      </c>
      <c r="BJ87" s="80" t="s">
        <v>17</v>
      </c>
      <c r="BK87" s="126">
        <f>ROUND($L$87*$K$87,2)</f>
        <v>0</v>
      </c>
      <c r="BL87" s="80" t="s">
        <v>138</v>
      </c>
      <c r="BM87" s="80" t="s">
        <v>538</v>
      </c>
    </row>
    <row r="88" spans="2:47" s="6" customFormat="1" ht="16.5" customHeight="1">
      <c r="B88" s="21"/>
      <c r="C88" s="22"/>
      <c r="D88" s="22"/>
      <c r="E88" s="22"/>
      <c r="F88" s="265" t="s">
        <v>539</v>
      </c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41"/>
      <c r="T88" s="50"/>
      <c r="U88" s="22"/>
      <c r="V88" s="22"/>
      <c r="W88" s="22"/>
      <c r="X88" s="22"/>
      <c r="Y88" s="22"/>
      <c r="Z88" s="22"/>
      <c r="AA88" s="51"/>
      <c r="AT88" s="6" t="s">
        <v>129</v>
      </c>
      <c r="AU88" s="6" t="s">
        <v>76</v>
      </c>
    </row>
    <row r="89" spans="2:63" s="106" customFormat="1" ht="30.75" customHeight="1">
      <c r="B89" s="107"/>
      <c r="C89" s="108"/>
      <c r="D89" s="116" t="s">
        <v>271</v>
      </c>
      <c r="E89" s="108"/>
      <c r="F89" s="108"/>
      <c r="G89" s="108"/>
      <c r="H89" s="108"/>
      <c r="I89" s="108"/>
      <c r="J89" s="108"/>
      <c r="K89" s="108"/>
      <c r="L89" s="108"/>
      <c r="M89" s="108"/>
      <c r="N89" s="269">
        <f>$BK$89</f>
        <v>0</v>
      </c>
      <c r="O89" s="268"/>
      <c r="P89" s="268"/>
      <c r="Q89" s="268"/>
      <c r="R89" s="108"/>
      <c r="S89" s="110"/>
      <c r="T89" s="111"/>
      <c r="U89" s="108"/>
      <c r="V89" s="108"/>
      <c r="W89" s="112">
        <f>$W$90+SUM($W$91:$W$96)</f>
        <v>0</v>
      </c>
      <c r="X89" s="108"/>
      <c r="Y89" s="112">
        <f>$Y$90+SUM($Y$91:$Y$96)</f>
        <v>0</v>
      </c>
      <c r="Z89" s="108"/>
      <c r="AA89" s="113">
        <f>$AA$90+SUM($AA$91:$AA$96)</f>
        <v>1.243726</v>
      </c>
      <c r="AR89" s="114" t="s">
        <v>17</v>
      </c>
      <c r="AT89" s="114" t="s">
        <v>67</v>
      </c>
      <c r="AU89" s="114" t="s">
        <v>17</v>
      </c>
      <c r="AY89" s="114" t="s">
        <v>121</v>
      </c>
      <c r="BK89" s="115">
        <f>$BK$90+SUM($BK$91:$BK$96)</f>
        <v>0</v>
      </c>
    </row>
    <row r="90" spans="2:65" s="6" customFormat="1" ht="27" customHeight="1">
      <c r="B90" s="21"/>
      <c r="C90" s="117" t="s">
        <v>138</v>
      </c>
      <c r="D90" s="117" t="s">
        <v>122</v>
      </c>
      <c r="E90" s="118" t="s">
        <v>321</v>
      </c>
      <c r="F90" s="270" t="s">
        <v>322</v>
      </c>
      <c r="G90" s="271"/>
      <c r="H90" s="271"/>
      <c r="I90" s="271"/>
      <c r="J90" s="120" t="s">
        <v>294</v>
      </c>
      <c r="K90" s="121">
        <v>7.094</v>
      </c>
      <c r="L90" s="272"/>
      <c r="M90" s="271"/>
      <c r="N90" s="273">
        <f>ROUND($L$90*$K$90,2)</f>
        <v>0</v>
      </c>
      <c r="O90" s="271"/>
      <c r="P90" s="271"/>
      <c r="Q90" s="271"/>
      <c r="R90" s="119" t="s">
        <v>126</v>
      </c>
      <c r="S90" s="41"/>
      <c r="T90" s="122"/>
      <c r="U90" s="123" t="s">
        <v>38</v>
      </c>
      <c r="V90" s="22"/>
      <c r="W90" s="22"/>
      <c r="X90" s="124">
        <v>0</v>
      </c>
      <c r="Y90" s="124">
        <f>$X$90*$K$90</f>
        <v>0</v>
      </c>
      <c r="Z90" s="124">
        <v>0.131</v>
      </c>
      <c r="AA90" s="125">
        <f>$Z$90*$K$90</f>
        <v>0.9293140000000001</v>
      </c>
      <c r="AR90" s="80" t="s">
        <v>138</v>
      </c>
      <c r="AT90" s="80" t="s">
        <v>122</v>
      </c>
      <c r="AU90" s="80" t="s">
        <v>76</v>
      </c>
      <c r="AY90" s="6" t="s">
        <v>121</v>
      </c>
      <c r="BE90" s="126">
        <f>IF($U$90="základní",$N$90,0)</f>
        <v>0</v>
      </c>
      <c r="BF90" s="126">
        <f>IF($U$90="snížená",$N$90,0)</f>
        <v>0</v>
      </c>
      <c r="BG90" s="126">
        <f>IF($U$90="zákl. přenesená",$N$90,0)</f>
        <v>0</v>
      </c>
      <c r="BH90" s="126">
        <f>IF($U$90="sníž. přenesená",$N$90,0)</f>
        <v>0</v>
      </c>
      <c r="BI90" s="126">
        <f>IF($U$90="nulová",$N$90,0)</f>
        <v>0</v>
      </c>
      <c r="BJ90" s="80" t="s">
        <v>17</v>
      </c>
      <c r="BK90" s="126">
        <f>ROUND($L$90*$K$90,2)</f>
        <v>0</v>
      </c>
      <c r="BL90" s="80" t="s">
        <v>138</v>
      </c>
      <c r="BM90" s="80" t="s">
        <v>540</v>
      </c>
    </row>
    <row r="91" spans="2:47" s="6" customFormat="1" ht="16.5" customHeight="1">
      <c r="B91" s="21"/>
      <c r="C91" s="22"/>
      <c r="D91" s="22"/>
      <c r="E91" s="22"/>
      <c r="F91" s="265" t="s">
        <v>541</v>
      </c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41"/>
      <c r="T91" s="50"/>
      <c r="U91" s="22"/>
      <c r="V91" s="22"/>
      <c r="W91" s="22"/>
      <c r="X91" s="22"/>
      <c r="Y91" s="22"/>
      <c r="Z91" s="22"/>
      <c r="AA91" s="51"/>
      <c r="AT91" s="6" t="s">
        <v>129</v>
      </c>
      <c r="AU91" s="6" t="s">
        <v>76</v>
      </c>
    </row>
    <row r="92" spans="2:51" s="6" customFormat="1" ht="15.75" customHeight="1">
      <c r="B92" s="130"/>
      <c r="C92" s="131"/>
      <c r="D92" s="131"/>
      <c r="E92" s="131"/>
      <c r="F92" s="287" t="s">
        <v>542</v>
      </c>
      <c r="G92" s="288"/>
      <c r="H92" s="288"/>
      <c r="I92" s="288"/>
      <c r="J92" s="131"/>
      <c r="K92" s="132">
        <v>7.094</v>
      </c>
      <c r="L92" s="131"/>
      <c r="M92" s="131"/>
      <c r="N92" s="131"/>
      <c r="O92" s="131"/>
      <c r="P92" s="131"/>
      <c r="Q92" s="131"/>
      <c r="R92" s="131"/>
      <c r="S92" s="133"/>
      <c r="T92" s="134"/>
      <c r="U92" s="131"/>
      <c r="V92" s="131"/>
      <c r="W92" s="131"/>
      <c r="X92" s="131"/>
      <c r="Y92" s="131"/>
      <c r="Z92" s="131"/>
      <c r="AA92" s="135"/>
      <c r="AT92" s="136" t="s">
        <v>283</v>
      </c>
      <c r="AU92" s="136" t="s">
        <v>76</v>
      </c>
      <c r="AV92" s="136" t="s">
        <v>76</v>
      </c>
      <c r="AW92" s="136" t="s">
        <v>101</v>
      </c>
      <c r="AX92" s="136" t="s">
        <v>17</v>
      </c>
      <c r="AY92" s="136" t="s">
        <v>121</v>
      </c>
    </row>
    <row r="93" spans="2:65" s="6" customFormat="1" ht="27" customHeight="1">
      <c r="B93" s="21"/>
      <c r="C93" s="117" t="s">
        <v>142</v>
      </c>
      <c r="D93" s="117" t="s">
        <v>122</v>
      </c>
      <c r="E93" s="118" t="s">
        <v>543</v>
      </c>
      <c r="F93" s="270" t="s">
        <v>544</v>
      </c>
      <c r="G93" s="271"/>
      <c r="H93" s="271"/>
      <c r="I93" s="271"/>
      <c r="J93" s="120" t="s">
        <v>294</v>
      </c>
      <c r="K93" s="121">
        <v>4.137</v>
      </c>
      <c r="L93" s="272"/>
      <c r="M93" s="271"/>
      <c r="N93" s="273">
        <f>ROUND($L$93*$K$93,2)</f>
        <v>0</v>
      </c>
      <c r="O93" s="271"/>
      <c r="P93" s="271"/>
      <c r="Q93" s="271"/>
      <c r="R93" s="119" t="s">
        <v>126</v>
      </c>
      <c r="S93" s="41"/>
      <c r="T93" s="122"/>
      <c r="U93" s="123" t="s">
        <v>38</v>
      </c>
      <c r="V93" s="22"/>
      <c r="W93" s="22"/>
      <c r="X93" s="124">
        <v>0</v>
      </c>
      <c r="Y93" s="124">
        <f>$X$93*$K$93</f>
        <v>0</v>
      </c>
      <c r="Z93" s="124">
        <v>0.076</v>
      </c>
      <c r="AA93" s="125">
        <f>$Z$93*$K$93</f>
        <v>0.31441199999999997</v>
      </c>
      <c r="AR93" s="80" t="s">
        <v>138</v>
      </c>
      <c r="AT93" s="80" t="s">
        <v>122</v>
      </c>
      <c r="AU93" s="80" t="s">
        <v>76</v>
      </c>
      <c r="AY93" s="6" t="s">
        <v>121</v>
      </c>
      <c r="BE93" s="126">
        <f>IF($U$93="základní",$N$93,0)</f>
        <v>0</v>
      </c>
      <c r="BF93" s="126">
        <f>IF($U$93="snížená",$N$93,0)</f>
        <v>0</v>
      </c>
      <c r="BG93" s="126">
        <f>IF($U$93="zákl. přenesená",$N$93,0)</f>
        <v>0</v>
      </c>
      <c r="BH93" s="126">
        <f>IF($U$93="sníž. přenesená",$N$93,0)</f>
        <v>0</v>
      </c>
      <c r="BI93" s="126">
        <f>IF($U$93="nulová",$N$93,0)</f>
        <v>0</v>
      </c>
      <c r="BJ93" s="80" t="s">
        <v>17</v>
      </c>
      <c r="BK93" s="126">
        <f>ROUND($L$93*$K$93,2)</f>
        <v>0</v>
      </c>
      <c r="BL93" s="80" t="s">
        <v>138</v>
      </c>
      <c r="BM93" s="80" t="s">
        <v>545</v>
      </c>
    </row>
    <row r="94" spans="2:47" s="6" customFormat="1" ht="16.5" customHeight="1">
      <c r="B94" s="21"/>
      <c r="C94" s="22"/>
      <c r="D94" s="22"/>
      <c r="E94" s="22"/>
      <c r="F94" s="265" t="s">
        <v>546</v>
      </c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41"/>
      <c r="T94" s="50"/>
      <c r="U94" s="22"/>
      <c r="V94" s="22"/>
      <c r="W94" s="22"/>
      <c r="X94" s="22"/>
      <c r="Y94" s="22"/>
      <c r="Z94" s="22"/>
      <c r="AA94" s="51"/>
      <c r="AT94" s="6" t="s">
        <v>129</v>
      </c>
      <c r="AU94" s="6" t="s">
        <v>76</v>
      </c>
    </row>
    <row r="95" spans="2:51" s="6" customFormat="1" ht="15.75" customHeight="1">
      <c r="B95" s="130"/>
      <c r="C95" s="131"/>
      <c r="D95" s="131"/>
      <c r="E95" s="131"/>
      <c r="F95" s="287" t="s">
        <v>547</v>
      </c>
      <c r="G95" s="288"/>
      <c r="H95" s="288"/>
      <c r="I95" s="288"/>
      <c r="J95" s="131"/>
      <c r="K95" s="132">
        <v>4.137</v>
      </c>
      <c r="L95" s="131"/>
      <c r="M95" s="131"/>
      <c r="N95" s="131"/>
      <c r="O95" s="131"/>
      <c r="P95" s="131"/>
      <c r="Q95" s="131"/>
      <c r="R95" s="131"/>
      <c r="S95" s="133"/>
      <c r="T95" s="134"/>
      <c r="U95" s="131"/>
      <c r="V95" s="131"/>
      <c r="W95" s="131"/>
      <c r="X95" s="131"/>
      <c r="Y95" s="131"/>
      <c r="Z95" s="131"/>
      <c r="AA95" s="135"/>
      <c r="AT95" s="136" t="s">
        <v>283</v>
      </c>
      <c r="AU95" s="136" t="s">
        <v>76</v>
      </c>
      <c r="AV95" s="136" t="s">
        <v>76</v>
      </c>
      <c r="AW95" s="136" t="s">
        <v>101</v>
      </c>
      <c r="AX95" s="136" t="s">
        <v>17</v>
      </c>
      <c r="AY95" s="136" t="s">
        <v>121</v>
      </c>
    </row>
    <row r="96" spans="2:63" s="106" customFormat="1" ht="23.25" customHeight="1">
      <c r="B96" s="107"/>
      <c r="C96" s="108"/>
      <c r="D96" s="116" t="s">
        <v>270</v>
      </c>
      <c r="E96" s="108"/>
      <c r="F96" s="108"/>
      <c r="G96" s="108"/>
      <c r="H96" s="108"/>
      <c r="I96" s="108"/>
      <c r="J96" s="108"/>
      <c r="K96" s="108"/>
      <c r="L96" s="108"/>
      <c r="M96" s="108"/>
      <c r="N96" s="269">
        <f>$BK$96</f>
        <v>0</v>
      </c>
      <c r="O96" s="268"/>
      <c r="P96" s="268"/>
      <c r="Q96" s="268"/>
      <c r="R96" s="108"/>
      <c r="S96" s="110"/>
      <c r="T96" s="111"/>
      <c r="U96" s="108"/>
      <c r="V96" s="108"/>
      <c r="W96" s="112">
        <f>SUM($W$97:$W$105)</f>
        <v>0</v>
      </c>
      <c r="X96" s="108"/>
      <c r="Y96" s="112">
        <f>SUM($Y$97:$Y$105)</f>
        <v>0</v>
      </c>
      <c r="Z96" s="108"/>
      <c r="AA96" s="113">
        <f>SUM($AA$97:$AA$105)</f>
        <v>0</v>
      </c>
      <c r="AR96" s="114" t="s">
        <v>17</v>
      </c>
      <c r="AT96" s="114" t="s">
        <v>67</v>
      </c>
      <c r="AU96" s="114" t="s">
        <v>76</v>
      </c>
      <c r="AY96" s="114" t="s">
        <v>121</v>
      </c>
      <c r="BK96" s="115">
        <f>SUM($BK$97:$BK$105)</f>
        <v>0</v>
      </c>
    </row>
    <row r="97" spans="2:65" s="6" customFormat="1" ht="27" customHeight="1">
      <c r="B97" s="21"/>
      <c r="C97" s="117" t="s">
        <v>146</v>
      </c>
      <c r="D97" s="117" t="s">
        <v>122</v>
      </c>
      <c r="E97" s="118" t="s">
        <v>308</v>
      </c>
      <c r="F97" s="270" t="s">
        <v>309</v>
      </c>
      <c r="G97" s="271"/>
      <c r="H97" s="271"/>
      <c r="I97" s="271"/>
      <c r="J97" s="120" t="s">
        <v>158</v>
      </c>
      <c r="K97" s="121">
        <v>7.109</v>
      </c>
      <c r="L97" s="272"/>
      <c r="M97" s="271"/>
      <c r="N97" s="273">
        <f>ROUND($L$97*$K$97,2)</f>
        <v>0</v>
      </c>
      <c r="O97" s="271"/>
      <c r="P97" s="271"/>
      <c r="Q97" s="271"/>
      <c r="R97" s="119" t="s">
        <v>126</v>
      </c>
      <c r="S97" s="41"/>
      <c r="T97" s="122"/>
      <c r="U97" s="123" t="s">
        <v>38</v>
      </c>
      <c r="V97" s="22"/>
      <c r="W97" s="22"/>
      <c r="X97" s="124">
        <v>0</v>
      </c>
      <c r="Y97" s="124">
        <f>$X$97*$K$97</f>
        <v>0</v>
      </c>
      <c r="Z97" s="124">
        <v>0</v>
      </c>
      <c r="AA97" s="125">
        <f>$Z$97*$K$97</f>
        <v>0</v>
      </c>
      <c r="AR97" s="80" t="s">
        <v>138</v>
      </c>
      <c r="AT97" s="80" t="s">
        <v>122</v>
      </c>
      <c r="AU97" s="80" t="s">
        <v>133</v>
      </c>
      <c r="AY97" s="6" t="s">
        <v>121</v>
      </c>
      <c r="BE97" s="126">
        <f>IF($U$97="základní",$N$97,0)</f>
        <v>0</v>
      </c>
      <c r="BF97" s="126">
        <f>IF($U$97="snížená",$N$97,0)</f>
        <v>0</v>
      </c>
      <c r="BG97" s="126">
        <f>IF($U$97="zákl. přenesená",$N$97,0)</f>
        <v>0</v>
      </c>
      <c r="BH97" s="126">
        <f>IF($U$97="sníž. přenesená",$N$97,0)</f>
        <v>0</v>
      </c>
      <c r="BI97" s="126">
        <f>IF($U$97="nulová",$N$97,0)</f>
        <v>0</v>
      </c>
      <c r="BJ97" s="80" t="s">
        <v>17</v>
      </c>
      <c r="BK97" s="126">
        <f>ROUND($L$97*$K$97,2)</f>
        <v>0</v>
      </c>
      <c r="BL97" s="80" t="s">
        <v>138</v>
      </c>
      <c r="BM97" s="80" t="s">
        <v>548</v>
      </c>
    </row>
    <row r="98" spans="2:47" s="6" customFormat="1" ht="16.5" customHeight="1">
      <c r="B98" s="21"/>
      <c r="C98" s="22"/>
      <c r="D98" s="22"/>
      <c r="E98" s="22"/>
      <c r="F98" s="265" t="s">
        <v>435</v>
      </c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41"/>
      <c r="T98" s="50"/>
      <c r="U98" s="22"/>
      <c r="V98" s="22"/>
      <c r="W98" s="22"/>
      <c r="X98" s="22"/>
      <c r="Y98" s="22"/>
      <c r="Z98" s="22"/>
      <c r="AA98" s="51"/>
      <c r="AT98" s="6" t="s">
        <v>129</v>
      </c>
      <c r="AU98" s="6" t="s">
        <v>133</v>
      </c>
    </row>
    <row r="99" spans="2:65" s="6" customFormat="1" ht="27" customHeight="1">
      <c r="B99" s="21"/>
      <c r="C99" s="117" t="s">
        <v>151</v>
      </c>
      <c r="D99" s="117" t="s">
        <v>122</v>
      </c>
      <c r="E99" s="118" t="s">
        <v>311</v>
      </c>
      <c r="F99" s="270" t="s">
        <v>312</v>
      </c>
      <c r="G99" s="271"/>
      <c r="H99" s="271"/>
      <c r="I99" s="271"/>
      <c r="J99" s="120" t="s">
        <v>158</v>
      </c>
      <c r="K99" s="121">
        <v>99.526</v>
      </c>
      <c r="L99" s="272"/>
      <c r="M99" s="271"/>
      <c r="N99" s="273">
        <f>ROUND($L$99*$K$99,2)</f>
        <v>0</v>
      </c>
      <c r="O99" s="271"/>
      <c r="P99" s="271"/>
      <c r="Q99" s="271"/>
      <c r="R99" s="119" t="s">
        <v>126</v>
      </c>
      <c r="S99" s="41"/>
      <c r="T99" s="122"/>
      <c r="U99" s="123" t="s">
        <v>38</v>
      </c>
      <c r="V99" s="22"/>
      <c r="W99" s="22"/>
      <c r="X99" s="124">
        <v>0</v>
      </c>
      <c r="Y99" s="124">
        <f>$X$99*$K$99</f>
        <v>0</v>
      </c>
      <c r="Z99" s="124">
        <v>0</v>
      </c>
      <c r="AA99" s="125">
        <f>$Z$99*$K$99</f>
        <v>0</v>
      </c>
      <c r="AR99" s="80" t="s">
        <v>138</v>
      </c>
      <c r="AT99" s="80" t="s">
        <v>122</v>
      </c>
      <c r="AU99" s="80" t="s">
        <v>133</v>
      </c>
      <c r="AY99" s="6" t="s">
        <v>121</v>
      </c>
      <c r="BE99" s="126">
        <f>IF($U$99="základní",$N$99,0)</f>
        <v>0</v>
      </c>
      <c r="BF99" s="126">
        <f>IF($U$99="snížená",$N$99,0)</f>
        <v>0</v>
      </c>
      <c r="BG99" s="126">
        <f>IF($U$99="zákl. přenesená",$N$99,0)</f>
        <v>0</v>
      </c>
      <c r="BH99" s="126">
        <f>IF($U$99="sníž. přenesená",$N$99,0)</f>
        <v>0</v>
      </c>
      <c r="BI99" s="126">
        <f>IF($U$99="nulová",$N$99,0)</f>
        <v>0</v>
      </c>
      <c r="BJ99" s="80" t="s">
        <v>17</v>
      </c>
      <c r="BK99" s="126">
        <f>ROUND($L$99*$K$99,2)</f>
        <v>0</v>
      </c>
      <c r="BL99" s="80" t="s">
        <v>138</v>
      </c>
      <c r="BM99" s="80" t="s">
        <v>549</v>
      </c>
    </row>
    <row r="100" spans="2:47" s="6" customFormat="1" ht="16.5" customHeight="1">
      <c r="B100" s="21"/>
      <c r="C100" s="22"/>
      <c r="D100" s="22"/>
      <c r="E100" s="22"/>
      <c r="F100" s="265" t="s">
        <v>437</v>
      </c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41"/>
      <c r="T100" s="50"/>
      <c r="U100" s="22"/>
      <c r="V100" s="22"/>
      <c r="W100" s="22"/>
      <c r="X100" s="22"/>
      <c r="Y100" s="22"/>
      <c r="Z100" s="22"/>
      <c r="AA100" s="51"/>
      <c r="AT100" s="6" t="s">
        <v>129</v>
      </c>
      <c r="AU100" s="6" t="s">
        <v>133</v>
      </c>
    </row>
    <row r="101" spans="2:51" s="6" customFormat="1" ht="15.75" customHeight="1">
      <c r="B101" s="130"/>
      <c r="C101" s="131"/>
      <c r="D101" s="131"/>
      <c r="E101" s="131"/>
      <c r="F101" s="287" t="s">
        <v>550</v>
      </c>
      <c r="G101" s="288"/>
      <c r="H101" s="288"/>
      <c r="I101" s="288"/>
      <c r="J101" s="131"/>
      <c r="K101" s="132">
        <v>99.526</v>
      </c>
      <c r="L101" s="131"/>
      <c r="M101" s="131"/>
      <c r="N101" s="131"/>
      <c r="O101" s="131"/>
      <c r="P101" s="131"/>
      <c r="Q101" s="131"/>
      <c r="R101" s="131"/>
      <c r="S101" s="133"/>
      <c r="T101" s="134"/>
      <c r="U101" s="131"/>
      <c r="V101" s="131"/>
      <c r="W101" s="131"/>
      <c r="X101" s="131"/>
      <c r="Y101" s="131"/>
      <c r="Z101" s="131"/>
      <c r="AA101" s="135"/>
      <c r="AT101" s="136" t="s">
        <v>283</v>
      </c>
      <c r="AU101" s="136" t="s">
        <v>133</v>
      </c>
      <c r="AV101" s="136" t="s">
        <v>76</v>
      </c>
      <c r="AW101" s="136" t="s">
        <v>101</v>
      </c>
      <c r="AX101" s="136" t="s">
        <v>17</v>
      </c>
      <c r="AY101" s="136" t="s">
        <v>121</v>
      </c>
    </row>
    <row r="102" spans="2:65" s="6" customFormat="1" ht="27" customHeight="1">
      <c r="B102" s="21"/>
      <c r="C102" s="117" t="s">
        <v>155</v>
      </c>
      <c r="D102" s="117" t="s">
        <v>122</v>
      </c>
      <c r="E102" s="118" t="s">
        <v>315</v>
      </c>
      <c r="F102" s="270" t="s">
        <v>316</v>
      </c>
      <c r="G102" s="271"/>
      <c r="H102" s="271"/>
      <c r="I102" s="271"/>
      <c r="J102" s="120" t="s">
        <v>158</v>
      </c>
      <c r="K102" s="121">
        <v>7.109</v>
      </c>
      <c r="L102" s="272"/>
      <c r="M102" s="271"/>
      <c r="N102" s="273">
        <f>ROUND($L$102*$K$102,2)</f>
        <v>0</v>
      </c>
      <c r="O102" s="271"/>
      <c r="P102" s="271"/>
      <c r="Q102" s="271"/>
      <c r="R102" s="119" t="s">
        <v>126</v>
      </c>
      <c r="S102" s="41"/>
      <c r="T102" s="122"/>
      <c r="U102" s="123" t="s">
        <v>38</v>
      </c>
      <c r="V102" s="22"/>
      <c r="W102" s="22"/>
      <c r="X102" s="124">
        <v>0</v>
      </c>
      <c r="Y102" s="124">
        <f>$X$102*$K$102</f>
        <v>0</v>
      </c>
      <c r="Z102" s="124">
        <v>0</v>
      </c>
      <c r="AA102" s="125">
        <f>$Z$102*$K$102</f>
        <v>0</v>
      </c>
      <c r="AR102" s="80" t="s">
        <v>138</v>
      </c>
      <c r="AT102" s="80" t="s">
        <v>122</v>
      </c>
      <c r="AU102" s="80" t="s">
        <v>133</v>
      </c>
      <c r="AY102" s="6" t="s">
        <v>121</v>
      </c>
      <c r="BE102" s="126">
        <f>IF($U$102="základní",$N$102,0)</f>
        <v>0</v>
      </c>
      <c r="BF102" s="126">
        <f>IF($U$102="snížená",$N$102,0)</f>
        <v>0</v>
      </c>
      <c r="BG102" s="126">
        <f>IF($U$102="zákl. přenesená",$N$102,0)</f>
        <v>0</v>
      </c>
      <c r="BH102" s="126">
        <f>IF($U$102="sníž. přenesená",$N$102,0)</f>
        <v>0</v>
      </c>
      <c r="BI102" s="126">
        <f>IF($U$102="nulová",$N$102,0)</f>
        <v>0</v>
      </c>
      <c r="BJ102" s="80" t="s">
        <v>17</v>
      </c>
      <c r="BK102" s="126">
        <f>ROUND($L$102*$K$102,2)</f>
        <v>0</v>
      </c>
      <c r="BL102" s="80" t="s">
        <v>138</v>
      </c>
      <c r="BM102" s="80" t="s">
        <v>551</v>
      </c>
    </row>
    <row r="103" spans="2:47" s="6" customFormat="1" ht="16.5" customHeight="1">
      <c r="B103" s="21"/>
      <c r="C103" s="22"/>
      <c r="D103" s="22"/>
      <c r="E103" s="22"/>
      <c r="F103" s="265" t="s">
        <v>440</v>
      </c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41"/>
      <c r="T103" s="50"/>
      <c r="U103" s="22"/>
      <c r="V103" s="22"/>
      <c r="W103" s="22"/>
      <c r="X103" s="22"/>
      <c r="Y103" s="22"/>
      <c r="Z103" s="22"/>
      <c r="AA103" s="51"/>
      <c r="AT103" s="6" t="s">
        <v>129</v>
      </c>
      <c r="AU103" s="6" t="s">
        <v>133</v>
      </c>
    </row>
    <row r="104" spans="2:65" s="6" customFormat="1" ht="15.75" customHeight="1">
      <c r="B104" s="21"/>
      <c r="C104" s="117" t="s">
        <v>160</v>
      </c>
      <c r="D104" s="117" t="s">
        <v>122</v>
      </c>
      <c r="E104" s="118" t="s">
        <v>318</v>
      </c>
      <c r="F104" s="270" t="s">
        <v>319</v>
      </c>
      <c r="G104" s="271"/>
      <c r="H104" s="271"/>
      <c r="I104" s="271"/>
      <c r="J104" s="120" t="s">
        <v>158</v>
      </c>
      <c r="K104" s="121">
        <v>1.16</v>
      </c>
      <c r="L104" s="272"/>
      <c r="M104" s="271"/>
      <c r="N104" s="273">
        <f>ROUND($L$104*$K$104,2)</f>
        <v>0</v>
      </c>
      <c r="O104" s="271"/>
      <c r="P104" s="271"/>
      <c r="Q104" s="271"/>
      <c r="R104" s="119" t="s">
        <v>126</v>
      </c>
      <c r="S104" s="41"/>
      <c r="T104" s="122"/>
      <c r="U104" s="123" t="s">
        <v>38</v>
      </c>
      <c r="V104" s="22"/>
      <c r="W104" s="22"/>
      <c r="X104" s="124">
        <v>0</v>
      </c>
      <c r="Y104" s="124">
        <f>$X$104*$K$104</f>
        <v>0</v>
      </c>
      <c r="Z104" s="124">
        <v>0</v>
      </c>
      <c r="AA104" s="125">
        <f>$Z$104*$K$104</f>
        <v>0</v>
      </c>
      <c r="AR104" s="80" t="s">
        <v>138</v>
      </c>
      <c r="AT104" s="80" t="s">
        <v>122</v>
      </c>
      <c r="AU104" s="80" t="s">
        <v>133</v>
      </c>
      <c r="AY104" s="6" t="s">
        <v>121</v>
      </c>
      <c r="BE104" s="126">
        <f>IF($U$104="základní",$N$104,0)</f>
        <v>0</v>
      </c>
      <c r="BF104" s="126">
        <f>IF($U$104="snížená",$N$104,0)</f>
        <v>0</v>
      </c>
      <c r="BG104" s="126">
        <f>IF($U$104="zákl. přenesená",$N$104,0)</f>
        <v>0</v>
      </c>
      <c r="BH104" s="126">
        <f>IF($U$104="sníž. přenesená",$N$104,0)</f>
        <v>0</v>
      </c>
      <c r="BI104" s="126">
        <f>IF($U$104="nulová",$N$104,0)</f>
        <v>0</v>
      </c>
      <c r="BJ104" s="80" t="s">
        <v>17</v>
      </c>
      <c r="BK104" s="126">
        <f>ROUND($L$104*$K$104,2)</f>
        <v>0</v>
      </c>
      <c r="BL104" s="80" t="s">
        <v>138</v>
      </c>
      <c r="BM104" s="80" t="s">
        <v>552</v>
      </c>
    </row>
    <row r="105" spans="2:47" s="6" customFormat="1" ht="27" customHeight="1">
      <c r="B105" s="21"/>
      <c r="C105" s="22"/>
      <c r="D105" s="22"/>
      <c r="E105" s="22"/>
      <c r="F105" s="265" t="s">
        <v>442</v>
      </c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41"/>
      <c r="T105" s="50"/>
      <c r="U105" s="22"/>
      <c r="V105" s="22"/>
      <c r="W105" s="22"/>
      <c r="X105" s="22"/>
      <c r="Y105" s="22"/>
      <c r="Z105" s="22"/>
      <c r="AA105" s="51"/>
      <c r="AT105" s="6" t="s">
        <v>129</v>
      </c>
      <c r="AU105" s="6" t="s">
        <v>133</v>
      </c>
    </row>
    <row r="106" spans="2:63" s="106" customFormat="1" ht="37.5" customHeight="1">
      <c r="B106" s="107"/>
      <c r="C106" s="108"/>
      <c r="D106" s="109" t="s">
        <v>102</v>
      </c>
      <c r="E106" s="108"/>
      <c r="F106" s="108"/>
      <c r="G106" s="108"/>
      <c r="H106" s="108"/>
      <c r="I106" s="108"/>
      <c r="J106" s="108"/>
      <c r="K106" s="108"/>
      <c r="L106" s="108"/>
      <c r="M106" s="108"/>
      <c r="N106" s="267">
        <f>$BK$106</f>
        <v>0</v>
      </c>
      <c r="O106" s="268"/>
      <c r="P106" s="268"/>
      <c r="Q106" s="268"/>
      <c r="R106" s="108"/>
      <c r="S106" s="110"/>
      <c r="T106" s="111"/>
      <c r="U106" s="108"/>
      <c r="V106" s="108"/>
      <c r="W106" s="112">
        <f>$W$107+$W$116+$W$138+$W$159+$W$163</f>
        <v>0</v>
      </c>
      <c r="X106" s="108"/>
      <c r="Y106" s="112">
        <f>$Y$107+$Y$116+$Y$138+$Y$159+$Y$163</f>
        <v>1.6603519100000002</v>
      </c>
      <c r="Z106" s="108"/>
      <c r="AA106" s="113">
        <f>$AA$107+$AA$116+$AA$138+$AA$159+$AA$163</f>
        <v>5.865315799999999</v>
      </c>
      <c r="AR106" s="114" t="s">
        <v>76</v>
      </c>
      <c r="AT106" s="114" t="s">
        <v>67</v>
      </c>
      <c r="AU106" s="114" t="s">
        <v>68</v>
      </c>
      <c r="AY106" s="114" t="s">
        <v>121</v>
      </c>
      <c r="BK106" s="115">
        <f>$BK$107+$BK$116+$BK$138+$BK$159+$BK$163</f>
        <v>0</v>
      </c>
    </row>
    <row r="107" spans="2:63" s="106" customFormat="1" ht="21" customHeight="1">
      <c r="B107" s="107"/>
      <c r="C107" s="108"/>
      <c r="D107" s="116" t="s">
        <v>431</v>
      </c>
      <c r="E107" s="108"/>
      <c r="F107" s="108"/>
      <c r="G107" s="108"/>
      <c r="H107" s="108"/>
      <c r="I107" s="108"/>
      <c r="J107" s="108"/>
      <c r="K107" s="108"/>
      <c r="L107" s="108"/>
      <c r="M107" s="108"/>
      <c r="N107" s="269">
        <f>$BK$107</f>
        <v>0</v>
      </c>
      <c r="O107" s="268"/>
      <c r="P107" s="268"/>
      <c r="Q107" s="268"/>
      <c r="R107" s="108"/>
      <c r="S107" s="110"/>
      <c r="T107" s="111"/>
      <c r="U107" s="108"/>
      <c r="V107" s="108"/>
      <c r="W107" s="112">
        <f>SUM($W$108:$W$115)</f>
        <v>0</v>
      </c>
      <c r="X107" s="108"/>
      <c r="Y107" s="112">
        <f>SUM($Y$108:$Y$115)</f>
        <v>0.0215</v>
      </c>
      <c r="Z107" s="108"/>
      <c r="AA107" s="113">
        <f>SUM($AA$108:$AA$115)</f>
        <v>0.07200000000000001</v>
      </c>
      <c r="AR107" s="114" t="s">
        <v>76</v>
      </c>
      <c r="AT107" s="114" t="s">
        <v>67</v>
      </c>
      <c r="AU107" s="114" t="s">
        <v>17</v>
      </c>
      <c r="AY107" s="114" t="s">
        <v>121</v>
      </c>
      <c r="BK107" s="115">
        <f>SUM($BK$108:$BK$115)</f>
        <v>0</v>
      </c>
    </row>
    <row r="108" spans="2:65" s="6" customFormat="1" ht="27" customHeight="1">
      <c r="B108" s="21"/>
      <c r="C108" s="117" t="s">
        <v>22</v>
      </c>
      <c r="D108" s="117" t="s">
        <v>122</v>
      </c>
      <c r="E108" s="118" t="s">
        <v>553</v>
      </c>
      <c r="F108" s="270" t="s">
        <v>554</v>
      </c>
      <c r="G108" s="271"/>
      <c r="H108" s="271"/>
      <c r="I108" s="271"/>
      <c r="J108" s="120" t="s">
        <v>125</v>
      </c>
      <c r="K108" s="121">
        <v>1</v>
      </c>
      <c r="L108" s="272"/>
      <c r="M108" s="271"/>
      <c r="N108" s="273">
        <f>ROUND($L$108*$K$108,2)</f>
        <v>0</v>
      </c>
      <c r="O108" s="271"/>
      <c r="P108" s="271"/>
      <c r="Q108" s="271"/>
      <c r="R108" s="119" t="s">
        <v>126</v>
      </c>
      <c r="S108" s="41"/>
      <c r="T108" s="122"/>
      <c r="U108" s="123" t="s">
        <v>38</v>
      </c>
      <c r="V108" s="22"/>
      <c r="W108" s="22"/>
      <c r="X108" s="124">
        <v>0</v>
      </c>
      <c r="Y108" s="124">
        <f>$X$108*$K$108</f>
        <v>0</v>
      </c>
      <c r="Z108" s="124">
        <v>0</v>
      </c>
      <c r="AA108" s="125">
        <f>$Z$108*$K$108</f>
        <v>0</v>
      </c>
      <c r="AR108" s="80" t="s">
        <v>127</v>
      </c>
      <c r="AT108" s="80" t="s">
        <v>122</v>
      </c>
      <c r="AU108" s="80" t="s">
        <v>76</v>
      </c>
      <c r="AY108" s="6" t="s">
        <v>121</v>
      </c>
      <c r="BE108" s="126">
        <f>IF($U$108="základní",$N$108,0)</f>
        <v>0</v>
      </c>
      <c r="BF108" s="126">
        <f>IF($U$108="snížená",$N$108,0)</f>
        <v>0</v>
      </c>
      <c r="BG108" s="126">
        <f>IF($U$108="zákl. přenesená",$N$108,0)</f>
        <v>0</v>
      </c>
      <c r="BH108" s="126">
        <f>IF($U$108="sníž. přenesená",$N$108,0)</f>
        <v>0</v>
      </c>
      <c r="BI108" s="126">
        <f>IF($U$108="nulová",$N$108,0)</f>
        <v>0</v>
      </c>
      <c r="BJ108" s="80" t="s">
        <v>17</v>
      </c>
      <c r="BK108" s="126">
        <f>ROUND($L$108*$K$108,2)</f>
        <v>0</v>
      </c>
      <c r="BL108" s="80" t="s">
        <v>127</v>
      </c>
      <c r="BM108" s="80" t="s">
        <v>555</v>
      </c>
    </row>
    <row r="109" spans="2:47" s="6" customFormat="1" ht="16.5" customHeight="1">
      <c r="B109" s="21"/>
      <c r="C109" s="22"/>
      <c r="D109" s="22"/>
      <c r="E109" s="22"/>
      <c r="F109" s="265" t="s">
        <v>556</v>
      </c>
      <c r="G109" s="244"/>
      <c r="H109" s="244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41"/>
      <c r="T109" s="50"/>
      <c r="U109" s="22"/>
      <c r="V109" s="22"/>
      <c r="W109" s="22"/>
      <c r="X109" s="22"/>
      <c r="Y109" s="22"/>
      <c r="Z109" s="22"/>
      <c r="AA109" s="51"/>
      <c r="AT109" s="6" t="s">
        <v>129</v>
      </c>
      <c r="AU109" s="6" t="s">
        <v>76</v>
      </c>
    </row>
    <row r="110" spans="2:65" s="6" customFormat="1" ht="27" customHeight="1">
      <c r="B110" s="21"/>
      <c r="C110" s="137" t="s">
        <v>168</v>
      </c>
      <c r="D110" s="137" t="s">
        <v>284</v>
      </c>
      <c r="E110" s="138" t="s">
        <v>557</v>
      </c>
      <c r="F110" s="291" t="s">
        <v>558</v>
      </c>
      <c r="G110" s="292"/>
      <c r="H110" s="292"/>
      <c r="I110" s="292"/>
      <c r="J110" s="139" t="s">
        <v>125</v>
      </c>
      <c r="K110" s="140">
        <v>1</v>
      </c>
      <c r="L110" s="293"/>
      <c r="M110" s="292"/>
      <c r="N110" s="294">
        <f>ROUND($L$110*$K$110,2)</f>
        <v>0</v>
      </c>
      <c r="O110" s="271"/>
      <c r="P110" s="271"/>
      <c r="Q110" s="271"/>
      <c r="R110" s="119" t="s">
        <v>126</v>
      </c>
      <c r="S110" s="41"/>
      <c r="T110" s="122"/>
      <c r="U110" s="123" t="s">
        <v>38</v>
      </c>
      <c r="V110" s="22"/>
      <c r="W110" s="22"/>
      <c r="X110" s="124">
        <v>0.0215</v>
      </c>
      <c r="Y110" s="124">
        <f>$X$110*$K$110</f>
        <v>0.0215</v>
      </c>
      <c r="Z110" s="124">
        <v>0</v>
      </c>
      <c r="AA110" s="125">
        <f>$Z$110*$K$110</f>
        <v>0</v>
      </c>
      <c r="AR110" s="80" t="s">
        <v>253</v>
      </c>
      <c r="AT110" s="80" t="s">
        <v>284</v>
      </c>
      <c r="AU110" s="80" t="s">
        <v>76</v>
      </c>
      <c r="AY110" s="6" t="s">
        <v>121</v>
      </c>
      <c r="BE110" s="126">
        <f>IF($U$110="základní",$N$110,0)</f>
        <v>0</v>
      </c>
      <c r="BF110" s="126">
        <f>IF($U$110="snížená",$N$110,0)</f>
        <v>0</v>
      </c>
      <c r="BG110" s="126">
        <f>IF($U$110="zákl. přenesená",$N$110,0)</f>
        <v>0</v>
      </c>
      <c r="BH110" s="126">
        <f>IF($U$110="sníž. přenesená",$N$110,0)</f>
        <v>0</v>
      </c>
      <c r="BI110" s="126">
        <f>IF($U$110="nulová",$N$110,0)</f>
        <v>0</v>
      </c>
      <c r="BJ110" s="80" t="s">
        <v>17</v>
      </c>
      <c r="BK110" s="126">
        <f>ROUND($L$110*$K$110,2)</f>
        <v>0</v>
      </c>
      <c r="BL110" s="80" t="s">
        <v>127</v>
      </c>
      <c r="BM110" s="80" t="s">
        <v>559</v>
      </c>
    </row>
    <row r="111" spans="2:47" s="6" customFormat="1" ht="27" customHeight="1">
      <c r="B111" s="21"/>
      <c r="C111" s="22"/>
      <c r="D111" s="22"/>
      <c r="E111" s="22"/>
      <c r="F111" s="265" t="s">
        <v>560</v>
      </c>
      <c r="G111" s="244"/>
      <c r="H111" s="244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41"/>
      <c r="T111" s="50"/>
      <c r="U111" s="22"/>
      <c r="V111" s="22"/>
      <c r="W111" s="22"/>
      <c r="X111" s="22"/>
      <c r="Y111" s="22"/>
      <c r="Z111" s="22"/>
      <c r="AA111" s="51"/>
      <c r="AT111" s="6" t="s">
        <v>129</v>
      </c>
      <c r="AU111" s="6" t="s">
        <v>76</v>
      </c>
    </row>
    <row r="112" spans="2:65" s="6" customFormat="1" ht="27" customHeight="1">
      <c r="B112" s="21"/>
      <c r="C112" s="117" t="s">
        <v>173</v>
      </c>
      <c r="D112" s="117" t="s">
        <v>122</v>
      </c>
      <c r="E112" s="118" t="s">
        <v>561</v>
      </c>
      <c r="F112" s="270" t="s">
        <v>562</v>
      </c>
      <c r="G112" s="271"/>
      <c r="H112" s="271"/>
      <c r="I112" s="271"/>
      <c r="J112" s="120" t="s">
        <v>125</v>
      </c>
      <c r="K112" s="121">
        <v>3</v>
      </c>
      <c r="L112" s="272"/>
      <c r="M112" s="271"/>
      <c r="N112" s="273">
        <f>ROUND($L$112*$K$112,2)</f>
        <v>0</v>
      </c>
      <c r="O112" s="271"/>
      <c r="P112" s="271"/>
      <c r="Q112" s="271"/>
      <c r="R112" s="119" t="s">
        <v>126</v>
      </c>
      <c r="S112" s="41"/>
      <c r="T112" s="122"/>
      <c r="U112" s="123" t="s">
        <v>38</v>
      </c>
      <c r="V112" s="22"/>
      <c r="W112" s="22"/>
      <c r="X112" s="124">
        <v>0</v>
      </c>
      <c r="Y112" s="124">
        <f>$X$112*$K$112</f>
        <v>0</v>
      </c>
      <c r="Z112" s="124">
        <v>0.024</v>
      </c>
      <c r="AA112" s="125">
        <f>$Z$112*$K$112</f>
        <v>0.07200000000000001</v>
      </c>
      <c r="AR112" s="80" t="s">
        <v>127</v>
      </c>
      <c r="AT112" s="80" t="s">
        <v>122</v>
      </c>
      <c r="AU112" s="80" t="s">
        <v>76</v>
      </c>
      <c r="AY112" s="6" t="s">
        <v>121</v>
      </c>
      <c r="BE112" s="126">
        <f>IF($U$112="základní",$N$112,0)</f>
        <v>0</v>
      </c>
      <c r="BF112" s="126">
        <f>IF($U$112="snížená",$N$112,0)</f>
        <v>0</v>
      </c>
      <c r="BG112" s="126">
        <f>IF($U$112="zákl. přenesená",$N$112,0)</f>
        <v>0</v>
      </c>
      <c r="BH112" s="126">
        <f>IF($U$112="sníž. přenesená",$N$112,0)</f>
        <v>0</v>
      </c>
      <c r="BI112" s="126">
        <f>IF($U$112="nulová",$N$112,0)</f>
        <v>0</v>
      </c>
      <c r="BJ112" s="80" t="s">
        <v>17</v>
      </c>
      <c r="BK112" s="126">
        <f>ROUND($L$112*$K$112,2)</f>
        <v>0</v>
      </c>
      <c r="BL112" s="80" t="s">
        <v>127</v>
      </c>
      <c r="BM112" s="80" t="s">
        <v>563</v>
      </c>
    </row>
    <row r="113" spans="2:47" s="6" customFormat="1" ht="16.5" customHeight="1">
      <c r="B113" s="21"/>
      <c r="C113" s="22"/>
      <c r="D113" s="22"/>
      <c r="E113" s="22"/>
      <c r="F113" s="265" t="s">
        <v>564</v>
      </c>
      <c r="G113" s="244"/>
      <c r="H113" s="244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41"/>
      <c r="T113" s="50"/>
      <c r="U113" s="22"/>
      <c r="V113" s="22"/>
      <c r="W113" s="22"/>
      <c r="X113" s="22"/>
      <c r="Y113" s="22"/>
      <c r="Z113" s="22"/>
      <c r="AA113" s="51"/>
      <c r="AT113" s="6" t="s">
        <v>129</v>
      </c>
      <c r="AU113" s="6" t="s">
        <v>76</v>
      </c>
    </row>
    <row r="114" spans="2:65" s="6" customFormat="1" ht="27" customHeight="1">
      <c r="B114" s="21"/>
      <c r="C114" s="117" t="s">
        <v>177</v>
      </c>
      <c r="D114" s="117" t="s">
        <v>122</v>
      </c>
      <c r="E114" s="118" t="s">
        <v>483</v>
      </c>
      <c r="F114" s="270" t="s">
        <v>484</v>
      </c>
      <c r="G114" s="271"/>
      <c r="H114" s="271"/>
      <c r="I114" s="271"/>
      <c r="J114" s="120" t="s">
        <v>158</v>
      </c>
      <c r="K114" s="121">
        <v>0.022</v>
      </c>
      <c r="L114" s="272"/>
      <c r="M114" s="271"/>
      <c r="N114" s="273">
        <f>ROUND($L$114*$K$114,2)</f>
        <v>0</v>
      </c>
      <c r="O114" s="271"/>
      <c r="P114" s="271"/>
      <c r="Q114" s="271"/>
      <c r="R114" s="119" t="s">
        <v>126</v>
      </c>
      <c r="S114" s="41"/>
      <c r="T114" s="122"/>
      <c r="U114" s="123" t="s">
        <v>38</v>
      </c>
      <c r="V114" s="22"/>
      <c r="W114" s="22"/>
      <c r="X114" s="124">
        <v>0</v>
      </c>
      <c r="Y114" s="124">
        <f>$X$114*$K$114</f>
        <v>0</v>
      </c>
      <c r="Z114" s="124">
        <v>0</v>
      </c>
      <c r="AA114" s="125">
        <f>$Z$114*$K$114</f>
        <v>0</v>
      </c>
      <c r="AR114" s="80" t="s">
        <v>127</v>
      </c>
      <c r="AT114" s="80" t="s">
        <v>122</v>
      </c>
      <c r="AU114" s="80" t="s">
        <v>76</v>
      </c>
      <c r="AY114" s="6" t="s">
        <v>121</v>
      </c>
      <c r="BE114" s="126">
        <f>IF($U$114="základní",$N$114,0)</f>
        <v>0</v>
      </c>
      <c r="BF114" s="126">
        <f>IF($U$114="snížená",$N$114,0)</f>
        <v>0</v>
      </c>
      <c r="BG114" s="126">
        <f>IF($U$114="zákl. přenesená",$N$114,0)</f>
        <v>0</v>
      </c>
      <c r="BH114" s="126">
        <f>IF($U$114="sníž. přenesená",$N$114,0)</f>
        <v>0</v>
      </c>
      <c r="BI114" s="126">
        <f>IF($U$114="nulová",$N$114,0)</f>
        <v>0</v>
      </c>
      <c r="BJ114" s="80" t="s">
        <v>17</v>
      </c>
      <c r="BK114" s="126">
        <f>ROUND($L$114*$K$114,2)</f>
        <v>0</v>
      </c>
      <c r="BL114" s="80" t="s">
        <v>127</v>
      </c>
      <c r="BM114" s="80" t="s">
        <v>485</v>
      </c>
    </row>
    <row r="115" spans="2:47" s="6" customFormat="1" ht="16.5" customHeight="1">
      <c r="B115" s="21"/>
      <c r="C115" s="22"/>
      <c r="D115" s="22"/>
      <c r="E115" s="22"/>
      <c r="F115" s="265" t="s">
        <v>486</v>
      </c>
      <c r="G115" s="244"/>
      <c r="H115" s="244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41"/>
      <c r="T115" s="50"/>
      <c r="U115" s="22"/>
      <c r="V115" s="22"/>
      <c r="W115" s="22"/>
      <c r="X115" s="22"/>
      <c r="Y115" s="22"/>
      <c r="Z115" s="22"/>
      <c r="AA115" s="51"/>
      <c r="AT115" s="6" t="s">
        <v>129</v>
      </c>
      <c r="AU115" s="6" t="s">
        <v>76</v>
      </c>
    </row>
    <row r="116" spans="2:63" s="106" customFormat="1" ht="30.75" customHeight="1">
      <c r="B116" s="107"/>
      <c r="C116" s="108"/>
      <c r="D116" s="116" t="s">
        <v>273</v>
      </c>
      <c r="E116" s="108"/>
      <c r="F116" s="108"/>
      <c r="G116" s="108"/>
      <c r="H116" s="108"/>
      <c r="I116" s="108"/>
      <c r="J116" s="108"/>
      <c r="K116" s="108"/>
      <c r="L116" s="108"/>
      <c r="M116" s="108"/>
      <c r="N116" s="269">
        <f>$BK$116</f>
        <v>0</v>
      </c>
      <c r="O116" s="268"/>
      <c r="P116" s="268"/>
      <c r="Q116" s="268"/>
      <c r="R116" s="108"/>
      <c r="S116" s="110"/>
      <c r="T116" s="111"/>
      <c r="U116" s="108"/>
      <c r="V116" s="108"/>
      <c r="W116" s="112">
        <f>SUM($W$117:$W$137)</f>
        <v>0</v>
      </c>
      <c r="X116" s="108"/>
      <c r="Y116" s="112">
        <f>SUM($Y$117:$Y$137)</f>
        <v>0.446214</v>
      </c>
      <c r="Z116" s="108"/>
      <c r="AA116" s="113">
        <f>SUM($AA$117:$AA$137)</f>
        <v>1.4962282999999998</v>
      </c>
      <c r="AR116" s="114" t="s">
        <v>76</v>
      </c>
      <c r="AT116" s="114" t="s">
        <v>67</v>
      </c>
      <c r="AU116" s="114" t="s">
        <v>17</v>
      </c>
      <c r="AY116" s="114" t="s">
        <v>121</v>
      </c>
      <c r="BK116" s="115">
        <f>SUM($BK$117:$BK$137)</f>
        <v>0</v>
      </c>
    </row>
    <row r="117" spans="2:65" s="6" customFormat="1" ht="27" customHeight="1">
      <c r="B117" s="21"/>
      <c r="C117" s="117" t="s">
        <v>181</v>
      </c>
      <c r="D117" s="117" t="s">
        <v>122</v>
      </c>
      <c r="E117" s="118" t="s">
        <v>329</v>
      </c>
      <c r="F117" s="270" t="s">
        <v>330</v>
      </c>
      <c r="G117" s="271"/>
      <c r="H117" s="271"/>
      <c r="I117" s="271"/>
      <c r="J117" s="120" t="s">
        <v>294</v>
      </c>
      <c r="K117" s="121">
        <v>17.99</v>
      </c>
      <c r="L117" s="272"/>
      <c r="M117" s="271"/>
      <c r="N117" s="273">
        <f>ROUND($L$117*$K$117,2)</f>
        <v>0</v>
      </c>
      <c r="O117" s="271"/>
      <c r="P117" s="271"/>
      <c r="Q117" s="271"/>
      <c r="R117" s="119" t="s">
        <v>126</v>
      </c>
      <c r="S117" s="41"/>
      <c r="T117" s="122"/>
      <c r="U117" s="123" t="s">
        <v>38</v>
      </c>
      <c r="V117" s="22"/>
      <c r="W117" s="22"/>
      <c r="X117" s="124">
        <v>0</v>
      </c>
      <c r="Y117" s="124">
        <f>$X$117*$K$117</f>
        <v>0</v>
      </c>
      <c r="Z117" s="124">
        <v>0.08317</v>
      </c>
      <c r="AA117" s="125">
        <f>$Z$117*$K$117</f>
        <v>1.4962282999999998</v>
      </c>
      <c r="AR117" s="80" t="s">
        <v>127</v>
      </c>
      <c r="AT117" s="80" t="s">
        <v>122</v>
      </c>
      <c r="AU117" s="80" t="s">
        <v>76</v>
      </c>
      <c r="AY117" s="6" t="s">
        <v>121</v>
      </c>
      <c r="BE117" s="126">
        <f>IF($U$117="základní",$N$117,0)</f>
        <v>0</v>
      </c>
      <c r="BF117" s="126">
        <f>IF($U$117="snížená",$N$117,0)</f>
        <v>0</v>
      </c>
      <c r="BG117" s="126">
        <f>IF($U$117="zákl. přenesená",$N$117,0)</f>
        <v>0</v>
      </c>
      <c r="BH117" s="126">
        <f>IF($U$117="sníž. přenesená",$N$117,0)</f>
        <v>0</v>
      </c>
      <c r="BI117" s="126">
        <f>IF($U$117="nulová",$N$117,0)</f>
        <v>0</v>
      </c>
      <c r="BJ117" s="80" t="s">
        <v>17</v>
      </c>
      <c r="BK117" s="126">
        <f>ROUND($L$117*$K$117,2)</f>
        <v>0</v>
      </c>
      <c r="BL117" s="80" t="s">
        <v>127</v>
      </c>
      <c r="BM117" s="80" t="s">
        <v>498</v>
      </c>
    </row>
    <row r="118" spans="2:47" s="6" customFormat="1" ht="16.5" customHeight="1">
      <c r="B118" s="21"/>
      <c r="C118" s="22"/>
      <c r="D118" s="22"/>
      <c r="E118" s="22"/>
      <c r="F118" s="265" t="s">
        <v>330</v>
      </c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41"/>
      <c r="T118" s="50"/>
      <c r="U118" s="22"/>
      <c r="V118" s="22"/>
      <c r="W118" s="22"/>
      <c r="X118" s="22"/>
      <c r="Y118" s="22"/>
      <c r="Z118" s="22"/>
      <c r="AA118" s="51"/>
      <c r="AT118" s="6" t="s">
        <v>129</v>
      </c>
      <c r="AU118" s="6" t="s">
        <v>76</v>
      </c>
    </row>
    <row r="119" spans="2:51" s="6" customFormat="1" ht="15.75" customHeight="1">
      <c r="B119" s="130"/>
      <c r="C119" s="131"/>
      <c r="D119" s="131"/>
      <c r="E119" s="131"/>
      <c r="F119" s="287" t="s">
        <v>565</v>
      </c>
      <c r="G119" s="288"/>
      <c r="H119" s="288"/>
      <c r="I119" s="288"/>
      <c r="J119" s="131"/>
      <c r="K119" s="132">
        <v>17.99</v>
      </c>
      <c r="L119" s="131"/>
      <c r="M119" s="131"/>
      <c r="N119" s="131"/>
      <c r="O119" s="131"/>
      <c r="P119" s="131"/>
      <c r="Q119" s="131"/>
      <c r="R119" s="131"/>
      <c r="S119" s="133"/>
      <c r="T119" s="134"/>
      <c r="U119" s="131"/>
      <c r="V119" s="131"/>
      <c r="W119" s="131"/>
      <c r="X119" s="131"/>
      <c r="Y119" s="131"/>
      <c r="Z119" s="131"/>
      <c r="AA119" s="135"/>
      <c r="AT119" s="136" t="s">
        <v>283</v>
      </c>
      <c r="AU119" s="136" t="s">
        <v>76</v>
      </c>
      <c r="AV119" s="136" t="s">
        <v>76</v>
      </c>
      <c r="AW119" s="136" t="s">
        <v>101</v>
      </c>
      <c r="AX119" s="136" t="s">
        <v>17</v>
      </c>
      <c r="AY119" s="136" t="s">
        <v>121</v>
      </c>
    </row>
    <row r="120" spans="2:65" s="6" customFormat="1" ht="27" customHeight="1">
      <c r="B120" s="21"/>
      <c r="C120" s="117" t="s">
        <v>8</v>
      </c>
      <c r="D120" s="117" t="s">
        <v>122</v>
      </c>
      <c r="E120" s="118" t="s">
        <v>333</v>
      </c>
      <c r="F120" s="270" t="s">
        <v>334</v>
      </c>
      <c r="G120" s="271"/>
      <c r="H120" s="271"/>
      <c r="I120" s="271"/>
      <c r="J120" s="120" t="s">
        <v>294</v>
      </c>
      <c r="K120" s="121">
        <v>18.6</v>
      </c>
      <c r="L120" s="272"/>
      <c r="M120" s="271"/>
      <c r="N120" s="273">
        <f>ROUND($L$120*$K$120,2)</f>
        <v>0</v>
      </c>
      <c r="O120" s="271"/>
      <c r="P120" s="271"/>
      <c r="Q120" s="271"/>
      <c r="R120" s="119" t="s">
        <v>126</v>
      </c>
      <c r="S120" s="41"/>
      <c r="T120" s="122"/>
      <c r="U120" s="123" t="s">
        <v>38</v>
      </c>
      <c r="V120" s="22"/>
      <c r="W120" s="22"/>
      <c r="X120" s="124">
        <v>0.00367</v>
      </c>
      <c r="Y120" s="124">
        <f>$X$120*$K$120</f>
        <v>0.068262</v>
      </c>
      <c r="Z120" s="124">
        <v>0</v>
      </c>
      <c r="AA120" s="125">
        <f>$Z$120*$K$120</f>
        <v>0</v>
      </c>
      <c r="AR120" s="80" t="s">
        <v>127</v>
      </c>
      <c r="AT120" s="80" t="s">
        <v>122</v>
      </c>
      <c r="AU120" s="80" t="s">
        <v>76</v>
      </c>
      <c r="AY120" s="6" t="s">
        <v>121</v>
      </c>
      <c r="BE120" s="126">
        <f>IF($U$120="základní",$N$120,0)</f>
        <v>0</v>
      </c>
      <c r="BF120" s="126">
        <f>IF($U$120="snížená",$N$120,0)</f>
        <v>0</v>
      </c>
      <c r="BG120" s="126">
        <f>IF($U$120="zákl. přenesená",$N$120,0)</f>
        <v>0</v>
      </c>
      <c r="BH120" s="126">
        <f>IF($U$120="sníž. přenesená",$N$120,0)</f>
        <v>0</v>
      </c>
      <c r="BI120" s="126">
        <f>IF($U$120="nulová",$N$120,0)</f>
        <v>0</v>
      </c>
      <c r="BJ120" s="80" t="s">
        <v>17</v>
      </c>
      <c r="BK120" s="126">
        <f>ROUND($L$120*$K$120,2)</f>
        <v>0</v>
      </c>
      <c r="BL120" s="80" t="s">
        <v>127</v>
      </c>
      <c r="BM120" s="80" t="s">
        <v>566</v>
      </c>
    </row>
    <row r="121" spans="2:47" s="6" customFormat="1" ht="16.5" customHeight="1">
      <c r="B121" s="21"/>
      <c r="C121" s="22"/>
      <c r="D121" s="22"/>
      <c r="E121" s="22"/>
      <c r="F121" s="265" t="s">
        <v>567</v>
      </c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41"/>
      <c r="T121" s="50"/>
      <c r="U121" s="22"/>
      <c r="V121" s="22"/>
      <c r="W121" s="22"/>
      <c r="X121" s="22"/>
      <c r="Y121" s="22"/>
      <c r="Z121" s="22"/>
      <c r="AA121" s="51"/>
      <c r="AT121" s="6" t="s">
        <v>129</v>
      </c>
      <c r="AU121" s="6" t="s">
        <v>76</v>
      </c>
    </row>
    <row r="122" spans="2:51" s="6" customFormat="1" ht="15.75" customHeight="1">
      <c r="B122" s="130"/>
      <c r="C122" s="131"/>
      <c r="D122" s="131"/>
      <c r="E122" s="131"/>
      <c r="F122" s="287" t="s">
        <v>568</v>
      </c>
      <c r="G122" s="288"/>
      <c r="H122" s="288"/>
      <c r="I122" s="288"/>
      <c r="J122" s="131"/>
      <c r="K122" s="132">
        <v>18.6</v>
      </c>
      <c r="L122" s="131"/>
      <c r="M122" s="131"/>
      <c r="N122" s="131"/>
      <c r="O122" s="131"/>
      <c r="P122" s="131"/>
      <c r="Q122" s="131"/>
      <c r="R122" s="131"/>
      <c r="S122" s="133"/>
      <c r="T122" s="134"/>
      <c r="U122" s="131"/>
      <c r="V122" s="131"/>
      <c r="W122" s="131"/>
      <c r="X122" s="131"/>
      <c r="Y122" s="131"/>
      <c r="Z122" s="131"/>
      <c r="AA122" s="135"/>
      <c r="AT122" s="136" t="s">
        <v>283</v>
      </c>
      <c r="AU122" s="136" t="s">
        <v>76</v>
      </c>
      <c r="AV122" s="136" t="s">
        <v>76</v>
      </c>
      <c r="AW122" s="136" t="s">
        <v>101</v>
      </c>
      <c r="AX122" s="136" t="s">
        <v>17</v>
      </c>
      <c r="AY122" s="136" t="s">
        <v>121</v>
      </c>
    </row>
    <row r="123" spans="2:65" s="6" customFormat="1" ht="27" customHeight="1">
      <c r="B123" s="21"/>
      <c r="C123" s="137" t="s">
        <v>127</v>
      </c>
      <c r="D123" s="137" t="s">
        <v>284</v>
      </c>
      <c r="E123" s="138" t="s">
        <v>337</v>
      </c>
      <c r="F123" s="291" t="s">
        <v>338</v>
      </c>
      <c r="G123" s="292"/>
      <c r="H123" s="292"/>
      <c r="I123" s="292"/>
      <c r="J123" s="139" t="s">
        <v>294</v>
      </c>
      <c r="K123" s="140">
        <v>20.46</v>
      </c>
      <c r="L123" s="293"/>
      <c r="M123" s="292"/>
      <c r="N123" s="294">
        <f>ROUND($L$123*$K$123,2)</f>
        <v>0</v>
      </c>
      <c r="O123" s="271"/>
      <c r="P123" s="271"/>
      <c r="Q123" s="271"/>
      <c r="R123" s="119" t="s">
        <v>126</v>
      </c>
      <c r="S123" s="41"/>
      <c r="T123" s="122"/>
      <c r="U123" s="123" t="s">
        <v>38</v>
      </c>
      <c r="V123" s="22"/>
      <c r="W123" s="22"/>
      <c r="X123" s="124">
        <v>0.0182</v>
      </c>
      <c r="Y123" s="124">
        <f>$X$123*$K$123</f>
        <v>0.37237200000000004</v>
      </c>
      <c r="Z123" s="124">
        <v>0</v>
      </c>
      <c r="AA123" s="125">
        <f>$Z$123*$K$123</f>
        <v>0</v>
      </c>
      <c r="AR123" s="80" t="s">
        <v>253</v>
      </c>
      <c r="AT123" s="80" t="s">
        <v>284</v>
      </c>
      <c r="AU123" s="80" t="s">
        <v>76</v>
      </c>
      <c r="AY123" s="6" t="s">
        <v>121</v>
      </c>
      <c r="BE123" s="126">
        <f>IF($U$123="základní",$N$123,0)</f>
        <v>0</v>
      </c>
      <c r="BF123" s="126">
        <f>IF($U$123="snížená",$N$123,0)</f>
        <v>0</v>
      </c>
      <c r="BG123" s="126">
        <f>IF($U$123="zákl. přenesená",$N$123,0)</f>
        <v>0</v>
      </c>
      <c r="BH123" s="126">
        <f>IF($U$123="sníž. přenesená",$N$123,0)</f>
        <v>0</v>
      </c>
      <c r="BI123" s="126">
        <f>IF($U$123="nulová",$N$123,0)</f>
        <v>0</v>
      </c>
      <c r="BJ123" s="80" t="s">
        <v>17</v>
      </c>
      <c r="BK123" s="126">
        <f>ROUND($L$123*$K$123,2)</f>
        <v>0</v>
      </c>
      <c r="BL123" s="80" t="s">
        <v>127</v>
      </c>
      <c r="BM123" s="80" t="s">
        <v>569</v>
      </c>
    </row>
    <row r="124" spans="2:47" s="6" customFormat="1" ht="16.5" customHeight="1">
      <c r="B124" s="21"/>
      <c r="C124" s="22"/>
      <c r="D124" s="22"/>
      <c r="E124" s="22"/>
      <c r="F124" s="265" t="s">
        <v>570</v>
      </c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41"/>
      <c r="T124" s="50"/>
      <c r="U124" s="22"/>
      <c r="V124" s="22"/>
      <c r="W124" s="22"/>
      <c r="X124" s="22"/>
      <c r="Y124" s="22"/>
      <c r="Z124" s="22"/>
      <c r="AA124" s="51"/>
      <c r="AT124" s="6" t="s">
        <v>129</v>
      </c>
      <c r="AU124" s="6" t="s">
        <v>76</v>
      </c>
    </row>
    <row r="125" spans="2:51" s="6" customFormat="1" ht="15.75" customHeight="1">
      <c r="B125" s="130"/>
      <c r="C125" s="131"/>
      <c r="D125" s="131"/>
      <c r="E125" s="131"/>
      <c r="F125" s="287" t="s">
        <v>571</v>
      </c>
      <c r="G125" s="288"/>
      <c r="H125" s="288"/>
      <c r="I125" s="288"/>
      <c r="J125" s="131"/>
      <c r="K125" s="132">
        <v>20.46</v>
      </c>
      <c r="L125" s="131"/>
      <c r="M125" s="131"/>
      <c r="N125" s="131"/>
      <c r="O125" s="131"/>
      <c r="P125" s="131"/>
      <c r="Q125" s="131"/>
      <c r="R125" s="131"/>
      <c r="S125" s="133"/>
      <c r="T125" s="134"/>
      <c r="U125" s="131"/>
      <c r="V125" s="131"/>
      <c r="W125" s="131"/>
      <c r="X125" s="131"/>
      <c r="Y125" s="131"/>
      <c r="Z125" s="131"/>
      <c r="AA125" s="135"/>
      <c r="AT125" s="136" t="s">
        <v>283</v>
      </c>
      <c r="AU125" s="136" t="s">
        <v>76</v>
      </c>
      <c r="AV125" s="136" t="s">
        <v>76</v>
      </c>
      <c r="AW125" s="136" t="s">
        <v>68</v>
      </c>
      <c r="AX125" s="136" t="s">
        <v>17</v>
      </c>
      <c r="AY125" s="136" t="s">
        <v>121</v>
      </c>
    </row>
    <row r="126" spans="2:65" s="6" customFormat="1" ht="27" customHeight="1">
      <c r="B126" s="21"/>
      <c r="C126" s="117" t="s">
        <v>191</v>
      </c>
      <c r="D126" s="117" t="s">
        <v>122</v>
      </c>
      <c r="E126" s="118" t="s">
        <v>341</v>
      </c>
      <c r="F126" s="270" t="s">
        <v>342</v>
      </c>
      <c r="G126" s="271"/>
      <c r="H126" s="271"/>
      <c r="I126" s="271"/>
      <c r="J126" s="120" t="s">
        <v>294</v>
      </c>
      <c r="K126" s="121">
        <v>18.6</v>
      </c>
      <c r="L126" s="272"/>
      <c r="M126" s="271"/>
      <c r="N126" s="273">
        <f>ROUND($L$126*$K$126,2)</f>
        <v>0</v>
      </c>
      <c r="O126" s="271"/>
      <c r="P126" s="271"/>
      <c r="Q126" s="271"/>
      <c r="R126" s="119" t="s">
        <v>126</v>
      </c>
      <c r="S126" s="41"/>
      <c r="T126" s="122"/>
      <c r="U126" s="123" t="s">
        <v>38</v>
      </c>
      <c r="V126" s="22"/>
      <c r="W126" s="22"/>
      <c r="X126" s="124">
        <v>0</v>
      </c>
      <c r="Y126" s="124">
        <f>$X$126*$K$126</f>
        <v>0</v>
      </c>
      <c r="Z126" s="124">
        <v>0</v>
      </c>
      <c r="AA126" s="125">
        <f>$Z$126*$K$126</f>
        <v>0</v>
      </c>
      <c r="AR126" s="80" t="s">
        <v>127</v>
      </c>
      <c r="AT126" s="80" t="s">
        <v>122</v>
      </c>
      <c r="AU126" s="80" t="s">
        <v>76</v>
      </c>
      <c r="AY126" s="6" t="s">
        <v>121</v>
      </c>
      <c r="BE126" s="126">
        <f>IF($U$126="základní",$N$126,0)</f>
        <v>0</v>
      </c>
      <c r="BF126" s="126">
        <f>IF($U$126="snížená",$N$126,0)</f>
        <v>0</v>
      </c>
      <c r="BG126" s="126">
        <f>IF($U$126="zákl. přenesená",$N$126,0)</f>
        <v>0</v>
      </c>
      <c r="BH126" s="126">
        <f>IF($U$126="sníž. přenesená",$N$126,0)</f>
        <v>0</v>
      </c>
      <c r="BI126" s="126">
        <f>IF($U$126="nulová",$N$126,0)</f>
        <v>0</v>
      </c>
      <c r="BJ126" s="80" t="s">
        <v>17</v>
      </c>
      <c r="BK126" s="126">
        <f>ROUND($L$126*$K$126,2)</f>
        <v>0</v>
      </c>
      <c r="BL126" s="80" t="s">
        <v>127</v>
      </c>
      <c r="BM126" s="80" t="s">
        <v>572</v>
      </c>
    </row>
    <row r="127" spans="2:47" s="6" customFormat="1" ht="16.5" customHeight="1">
      <c r="B127" s="21"/>
      <c r="C127" s="22"/>
      <c r="D127" s="22"/>
      <c r="E127" s="22"/>
      <c r="F127" s="265" t="s">
        <v>573</v>
      </c>
      <c r="G127" s="244"/>
      <c r="H127" s="244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41"/>
      <c r="T127" s="50"/>
      <c r="U127" s="22"/>
      <c r="V127" s="22"/>
      <c r="W127" s="22"/>
      <c r="X127" s="22"/>
      <c r="Y127" s="22"/>
      <c r="Z127" s="22"/>
      <c r="AA127" s="51"/>
      <c r="AT127" s="6" t="s">
        <v>129</v>
      </c>
      <c r="AU127" s="6" t="s">
        <v>76</v>
      </c>
    </row>
    <row r="128" spans="2:51" s="6" customFormat="1" ht="15.75" customHeight="1">
      <c r="B128" s="130"/>
      <c r="C128" s="131"/>
      <c r="D128" s="131"/>
      <c r="E128" s="131"/>
      <c r="F128" s="287" t="s">
        <v>574</v>
      </c>
      <c r="G128" s="288"/>
      <c r="H128" s="288"/>
      <c r="I128" s="288"/>
      <c r="J128" s="131"/>
      <c r="K128" s="132">
        <v>18.6</v>
      </c>
      <c r="L128" s="131"/>
      <c r="M128" s="131"/>
      <c r="N128" s="131"/>
      <c r="O128" s="131"/>
      <c r="P128" s="131"/>
      <c r="Q128" s="131"/>
      <c r="R128" s="131"/>
      <c r="S128" s="133"/>
      <c r="T128" s="134"/>
      <c r="U128" s="131"/>
      <c r="V128" s="131"/>
      <c r="W128" s="131"/>
      <c r="X128" s="131"/>
      <c r="Y128" s="131"/>
      <c r="Z128" s="131"/>
      <c r="AA128" s="135"/>
      <c r="AT128" s="136" t="s">
        <v>283</v>
      </c>
      <c r="AU128" s="136" t="s">
        <v>76</v>
      </c>
      <c r="AV128" s="136" t="s">
        <v>76</v>
      </c>
      <c r="AW128" s="136" t="s">
        <v>101</v>
      </c>
      <c r="AX128" s="136" t="s">
        <v>17</v>
      </c>
      <c r="AY128" s="136" t="s">
        <v>121</v>
      </c>
    </row>
    <row r="129" spans="2:65" s="6" customFormat="1" ht="27" customHeight="1">
      <c r="B129" s="21"/>
      <c r="C129" s="117" t="s">
        <v>195</v>
      </c>
      <c r="D129" s="117" t="s">
        <v>122</v>
      </c>
      <c r="E129" s="118" t="s">
        <v>345</v>
      </c>
      <c r="F129" s="270" t="s">
        <v>346</v>
      </c>
      <c r="G129" s="271"/>
      <c r="H129" s="271"/>
      <c r="I129" s="271"/>
      <c r="J129" s="120" t="s">
        <v>294</v>
      </c>
      <c r="K129" s="121">
        <v>10.37</v>
      </c>
      <c r="L129" s="272"/>
      <c r="M129" s="271"/>
      <c r="N129" s="273">
        <f>ROUND($L$129*$K$129,2)</f>
        <v>0</v>
      </c>
      <c r="O129" s="271"/>
      <c r="P129" s="271"/>
      <c r="Q129" s="271"/>
      <c r="R129" s="119" t="s">
        <v>126</v>
      </c>
      <c r="S129" s="41"/>
      <c r="T129" s="122"/>
      <c r="U129" s="123" t="s">
        <v>38</v>
      </c>
      <c r="V129" s="22"/>
      <c r="W129" s="22"/>
      <c r="X129" s="124">
        <v>0</v>
      </c>
      <c r="Y129" s="124">
        <f>$X$129*$K$129</f>
        <v>0</v>
      </c>
      <c r="Z129" s="124">
        <v>0</v>
      </c>
      <c r="AA129" s="125">
        <f>$Z$129*$K$129</f>
        <v>0</v>
      </c>
      <c r="AR129" s="80" t="s">
        <v>127</v>
      </c>
      <c r="AT129" s="80" t="s">
        <v>122</v>
      </c>
      <c r="AU129" s="80" t="s">
        <v>76</v>
      </c>
      <c r="AY129" s="6" t="s">
        <v>121</v>
      </c>
      <c r="BE129" s="126">
        <f>IF($U$129="základní",$N$129,0)</f>
        <v>0</v>
      </c>
      <c r="BF129" s="126">
        <f>IF($U$129="snížená",$N$129,0)</f>
        <v>0</v>
      </c>
      <c r="BG129" s="126">
        <f>IF($U$129="zákl. přenesená",$N$129,0)</f>
        <v>0</v>
      </c>
      <c r="BH129" s="126">
        <f>IF($U$129="sníž. přenesená",$N$129,0)</f>
        <v>0</v>
      </c>
      <c r="BI129" s="126">
        <f>IF($U$129="nulová",$N$129,0)</f>
        <v>0</v>
      </c>
      <c r="BJ129" s="80" t="s">
        <v>17</v>
      </c>
      <c r="BK129" s="126">
        <f>ROUND($L$129*$K$129,2)</f>
        <v>0</v>
      </c>
      <c r="BL129" s="80" t="s">
        <v>127</v>
      </c>
      <c r="BM129" s="80" t="s">
        <v>575</v>
      </c>
    </row>
    <row r="130" spans="2:47" s="6" customFormat="1" ht="16.5" customHeight="1">
      <c r="B130" s="21"/>
      <c r="C130" s="22"/>
      <c r="D130" s="22"/>
      <c r="E130" s="22"/>
      <c r="F130" s="265" t="s">
        <v>576</v>
      </c>
      <c r="G130" s="244"/>
      <c r="H130" s="244"/>
      <c r="I130" s="244"/>
      <c r="J130" s="244"/>
      <c r="K130" s="244"/>
      <c r="L130" s="244"/>
      <c r="M130" s="244"/>
      <c r="N130" s="244"/>
      <c r="O130" s="244"/>
      <c r="P130" s="244"/>
      <c r="Q130" s="244"/>
      <c r="R130" s="244"/>
      <c r="S130" s="41"/>
      <c r="T130" s="50"/>
      <c r="U130" s="22"/>
      <c r="V130" s="22"/>
      <c r="W130" s="22"/>
      <c r="X130" s="22"/>
      <c r="Y130" s="22"/>
      <c r="Z130" s="22"/>
      <c r="AA130" s="51"/>
      <c r="AT130" s="6" t="s">
        <v>129</v>
      </c>
      <c r="AU130" s="6" t="s">
        <v>76</v>
      </c>
    </row>
    <row r="131" spans="2:51" s="6" customFormat="1" ht="15.75" customHeight="1">
      <c r="B131" s="130"/>
      <c r="C131" s="131"/>
      <c r="D131" s="131"/>
      <c r="E131" s="131"/>
      <c r="F131" s="287" t="s">
        <v>577</v>
      </c>
      <c r="G131" s="288"/>
      <c r="H131" s="288"/>
      <c r="I131" s="288"/>
      <c r="J131" s="131"/>
      <c r="K131" s="132">
        <v>10.37</v>
      </c>
      <c r="L131" s="131"/>
      <c r="M131" s="131"/>
      <c r="N131" s="131"/>
      <c r="O131" s="131"/>
      <c r="P131" s="131"/>
      <c r="Q131" s="131"/>
      <c r="R131" s="131"/>
      <c r="S131" s="133"/>
      <c r="T131" s="134"/>
      <c r="U131" s="131"/>
      <c r="V131" s="131"/>
      <c r="W131" s="131"/>
      <c r="X131" s="131"/>
      <c r="Y131" s="131"/>
      <c r="Z131" s="131"/>
      <c r="AA131" s="135"/>
      <c r="AT131" s="136" t="s">
        <v>283</v>
      </c>
      <c r="AU131" s="136" t="s">
        <v>76</v>
      </c>
      <c r="AV131" s="136" t="s">
        <v>76</v>
      </c>
      <c r="AW131" s="136" t="s">
        <v>101</v>
      </c>
      <c r="AX131" s="136" t="s">
        <v>17</v>
      </c>
      <c r="AY131" s="136" t="s">
        <v>121</v>
      </c>
    </row>
    <row r="132" spans="2:65" s="6" customFormat="1" ht="15.75" customHeight="1">
      <c r="B132" s="21"/>
      <c r="C132" s="117" t="s">
        <v>199</v>
      </c>
      <c r="D132" s="117" t="s">
        <v>122</v>
      </c>
      <c r="E132" s="118" t="s">
        <v>349</v>
      </c>
      <c r="F132" s="270" t="s">
        <v>350</v>
      </c>
      <c r="G132" s="271"/>
      <c r="H132" s="271"/>
      <c r="I132" s="271"/>
      <c r="J132" s="120" t="s">
        <v>294</v>
      </c>
      <c r="K132" s="121">
        <v>18.6</v>
      </c>
      <c r="L132" s="272"/>
      <c r="M132" s="271"/>
      <c r="N132" s="273">
        <f>ROUND($L$132*$K$132,2)</f>
        <v>0</v>
      </c>
      <c r="O132" s="271"/>
      <c r="P132" s="271"/>
      <c r="Q132" s="271"/>
      <c r="R132" s="119" t="s">
        <v>126</v>
      </c>
      <c r="S132" s="41"/>
      <c r="T132" s="122"/>
      <c r="U132" s="123" t="s">
        <v>38</v>
      </c>
      <c r="V132" s="22"/>
      <c r="W132" s="22"/>
      <c r="X132" s="124">
        <v>0.0003</v>
      </c>
      <c r="Y132" s="124">
        <f>$X$132*$K$132</f>
        <v>0.00558</v>
      </c>
      <c r="Z132" s="124">
        <v>0</v>
      </c>
      <c r="AA132" s="125">
        <f>$Z$132*$K$132</f>
        <v>0</v>
      </c>
      <c r="AR132" s="80" t="s">
        <v>127</v>
      </c>
      <c r="AT132" s="80" t="s">
        <v>122</v>
      </c>
      <c r="AU132" s="80" t="s">
        <v>76</v>
      </c>
      <c r="AY132" s="6" t="s">
        <v>121</v>
      </c>
      <c r="BE132" s="126">
        <f>IF($U$132="základní",$N$132,0)</f>
        <v>0</v>
      </c>
      <c r="BF132" s="126">
        <f>IF($U$132="snížená",$N$132,0)</f>
        <v>0</v>
      </c>
      <c r="BG132" s="126">
        <f>IF($U$132="zákl. přenesená",$N$132,0)</f>
        <v>0</v>
      </c>
      <c r="BH132" s="126">
        <f>IF($U$132="sníž. přenesená",$N$132,0)</f>
        <v>0</v>
      </c>
      <c r="BI132" s="126">
        <f>IF($U$132="nulová",$N$132,0)</f>
        <v>0</v>
      </c>
      <c r="BJ132" s="80" t="s">
        <v>17</v>
      </c>
      <c r="BK132" s="126">
        <f>ROUND($L$132*$K$132,2)</f>
        <v>0</v>
      </c>
      <c r="BL132" s="80" t="s">
        <v>127</v>
      </c>
      <c r="BM132" s="80" t="s">
        <v>499</v>
      </c>
    </row>
    <row r="133" spans="2:47" s="6" customFormat="1" ht="16.5" customHeight="1">
      <c r="B133" s="21"/>
      <c r="C133" s="22"/>
      <c r="D133" s="22"/>
      <c r="E133" s="22"/>
      <c r="F133" s="265" t="s">
        <v>500</v>
      </c>
      <c r="G133" s="244"/>
      <c r="H133" s="244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41"/>
      <c r="T133" s="50"/>
      <c r="U133" s="22"/>
      <c r="V133" s="22"/>
      <c r="W133" s="22"/>
      <c r="X133" s="22"/>
      <c r="Y133" s="22"/>
      <c r="Z133" s="22"/>
      <c r="AA133" s="51"/>
      <c r="AT133" s="6" t="s">
        <v>129</v>
      </c>
      <c r="AU133" s="6" t="s">
        <v>76</v>
      </c>
    </row>
    <row r="134" spans="2:51" s="6" customFormat="1" ht="15.75" customHeight="1">
      <c r="B134" s="130"/>
      <c r="C134" s="131"/>
      <c r="D134" s="131"/>
      <c r="E134" s="131"/>
      <c r="F134" s="287" t="s">
        <v>578</v>
      </c>
      <c r="G134" s="288"/>
      <c r="H134" s="288"/>
      <c r="I134" s="288"/>
      <c r="J134" s="131"/>
      <c r="K134" s="132">
        <v>18.6</v>
      </c>
      <c r="L134" s="131"/>
      <c r="M134" s="131"/>
      <c r="N134" s="131"/>
      <c r="O134" s="131"/>
      <c r="P134" s="131"/>
      <c r="Q134" s="131"/>
      <c r="R134" s="131"/>
      <c r="S134" s="133"/>
      <c r="T134" s="134"/>
      <c r="U134" s="131"/>
      <c r="V134" s="131"/>
      <c r="W134" s="131"/>
      <c r="X134" s="131"/>
      <c r="Y134" s="131"/>
      <c r="Z134" s="131"/>
      <c r="AA134" s="135"/>
      <c r="AT134" s="136" t="s">
        <v>283</v>
      </c>
      <c r="AU134" s="136" t="s">
        <v>76</v>
      </c>
      <c r="AV134" s="136" t="s">
        <v>76</v>
      </c>
      <c r="AW134" s="136" t="s">
        <v>101</v>
      </c>
      <c r="AX134" s="136" t="s">
        <v>17</v>
      </c>
      <c r="AY134" s="136" t="s">
        <v>121</v>
      </c>
    </row>
    <row r="135" spans="2:65" s="6" customFormat="1" ht="27" customHeight="1">
      <c r="B135" s="21"/>
      <c r="C135" s="117" t="s">
        <v>203</v>
      </c>
      <c r="D135" s="117" t="s">
        <v>122</v>
      </c>
      <c r="E135" s="118" t="s">
        <v>353</v>
      </c>
      <c r="F135" s="270" t="s">
        <v>354</v>
      </c>
      <c r="G135" s="271"/>
      <c r="H135" s="271"/>
      <c r="I135" s="271"/>
      <c r="J135" s="120" t="s">
        <v>294</v>
      </c>
      <c r="K135" s="121">
        <v>18.6</v>
      </c>
      <c r="L135" s="272"/>
      <c r="M135" s="271"/>
      <c r="N135" s="273">
        <f>ROUND($L$135*$K$135,2)</f>
        <v>0</v>
      </c>
      <c r="O135" s="271"/>
      <c r="P135" s="271"/>
      <c r="Q135" s="271"/>
      <c r="R135" s="119"/>
      <c r="S135" s="41"/>
      <c r="T135" s="122"/>
      <c r="U135" s="123" t="s">
        <v>38</v>
      </c>
      <c r="V135" s="22"/>
      <c r="W135" s="22"/>
      <c r="X135" s="124">
        <v>0</v>
      </c>
      <c r="Y135" s="124">
        <f>$X$135*$K$135</f>
        <v>0</v>
      </c>
      <c r="Z135" s="124">
        <v>0</v>
      </c>
      <c r="AA135" s="125">
        <f>$Z$135*$K$135</f>
        <v>0</v>
      </c>
      <c r="AR135" s="80" t="s">
        <v>127</v>
      </c>
      <c r="AT135" s="80" t="s">
        <v>122</v>
      </c>
      <c r="AU135" s="80" t="s">
        <v>76</v>
      </c>
      <c r="AY135" s="6" t="s">
        <v>121</v>
      </c>
      <c r="BE135" s="126">
        <f>IF($U$135="základní",$N$135,0)</f>
        <v>0</v>
      </c>
      <c r="BF135" s="126">
        <f>IF($U$135="snížená",$N$135,0)</f>
        <v>0</v>
      </c>
      <c r="BG135" s="126">
        <f>IF($U$135="zákl. přenesená",$N$135,0)</f>
        <v>0</v>
      </c>
      <c r="BH135" s="126">
        <f>IF($U$135="sníž. přenesená",$N$135,0)</f>
        <v>0</v>
      </c>
      <c r="BI135" s="126">
        <f>IF($U$135="nulová",$N$135,0)</f>
        <v>0</v>
      </c>
      <c r="BJ135" s="80" t="s">
        <v>17</v>
      </c>
      <c r="BK135" s="126">
        <f>ROUND($L$135*$K$135,2)</f>
        <v>0</v>
      </c>
      <c r="BL135" s="80" t="s">
        <v>127</v>
      </c>
      <c r="BM135" s="80" t="s">
        <v>579</v>
      </c>
    </row>
    <row r="136" spans="2:65" s="6" customFormat="1" ht="27" customHeight="1">
      <c r="B136" s="21"/>
      <c r="C136" s="120" t="s">
        <v>7</v>
      </c>
      <c r="D136" s="120" t="s">
        <v>122</v>
      </c>
      <c r="E136" s="118" t="s">
        <v>356</v>
      </c>
      <c r="F136" s="270" t="s">
        <v>357</v>
      </c>
      <c r="G136" s="271"/>
      <c r="H136" s="271"/>
      <c r="I136" s="271"/>
      <c r="J136" s="120" t="s">
        <v>158</v>
      </c>
      <c r="K136" s="121">
        <v>0.446</v>
      </c>
      <c r="L136" s="272"/>
      <c r="M136" s="271"/>
      <c r="N136" s="273">
        <f>ROUND($L$136*$K$136,2)</f>
        <v>0</v>
      </c>
      <c r="O136" s="271"/>
      <c r="P136" s="271"/>
      <c r="Q136" s="271"/>
      <c r="R136" s="119" t="s">
        <v>126</v>
      </c>
      <c r="S136" s="41"/>
      <c r="T136" s="122"/>
      <c r="U136" s="123" t="s">
        <v>38</v>
      </c>
      <c r="V136" s="22"/>
      <c r="W136" s="22"/>
      <c r="X136" s="124">
        <v>0</v>
      </c>
      <c r="Y136" s="124">
        <f>$X$136*$K$136</f>
        <v>0</v>
      </c>
      <c r="Z136" s="124">
        <v>0</v>
      </c>
      <c r="AA136" s="125">
        <f>$Z$136*$K$136</f>
        <v>0</v>
      </c>
      <c r="AR136" s="80" t="s">
        <v>127</v>
      </c>
      <c r="AT136" s="80" t="s">
        <v>122</v>
      </c>
      <c r="AU136" s="80" t="s">
        <v>76</v>
      </c>
      <c r="AY136" s="80" t="s">
        <v>121</v>
      </c>
      <c r="BE136" s="126">
        <f>IF($U$136="základní",$N$136,0)</f>
        <v>0</v>
      </c>
      <c r="BF136" s="126">
        <f>IF($U$136="snížená",$N$136,0)</f>
        <v>0</v>
      </c>
      <c r="BG136" s="126">
        <f>IF($U$136="zákl. přenesená",$N$136,0)</f>
        <v>0</v>
      </c>
      <c r="BH136" s="126">
        <f>IF($U$136="sníž. přenesená",$N$136,0)</f>
        <v>0</v>
      </c>
      <c r="BI136" s="126">
        <f>IF($U$136="nulová",$N$136,0)</f>
        <v>0</v>
      </c>
      <c r="BJ136" s="80" t="s">
        <v>17</v>
      </c>
      <c r="BK136" s="126">
        <f>ROUND($L$136*$K$136,2)</f>
        <v>0</v>
      </c>
      <c r="BL136" s="80" t="s">
        <v>127</v>
      </c>
      <c r="BM136" s="80" t="s">
        <v>502</v>
      </c>
    </row>
    <row r="137" spans="2:47" s="6" customFormat="1" ht="16.5" customHeight="1">
      <c r="B137" s="21"/>
      <c r="C137" s="22"/>
      <c r="D137" s="22"/>
      <c r="E137" s="22"/>
      <c r="F137" s="265" t="s">
        <v>503</v>
      </c>
      <c r="G137" s="244"/>
      <c r="H137" s="244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41"/>
      <c r="T137" s="50"/>
      <c r="U137" s="22"/>
      <c r="V137" s="22"/>
      <c r="W137" s="22"/>
      <c r="X137" s="22"/>
      <c r="Y137" s="22"/>
      <c r="Z137" s="22"/>
      <c r="AA137" s="51"/>
      <c r="AT137" s="6" t="s">
        <v>129</v>
      </c>
      <c r="AU137" s="6" t="s">
        <v>76</v>
      </c>
    </row>
    <row r="138" spans="2:63" s="106" customFormat="1" ht="30.75" customHeight="1">
      <c r="B138" s="107"/>
      <c r="C138" s="108"/>
      <c r="D138" s="116" t="s">
        <v>275</v>
      </c>
      <c r="E138" s="108"/>
      <c r="F138" s="108"/>
      <c r="G138" s="108"/>
      <c r="H138" s="108"/>
      <c r="I138" s="108"/>
      <c r="J138" s="108"/>
      <c r="K138" s="108"/>
      <c r="L138" s="108"/>
      <c r="M138" s="108"/>
      <c r="N138" s="269">
        <f>$BK$138</f>
        <v>0</v>
      </c>
      <c r="O138" s="268"/>
      <c r="P138" s="268"/>
      <c r="Q138" s="268"/>
      <c r="R138" s="108"/>
      <c r="S138" s="110"/>
      <c r="T138" s="111"/>
      <c r="U138" s="108"/>
      <c r="V138" s="108"/>
      <c r="W138" s="112">
        <f>SUM($W$139:$W$158)</f>
        <v>0</v>
      </c>
      <c r="X138" s="108"/>
      <c r="Y138" s="112">
        <f>SUM($Y$139:$Y$158)</f>
        <v>1.16928</v>
      </c>
      <c r="Z138" s="108"/>
      <c r="AA138" s="113">
        <f>SUM($AA$139:$AA$158)</f>
        <v>4.2970875</v>
      </c>
      <c r="AR138" s="114" t="s">
        <v>76</v>
      </c>
      <c r="AT138" s="114" t="s">
        <v>67</v>
      </c>
      <c r="AU138" s="114" t="s">
        <v>17</v>
      </c>
      <c r="AY138" s="114" t="s">
        <v>121</v>
      </c>
      <c r="BK138" s="115">
        <f>SUM($BK$139:$BK$158)</f>
        <v>0</v>
      </c>
    </row>
    <row r="139" spans="2:65" s="6" customFormat="1" ht="27" customHeight="1">
      <c r="B139" s="21"/>
      <c r="C139" s="117" t="s">
        <v>211</v>
      </c>
      <c r="D139" s="117" t="s">
        <v>122</v>
      </c>
      <c r="E139" s="118" t="s">
        <v>385</v>
      </c>
      <c r="F139" s="270" t="s">
        <v>386</v>
      </c>
      <c r="G139" s="271"/>
      <c r="H139" s="271"/>
      <c r="I139" s="271"/>
      <c r="J139" s="120" t="s">
        <v>294</v>
      </c>
      <c r="K139" s="121">
        <v>52.725</v>
      </c>
      <c r="L139" s="272"/>
      <c r="M139" s="271"/>
      <c r="N139" s="273">
        <f>ROUND($L$139*$K$139,2)</f>
        <v>0</v>
      </c>
      <c r="O139" s="271"/>
      <c r="P139" s="271"/>
      <c r="Q139" s="271"/>
      <c r="R139" s="119" t="s">
        <v>126</v>
      </c>
      <c r="S139" s="41"/>
      <c r="T139" s="122"/>
      <c r="U139" s="123" t="s">
        <v>38</v>
      </c>
      <c r="V139" s="22"/>
      <c r="W139" s="22"/>
      <c r="X139" s="124">
        <v>0</v>
      </c>
      <c r="Y139" s="124">
        <f>$X$139*$K$139</f>
        <v>0</v>
      </c>
      <c r="Z139" s="124">
        <v>0.0815</v>
      </c>
      <c r="AA139" s="125">
        <f>$Z$139*$K$139</f>
        <v>4.2970875</v>
      </c>
      <c r="AR139" s="80" t="s">
        <v>127</v>
      </c>
      <c r="AT139" s="80" t="s">
        <v>122</v>
      </c>
      <c r="AU139" s="80" t="s">
        <v>76</v>
      </c>
      <c r="AY139" s="6" t="s">
        <v>121</v>
      </c>
      <c r="BE139" s="126">
        <f>IF($U$139="základní",$N$139,0)</f>
        <v>0</v>
      </c>
      <c r="BF139" s="126">
        <f>IF($U$139="snížená",$N$139,0)</f>
        <v>0</v>
      </c>
      <c r="BG139" s="126">
        <f>IF($U$139="zákl. přenesená",$N$139,0)</f>
        <v>0</v>
      </c>
      <c r="BH139" s="126">
        <f>IF($U$139="sníž. přenesená",$N$139,0)</f>
        <v>0</v>
      </c>
      <c r="BI139" s="126">
        <f>IF($U$139="nulová",$N$139,0)</f>
        <v>0</v>
      </c>
      <c r="BJ139" s="80" t="s">
        <v>17</v>
      </c>
      <c r="BK139" s="126">
        <f>ROUND($L$139*$K$139,2)</f>
        <v>0</v>
      </c>
      <c r="BL139" s="80" t="s">
        <v>127</v>
      </c>
      <c r="BM139" s="80" t="s">
        <v>580</v>
      </c>
    </row>
    <row r="140" spans="2:47" s="6" customFormat="1" ht="16.5" customHeight="1">
      <c r="B140" s="21"/>
      <c r="C140" s="22"/>
      <c r="D140" s="22"/>
      <c r="E140" s="22"/>
      <c r="F140" s="265" t="s">
        <v>581</v>
      </c>
      <c r="G140" s="244"/>
      <c r="H140" s="244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41"/>
      <c r="T140" s="50"/>
      <c r="U140" s="22"/>
      <c r="V140" s="22"/>
      <c r="W140" s="22"/>
      <c r="X140" s="22"/>
      <c r="Y140" s="22"/>
      <c r="Z140" s="22"/>
      <c r="AA140" s="51"/>
      <c r="AT140" s="6" t="s">
        <v>129</v>
      </c>
      <c r="AU140" s="6" t="s">
        <v>76</v>
      </c>
    </row>
    <row r="141" spans="2:51" s="6" customFormat="1" ht="15.75" customHeight="1">
      <c r="B141" s="130"/>
      <c r="C141" s="131"/>
      <c r="D141" s="131"/>
      <c r="E141" s="131"/>
      <c r="F141" s="287" t="s">
        <v>582</v>
      </c>
      <c r="G141" s="288"/>
      <c r="H141" s="288"/>
      <c r="I141" s="288"/>
      <c r="J141" s="131"/>
      <c r="K141" s="132">
        <v>52.725</v>
      </c>
      <c r="L141" s="131"/>
      <c r="M141" s="131"/>
      <c r="N141" s="131"/>
      <c r="O141" s="131"/>
      <c r="P141" s="131"/>
      <c r="Q141" s="131"/>
      <c r="R141" s="131"/>
      <c r="S141" s="133"/>
      <c r="T141" s="134"/>
      <c r="U141" s="131"/>
      <c r="V141" s="131"/>
      <c r="W141" s="131"/>
      <c r="X141" s="131"/>
      <c r="Y141" s="131"/>
      <c r="Z141" s="131"/>
      <c r="AA141" s="135"/>
      <c r="AT141" s="136" t="s">
        <v>283</v>
      </c>
      <c r="AU141" s="136" t="s">
        <v>76</v>
      </c>
      <c r="AV141" s="136" t="s">
        <v>76</v>
      </c>
      <c r="AW141" s="136" t="s">
        <v>101</v>
      </c>
      <c r="AX141" s="136" t="s">
        <v>17</v>
      </c>
      <c r="AY141" s="136" t="s">
        <v>121</v>
      </c>
    </row>
    <row r="142" spans="2:65" s="6" customFormat="1" ht="27" customHeight="1">
      <c r="B142" s="21"/>
      <c r="C142" s="117" t="s">
        <v>215</v>
      </c>
      <c r="D142" s="117" t="s">
        <v>122</v>
      </c>
      <c r="E142" s="118" t="s">
        <v>389</v>
      </c>
      <c r="F142" s="270" t="s">
        <v>390</v>
      </c>
      <c r="G142" s="271"/>
      <c r="H142" s="271"/>
      <c r="I142" s="271"/>
      <c r="J142" s="120" t="s">
        <v>294</v>
      </c>
      <c r="K142" s="121">
        <v>70</v>
      </c>
      <c r="L142" s="272"/>
      <c r="M142" s="271"/>
      <c r="N142" s="273">
        <f>ROUND($L$142*$K$142,2)</f>
        <v>0</v>
      </c>
      <c r="O142" s="271"/>
      <c r="P142" s="271"/>
      <c r="Q142" s="271"/>
      <c r="R142" s="119" t="s">
        <v>126</v>
      </c>
      <c r="S142" s="41"/>
      <c r="T142" s="122"/>
      <c r="U142" s="123" t="s">
        <v>38</v>
      </c>
      <c r="V142" s="22"/>
      <c r="W142" s="22"/>
      <c r="X142" s="124">
        <v>0.003</v>
      </c>
      <c r="Y142" s="124">
        <f>$X$142*$K$142</f>
        <v>0.21</v>
      </c>
      <c r="Z142" s="124">
        <v>0</v>
      </c>
      <c r="AA142" s="125">
        <f>$Z$142*$K$142</f>
        <v>0</v>
      </c>
      <c r="AR142" s="80" t="s">
        <v>127</v>
      </c>
      <c r="AT142" s="80" t="s">
        <v>122</v>
      </c>
      <c r="AU142" s="80" t="s">
        <v>76</v>
      </c>
      <c r="AY142" s="6" t="s">
        <v>121</v>
      </c>
      <c r="BE142" s="126">
        <f>IF($U$142="základní",$N$142,0)</f>
        <v>0</v>
      </c>
      <c r="BF142" s="126">
        <f>IF($U$142="snížená",$N$142,0)</f>
        <v>0</v>
      </c>
      <c r="BG142" s="126">
        <f>IF($U$142="zákl. přenesená",$N$142,0)</f>
        <v>0</v>
      </c>
      <c r="BH142" s="126">
        <f>IF($U$142="sníž. přenesená",$N$142,0)</f>
        <v>0</v>
      </c>
      <c r="BI142" s="126">
        <f>IF($U$142="nulová",$N$142,0)</f>
        <v>0</v>
      </c>
      <c r="BJ142" s="80" t="s">
        <v>17</v>
      </c>
      <c r="BK142" s="126">
        <f>ROUND($L$142*$K$142,2)</f>
        <v>0</v>
      </c>
      <c r="BL142" s="80" t="s">
        <v>127</v>
      </c>
      <c r="BM142" s="80" t="s">
        <v>583</v>
      </c>
    </row>
    <row r="143" spans="2:47" s="6" customFormat="1" ht="16.5" customHeight="1">
      <c r="B143" s="21"/>
      <c r="C143" s="22"/>
      <c r="D143" s="22"/>
      <c r="E143" s="22"/>
      <c r="F143" s="265" t="s">
        <v>584</v>
      </c>
      <c r="G143" s="244"/>
      <c r="H143" s="244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41"/>
      <c r="T143" s="50"/>
      <c r="U143" s="22"/>
      <c r="V143" s="22"/>
      <c r="W143" s="22"/>
      <c r="X143" s="22"/>
      <c r="Y143" s="22"/>
      <c r="Z143" s="22"/>
      <c r="AA143" s="51"/>
      <c r="AT143" s="6" t="s">
        <v>129</v>
      </c>
      <c r="AU143" s="6" t="s">
        <v>76</v>
      </c>
    </row>
    <row r="144" spans="2:51" s="6" customFormat="1" ht="15.75" customHeight="1">
      <c r="B144" s="130"/>
      <c r="C144" s="131"/>
      <c r="D144" s="131"/>
      <c r="E144" s="131"/>
      <c r="F144" s="287" t="s">
        <v>585</v>
      </c>
      <c r="G144" s="288"/>
      <c r="H144" s="288"/>
      <c r="I144" s="288"/>
      <c r="J144" s="131"/>
      <c r="K144" s="132">
        <v>70</v>
      </c>
      <c r="L144" s="131"/>
      <c r="M144" s="131"/>
      <c r="N144" s="131"/>
      <c r="O144" s="131"/>
      <c r="P144" s="131"/>
      <c r="Q144" s="131"/>
      <c r="R144" s="131"/>
      <c r="S144" s="133"/>
      <c r="T144" s="134"/>
      <c r="U144" s="131"/>
      <c r="V144" s="131"/>
      <c r="W144" s="131"/>
      <c r="X144" s="131"/>
      <c r="Y144" s="131"/>
      <c r="Z144" s="131"/>
      <c r="AA144" s="135"/>
      <c r="AT144" s="136" t="s">
        <v>283</v>
      </c>
      <c r="AU144" s="136" t="s">
        <v>76</v>
      </c>
      <c r="AV144" s="136" t="s">
        <v>76</v>
      </c>
      <c r="AW144" s="136" t="s">
        <v>101</v>
      </c>
      <c r="AX144" s="136" t="s">
        <v>17</v>
      </c>
      <c r="AY144" s="136" t="s">
        <v>121</v>
      </c>
    </row>
    <row r="145" spans="2:65" s="6" customFormat="1" ht="27" customHeight="1">
      <c r="B145" s="21"/>
      <c r="C145" s="137" t="s">
        <v>219</v>
      </c>
      <c r="D145" s="137" t="s">
        <v>284</v>
      </c>
      <c r="E145" s="138" t="s">
        <v>393</v>
      </c>
      <c r="F145" s="291" t="s">
        <v>394</v>
      </c>
      <c r="G145" s="292"/>
      <c r="H145" s="292"/>
      <c r="I145" s="292"/>
      <c r="J145" s="139" t="s">
        <v>294</v>
      </c>
      <c r="K145" s="140">
        <v>72.8</v>
      </c>
      <c r="L145" s="293"/>
      <c r="M145" s="292"/>
      <c r="N145" s="294">
        <f>ROUND($L$145*$K$145,2)</f>
        <v>0</v>
      </c>
      <c r="O145" s="271"/>
      <c r="P145" s="271"/>
      <c r="Q145" s="271"/>
      <c r="R145" s="119" t="s">
        <v>126</v>
      </c>
      <c r="S145" s="41"/>
      <c r="T145" s="122"/>
      <c r="U145" s="123" t="s">
        <v>38</v>
      </c>
      <c r="V145" s="22"/>
      <c r="W145" s="22"/>
      <c r="X145" s="124">
        <v>0.0126</v>
      </c>
      <c r="Y145" s="124">
        <f>$X$145*$K$145</f>
        <v>0.91728</v>
      </c>
      <c r="Z145" s="124">
        <v>0</v>
      </c>
      <c r="AA145" s="125">
        <f>$Z$145*$K$145</f>
        <v>0</v>
      </c>
      <c r="AR145" s="80" t="s">
        <v>253</v>
      </c>
      <c r="AT145" s="80" t="s">
        <v>284</v>
      </c>
      <c r="AU145" s="80" t="s">
        <v>76</v>
      </c>
      <c r="AY145" s="6" t="s">
        <v>121</v>
      </c>
      <c r="BE145" s="126">
        <f>IF($U$145="základní",$N$145,0)</f>
        <v>0</v>
      </c>
      <c r="BF145" s="126">
        <f>IF($U$145="snížená",$N$145,0)</f>
        <v>0</v>
      </c>
      <c r="BG145" s="126">
        <f>IF($U$145="zákl. přenesená",$N$145,0)</f>
        <v>0</v>
      </c>
      <c r="BH145" s="126">
        <f>IF($U$145="sníž. přenesená",$N$145,0)</f>
        <v>0</v>
      </c>
      <c r="BI145" s="126">
        <f>IF($U$145="nulová",$N$145,0)</f>
        <v>0</v>
      </c>
      <c r="BJ145" s="80" t="s">
        <v>17</v>
      </c>
      <c r="BK145" s="126">
        <f>ROUND($L$145*$K$145,2)</f>
        <v>0</v>
      </c>
      <c r="BL145" s="80" t="s">
        <v>127</v>
      </c>
      <c r="BM145" s="80" t="s">
        <v>586</v>
      </c>
    </row>
    <row r="146" spans="2:47" s="6" customFormat="1" ht="16.5" customHeight="1">
      <c r="B146" s="21"/>
      <c r="C146" s="22"/>
      <c r="D146" s="22"/>
      <c r="E146" s="22"/>
      <c r="F146" s="265" t="s">
        <v>587</v>
      </c>
      <c r="G146" s="244"/>
      <c r="H146" s="244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41"/>
      <c r="T146" s="50"/>
      <c r="U146" s="22"/>
      <c r="V146" s="22"/>
      <c r="W146" s="22"/>
      <c r="X146" s="22"/>
      <c r="Y146" s="22"/>
      <c r="Z146" s="22"/>
      <c r="AA146" s="51"/>
      <c r="AT146" s="6" t="s">
        <v>129</v>
      </c>
      <c r="AU146" s="6" t="s">
        <v>76</v>
      </c>
    </row>
    <row r="147" spans="2:51" s="6" customFormat="1" ht="15.75" customHeight="1">
      <c r="B147" s="130"/>
      <c r="C147" s="131"/>
      <c r="D147" s="131"/>
      <c r="E147" s="131"/>
      <c r="F147" s="287" t="s">
        <v>588</v>
      </c>
      <c r="G147" s="288"/>
      <c r="H147" s="288"/>
      <c r="I147" s="288"/>
      <c r="J147" s="131"/>
      <c r="K147" s="132">
        <v>72.8</v>
      </c>
      <c r="L147" s="131"/>
      <c r="M147" s="131"/>
      <c r="N147" s="131"/>
      <c r="O147" s="131"/>
      <c r="P147" s="131"/>
      <c r="Q147" s="131"/>
      <c r="R147" s="131"/>
      <c r="S147" s="133"/>
      <c r="T147" s="134"/>
      <c r="U147" s="131"/>
      <c r="V147" s="131"/>
      <c r="W147" s="131"/>
      <c r="X147" s="131"/>
      <c r="Y147" s="131"/>
      <c r="Z147" s="131"/>
      <c r="AA147" s="135"/>
      <c r="AT147" s="136" t="s">
        <v>283</v>
      </c>
      <c r="AU147" s="136" t="s">
        <v>76</v>
      </c>
      <c r="AV147" s="136" t="s">
        <v>76</v>
      </c>
      <c r="AW147" s="136" t="s">
        <v>68</v>
      </c>
      <c r="AX147" s="136" t="s">
        <v>17</v>
      </c>
      <c r="AY147" s="136" t="s">
        <v>121</v>
      </c>
    </row>
    <row r="148" spans="2:65" s="6" customFormat="1" ht="27" customHeight="1">
      <c r="B148" s="21"/>
      <c r="C148" s="117" t="s">
        <v>224</v>
      </c>
      <c r="D148" s="117" t="s">
        <v>122</v>
      </c>
      <c r="E148" s="118" t="s">
        <v>397</v>
      </c>
      <c r="F148" s="270" t="s">
        <v>398</v>
      </c>
      <c r="G148" s="271"/>
      <c r="H148" s="271"/>
      <c r="I148" s="271"/>
      <c r="J148" s="120" t="s">
        <v>294</v>
      </c>
      <c r="K148" s="121">
        <v>27.6</v>
      </c>
      <c r="L148" s="272"/>
      <c r="M148" s="271"/>
      <c r="N148" s="273">
        <f>ROUND($L$148*$K$148,2)</f>
        <v>0</v>
      </c>
      <c r="O148" s="271"/>
      <c r="P148" s="271"/>
      <c r="Q148" s="271"/>
      <c r="R148" s="119" t="s">
        <v>126</v>
      </c>
      <c r="S148" s="41"/>
      <c r="T148" s="122"/>
      <c r="U148" s="123" t="s">
        <v>38</v>
      </c>
      <c r="V148" s="22"/>
      <c r="W148" s="22"/>
      <c r="X148" s="124">
        <v>0</v>
      </c>
      <c r="Y148" s="124">
        <f>$X$148*$K$148</f>
        <v>0</v>
      </c>
      <c r="Z148" s="124">
        <v>0</v>
      </c>
      <c r="AA148" s="125">
        <f>$Z$148*$K$148</f>
        <v>0</v>
      </c>
      <c r="AR148" s="80" t="s">
        <v>127</v>
      </c>
      <c r="AT148" s="80" t="s">
        <v>122</v>
      </c>
      <c r="AU148" s="80" t="s">
        <v>76</v>
      </c>
      <c r="AY148" s="6" t="s">
        <v>121</v>
      </c>
      <c r="BE148" s="126">
        <f>IF($U$148="základní",$N$148,0)</f>
        <v>0</v>
      </c>
      <c r="BF148" s="126">
        <f>IF($U$148="snížená",$N$148,0)</f>
        <v>0</v>
      </c>
      <c r="BG148" s="126">
        <f>IF($U$148="zákl. přenesená",$N$148,0)</f>
        <v>0</v>
      </c>
      <c r="BH148" s="126">
        <f>IF($U$148="sníž. přenesená",$N$148,0)</f>
        <v>0</v>
      </c>
      <c r="BI148" s="126">
        <f>IF($U$148="nulová",$N$148,0)</f>
        <v>0</v>
      </c>
      <c r="BJ148" s="80" t="s">
        <v>17</v>
      </c>
      <c r="BK148" s="126">
        <f>ROUND($L$148*$K$148,2)</f>
        <v>0</v>
      </c>
      <c r="BL148" s="80" t="s">
        <v>127</v>
      </c>
      <c r="BM148" s="80" t="s">
        <v>589</v>
      </c>
    </row>
    <row r="149" spans="2:47" s="6" customFormat="1" ht="16.5" customHeight="1">
      <c r="B149" s="21"/>
      <c r="C149" s="22"/>
      <c r="D149" s="22"/>
      <c r="E149" s="22"/>
      <c r="F149" s="265" t="s">
        <v>398</v>
      </c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41"/>
      <c r="T149" s="50"/>
      <c r="U149" s="22"/>
      <c r="V149" s="22"/>
      <c r="W149" s="22"/>
      <c r="X149" s="22"/>
      <c r="Y149" s="22"/>
      <c r="Z149" s="22"/>
      <c r="AA149" s="51"/>
      <c r="AT149" s="6" t="s">
        <v>129</v>
      </c>
      <c r="AU149" s="6" t="s">
        <v>76</v>
      </c>
    </row>
    <row r="150" spans="2:51" s="6" customFormat="1" ht="15.75" customHeight="1">
      <c r="B150" s="130"/>
      <c r="C150" s="131"/>
      <c r="D150" s="131"/>
      <c r="E150" s="131"/>
      <c r="F150" s="287" t="s">
        <v>590</v>
      </c>
      <c r="G150" s="288"/>
      <c r="H150" s="288"/>
      <c r="I150" s="288"/>
      <c r="J150" s="131"/>
      <c r="K150" s="132">
        <v>27.6</v>
      </c>
      <c r="L150" s="131"/>
      <c r="M150" s="131"/>
      <c r="N150" s="131"/>
      <c r="O150" s="131"/>
      <c r="P150" s="131"/>
      <c r="Q150" s="131"/>
      <c r="R150" s="131"/>
      <c r="S150" s="133"/>
      <c r="T150" s="134"/>
      <c r="U150" s="131"/>
      <c r="V150" s="131"/>
      <c r="W150" s="131"/>
      <c r="X150" s="131"/>
      <c r="Y150" s="131"/>
      <c r="Z150" s="131"/>
      <c r="AA150" s="135"/>
      <c r="AT150" s="136" t="s">
        <v>283</v>
      </c>
      <c r="AU150" s="136" t="s">
        <v>76</v>
      </c>
      <c r="AV150" s="136" t="s">
        <v>76</v>
      </c>
      <c r="AW150" s="136" t="s">
        <v>101</v>
      </c>
      <c r="AX150" s="136" t="s">
        <v>17</v>
      </c>
      <c r="AY150" s="136" t="s">
        <v>121</v>
      </c>
    </row>
    <row r="151" spans="2:65" s="6" customFormat="1" ht="39" customHeight="1">
      <c r="B151" s="21"/>
      <c r="C151" s="117" t="s">
        <v>229</v>
      </c>
      <c r="D151" s="117" t="s">
        <v>122</v>
      </c>
      <c r="E151" s="118" t="s">
        <v>402</v>
      </c>
      <c r="F151" s="270" t="s">
        <v>403</v>
      </c>
      <c r="G151" s="271"/>
      <c r="H151" s="271"/>
      <c r="I151" s="271"/>
      <c r="J151" s="120" t="s">
        <v>294</v>
      </c>
      <c r="K151" s="121">
        <v>70</v>
      </c>
      <c r="L151" s="272"/>
      <c r="M151" s="271"/>
      <c r="N151" s="273">
        <f>ROUND($L$151*$K$151,2)</f>
        <v>0</v>
      </c>
      <c r="O151" s="271"/>
      <c r="P151" s="271"/>
      <c r="Q151" s="271"/>
      <c r="R151" s="119" t="s">
        <v>126</v>
      </c>
      <c r="S151" s="41"/>
      <c r="T151" s="122"/>
      <c r="U151" s="123" t="s">
        <v>38</v>
      </c>
      <c r="V151" s="22"/>
      <c r="W151" s="22"/>
      <c r="X151" s="124">
        <v>0</v>
      </c>
      <c r="Y151" s="124">
        <f>$X$151*$K$151</f>
        <v>0</v>
      </c>
      <c r="Z151" s="124">
        <v>0</v>
      </c>
      <c r="AA151" s="125">
        <f>$Z$151*$K$151</f>
        <v>0</v>
      </c>
      <c r="AR151" s="80" t="s">
        <v>127</v>
      </c>
      <c r="AT151" s="80" t="s">
        <v>122</v>
      </c>
      <c r="AU151" s="80" t="s">
        <v>76</v>
      </c>
      <c r="AY151" s="6" t="s">
        <v>121</v>
      </c>
      <c r="BE151" s="126">
        <f>IF($U$151="základní",$N$151,0)</f>
        <v>0</v>
      </c>
      <c r="BF151" s="126">
        <f>IF($U$151="snížená",$N$151,0)</f>
        <v>0</v>
      </c>
      <c r="BG151" s="126">
        <f>IF($U$151="zákl. přenesená",$N$151,0)</f>
        <v>0</v>
      </c>
      <c r="BH151" s="126">
        <f>IF($U$151="sníž. přenesená",$N$151,0)</f>
        <v>0</v>
      </c>
      <c r="BI151" s="126">
        <f>IF($U$151="nulová",$N$151,0)</f>
        <v>0</v>
      </c>
      <c r="BJ151" s="80" t="s">
        <v>17</v>
      </c>
      <c r="BK151" s="126">
        <f>ROUND($L$151*$K$151,2)</f>
        <v>0</v>
      </c>
      <c r="BL151" s="80" t="s">
        <v>127</v>
      </c>
      <c r="BM151" s="80" t="s">
        <v>591</v>
      </c>
    </row>
    <row r="152" spans="2:47" s="6" customFormat="1" ht="16.5" customHeight="1">
      <c r="B152" s="21"/>
      <c r="C152" s="22"/>
      <c r="D152" s="22"/>
      <c r="E152" s="22"/>
      <c r="F152" s="265" t="s">
        <v>403</v>
      </c>
      <c r="G152" s="244"/>
      <c r="H152" s="244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41"/>
      <c r="T152" s="50"/>
      <c r="U152" s="22"/>
      <c r="V152" s="22"/>
      <c r="W152" s="22"/>
      <c r="X152" s="22"/>
      <c r="Y152" s="22"/>
      <c r="Z152" s="22"/>
      <c r="AA152" s="51"/>
      <c r="AT152" s="6" t="s">
        <v>129</v>
      </c>
      <c r="AU152" s="6" t="s">
        <v>76</v>
      </c>
    </row>
    <row r="153" spans="2:51" s="6" customFormat="1" ht="15.75" customHeight="1">
      <c r="B153" s="130"/>
      <c r="C153" s="131"/>
      <c r="D153" s="131"/>
      <c r="E153" s="131"/>
      <c r="F153" s="287" t="s">
        <v>585</v>
      </c>
      <c r="G153" s="288"/>
      <c r="H153" s="288"/>
      <c r="I153" s="288"/>
      <c r="J153" s="131"/>
      <c r="K153" s="132">
        <v>70</v>
      </c>
      <c r="L153" s="131"/>
      <c r="M153" s="131"/>
      <c r="N153" s="131"/>
      <c r="O153" s="131"/>
      <c r="P153" s="131"/>
      <c r="Q153" s="131"/>
      <c r="R153" s="131"/>
      <c r="S153" s="133"/>
      <c r="T153" s="134"/>
      <c r="U153" s="131"/>
      <c r="V153" s="131"/>
      <c r="W153" s="131"/>
      <c r="X153" s="131"/>
      <c r="Y153" s="131"/>
      <c r="Z153" s="131"/>
      <c r="AA153" s="135"/>
      <c r="AT153" s="136" t="s">
        <v>283</v>
      </c>
      <c r="AU153" s="136" t="s">
        <v>76</v>
      </c>
      <c r="AV153" s="136" t="s">
        <v>76</v>
      </c>
      <c r="AW153" s="136" t="s">
        <v>101</v>
      </c>
      <c r="AX153" s="136" t="s">
        <v>17</v>
      </c>
      <c r="AY153" s="136" t="s">
        <v>121</v>
      </c>
    </row>
    <row r="154" spans="2:65" s="6" customFormat="1" ht="15.75" customHeight="1">
      <c r="B154" s="21"/>
      <c r="C154" s="117" t="s">
        <v>233</v>
      </c>
      <c r="D154" s="117" t="s">
        <v>122</v>
      </c>
      <c r="E154" s="118" t="s">
        <v>407</v>
      </c>
      <c r="F154" s="270" t="s">
        <v>408</v>
      </c>
      <c r="G154" s="271"/>
      <c r="H154" s="271"/>
      <c r="I154" s="271"/>
      <c r="J154" s="120" t="s">
        <v>294</v>
      </c>
      <c r="K154" s="121">
        <v>140</v>
      </c>
      <c r="L154" s="272"/>
      <c r="M154" s="271"/>
      <c r="N154" s="273">
        <f>ROUND($L$154*$K$154,2)</f>
        <v>0</v>
      </c>
      <c r="O154" s="271"/>
      <c r="P154" s="271"/>
      <c r="Q154" s="271"/>
      <c r="R154" s="119" t="s">
        <v>126</v>
      </c>
      <c r="S154" s="41"/>
      <c r="T154" s="122"/>
      <c r="U154" s="123" t="s">
        <v>38</v>
      </c>
      <c r="V154" s="22"/>
      <c r="W154" s="22"/>
      <c r="X154" s="124">
        <v>0.0003</v>
      </c>
      <c r="Y154" s="124">
        <f>$X$154*$K$154</f>
        <v>0.041999999999999996</v>
      </c>
      <c r="Z154" s="124">
        <v>0</v>
      </c>
      <c r="AA154" s="125">
        <f>$Z$154*$K$154</f>
        <v>0</v>
      </c>
      <c r="AR154" s="80" t="s">
        <v>127</v>
      </c>
      <c r="AT154" s="80" t="s">
        <v>122</v>
      </c>
      <c r="AU154" s="80" t="s">
        <v>76</v>
      </c>
      <c r="AY154" s="6" t="s">
        <v>121</v>
      </c>
      <c r="BE154" s="126">
        <f>IF($U$154="základní",$N$154,0)</f>
        <v>0</v>
      </c>
      <c r="BF154" s="126">
        <f>IF($U$154="snížená",$N$154,0)</f>
        <v>0</v>
      </c>
      <c r="BG154" s="126">
        <f>IF($U$154="zákl. přenesená",$N$154,0)</f>
        <v>0</v>
      </c>
      <c r="BH154" s="126">
        <f>IF($U$154="sníž. přenesená",$N$154,0)</f>
        <v>0</v>
      </c>
      <c r="BI154" s="126">
        <f>IF($U$154="nulová",$N$154,0)</f>
        <v>0</v>
      </c>
      <c r="BJ154" s="80" t="s">
        <v>17</v>
      </c>
      <c r="BK154" s="126">
        <f>ROUND($L$154*$K$154,2)</f>
        <v>0</v>
      </c>
      <c r="BL154" s="80" t="s">
        <v>127</v>
      </c>
      <c r="BM154" s="80" t="s">
        <v>592</v>
      </c>
    </row>
    <row r="155" spans="2:47" s="6" customFormat="1" ht="16.5" customHeight="1">
      <c r="B155" s="21"/>
      <c r="C155" s="22"/>
      <c r="D155" s="22"/>
      <c r="E155" s="22"/>
      <c r="F155" s="265" t="s">
        <v>593</v>
      </c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41"/>
      <c r="T155" s="50"/>
      <c r="U155" s="22"/>
      <c r="V155" s="22"/>
      <c r="W155" s="22"/>
      <c r="X155" s="22"/>
      <c r="Y155" s="22"/>
      <c r="Z155" s="22"/>
      <c r="AA155" s="51"/>
      <c r="AT155" s="6" t="s">
        <v>129</v>
      </c>
      <c r="AU155" s="6" t="s">
        <v>76</v>
      </c>
    </row>
    <row r="156" spans="2:51" s="6" customFormat="1" ht="15.75" customHeight="1">
      <c r="B156" s="130"/>
      <c r="C156" s="131"/>
      <c r="D156" s="131"/>
      <c r="E156" s="131"/>
      <c r="F156" s="287" t="s">
        <v>594</v>
      </c>
      <c r="G156" s="288"/>
      <c r="H156" s="288"/>
      <c r="I156" s="288"/>
      <c r="J156" s="131"/>
      <c r="K156" s="132">
        <v>140</v>
      </c>
      <c r="L156" s="131"/>
      <c r="M156" s="131"/>
      <c r="N156" s="131"/>
      <c r="O156" s="131"/>
      <c r="P156" s="131"/>
      <c r="Q156" s="131"/>
      <c r="R156" s="131"/>
      <c r="S156" s="133"/>
      <c r="T156" s="134"/>
      <c r="U156" s="131"/>
      <c r="V156" s="131"/>
      <c r="W156" s="131"/>
      <c r="X156" s="131"/>
      <c r="Y156" s="131"/>
      <c r="Z156" s="131"/>
      <c r="AA156" s="135"/>
      <c r="AT156" s="136" t="s">
        <v>283</v>
      </c>
      <c r="AU156" s="136" t="s">
        <v>76</v>
      </c>
      <c r="AV156" s="136" t="s">
        <v>76</v>
      </c>
      <c r="AW156" s="136" t="s">
        <v>101</v>
      </c>
      <c r="AX156" s="136" t="s">
        <v>17</v>
      </c>
      <c r="AY156" s="136" t="s">
        <v>121</v>
      </c>
    </row>
    <row r="157" spans="2:65" s="6" customFormat="1" ht="27" customHeight="1">
      <c r="B157" s="21"/>
      <c r="C157" s="117" t="s">
        <v>237</v>
      </c>
      <c r="D157" s="117" t="s">
        <v>122</v>
      </c>
      <c r="E157" s="118" t="s">
        <v>411</v>
      </c>
      <c r="F157" s="270" t="s">
        <v>412</v>
      </c>
      <c r="G157" s="271"/>
      <c r="H157" s="271"/>
      <c r="I157" s="271"/>
      <c r="J157" s="120" t="s">
        <v>158</v>
      </c>
      <c r="K157" s="121">
        <v>1.169</v>
      </c>
      <c r="L157" s="272"/>
      <c r="M157" s="271"/>
      <c r="N157" s="273">
        <f>ROUND($L$157*$K$157,2)</f>
        <v>0</v>
      </c>
      <c r="O157" s="271"/>
      <c r="P157" s="271"/>
      <c r="Q157" s="271"/>
      <c r="R157" s="119" t="s">
        <v>126</v>
      </c>
      <c r="S157" s="41"/>
      <c r="T157" s="122"/>
      <c r="U157" s="123" t="s">
        <v>38</v>
      </c>
      <c r="V157" s="22"/>
      <c r="W157" s="22"/>
      <c r="X157" s="124">
        <v>0</v>
      </c>
      <c r="Y157" s="124">
        <f>$X$157*$K$157</f>
        <v>0</v>
      </c>
      <c r="Z157" s="124">
        <v>0</v>
      </c>
      <c r="AA157" s="125">
        <f>$Z$157*$K$157</f>
        <v>0</v>
      </c>
      <c r="AR157" s="80" t="s">
        <v>127</v>
      </c>
      <c r="AT157" s="80" t="s">
        <v>122</v>
      </c>
      <c r="AU157" s="80" t="s">
        <v>76</v>
      </c>
      <c r="AY157" s="6" t="s">
        <v>121</v>
      </c>
      <c r="BE157" s="126">
        <f>IF($U$157="základní",$N$157,0)</f>
        <v>0</v>
      </c>
      <c r="BF157" s="126">
        <f>IF($U$157="snížená",$N$157,0)</f>
        <v>0</v>
      </c>
      <c r="BG157" s="126">
        <f>IF($U$157="zákl. přenesená",$N$157,0)</f>
        <v>0</v>
      </c>
      <c r="BH157" s="126">
        <f>IF($U$157="sníž. přenesená",$N$157,0)</f>
        <v>0</v>
      </c>
      <c r="BI157" s="126">
        <f>IF($U$157="nulová",$N$157,0)</f>
        <v>0</v>
      </c>
      <c r="BJ157" s="80" t="s">
        <v>17</v>
      </c>
      <c r="BK157" s="126">
        <f>ROUND($L$157*$K$157,2)</f>
        <v>0</v>
      </c>
      <c r="BL157" s="80" t="s">
        <v>127</v>
      </c>
      <c r="BM157" s="80" t="s">
        <v>595</v>
      </c>
    </row>
    <row r="158" spans="2:47" s="6" customFormat="1" ht="16.5" customHeight="1">
      <c r="B158" s="21"/>
      <c r="C158" s="22"/>
      <c r="D158" s="22"/>
      <c r="E158" s="22"/>
      <c r="F158" s="265" t="s">
        <v>596</v>
      </c>
      <c r="G158" s="244"/>
      <c r="H158" s="244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41"/>
      <c r="T158" s="50"/>
      <c r="U158" s="22"/>
      <c r="V158" s="22"/>
      <c r="W158" s="22"/>
      <c r="X158" s="22"/>
      <c r="Y158" s="22"/>
      <c r="Z158" s="22"/>
      <c r="AA158" s="51"/>
      <c r="AT158" s="6" t="s">
        <v>129</v>
      </c>
      <c r="AU158" s="6" t="s">
        <v>76</v>
      </c>
    </row>
    <row r="159" spans="2:63" s="106" customFormat="1" ht="30.75" customHeight="1">
      <c r="B159" s="107"/>
      <c r="C159" s="108"/>
      <c r="D159" s="116" t="s">
        <v>276</v>
      </c>
      <c r="E159" s="108"/>
      <c r="F159" s="108"/>
      <c r="G159" s="108"/>
      <c r="H159" s="108"/>
      <c r="I159" s="108"/>
      <c r="J159" s="108"/>
      <c r="K159" s="108"/>
      <c r="L159" s="108"/>
      <c r="M159" s="108"/>
      <c r="N159" s="269">
        <f>$BK$159</f>
        <v>0</v>
      </c>
      <c r="O159" s="268"/>
      <c r="P159" s="268"/>
      <c r="Q159" s="268"/>
      <c r="R159" s="108"/>
      <c r="S159" s="110"/>
      <c r="T159" s="111"/>
      <c r="U159" s="108"/>
      <c r="V159" s="108"/>
      <c r="W159" s="112">
        <f>SUM($W$160:$W$162)</f>
        <v>0</v>
      </c>
      <c r="X159" s="108"/>
      <c r="Y159" s="112">
        <f>SUM($Y$160:$Y$162)</f>
        <v>0.0008553600000000001</v>
      </c>
      <c r="Z159" s="108"/>
      <c r="AA159" s="113">
        <f>SUM($AA$160:$AA$162)</f>
        <v>0</v>
      </c>
      <c r="AR159" s="114" t="s">
        <v>76</v>
      </c>
      <c r="AT159" s="114" t="s">
        <v>67</v>
      </c>
      <c r="AU159" s="114" t="s">
        <v>17</v>
      </c>
      <c r="AY159" s="114" t="s">
        <v>121</v>
      </c>
      <c r="BK159" s="115">
        <f>SUM($BK$160:$BK$162)</f>
        <v>0</v>
      </c>
    </row>
    <row r="160" spans="2:65" s="6" customFormat="1" ht="27" customHeight="1">
      <c r="B160" s="21"/>
      <c r="C160" s="117" t="s">
        <v>241</v>
      </c>
      <c r="D160" s="117" t="s">
        <v>122</v>
      </c>
      <c r="E160" s="118" t="s">
        <v>414</v>
      </c>
      <c r="F160" s="270" t="s">
        <v>415</v>
      </c>
      <c r="G160" s="271"/>
      <c r="H160" s="271"/>
      <c r="I160" s="271"/>
      <c r="J160" s="120" t="s">
        <v>294</v>
      </c>
      <c r="K160" s="121">
        <v>5.346</v>
      </c>
      <c r="L160" s="272"/>
      <c r="M160" s="271"/>
      <c r="N160" s="273">
        <f>ROUND($L$160*$K$160,2)</f>
        <v>0</v>
      </c>
      <c r="O160" s="271"/>
      <c r="P160" s="271"/>
      <c r="Q160" s="271"/>
      <c r="R160" s="119" t="s">
        <v>126</v>
      </c>
      <c r="S160" s="41"/>
      <c r="T160" s="122"/>
      <c r="U160" s="123" t="s">
        <v>38</v>
      </c>
      <c r="V160" s="22"/>
      <c r="W160" s="22"/>
      <c r="X160" s="124">
        <v>0.00016</v>
      </c>
      <c r="Y160" s="124">
        <f>$X$160*$K$160</f>
        <v>0.0008553600000000001</v>
      </c>
      <c r="Z160" s="124">
        <v>0</v>
      </c>
      <c r="AA160" s="125">
        <f>$Z$160*$K$160</f>
        <v>0</v>
      </c>
      <c r="AR160" s="80" t="s">
        <v>127</v>
      </c>
      <c r="AT160" s="80" t="s">
        <v>122</v>
      </c>
      <c r="AU160" s="80" t="s">
        <v>76</v>
      </c>
      <c r="AY160" s="6" t="s">
        <v>121</v>
      </c>
      <c r="BE160" s="126">
        <f>IF($U$160="základní",$N$160,0)</f>
        <v>0</v>
      </c>
      <c r="BF160" s="126">
        <f>IF($U$160="snížená",$N$160,0)</f>
        <v>0</v>
      </c>
      <c r="BG160" s="126">
        <f>IF($U$160="zákl. přenesená",$N$160,0)</f>
        <v>0</v>
      </c>
      <c r="BH160" s="126">
        <f>IF($U$160="sníž. přenesená",$N$160,0)</f>
        <v>0</v>
      </c>
      <c r="BI160" s="126">
        <f>IF($U$160="nulová",$N$160,0)</f>
        <v>0</v>
      </c>
      <c r="BJ160" s="80" t="s">
        <v>17</v>
      </c>
      <c r="BK160" s="126">
        <f>ROUND($L$160*$K$160,2)</f>
        <v>0</v>
      </c>
      <c r="BL160" s="80" t="s">
        <v>127</v>
      </c>
      <c r="BM160" s="80" t="s">
        <v>597</v>
      </c>
    </row>
    <row r="161" spans="2:47" s="6" customFormat="1" ht="16.5" customHeight="1">
      <c r="B161" s="21"/>
      <c r="C161" s="22"/>
      <c r="D161" s="22"/>
      <c r="E161" s="22"/>
      <c r="F161" s="265" t="s">
        <v>523</v>
      </c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41"/>
      <c r="T161" s="50"/>
      <c r="U161" s="22"/>
      <c r="V161" s="22"/>
      <c r="W161" s="22"/>
      <c r="X161" s="22"/>
      <c r="Y161" s="22"/>
      <c r="Z161" s="22"/>
      <c r="AA161" s="51"/>
      <c r="AT161" s="6" t="s">
        <v>129</v>
      </c>
      <c r="AU161" s="6" t="s">
        <v>76</v>
      </c>
    </row>
    <row r="162" spans="2:51" s="6" customFormat="1" ht="15.75" customHeight="1">
      <c r="B162" s="130"/>
      <c r="C162" s="131"/>
      <c r="D162" s="131"/>
      <c r="E162" s="131"/>
      <c r="F162" s="287" t="s">
        <v>598</v>
      </c>
      <c r="G162" s="288"/>
      <c r="H162" s="288"/>
      <c r="I162" s="288"/>
      <c r="J162" s="131"/>
      <c r="K162" s="132">
        <v>5.346</v>
      </c>
      <c r="L162" s="131"/>
      <c r="M162" s="131"/>
      <c r="N162" s="131"/>
      <c r="O162" s="131"/>
      <c r="P162" s="131"/>
      <c r="Q162" s="131"/>
      <c r="R162" s="131"/>
      <c r="S162" s="133"/>
      <c r="T162" s="134"/>
      <c r="U162" s="131"/>
      <c r="V162" s="131"/>
      <c r="W162" s="131"/>
      <c r="X162" s="131"/>
      <c r="Y162" s="131"/>
      <c r="Z162" s="131"/>
      <c r="AA162" s="135"/>
      <c r="AT162" s="136" t="s">
        <v>283</v>
      </c>
      <c r="AU162" s="136" t="s">
        <v>76</v>
      </c>
      <c r="AV162" s="136" t="s">
        <v>76</v>
      </c>
      <c r="AW162" s="136" t="s">
        <v>101</v>
      </c>
      <c r="AX162" s="136" t="s">
        <v>17</v>
      </c>
      <c r="AY162" s="136" t="s">
        <v>121</v>
      </c>
    </row>
    <row r="163" spans="2:63" s="106" customFormat="1" ht="30.75" customHeight="1">
      <c r="B163" s="107"/>
      <c r="C163" s="108"/>
      <c r="D163" s="116" t="s">
        <v>277</v>
      </c>
      <c r="E163" s="108"/>
      <c r="F163" s="108"/>
      <c r="G163" s="108"/>
      <c r="H163" s="108"/>
      <c r="I163" s="108"/>
      <c r="J163" s="108"/>
      <c r="K163" s="108"/>
      <c r="L163" s="108"/>
      <c r="M163" s="108"/>
      <c r="N163" s="269">
        <f>$BK$163</f>
        <v>0</v>
      </c>
      <c r="O163" s="268"/>
      <c r="P163" s="268"/>
      <c r="Q163" s="268"/>
      <c r="R163" s="108"/>
      <c r="S163" s="110"/>
      <c r="T163" s="111"/>
      <c r="U163" s="108"/>
      <c r="V163" s="108"/>
      <c r="W163" s="112">
        <f>SUM($W$164:$W$168)</f>
        <v>0</v>
      </c>
      <c r="X163" s="108"/>
      <c r="Y163" s="112">
        <f>SUM($Y$164:$Y$168)</f>
        <v>0.02250255</v>
      </c>
      <c r="Z163" s="108"/>
      <c r="AA163" s="113">
        <f>SUM($AA$164:$AA$168)</f>
        <v>0</v>
      </c>
      <c r="AR163" s="114" t="s">
        <v>76</v>
      </c>
      <c r="AT163" s="114" t="s">
        <v>67</v>
      </c>
      <c r="AU163" s="114" t="s">
        <v>17</v>
      </c>
      <c r="AY163" s="114" t="s">
        <v>121</v>
      </c>
      <c r="BK163" s="115">
        <f>SUM($BK$164:$BK$168)</f>
        <v>0</v>
      </c>
    </row>
    <row r="164" spans="2:65" s="6" customFormat="1" ht="27" customHeight="1">
      <c r="B164" s="21"/>
      <c r="C164" s="117" t="s">
        <v>245</v>
      </c>
      <c r="D164" s="117" t="s">
        <v>122</v>
      </c>
      <c r="E164" s="118" t="s">
        <v>421</v>
      </c>
      <c r="F164" s="270" t="s">
        <v>422</v>
      </c>
      <c r="G164" s="271"/>
      <c r="H164" s="271"/>
      <c r="I164" s="271"/>
      <c r="J164" s="120" t="s">
        <v>294</v>
      </c>
      <c r="K164" s="121">
        <v>77.595</v>
      </c>
      <c r="L164" s="272"/>
      <c r="M164" s="271"/>
      <c r="N164" s="273">
        <f>ROUND($L$164*$K$164,2)</f>
        <v>0</v>
      </c>
      <c r="O164" s="271"/>
      <c r="P164" s="271"/>
      <c r="Q164" s="271"/>
      <c r="R164" s="119" t="s">
        <v>126</v>
      </c>
      <c r="S164" s="41"/>
      <c r="T164" s="122"/>
      <c r="U164" s="123" t="s">
        <v>38</v>
      </c>
      <c r="V164" s="22"/>
      <c r="W164" s="22"/>
      <c r="X164" s="124">
        <v>0</v>
      </c>
      <c r="Y164" s="124">
        <f>$X$164*$K$164</f>
        <v>0</v>
      </c>
      <c r="Z164" s="124">
        <v>0</v>
      </c>
      <c r="AA164" s="125">
        <f>$Z$164*$K$164</f>
        <v>0</v>
      </c>
      <c r="AR164" s="80" t="s">
        <v>127</v>
      </c>
      <c r="AT164" s="80" t="s">
        <v>122</v>
      </c>
      <c r="AU164" s="80" t="s">
        <v>76</v>
      </c>
      <c r="AY164" s="6" t="s">
        <v>121</v>
      </c>
      <c r="BE164" s="126">
        <f>IF($U$164="základní",$N$164,0)</f>
        <v>0</v>
      </c>
      <c r="BF164" s="126">
        <f>IF($U$164="snížená",$N$164,0)</f>
        <v>0</v>
      </c>
      <c r="BG164" s="126">
        <f>IF($U$164="zákl. přenesená",$N$164,0)</f>
        <v>0</v>
      </c>
      <c r="BH164" s="126">
        <f>IF($U$164="sníž. přenesená",$N$164,0)</f>
        <v>0</v>
      </c>
      <c r="BI164" s="126">
        <f>IF($U$164="nulová",$N$164,0)</f>
        <v>0</v>
      </c>
      <c r="BJ164" s="80" t="s">
        <v>17</v>
      </c>
      <c r="BK164" s="126">
        <f>ROUND($L$164*$K$164,2)</f>
        <v>0</v>
      </c>
      <c r="BL164" s="80" t="s">
        <v>127</v>
      </c>
      <c r="BM164" s="80" t="s">
        <v>525</v>
      </c>
    </row>
    <row r="165" spans="2:47" s="6" customFormat="1" ht="16.5" customHeight="1">
      <c r="B165" s="21"/>
      <c r="C165" s="22"/>
      <c r="D165" s="22"/>
      <c r="E165" s="22"/>
      <c r="F165" s="265" t="s">
        <v>526</v>
      </c>
      <c r="G165" s="244"/>
      <c r="H165" s="244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41"/>
      <c r="T165" s="50"/>
      <c r="U165" s="22"/>
      <c r="V165" s="22"/>
      <c r="W165" s="22"/>
      <c r="X165" s="22"/>
      <c r="Y165" s="22"/>
      <c r="Z165" s="22"/>
      <c r="AA165" s="51"/>
      <c r="AT165" s="6" t="s">
        <v>129</v>
      </c>
      <c r="AU165" s="6" t="s">
        <v>76</v>
      </c>
    </row>
    <row r="166" spans="2:51" s="6" customFormat="1" ht="27" customHeight="1">
      <c r="B166" s="130"/>
      <c r="C166" s="131"/>
      <c r="D166" s="131"/>
      <c r="E166" s="131"/>
      <c r="F166" s="287" t="s">
        <v>599</v>
      </c>
      <c r="G166" s="288"/>
      <c r="H166" s="288"/>
      <c r="I166" s="288"/>
      <c r="J166" s="131"/>
      <c r="K166" s="132">
        <v>77.595</v>
      </c>
      <c r="L166" s="131"/>
      <c r="M166" s="131"/>
      <c r="N166" s="131"/>
      <c r="O166" s="131"/>
      <c r="P166" s="131"/>
      <c r="Q166" s="131"/>
      <c r="R166" s="131"/>
      <c r="S166" s="133"/>
      <c r="T166" s="134"/>
      <c r="U166" s="131"/>
      <c r="V166" s="131"/>
      <c r="W166" s="131"/>
      <c r="X166" s="131"/>
      <c r="Y166" s="131"/>
      <c r="Z166" s="131"/>
      <c r="AA166" s="135"/>
      <c r="AT166" s="136" t="s">
        <v>283</v>
      </c>
      <c r="AU166" s="136" t="s">
        <v>76</v>
      </c>
      <c r="AV166" s="136" t="s">
        <v>76</v>
      </c>
      <c r="AW166" s="136" t="s">
        <v>101</v>
      </c>
      <c r="AX166" s="136" t="s">
        <v>17</v>
      </c>
      <c r="AY166" s="136" t="s">
        <v>121</v>
      </c>
    </row>
    <row r="167" spans="2:65" s="6" customFormat="1" ht="27" customHeight="1">
      <c r="B167" s="21"/>
      <c r="C167" s="117" t="s">
        <v>249</v>
      </c>
      <c r="D167" s="117" t="s">
        <v>122</v>
      </c>
      <c r="E167" s="118" t="s">
        <v>426</v>
      </c>
      <c r="F167" s="270" t="s">
        <v>427</v>
      </c>
      <c r="G167" s="271"/>
      <c r="H167" s="271"/>
      <c r="I167" s="271"/>
      <c r="J167" s="120" t="s">
        <v>294</v>
      </c>
      <c r="K167" s="121">
        <v>77.595</v>
      </c>
      <c r="L167" s="272"/>
      <c r="M167" s="271"/>
      <c r="N167" s="273">
        <f>ROUND($L$167*$K$167,2)</f>
        <v>0</v>
      </c>
      <c r="O167" s="271"/>
      <c r="P167" s="271"/>
      <c r="Q167" s="271"/>
      <c r="R167" s="119" t="s">
        <v>126</v>
      </c>
      <c r="S167" s="41"/>
      <c r="T167" s="122"/>
      <c r="U167" s="123" t="s">
        <v>38</v>
      </c>
      <c r="V167" s="22"/>
      <c r="W167" s="22"/>
      <c r="X167" s="124">
        <v>0.00029</v>
      </c>
      <c r="Y167" s="124">
        <f>$X$167*$K$167</f>
        <v>0.02250255</v>
      </c>
      <c r="Z167" s="124">
        <v>0</v>
      </c>
      <c r="AA167" s="125">
        <f>$Z$167*$K$167</f>
        <v>0</v>
      </c>
      <c r="AR167" s="80" t="s">
        <v>127</v>
      </c>
      <c r="AT167" s="80" t="s">
        <v>122</v>
      </c>
      <c r="AU167" s="80" t="s">
        <v>76</v>
      </c>
      <c r="AY167" s="6" t="s">
        <v>121</v>
      </c>
      <c r="BE167" s="126">
        <f>IF($U$167="základní",$N$167,0)</f>
        <v>0</v>
      </c>
      <c r="BF167" s="126">
        <f>IF($U$167="snížená",$N$167,0)</f>
        <v>0</v>
      </c>
      <c r="BG167" s="126">
        <f>IF($U$167="zákl. přenesená",$N$167,0)</f>
        <v>0</v>
      </c>
      <c r="BH167" s="126">
        <f>IF($U$167="sníž. přenesená",$N$167,0)</f>
        <v>0</v>
      </c>
      <c r="BI167" s="126">
        <f>IF($U$167="nulová",$N$167,0)</f>
        <v>0</v>
      </c>
      <c r="BJ167" s="80" t="s">
        <v>17</v>
      </c>
      <c r="BK167" s="126">
        <f>ROUND($L$167*$K$167,2)</f>
        <v>0</v>
      </c>
      <c r="BL167" s="80" t="s">
        <v>127</v>
      </c>
      <c r="BM167" s="80" t="s">
        <v>528</v>
      </c>
    </row>
    <row r="168" spans="2:47" s="6" customFormat="1" ht="16.5" customHeight="1">
      <c r="B168" s="21"/>
      <c r="C168" s="22"/>
      <c r="D168" s="22"/>
      <c r="E168" s="22"/>
      <c r="F168" s="265" t="s">
        <v>529</v>
      </c>
      <c r="G168" s="244"/>
      <c r="H168" s="244"/>
      <c r="I168" s="244"/>
      <c r="J168" s="244"/>
      <c r="K168" s="244"/>
      <c r="L168" s="244"/>
      <c r="M168" s="244"/>
      <c r="N168" s="244"/>
      <c r="O168" s="244"/>
      <c r="P168" s="244"/>
      <c r="Q168" s="244"/>
      <c r="R168" s="244"/>
      <c r="S168" s="41"/>
      <c r="T168" s="127"/>
      <c r="U168" s="128"/>
      <c r="V168" s="128"/>
      <c r="W168" s="128"/>
      <c r="X168" s="128"/>
      <c r="Y168" s="128"/>
      <c r="Z168" s="128"/>
      <c r="AA168" s="129"/>
      <c r="AT168" s="6" t="s">
        <v>129</v>
      </c>
      <c r="AU168" s="6" t="s">
        <v>76</v>
      </c>
    </row>
    <row r="169" spans="2:19" s="6" customFormat="1" ht="7.5" customHeight="1">
      <c r="B169" s="36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41"/>
    </row>
    <row r="197" s="2" customFormat="1" ht="14.25" customHeight="1"/>
  </sheetData>
  <sheetProtection password="CC35" sheet="1" objects="1" scenarios="1" formatColumns="0" formatRows="0" sort="0" autoFilter="0"/>
  <mergeCells count="204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C68:R68"/>
    <mergeCell ref="F70:Q70"/>
    <mergeCell ref="F71:Q71"/>
    <mergeCell ref="M73:P73"/>
    <mergeCell ref="M75:Q75"/>
    <mergeCell ref="F78:I78"/>
    <mergeCell ref="L78:M78"/>
    <mergeCell ref="N78:Q78"/>
    <mergeCell ref="F82:I82"/>
    <mergeCell ref="L82:M82"/>
    <mergeCell ref="N82:Q82"/>
    <mergeCell ref="F83:R83"/>
    <mergeCell ref="F84:I84"/>
    <mergeCell ref="F85:I85"/>
    <mergeCell ref="L85:M85"/>
    <mergeCell ref="N85:Q85"/>
    <mergeCell ref="F86:R86"/>
    <mergeCell ref="F87:I87"/>
    <mergeCell ref="L87:M87"/>
    <mergeCell ref="N87:Q87"/>
    <mergeCell ref="F88:R88"/>
    <mergeCell ref="F90:I90"/>
    <mergeCell ref="L90:M90"/>
    <mergeCell ref="N90:Q90"/>
    <mergeCell ref="F91:R91"/>
    <mergeCell ref="F92:I92"/>
    <mergeCell ref="F93:I93"/>
    <mergeCell ref="L93:M93"/>
    <mergeCell ref="N93:Q93"/>
    <mergeCell ref="F94:R94"/>
    <mergeCell ref="F95:I95"/>
    <mergeCell ref="F97:I97"/>
    <mergeCell ref="L97:M97"/>
    <mergeCell ref="N97:Q97"/>
    <mergeCell ref="F98:R98"/>
    <mergeCell ref="F99:I99"/>
    <mergeCell ref="L99:M99"/>
    <mergeCell ref="N99:Q99"/>
    <mergeCell ref="F100:R100"/>
    <mergeCell ref="F101:I101"/>
    <mergeCell ref="F102:I102"/>
    <mergeCell ref="L102:M102"/>
    <mergeCell ref="N102:Q102"/>
    <mergeCell ref="F103:R103"/>
    <mergeCell ref="F104:I104"/>
    <mergeCell ref="L104:M104"/>
    <mergeCell ref="N104:Q104"/>
    <mergeCell ref="F105:R105"/>
    <mergeCell ref="F108:I108"/>
    <mergeCell ref="L108:M108"/>
    <mergeCell ref="N108:Q108"/>
    <mergeCell ref="F109:R109"/>
    <mergeCell ref="F110:I110"/>
    <mergeCell ref="L110:M110"/>
    <mergeCell ref="N110:Q110"/>
    <mergeCell ref="F111:R111"/>
    <mergeCell ref="F112:I112"/>
    <mergeCell ref="L112:M112"/>
    <mergeCell ref="N112:Q112"/>
    <mergeCell ref="F113:R113"/>
    <mergeCell ref="F114:I114"/>
    <mergeCell ref="L114:M114"/>
    <mergeCell ref="N114:Q114"/>
    <mergeCell ref="F115:R115"/>
    <mergeCell ref="F117:I117"/>
    <mergeCell ref="L117:M117"/>
    <mergeCell ref="N117:Q117"/>
    <mergeCell ref="F118:R118"/>
    <mergeCell ref="F119:I119"/>
    <mergeCell ref="F120:I120"/>
    <mergeCell ref="L120:M120"/>
    <mergeCell ref="N120:Q120"/>
    <mergeCell ref="F121:R121"/>
    <mergeCell ref="F122:I122"/>
    <mergeCell ref="F123:I123"/>
    <mergeCell ref="L123:M123"/>
    <mergeCell ref="N123:Q123"/>
    <mergeCell ref="F124:R124"/>
    <mergeCell ref="F125:I125"/>
    <mergeCell ref="F126:I126"/>
    <mergeCell ref="L126:M126"/>
    <mergeCell ref="N126:Q126"/>
    <mergeCell ref="F127:R127"/>
    <mergeCell ref="F128:I128"/>
    <mergeCell ref="F129:I129"/>
    <mergeCell ref="L129:M129"/>
    <mergeCell ref="N129:Q129"/>
    <mergeCell ref="F130:R130"/>
    <mergeCell ref="F131:I131"/>
    <mergeCell ref="F132:I132"/>
    <mergeCell ref="L132:M132"/>
    <mergeCell ref="N132:Q132"/>
    <mergeCell ref="F133:R133"/>
    <mergeCell ref="F134:I134"/>
    <mergeCell ref="F135:I135"/>
    <mergeCell ref="L135:M135"/>
    <mergeCell ref="N135:Q135"/>
    <mergeCell ref="F136:I136"/>
    <mergeCell ref="L136:M136"/>
    <mergeCell ref="N136:Q136"/>
    <mergeCell ref="F137:R137"/>
    <mergeCell ref="F139:I139"/>
    <mergeCell ref="L139:M139"/>
    <mergeCell ref="N139:Q139"/>
    <mergeCell ref="F140:R140"/>
    <mergeCell ref="F141:I141"/>
    <mergeCell ref="F142:I142"/>
    <mergeCell ref="L142:M142"/>
    <mergeCell ref="N142:Q142"/>
    <mergeCell ref="F143:R143"/>
    <mergeCell ref="F144:I144"/>
    <mergeCell ref="F145:I145"/>
    <mergeCell ref="L145:M145"/>
    <mergeCell ref="N145:Q145"/>
    <mergeCell ref="F146:R146"/>
    <mergeCell ref="F147:I147"/>
    <mergeCell ref="F148:I148"/>
    <mergeCell ref="L148:M148"/>
    <mergeCell ref="N148:Q148"/>
    <mergeCell ref="F149:R149"/>
    <mergeCell ref="F150:I150"/>
    <mergeCell ref="F151:I151"/>
    <mergeCell ref="L151:M151"/>
    <mergeCell ref="N151:Q151"/>
    <mergeCell ref="F152:R152"/>
    <mergeCell ref="F153:I153"/>
    <mergeCell ref="N154:Q154"/>
    <mergeCell ref="F155:R155"/>
    <mergeCell ref="F156:I156"/>
    <mergeCell ref="F157:I157"/>
    <mergeCell ref="L157:M157"/>
    <mergeCell ref="N157:Q157"/>
    <mergeCell ref="F165:R165"/>
    <mergeCell ref="F166:I166"/>
    <mergeCell ref="F167:I167"/>
    <mergeCell ref="L167:M167"/>
    <mergeCell ref="N167:Q167"/>
    <mergeCell ref="F158:R158"/>
    <mergeCell ref="F160:I160"/>
    <mergeCell ref="L160:M160"/>
    <mergeCell ref="N160:Q160"/>
    <mergeCell ref="F161:R161"/>
    <mergeCell ref="N107:Q107"/>
    <mergeCell ref="N116:Q116"/>
    <mergeCell ref="N138:Q138"/>
    <mergeCell ref="F164:I164"/>
    <mergeCell ref="L164:M164"/>
    <mergeCell ref="N164:Q164"/>
    <mergeCell ref="F162:I162"/>
    <mergeCell ref="N159:Q159"/>
    <mergeCell ref="F154:I154"/>
    <mergeCell ref="L154:M154"/>
    <mergeCell ref="N163:Q163"/>
    <mergeCell ref="H1:K1"/>
    <mergeCell ref="S2:AC2"/>
    <mergeCell ref="F168:R168"/>
    <mergeCell ref="N79:Q79"/>
    <mergeCell ref="N80:Q80"/>
    <mergeCell ref="N81:Q81"/>
    <mergeCell ref="N89:Q89"/>
    <mergeCell ref="N96:Q96"/>
    <mergeCell ref="N106:Q106"/>
  </mergeCells>
  <hyperlinks>
    <hyperlink ref="F1:G1" location="C2" tooltip="Krycí list soupisu" display="1) Krycí list soupisu"/>
    <hyperlink ref="H1:K1" location="C49" tooltip="Rekapitulace" display="2) Rekapitulace"/>
    <hyperlink ref="L1:M1" location="C78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V12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4"/>
      <c r="B1" s="151"/>
      <c r="C1" s="151"/>
      <c r="D1" s="152" t="s">
        <v>1</v>
      </c>
      <c r="E1" s="151"/>
      <c r="F1" s="153" t="s">
        <v>742</v>
      </c>
      <c r="G1" s="153"/>
      <c r="H1" s="264" t="s">
        <v>743</v>
      </c>
      <c r="I1" s="264"/>
      <c r="J1" s="264"/>
      <c r="K1" s="264"/>
      <c r="L1" s="153" t="s">
        <v>744</v>
      </c>
      <c r="M1" s="153"/>
      <c r="N1" s="151"/>
      <c r="O1" s="152" t="s">
        <v>92</v>
      </c>
      <c r="P1" s="151"/>
      <c r="Q1" s="151"/>
      <c r="R1" s="151"/>
      <c r="S1" s="153" t="s">
        <v>745</v>
      </c>
      <c r="T1" s="153"/>
      <c r="U1" s="154"/>
      <c r="V1" s="15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55" t="s">
        <v>5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8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T2" s="2" t="s">
        <v>88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76</v>
      </c>
    </row>
    <row r="4" spans="2:46" s="2" customFormat="1" ht="37.5" customHeight="1">
      <c r="B4" s="10"/>
      <c r="C4" s="243" t="s">
        <v>93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7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15.75" customHeight="1">
      <c r="B6" s="10"/>
      <c r="C6" s="11"/>
      <c r="D6" s="16" t="s">
        <v>14</v>
      </c>
      <c r="E6" s="11"/>
      <c r="F6" s="274" t="str">
        <f>'Rekapitulace stavby'!$K$6</f>
        <v>0251-17 - Krušnohorská poliklinika s.r.o., Žižkova 151, Litvínov</v>
      </c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12"/>
    </row>
    <row r="7" spans="2:18" s="6" customFormat="1" ht="18.75" customHeight="1">
      <c r="B7" s="21"/>
      <c r="C7" s="22"/>
      <c r="D7" s="15" t="s">
        <v>94</v>
      </c>
      <c r="E7" s="22"/>
      <c r="F7" s="245" t="s">
        <v>600</v>
      </c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5"/>
    </row>
    <row r="8" spans="2:18" s="6" customFormat="1" ht="14.2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5"/>
    </row>
    <row r="9" spans="2:18" s="6" customFormat="1" ht="15" customHeight="1">
      <c r="B9" s="21"/>
      <c r="C9" s="22"/>
      <c r="D9" s="16" t="s">
        <v>96</v>
      </c>
      <c r="E9" s="22"/>
      <c r="F9" s="17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5"/>
    </row>
    <row r="10" spans="2:18" s="6" customFormat="1" ht="15" customHeight="1">
      <c r="B10" s="21"/>
      <c r="C10" s="22"/>
      <c r="D10" s="16" t="s">
        <v>18</v>
      </c>
      <c r="E10" s="22"/>
      <c r="F10" s="17" t="s">
        <v>19</v>
      </c>
      <c r="G10" s="22"/>
      <c r="H10" s="22"/>
      <c r="I10" s="22"/>
      <c r="J10" s="22"/>
      <c r="K10" s="22"/>
      <c r="L10" s="22"/>
      <c r="M10" s="16" t="s">
        <v>20</v>
      </c>
      <c r="N10" s="22"/>
      <c r="O10" s="275" t="str">
        <f>'Rekapitulace stavby'!$AN$8</f>
        <v>17.05.2017</v>
      </c>
      <c r="P10" s="244"/>
      <c r="Q10" s="22"/>
      <c r="R10" s="25"/>
    </row>
    <row r="11" spans="2:18" s="6" customFormat="1" ht="7.5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5"/>
    </row>
    <row r="12" spans="2:18" s="6" customFormat="1" ht="15" customHeight="1">
      <c r="B12" s="21"/>
      <c r="C12" s="22"/>
      <c r="D12" s="16" t="s">
        <v>24</v>
      </c>
      <c r="E12" s="22"/>
      <c r="F12" s="22"/>
      <c r="G12" s="22"/>
      <c r="H12" s="22"/>
      <c r="I12" s="22"/>
      <c r="J12" s="22"/>
      <c r="K12" s="22"/>
      <c r="L12" s="22"/>
      <c r="M12" s="16" t="s">
        <v>25</v>
      </c>
      <c r="N12" s="22"/>
      <c r="O12" s="246"/>
      <c r="P12" s="244"/>
      <c r="Q12" s="22"/>
      <c r="R12" s="25"/>
    </row>
    <row r="13" spans="2:18" s="6" customFormat="1" ht="18.75" customHeight="1">
      <c r="B13" s="21"/>
      <c r="C13" s="22"/>
      <c r="D13" s="22"/>
      <c r="E13" s="17" t="s">
        <v>26</v>
      </c>
      <c r="F13" s="22"/>
      <c r="G13" s="22"/>
      <c r="H13" s="22"/>
      <c r="I13" s="22"/>
      <c r="J13" s="22"/>
      <c r="K13" s="22"/>
      <c r="L13" s="22"/>
      <c r="M13" s="16" t="s">
        <v>27</v>
      </c>
      <c r="N13" s="22"/>
      <c r="O13" s="246"/>
      <c r="P13" s="244"/>
      <c r="Q13" s="22"/>
      <c r="R13" s="25"/>
    </row>
    <row r="14" spans="2:18" s="6" customFormat="1" ht="7.5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5"/>
    </row>
    <row r="15" spans="2:18" s="6" customFormat="1" ht="15" customHeight="1">
      <c r="B15" s="21"/>
      <c r="C15" s="22"/>
      <c r="D15" s="16" t="s">
        <v>28</v>
      </c>
      <c r="E15" s="22"/>
      <c r="F15" s="22"/>
      <c r="G15" s="22"/>
      <c r="H15" s="22"/>
      <c r="I15" s="22"/>
      <c r="J15" s="22"/>
      <c r="K15" s="22"/>
      <c r="L15" s="22"/>
      <c r="M15" s="16" t="s">
        <v>25</v>
      </c>
      <c r="N15" s="22"/>
      <c r="O15" s="246" t="str">
        <f>IF('Rekapitulace stavby'!$AN$13="","",'Rekapitulace stavby'!$AN$13)</f>
        <v>Vyplň údaj</v>
      </c>
      <c r="P15" s="244"/>
      <c r="Q15" s="22"/>
      <c r="R15" s="25"/>
    </row>
    <row r="16" spans="2:18" s="6" customFormat="1" ht="18.75" customHeight="1">
      <c r="B16" s="21"/>
      <c r="C16" s="22"/>
      <c r="D16" s="22"/>
      <c r="E16" s="17" t="str">
        <f>IF('Rekapitulace stavby'!$E$14="","",'Rekapitulace stavby'!$E$14)</f>
        <v>Vyplň údaj</v>
      </c>
      <c r="F16" s="22"/>
      <c r="G16" s="22"/>
      <c r="H16" s="22"/>
      <c r="I16" s="22"/>
      <c r="J16" s="22"/>
      <c r="K16" s="22"/>
      <c r="L16" s="22"/>
      <c r="M16" s="16" t="s">
        <v>27</v>
      </c>
      <c r="N16" s="22"/>
      <c r="O16" s="246" t="str">
        <f>IF('Rekapitulace stavby'!$AN$14="","",'Rekapitulace stavby'!$AN$14)</f>
        <v>Vyplň údaj</v>
      </c>
      <c r="P16" s="244"/>
      <c r="Q16" s="22"/>
      <c r="R16" s="25"/>
    </row>
    <row r="17" spans="2:18" s="6" customFormat="1" ht="7.5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5"/>
    </row>
    <row r="18" spans="2:18" s="6" customFormat="1" ht="15" customHeight="1">
      <c r="B18" s="21"/>
      <c r="C18" s="22"/>
      <c r="D18" s="16" t="s">
        <v>30</v>
      </c>
      <c r="E18" s="22"/>
      <c r="F18" s="22"/>
      <c r="G18" s="22"/>
      <c r="H18" s="22"/>
      <c r="I18" s="22"/>
      <c r="J18" s="22"/>
      <c r="K18" s="22"/>
      <c r="L18" s="22"/>
      <c r="M18" s="16" t="s">
        <v>25</v>
      </c>
      <c r="N18" s="22"/>
      <c r="O18" s="246" t="s">
        <v>31</v>
      </c>
      <c r="P18" s="244"/>
      <c r="Q18" s="22"/>
      <c r="R18" s="25"/>
    </row>
    <row r="19" spans="2:18" s="6" customFormat="1" ht="18.75" customHeight="1">
      <c r="B19" s="21"/>
      <c r="C19" s="22"/>
      <c r="D19" s="22"/>
      <c r="E19" s="17" t="s">
        <v>32</v>
      </c>
      <c r="F19" s="22"/>
      <c r="G19" s="22"/>
      <c r="H19" s="22"/>
      <c r="I19" s="22"/>
      <c r="J19" s="22"/>
      <c r="K19" s="22"/>
      <c r="L19" s="22"/>
      <c r="M19" s="16" t="s">
        <v>27</v>
      </c>
      <c r="N19" s="22"/>
      <c r="O19" s="246" t="s">
        <v>33</v>
      </c>
      <c r="P19" s="244"/>
      <c r="Q19" s="22"/>
      <c r="R19" s="25"/>
    </row>
    <row r="20" spans="2:18" s="6" customFormat="1" ht="7.5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/>
    </row>
    <row r="21" spans="2:18" s="6" customFormat="1" ht="15" customHeight="1">
      <c r="B21" s="21"/>
      <c r="C21" s="22"/>
      <c r="D21" s="16" t="s">
        <v>35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5"/>
    </row>
    <row r="22" spans="2:18" s="80" customFormat="1" ht="15.75" customHeight="1">
      <c r="B22" s="81"/>
      <c r="C22" s="82"/>
      <c r="D22" s="82"/>
      <c r="E22" s="261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82"/>
      <c r="R22" s="83"/>
    </row>
    <row r="23" spans="2:18" s="6" customFormat="1" ht="7.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5"/>
    </row>
    <row r="24" spans="2:18" s="6" customFormat="1" ht="7.5" customHeight="1">
      <c r="B24" s="21"/>
      <c r="C24" s="22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22"/>
      <c r="R24" s="25"/>
    </row>
    <row r="25" spans="2:18" s="6" customFormat="1" ht="26.25" customHeight="1">
      <c r="B25" s="21"/>
      <c r="C25" s="22"/>
      <c r="D25" s="84" t="s">
        <v>36</v>
      </c>
      <c r="E25" s="22"/>
      <c r="F25" s="22"/>
      <c r="G25" s="22"/>
      <c r="H25" s="22"/>
      <c r="I25" s="22"/>
      <c r="J25" s="22"/>
      <c r="K25" s="22"/>
      <c r="L25" s="22"/>
      <c r="M25" s="234">
        <f>ROUNDUP($N$76,2)</f>
        <v>0</v>
      </c>
      <c r="N25" s="244"/>
      <c r="O25" s="244"/>
      <c r="P25" s="244"/>
      <c r="Q25" s="22"/>
      <c r="R25" s="25"/>
    </row>
    <row r="26" spans="2:18" s="6" customFormat="1" ht="7.5" customHeight="1">
      <c r="B26" s="21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2"/>
      <c r="R26" s="25"/>
    </row>
    <row r="27" spans="2:18" s="6" customFormat="1" ht="15" customHeight="1">
      <c r="B27" s="21"/>
      <c r="C27" s="22"/>
      <c r="D27" s="27" t="s">
        <v>37</v>
      </c>
      <c r="E27" s="27" t="s">
        <v>38</v>
      </c>
      <c r="F27" s="28">
        <v>0.21</v>
      </c>
      <c r="G27" s="85" t="s">
        <v>39</v>
      </c>
      <c r="H27" s="284">
        <f>SUM($BE$76:$BE$121)</f>
        <v>0</v>
      </c>
      <c r="I27" s="244"/>
      <c r="J27" s="244"/>
      <c r="K27" s="22"/>
      <c r="L27" s="22"/>
      <c r="M27" s="284">
        <f>SUM($BE$76:$BE$121)*$F$27</f>
        <v>0</v>
      </c>
      <c r="N27" s="244"/>
      <c r="O27" s="244"/>
      <c r="P27" s="244"/>
      <c r="Q27" s="22"/>
      <c r="R27" s="25"/>
    </row>
    <row r="28" spans="2:18" s="6" customFormat="1" ht="15" customHeight="1">
      <c r="B28" s="21"/>
      <c r="C28" s="22"/>
      <c r="D28" s="22"/>
      <c r="E28" s="27" t="s">
        <v>40</v>
      </c>
      <c r="F28" s="28">
        <v>0.15</v>
      </c>
      <c r="G28" s="85" t="s">
        <v>39</v>
      </c>
      <c r="H28" s="284">
        <f>SUM($BF$76:$BF$121)</f>
        <v>0</v>
      </c>
      <c r="I28" s="244"/>
      <c r="J28" s="244"/>
      <c r="K28" s="22"/>
      <c r="L28" s="22"/>
      <c r="M28" s="284">
        <f>SUM($BF$76:$BF$121)*$F$28</f>
        <v>0</v>
      </c>
      <c r="N28" s="244"/>
      <c r="O28" s="244"/>
      <c r="P28" s="244"/>
      <c r="Q28" s="22"/>
      <c r="R28" s="25"/>
    </row>
    <row r="29" spans="2:18" s="6" customFormat="1" ht="15" customHeight="1" hidden="1">
      <c r="B29" s="21"/>
      <c r="C29" s="22"/>
      <c r="D29" s="22"/>
      <c r="E29" s="27" t="s">
        <v>41</v>
      </c>
      <c r="F29" s="28">
        <v>0.21</v>
      </c>
      <c r="G29" s="85" t="s">
        <v>39</v>
      </c>
      <c r="H29" s="284">
        <f>SUM($BG$76:$BG$121)</f>
        <v>0</v>
      </c>
      <c r="I29" s="244"/>
      <c r="J29" s="244"/>
      <c r="K29" s="22"/>
      <c r="L29" s="22"/>
      <c r="M29" s="284">
        <v>0</v>
      </c>
      <c r="N29" s="244"/>
      <c r="O29" s="244"/>
      <c r="P29" s="244"/>
      <c r="Q29" s="22"/>
      <c r="R29" s="25"/>
    </row>
    <row r="30" spans="2:18" s="6" customFormat="1" ht="15" customHeight="1" hidden="1">
      <c r="B30" s="21"/>
      <c r="C30" s="22"/>
      <c r="D30" s="22"/>
      <c r="E30" s="27" t="s">
        <v>42</v>
      </c>
      <c r="F30" s="28">
        <v>0.15</v>
      </c>
      <c r="G30" s="85" t="s">
        <v>39</v>
      </c>
      <c r="H30" s="284">
        <f>SUM($BH$76:$BH$121)</f>
        <v>0</v>
      </c>
      <c r="I30" s="244"/>
      <c r="J30" s="244"/>
      <c r="K30" s="22"/>
      <c r="L30" s="22"/>
      <c r="M30" s="284">
        <v>0</v>
      </c>
      <c r="N30" s="244"/>
      <c r="O30" s="244"/>
      <c r="P30" s="244"/>
      <c r="Q30" s="22"/>
      <c r="R30" s="25"/>
    </row>
    <row r="31" spans="2:18" s="6" customFormat="1" ht="15" customHeight="1" hidden="1">
      <c r="B31" s="21"/>
      <c r="C31" s="22"/>
      <c r="D31" s="22"/>
      <c r="E31" s="27" t="s">
        <v>43</v>
      </c>
      <c r="F31" s="28">
        <v>0</v>
      </c>
      <c r="G31" s="85" t="s">
        <v>39</v>
      </c>
      <c r="H31" s="284">
        <f>SUM($BI$76:$BI$121)</f>
        <v>0</v>
      </c>
      <c r="I31" s="244"/>
      <c r="J31" s="244"/>
      <c r="K31" s="22"/>
      <c r="L31" s="22"/>
      <c r="M31" s="284">
        <v>0</v>
      </c>
      <c r="N31" s="244"/>
      <c r="O31" s="244"/>
      <c r="P31" s="244"/>
      <c r="Q31" s="22"/>
      <c r="R31" s="25"/>
    </row>
    <row r="32" spans="2:18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</row>
    <row r="33" spans="2:18" s="6" customFormat="1" ht="26.25" customHeight="1">
      <c r="B33" s="21"/>
      <c r="C33" s="31"/>
      <c r="D33" s="32" t="s">
        <v>44</v>
      </c>
      <c r="E33" s="33"/>
      <c r="F33" s="33"/>
      <c r="G33" s="86" t="s">
        <v>45</v>
      </c>
      <c r="H33" s="34" t="s">
        <v>46</v>
      </c>
      <c r="I33" s="33"/>
      <c r="J33" s="33"/>
      <c r="K33" s="33"/>
      <c r="L33" s="241">
        <f>ROUNDUP(SUM($M$25:$M$31),2)</f>
        <v>0</v>
      </c>
      <c r="M33" s="237"/>
      <c r="N33" s="237"/>
      <c r="O33" s="237"/>
      <c r="P33" s="242"/>
      <c r="Q33" s="31"/>
      <c r="R33" s="35"/>
    </row>
    <row r="34" spans="2:18" s="6" customFormat="1" ht="1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</row>
    <row r="38" spans="2:18" s="6" customFormat="1" ht="7.5" customHeight="1"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</row>
    <row r="39" spans="2:21" s="6" customFormat="1" ht="37.5" customHeight="1">
      <c r="B39" s="21"/>
      <c r="C39" s="243" t="s">
        <v>97</v>
      </c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85"/>
      <c r="T39" s="22"/>
      <c r="U39" s="22"/>
    </row>
    <row r="40" spans="2:21" s="6" customFormat="1" ht="7.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5"/>
      <c r="T40" s="22"/>
      <c r="U40" s="22"/>
    </row>
    <row r="41" spans="2:21" s="6" customFormat="1" ht="15" customHeight="1">
      <c r="B41" s="21"/>
      <c r="C41" s="16" t="s">
        <v>14</v>
      </c>
      <c r="D41" s="22"/>
      <c r="E41" s="22"/>
      <c r="F41" s="274" t="str">
        <f>$F$6</f>
        <v>0251-17 - Krušnohorská poliklinika s.r.o., Žižkova 151, Litvínov</v>
      </c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5"/>
      <c r="T41" s="22"/>
      <c r="U41" s="22"/>
    </row>
    <row r="42" spans="2:21" s="6" customFormat="1" ht="15" customHeight="1">
      <c r="B42" s="21"/>
      <c r="C42" s="15" t="s">
        <v>94</v>
      </c>
      <c r="D42" s="22"/>
      <c r="E42" s="22"/>
      <c r="F42" s="245" t="str">
        <f>$F$7</f>
        <v>část IV - Stavební úpravy místností č.1048,1049</v>
      </c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5"/>
      <c r="T42" s="22"/>
      <c r="U42" s="22"/>
    </row>
    <row r="43" spans="2:21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5"/>
      <c r="T43" s="22"/>
      <c r="U43" s="22"/>
    </row>
    <row r="44" spans="2:21" s="6" customFormat="1" ht="18.75" customHeight="1">
      <c r="B44" s="21"/>
      <c r="C44" s="16" t="s">
        <v>18</v>
      </c>
      <c r="D44" s="22"/>
      <c r="E44" s="22"/>
      <c r="F44" s="17" t="str">
        <f>$F$10</f>
        <v> </v>
      </c>
      <c r="G44" s="22"/>
      <c r="H44" s="22"/>
      <c r="I44" s="22"/>
      <c r="J44" s="22"/>
      <c r="K44" s="16" t="s">
        <v>20</v>
      </c>
      <c r="L44" s="22"/>
      <c r="M44" s="275" t="str">
        <f>IF($O$10="","",$O$10)</f>
        <v>17.05.2017</v>
      </c>
      <c r="N44" s="244"/>
      <c r="O44" s="244"/>
      <c r="P44" s="244"/>
      <c r="Q44" s="22"/>
      <c r="R44" s="25"/>
      <c r="T44" s="22"/>
      <c r="U44" s="22"/>
    </row>
    <row r="45" spans="2:21" s="6" customFormat="1" ht="7.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T45" s="22"/>
      <c r="U45" s="22"/>
    </row>
    <row r="46" spans="2:21" s="6" customFormat="1" ht="15.75" customHeight="1">
      <c r="B46" s="21"/>
      <c r="C46" s="16" t="s">
        <v>24</v>
      </c>
      <c r="D46" s="22"/>
      <c r="E46" s="22"/>
      <c r="F46" s="17" t="str">
        <f>$E$13</f>
        <v>Krušnohorská poliklinika s.r.o., Žižkova 151, Litv</v>
      </c>
      <c r="G46" s="22"/>
      <c r="H46" s="22"/>
      <c r="I46" s="22"/>
      <c r="J46" s="22"/>
      <c r="K46" s="16" t="s">
        <v>30</v>
      </c>
      <c r="L46" s="22"/>
      <c r="M46" s="246" t="str">
        <f>$E$19</f>
        <v>VPH s.r.o.</v>
      </c>
      <c r="N46" s="244"/>
      <c r="O46" s="244"/>
      <c r="P46" s="244"/>
      <c r="Q46" s="244"/>
      <c r="R46" s="25"/>
      <c r="T46" s="22"/>
      <c r="U46" s="22"/>
    </row>
    <row r="47" spans="2:21" s="6" customFormat="1" ht="15" customHeight="1">
      <c r="B47" s="21"/>
      <c r="C47" s="16" t="s">
        <v>28</v>
      </c>
      <c r="D47" s="22"/>
      <c r="E47" s="22"/>
      <c r="F47" s="17" t="str">
        <f>IF($E$16="","",$E$16)</f>
        <v>Vyplň údaj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5"/>
      <c r="T47" s="22"/>
      <c r="U47" s="22"/>
    </row>
    <row r="48" spans="2:21" s="6" customFormat="1" ht="11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5"/>
      <c r="T48" s="22"/>
      <c r="U48" s="22"/>
    </row>
    <row r="49" spans="2:21" s="6" customFormat="1" ht="30" customHeight="1">
      <c r="B49" s="21"/>
      <c r="C49" s="282" t="s">
        <v>98</v>
      </c>
      <c r="D49" s="283"/>
      <c r="E49" s="283"/>
      <c r="F49" s="283"/>
      <c r="G49" s="283"/>
      <c r="H49" s="31"/>
      <c r="I49" s="31"/>
      <c r="J49" s="31"/>
      <c r="K49" s="31"/>
      <c r="L49" s="31"/>
      <c r="M49" s="31"/>
      <c r="N49" s="282" t="s">
        <v>99</v>
      </c>
      <c r="O49" s="283"/>
      <c r="P49" s="283"/>
      <c r="Q49" s="283"/>
      <c r="R49" s="35"/>
      <c r="T49" s="22"/>
      <c r="U49" s="22"/>
    </row>
    <row r="50" spans="2:21" s="6" customFormat="1" ht="11.25" customHeight="1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5"/>
      <c r="T50" s="22"/>
      <c r="U50" s="22"/>
    </row>
    <row r="51" spans="2:47" s="6" customFormat="1" ht="30" customHeight="1">
      <c r="B51" s="21"/>
      <c r="C51" s="60" t="s">
        <v>100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34">
        <f>ROUNDUP($N$76,2)</f>
        <v>0</v>
      </c>
      <c r="O51" s="244"/>
      <c r="P51" s="244"/>
      <c r="Q51" s="244"/>
      <c r="R51" s="25"/>
      <c r="T51" s="22"/>
      <c r="U51" s="22"/>
      <c r="AU51" s="6" t="s">
        <v>101</v>
      </c>
    </row>
    <row r="52" spans="2:21" s="66" customFormat="1" ht="25.5" customHeight="1">
      <c r="B52" s="90"/>
      <c r="C52" s="91"/>
      <c r="D52" s="91" t="s">
        <v>267</v>
      </c>
      <c r="E52" s="91"/>
      <c r="F52" s="91"/>
      <c r="G52" s="91"/>
      <c r="H52" s="91"/>
      <c r="I52" s="91"/>
      <c r="J52" s="91"/>
      <c r="K52" s="91"/>
      <c r="L52" s="91"/>
      <c r="M52" s="91"/>
      <c r="N52" s="278">
        <f>ROUNDUP($N$77,2)</f>
        <v>0</v>
      </c>
      <c r="O52" s="279"/>
      <c r="P52" s="279"/>
      <c r="Q52" s="279"/>
      <c r="R52" s="92"/>
      <c r="T52" s="91"/>
      <c r="U52" s="91"/>
    </row>
    <row r="53" spans="2:21" s="93" customFormat="1" ht="21" customHeight="1">
      <c r="B53" s="94"/>
      <c r="C53" s="95"/>
      <c r="D53" s="95" t="s">
        <v>269</v>
      </c>
      <c r="E53" s="95"/>
      <c r="F53" s="95"/>
      <c r="G53" s="95"/>
      <c r="H53" s="95"/>
      <c r="I53" s="95"/>
      <c r="J53" s="95"/>
      <c r="K53" s="95"/>
      <c r="L53" s="95"/>
      <c r="M53" s="95"/>
      <c r="N53" s="280">
        <f>ROUNDUP($N$78,2)</f>
        <v>0</v>
      </c>
      <c r="O53" s="281"/>
      <c r="P53" s="281"/>
      <c r="Q53" s="281"/>
      <c r="R53" s="96"/>
      <c r="T53" s="95"/>
      <c r="U53" s="95"/>
    </row>
    <row r="54" spans="2:21" s="93" customFormat="1" ht="15.75" customHeight="1">
      <c r="B54" s="94"/>
      <c r="C54" s="95"/>
      <c r="D54" s="95" t="s">
        <v>270</v>
      </c>
      <c r="E54" s="95"/>
      <c r="F54" s="95"/>
      <c r="G54" s="95"/>
      <c r="H54" s="95"/>
      <c r="I54" s="95"/>
      <c r="J54" s="95"/>
      <c r="K54" s="95"/>
      <c r="L54" s="95"/>
      <c r="M54" s="95"/>
      <c r="N54" s="280">
        <f>ROUNDUP($N$79,2)</f>
        <v>0</v>
      </c>
      <c r="O54" s="281"/>
      <c r="P54" s="281"/>
      <c r="Q54" s="281"/>
      <c r="R54" s="96"/>
      <c r="T54" s="95"/>
      <c r="U54" s="95"/>
    </row>
    <row r="55" spans="2:21" s="66" customFormat="1" ht="25.5" customHeight="1">
      <c r="B55" s="90"/>
      <c r="C55" s="91"/>
      <c r="D55" s="91" t="s">
        <v>102</v>
      </c>
      <c r="E55" s="91"/>
      <c r="F55" s="91"/>
      <c r="G55" s="91"/>
      <c r="H55" s="91"/>
      <c r="I55" s="91"/>
      <c r="J55" s="91"/>
      <c r="K55" s="91"/>
      <c r="L55" s="91"/>
      <c r="M55" s="91"/>
      <c r="N55" s="278">
        <f>ROUNDUP($N$87,2)</f>
        <v>0</v>
      </c>
      <c r="O55" s="279"/>
      <c r="P55" s="279"/>
      <c r="Q55" s="279"/>
      <c r="R55" s="92"/>
      <c r="T55" s="91"/>
      <c r="U55" s="91"/>
    </row>
    <row r="56" spans="2:21" s="93" customFormat="1" ht="21" customHeight="1">
      <c r="B56" s="94"/>
      <c r="C56" s="95"/>
      <c r="D56" s="95" t="s">
        <v>273</v>
      </c>
      <c r="E56" s="95"/>
      <c r="F56" s="95"/>
      <c r="G56" s="95"/>
      <c r="H56" s="95"/>
      <c r="I56" s="95"/>
      <c r="J56" s="95"/>
      <c r="K56" s="95"/>
      <c r="L56" s="95"/>
      <c r="M56" s="95"/>
      <c r="N56" s="280">
        <f>ROUNDUP($N$88,2)</f>
        <v>0</v>
      </c>
      <c r="O56" s="281"/>
      <c r="P56" s="281"/>
      <c r="Q56" s="281"/>
      <c r="R56" s="96"/>
      <c r="T56" s="95"/>
      <c r="U56" s="95"/>
    </row>
    <row r="57" spans="2:21" s="93" customFormat="1" ht="21" customHeight="1">
      <c r="B57" s="94"/>
      <c r="C57" s="95"/>
      <c r="D57" s="95" t="s">
        <v>274</v>
      </c>
      <c r="E57" s="95"/>
      <c r="F57" s="95"/>
      <c r="G57" s="95"/>
      <c r="H57" s="95"/>
      <c r="I57" s="95"/>
      <c r="J57" s="95"/>
      <c r="K57" s="95"/>
      <c r="L57" s="95"/>
      <c r="M57" s="95"/>
      <c r="N57" s="280">
        <f>ROUNDUP($N$98,2)</f>
        <v>0</v>
      </c>
      <c r="O57" s="281"/>
      <c r="P57" s="281"/>
      <c r="Q57" s="281"/>
      <c r="R57" s="96"/>
      <c r="T57" s="95"/>
      <c r="U57" s="95"/>
    </row>
    <row r="58" spans="2:21" s="93" customFormat="1" ht="21" customHeight="1">
      <c r="B58" s="94"/>
      <c r="C58" s="95"/>
      <c r="D58" s="95" t="s">
        <v>277</v>
      </c>
      <c r="E58" s="95"/>
      <c r="F58" s="95"/>
      <c r="G58" s="95"/>
      <c r="H58" s="95"/>
      <c r="I58" s="95"/>
      <c r="J58" s="95"/>
      <c r="K58" s="95"/>
      <c r="L58" s="95"/>
      <c r="M58" s="95"/>
      <c r="N58" s="280">
        <f>ROUNDUP($N$116,2)</f>
        <v>0</v>
      </c>
      <c r="O58" s="281"/>
      <c r="P58" s="281"/>
      <c r="Q58" s="281"/>
      <c r="R58" s="96"/>
      <c r="T58" s="95"/>
      <c r="U58" s="95"/>
    </row>
    <row r="59" spans="2:21" s="6" customFormat="1" ht="22.5" customHeight="1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5"/>
      <c r="T59" s="22"/>
      <c r="U59" s="22"/>
    </row>
    <row r="60" spans="2:21" s="6" customFormat="1" ht="7.5" customHeight="1"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8"/>
      <c r="T60" s="22"/>
      <c r="U60" s="22"/>
    </row>
    <row r="64" spans="2:19" s="6" customFormat="1" ht="7.5" customHeight="1"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1"/>
    </row>
    <row r="65" spans="2:19" s="6" customFormat="1" ht="37.5" customHeight="1">
      <c r="B65" s="21"/>
      <c r="C65" s="243" t="s">
        <v>106</v>
      </c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41"/>
    </row>
    <row r="66" spans="2:19" s="6" customFormat="1" ht="7.5" customHeight="1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41"/>
    </row>
    <row r="67" spans="2:19" s="6" customFormat="1" ht="15" customHeight="1">
      <c r="B67" s="21"/>
      <c r="C67" s="16" t="s">
        <v>14</v>
      </c>
      <c r="D67" s="22"/>
      <c r="E67" s="22"/>
      <c r="F67" s="274" t="str">
        <f>$F$6</f>
        <v>0251-17 - Krušnohorská poliklinika s.r.o., Žižkova 151, Litvínov</v>
      </c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2"/>
      <c r="S67" s="41"/>
    </row>
    <row r="68" spans="2:19" s="6" customFormat="1" ht="15" customHeight="1">
      <c r="B68" s="21"/>
      <c r="C68" s="15" t="s">
        <v>94</v>
      </c>
      <c r="D68" s="22"/>
      <c r="E68" s="22"/>
      <c r="F68" s="245" t="str">
        <f>$F$7</f>
        <v>část IV - Stavební úpravy místností č.1048,1049</v>
      </c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2"/>
      <c r="S68" s="41"/>
    </row>
    <row r="69" spans="2:19" s="6" customFormat="1" ht="7.5" customHeight="1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41"/>
    </row>
    <row r="70" spans="2:19" s="6" customFormat="1" ht="18.75" customHeight="1">
      <c r="B70" s="21"/>
      <c r="C70" s="16" t="s">
        <v>18</v>
      </c>
      <c r="D70" s="22"/>
      <c r="E70" s="22"/>
      <c r="F70" s="17" t="str">
        <f>$F$10</f>
        <v> </v>
      </c>
      <c r="G70" s="22"/>
      <c r="H70" s="22"/>
      <c r="I70" s="22"/>
      <c r="J70" s="22"/>
      <c r="K70" s="16" t="s">
        <v>20</v>
      </c>
      <c r="L70" s="22"/>
      <c r="M70" s="275" t="str">
        <f>IF($O$10="","",$O$10)</f>
        <v>17.05.2017</v>
      </c>
      <c r="N70" s="244"/>
      <c r="O70" s="244"/>
      <c r="P70" s="244"/>
      <c r="Q70" s="22"/>
      <c r="R70" s="22"/>
      <c r="S70" s="41"/>
    </row>
    <row r="71" spans="2:19" s="6" customFormat="1" ht="7.5" customHeight="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41"/>
    </row>
    <row r="72" spans="2:19" s="6" customFormat="1" ht="15.75" customHeight="1">
      <c r="B72" s="21"/>
      <c r="C72" s="16" t="s">
        <v>24</v>
      </c>
      <c r="D72" s="22"/>
      <c r="E72" s="22"/>
      <c r="F72" s="17" t="str">
        <f>$E$13</f>
        <v>Krušnohorská poliklinika s.r.o., Žižkova 151, Litv</v>
      </c>
      <c r="G72" s="22"/>
      <c r="H72" s="22"/>
      <c r="I72" s="22"/>
      <c r="J72" s="22"/>
      <c r="K72" s="16" t="s">
        <v>30</v>
      </c>
      <c r="L72" s="22"/>
      <c r="M72" s="246" t="str">
        <f>$E$19</f>
        <v>VPH s.r.o.</v>
      </c>
      <c r="N72" s="244"/>
      <c r="O72" s="244"/>
      <c r="P72" s="244"/>
      <c r="Q72" s="244"/>
      <c r="R72" s="22"/>
      <c r="S72" s="41"/>
    </row>
    <row r="73" spans="2:19" s="6" customFormat="1" ht="15" customHeight="1">
      <c r="B73" s="21"/>
      <c r="C73" s="16" t="s">
        <v>28</v>
      </c>
      <c r="D73" s="22"/>
      <c r="E73" s="22"/>
      <c r="F73" s="17" t="str">
        <f>IF($E$16="","",$E$16)</f>
        <v>Vyplň údaj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41"/>
    </row>
    <row r="74" spans="2:19" s="6" customFormat="1" ht="11.25" customHeight="1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41"/>
    </row>
    <row r="75" spans="2:27" s="97" customFormat="1" ht="30" customHeight="1">
      <c r="B75" s="98"/>
      <c r="C75" s="99" t="s">
        <v>107</v>
      </c>
      <c r="D75" s="100" t="s">
        <v>53</v>
      </c>
      <c r="E75" s="100" t="s">
        <v>49</v>
      </c>
      <c r="F75" s="276" t="s">
        <v>108</v>
      </c>
      <c r="G75" s="277"/>
      <c r="H75" s="277"/>
      <c r="I75" s="277"/>
      <c r="J75" s="100" t="s">
        <v>109</v>
      </c>
      <c r="K75" s="100" t="s">
        <v>110</v>
      </c>
      <c r="L75" s="276" t="s">
        <v>111</v>
      </c>
      <c r="M75" s="277"/>
      <c r="N75" s="276" t="s">
        <v>112</v>
      </c>
      <c r="O75" s="277"/>
      <c r="P75" s="277"/>
      <c r="Q75" s="277"/>
      <c r="R75" s="101" t="s">
        <v>113</v>
      </c>
      <c r="S75" s="102"/>
      <c r="T75" s="53" t="s">
        <v>114</v>
      </c>
      <c r="U75" s="54" t="s">
        <v>37</v>
      </c>
      <c r="V75" s="54" t="s">
        <v>115</v>
      </c>
      <c r="W75" s="54" t="s">
        <v>116</v>
      </c>
      <c r="X75" s="54" t="s">
        <v>117</v>
      </c>
      <c r="Y75" s="54" t="s">
        <v>118</v>
      </c>
      <c r="Z75" s="54" t="s">
        <v>119</v>
      </c>
      <c r="AA75" s="55" t="s">
        <v>120</v>
      </c>
    </row>
    <row r="76" spans="2:63" s="6" customFormat="1" ht="30" customHeight="1">
      <c r="B76" s="21"/>
      <c r="C76" s="60" t="s">
        <v>100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66">
        <f>$BK$76</f>
        <v>0</v>
      </c>
      <c r="O76" s="244"/>
      <c r="P76" s="244"/>
      <c r="Q76" s="244"/>
      <c r="R76" s="22"/>
      <c r="S76" s="41"/>
      <c r="T76" s="57"/>
      <c r="U76" s="58"/>
      <c r="V76" s="58"/>
      <c r="W76" s="103">
        <f>$W$77+$W$87</f>
        <v>0</v>
      </c>
      <c r="X76" s="58"/>
      <c r="Y76" s="103">
        <f>$Y$77+$Y$87</f>
        <v>0.25553905</v>
      </c>
      <c r="Z76" s="58"/>
      <c r="AA76" s="104">
        <f>$AA$77+$AA$87</f>
        <v>2.228716</v>
      </c>
      <c r="AT76" s="6" t="s">
        <v>67</v>
      </c>
      <c r="AU76" s="6" t="s">
        <v>101</v>
      </c>
      <c r="BK76" s="105">
        <f>$BK$77+$BK$87</f>
        <v>0</v>
      </c>
    </row>
    <row r="77" spans="2:63" s="106" customFormat="1" ht="37.5" customHeight="1">
      <c r="B77" s="107"/>
      <c r="C77" s="108"/>
      <c r="D77" s="109" t="s">
        <v>267</v>
      </c>
      <c r="E77" s="108"/>
      <c r="F77" s="108"/>
      <c r="G77" s="108"/>
      <c r="H77" s="108"/>
      <c r="I77" s="108"/>
      <c r="J77" s="108"/>
      <c r="K77" s="108"/>
      <c r="L77" s="108"/>
      <c r="M77" s="108"/>
      <c r="N77" s="267">
        <f>$BK$77</f>
        <v>0</v>
      </c>
      <c r="O77" s="268"/>
      <c r="P77" s="268"/>
      <c r="Q77" s="268"/>
      <c r="R77" s="108"/>
      <c r="S77" s="110"/>
      <c r="T77" s="111"/>
      <c r="U77" s="108"/>
      <c r="V77" s="108"/>
      <c r="W77" s="112">
        <f>$W$78</f>
        <v>0</v>
      </c>
      <c r="X77" s="108"/>
      <c r="Y77" s="112">
        <f>$Y$78</f>
        <v>0</v>
      </c>
      <c r="Z77" s="108"/>
      <c r="AA77" s="113">
        <f>$AA$78</f>
        <v>0</v>
      </c>
      <c r="AR77" s="114" t="s">
        <v>17</v>
      </c>
      <c r="AT77" s="114" t="s">
        <v>67</v>
      </c>
      <c r="AU77" s="114" t="s">
        <v>68</v>
      </c>
      <c r="AY77" s="114" t="s">
        <v>121</v>
      </c>
      <c r="BK77" s="115">
        <f>$BK$78</f>
        <v>0</v>
      </c>
    </row>
    <row r="78" spans="2:63" s="106" customFormat="1" ht="21" customHeight="1">
      <c r="B78" s="107"/>
      <c r="C78" s="108"/>
      <c r="D78" s="116" t="s">
        <v>269</v>
      </c>
      <c r="E78" s="108"/>
      <c r="F78" s="108"/>
      <c r="G78" s="108"/>
      <c r="H78" s="108"/>
      <c r="I78" s="108"/>
      <c r="J78" s="108"/>
      <c r="K78" s="108"/>
      <c r="L78" s="108"/>
      <c r="M78" s="108"/>
      <c r="N78" s="269">
        <f>$BK$78</f>
        <v>0</v>
      </c>
      <c r="O78" s="268"/>
      <c r="P78" s="268"/>
      <c r="Q78" s="268"/>
      <c r="R78" s="108"/>
      <c r="S78" s="110"/>
      <c r="T78" s="111"/>
      <c r="U78" s="108"/>
      <c r="V78" s="108"/>
      <c r="W78" s="112">
        <f>$W$79</f>
        <v>0</v>
      </c>
      <c r="X78" s="108"/>
      <c r="Y78" s="112">
        <f>$Y$79</f>
        <v>0</v>
      </c>
      <c r="Z78" s="108"/>
      <c r="AA78" s="113">
        <f>$AA$79</f>
        <v>0</v>
      </c>
      <c r="AR78" s="114" t="s">
        <v>17</v>
      </c>
      <c r="AT78" s="114" t="s">
        <v>67</v>
      </c>
      <c r="AU78" s="114" t="s">
        <v>17</v>
      </c>
      <c r="AY78" s="114" t="s">
        <v>121</v>
      </c>
      <c r="BK78" s="115">
        <f>$BK$79</f>
        <v>0</v>
      </c>
    </row>
    <row r="79" spans="2:63" s="106" customFormat="1" ht="15.75" customHeight="1">
      <c r="B79" s="107"/>
      <c r="C79" s="108"/>
      <c r="D79" s="116" t="s">
        <v>270</v>
      </c>
      <c r="E79" s="108"/>
      <c r="F79" s="108"/>
      <c r="G79" s="108"/>
      <c r="H79" s="108"/>
      <c r="I79" s="108"/>
      <c r="J79" s="108"/>
      <c r="K79" s="108"/>
      <c r="L79" s="108"/>
      <c r="M79" s="108"/>
      <c r="N79" s="269">
        <f>$BK$79</f>
        <v>0</v>
      </c>
      <c r="O79" s="268"/>
      <c r="P79" s="268"/>
      <c r="Q79" s="268"/>
      <c r="R79" s="108"/>
      <c r="S79" s="110"/>
      <c r="T79" s="111"/>
      <c r="U79" s="108"/>
      <c r="V79" s="108"/>
      <c r="W79" s="112">
        <f>SUM($W$80:$W$86)</f>
        <v>0</v>
      </c>
      <c r="X79" s="108"/>
      <c r="Y79" s="112">
        <f>SUM($Y$80:$Y$86)</f>
        <v>0</v>
      </c>
      <c r="Z79" s="108"/>
      <c r="AA79" s="113">
        <f>SUM($AA$80:$AA$86)</f>
        <v>0</v>
      </c>
      <c r="AR79" s="114" t="s">
        <v>17</v>
      </c>
      <c r="AT79" s="114" t="s">
        <v>67</v>
      </c>
      <c r="AU79" s="114" t="s">
        <v>76</v>
      </c>
      <c r="AY79" s="114" t="s">
        <v>121</v>
      </c>
      <c r="BK79" s="115">
        <f>SUM($BK$80:$BK$86)</f>
        <v>0</v>
      </c>
    </row>
    <row r="80" spans="2:65" s="6" customFormat="1" ht="27" customHeight="1">
      <c r="B80" s="21"/>
      <c r="C80" s="117" t="s">
        <v>17</v>
      </c>
      <c r="D80" s="117" t="s">
        <v>122</v>
      </c>
      <c r="E80" s="118" t="s">
        <v>308</v>
      </c>
      <c r="F80" s="270" t="s">
        <v>309</v>
      </c>
      <c r="G80" s="271"/>
      <c r="H80" s="271"/>
      <c r="I80" s="271"/>
      <c r="J80" s="120" t="s">
        <v>158</v>
      </c>
      <c r="K80" s="121">
        <v>2.229</v>
      </c>
      <c r="L80" s="272"/>
      <c r="M80" s="271"/>
      <c r="N80" s="273">
        <f>ROUND($L$80*$K$80,2)</f>
        <v>0</v>
      </c>
      <c r="O80" s="271"/>
      <c r="P80" s="271"/>
      <c r="Q80" s="271"/>
      <c r="R80" s="119" t="s">
        <v>126</v>
      </c>
      <c r="S80" s="41"/>
      <c r="T80" s="122"/>
      <c r="U80" s="123" t="s">
        <v>38</v>
      </c>
      <c r="V80" s="22"/>
      <c r="W80" s="22"/>
      <c r="X80" s="124">
        <v>0</v>
      </c>
      <c r="Y80" s="124">
        <f>$X$80*$K$80</f>
        <v>0</v>
      </c>
      <c r="Z80" s="124">
        <v>0</v>
      </c>
      <c r="AA80" s="125">
        <f>$Z$80*$K$80</f>
        <v>0</v>
      </c>
      <c r="AR80" s="80" t="s">
        <v>138</v>
      </c>
      <c r="AT80" s="80" t="s">
        <v>122</v>
      </c>
      <c r="AU80" s="80" t="s">
        <v>133</v>
      </c>
      <c r="AY80" s="6" t="s">
        <v>121</v>
      </c>
      <c r="BE80" s="126">
        <f>IF($U$80="základní",$N$80,0)</f>
        <v>0</v>
      </c>
      <c r="BF80" s="126">
        <f>IF($U$80="snížená",$N$80,0)</f>
        <v>0</v>
      </c>
      <c r="BG80" s="126">
        <f>IF($U$80="zákl. přenesená",$N$80,0)</f>
        <v>0</v>
      </c>
      <c r="BH80" s="126">
        <f>IF($U$80="sníž. přenesená",$N$80,0)</f>
        <v>0</v>
      </c>
      <c r="BI80" s="126">
        <f>IF($U$80="nulová",$N$80,0)</f>
        <v>0</v>
      </c>
      <c r="BJ80" s="80" t="s">
        <v>17</v>
      </c>
      <c r="BK80" s="126">
        <f>ROUND($L$80*$K$80,2)</f>
        <v>0</v>
      </c>
      <c r="BL80" s="80" t="s">
        <v>138</v>
      </c>
      <c r="BM80" s="80" t="s">
        <v>601</v>
      </c>
    </row>
    <row r="81" spans="2:47" s="6" customFormat="1" ht="16.5" customHeight="1">
      <c r="B81" s="21"/>
      <c r="C81" s="22"/>
      <c r="D81" s="22"/>
      <c r="E81" s="22"/>
      <c r="F81" s="265" t="s">
        <v>309</v>
      </c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41"/>
      <c r="T81" s="50"/>
      <c r="U81" s="22"/>
      <c r="V81" s="22"/>
      <c r="W81" s="22"/>
      <c r="X81" s="22"/>
      <c r="Y81" s="22"/>
      <c r="Z81" s="22"/>
      <c r="AA81" s="51"/>
      <c r="AT81" s="6" t="s">
        <v>129</v>
      </c>
      <c r="AU81" s="6" t="s">
        <v>133</v>
      </c>
    </row>
    <row r="82" spans="2:65" s="6" customFormat="1" ht="27" customHeight="1">
      <c r="B82" s="21"/>
      <c r="C82" s="117" t="s">
        <v>76</v>
      </c>
      <c r="D82" s="117" t="s">
        <v>122</v>
      </c>
      <c r="E82" s="118" t="s">
        <v>311</v>
      </c>
      <c r="F82" s="270" t="s">
        <v>312</v>
      </c>
      <c r="G82" s="271"/>
      <c r="H82" s="271"/>
      <c r="I82" s="271"/>
      <c r="J82" s="120" t="s">
        <v>158</v>
      </c>
      <c r="K82" s="121">
        <v>31.206</v>
      </c>
      <c r="L82" s="272"/>
      <c r="M82" s="271"/>
      <c r="N82" s="273">
        <f>ROUND($L$82*$K$82,2)</f>
        <v>0</v>
      </c>
      <c r="O82" s="271"/>
      <c r="P82" s="271"/>
      <c r="Q82" s="271"/>
      <c r="R82" s="119" t="s">
        <v>126</v>
      </c>
      <c r="S82" s="41"/>
      <c r="T82" s="122"/>
      <c r="U82" s="123" t="s">
        <v>38</v>
      </c>
      <c r="V82" s="22"/>
      <c r="W82" s="22"/>
      <c r="X82" s="124">
        <v>0</v>
      </c>
      <c r="Y82" s="124">
        <f>$X$82*$K$82</f>
        <v>0</v>
      </c>
      <c r="Z82" s="124">
        <v>0</v>
      </c>
      <c r="AA82" s="125">
        <f>$Z$82*$K$82</f>
        <v>0</v>
      </c>
      <c r="AR82" s="80" t="s">
        <v>138</v>
      </c>
      <c r="AT82" s="80" t="s">
        <v>122</v>
      </c>
      <c r="AU82" s="80" t="s">
        <v>133</v>
      </c>
      <c r="AY82" s="6" t="s">
        <v>121</v>
      </c>
      <c r="BE82" s="126">
        <f>IF($U$82="základní",$N$82,0)</f>
        <v>0</v>
      </c>
      <c r="BF82" s="126">
        <f>IF($U$82="snížená",$N$82,0)</f>
        <v>0</v>
      </c>
      <c r="BG82" s="126">
        <f>IF($U$82="zákl. přenesená",$N$82,0)</f>
        <v>0</v>
      </c>
      <c r="BH82" s="126">
        <f>IF($U$82="sníž. přenesená",$N$82,0)</f>
        <v>0</v>
      </c>
      <c r="BI82" s="126">
        <f>IF($U$82="nulová",$N$82,0)</f>
        <v>0</v>
      </c>
      <c r="BJ82" s="80" t="s">
        <v>17</v>
      </c>
      <c r="BK82" s="126">
        <f>ROUND($L$82*$K$82,2)</f>
        <v>0</v>
      </c>
      <c r="BL82" s="80" t="s">
        <v>138</v>
      </c>
      <c r="BM82" s="80" t="s">
        <v>602</v>
      </c>
    </row>
    <row r="83" spans="2:47" s="6" customFormat="1" ht="16.5" customHeight="1">
      <c r="B83" s="21"/>
      <c r="C83" s="22"/>
      <c r="D83" s="22"/>
      <c r="E83" s="22"/>
      <c r="F83" s="265" t="s">
        <v>312</v>
      </c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41"/>
      <c r="T83" s="50"/>
      <c r="U83" s="22"/>
      <c r="V83" s="22"/>
      <c r="W83" s="22"/>
      <c r="X83" s="22"/>
      <c r="Y83" s="22"/>
      <c r="Z83" s="22"/>
      <c r="AA83" s="51"/>
      <c r="AT83" s="6" t="s">
        <v>129</v>
      </c>
      <c r="AU83" s="6" t="s">
        <v>133</v>
      </c>
    </row>
    <row r="84" spans="2:51" s="6" customFormat="1" ht="15.75" customHeight="1">
      <c r="B84" s="130"/>
      <c r="C84" s="131"/>
      <c r="D84" s="131"/>
      <c r="E84" s="131"/>
      <c r="F84" s="287" t="s">
        <v>603</v>
      </c>
      <c r="G84" s="288"/>
      <c r="H84" s="288"/>
      <c r="I84" s="288"/>
      <c r="J84" s="131"/>
      <c r="K84" s="132">
        <v>31.206</v>
      </c>
      <c r="L84" s="131"/>
      <c r="M84" s="131"/>
      <c r="N84" s="131"/>
      <c r="O84" s="131"/>
      <c r="P84" s="131"/>
      <c r="Q84" s="131"/>
      <c r="R84" s="131"/>
      <c r="S84" s="133"/>
      <c r="T84" s="134"/>
      <c r="U84" s="131"/>
      <c r="V84" s="131"/>
      <c r="W84" s="131"/>
      <c r="X84" s="131"/>
      <c r="Y84" s="131"/>
      <c r="Z84" s="131"/>
      <c r="AA84" s="135"/>
      <c r="AT84" s="136" t="s">
        <v>283</v>
      </c>
      <c r="AU84" s="136" t="s">
        <v>133</v>
      </c>
      <c r="AV84" s="136" t="s">
        <v>76</v>
      </c>
      <c r="AW84" s="136" t="s">
        <v>68</v>
      </c>
      <c r="AX84" s="136" t="s">
        <v>17</v>
      </c>
      <c r="AY84" s="136" t="s">
        <v>121</v>
      </c>
    </row>
    <row r="85" spans="2:65" s="6" customFormat="1" ht="27" customHeight="1">
      <c r="B85" s="21"/>
      <c r="C85" s="117" t="s">
        <v>133</v>
      </c>
      <c r="D85" s="117" t="s">
        <v>122</v>
      </c>
      <c r="E85" s="118" t="s">
        <v>315</v>
      </c>
      <c r="F85" s="270" t="s">
        <v>316</v>
      </c>
      <c r="G85" s="271"/>
      <c r="H85" s="271"/>
      <c r="I85" s="271"/>
      <c r="J85" s="120" t="s">
        <v>158</v>
      </c>
      <c r="K85" s="121">
        <v>2.229</v>
      </c>
      <c r="L85" s="272"/>
      <c r="M85" s="271"/>
      <c r="N85" s="273">
        <f>ROUND($L$85*$K$85,2)</f>
        <v>0</v>
      </c>
      <c r="O85" s="271"/>
      <c r="P85" s="271"/>
      <c r="Q85" s="271"/>
      <c r="R85" s="119" t="s">
        <v>126</v>
      </c>
      <c r="S85" s="41"/>
      <c r="T85" s="122"/>
      <c r="U85" s="123" t="s">
        <v>38</v>
      </c>
      <c r="V85" s="22"/>
      <c r="W85" s="22"/>
      <c r="X85" s="124">
        <v>0</v>
      </c>
      <c r="Y85" s="124">
        <f>$X$85*$K$85</f>
        <v>0</v>
      </c>
      <c r="Z85" s="124">
        <v>0</v>
      </c>
      <c r="AA85" s="125">
        <f>$Z$85*$K$85</f>
        <v>0</v>
      </c>
      <c r="AR85" s="80" t="s">
        <v>138</v>
      </c>
      <c r="AT85" s="80" t="s">
        <v>122</v>
      </c>
      <c r="AU85" s="80" t="s">
        <v>133</v>
      </c>
      <c r="AY85" s="6" t="s">
        <v>121</v>
      </c>
      <c r="BE85" s="126">
        <f>IF($U$85="základní",$N$85,0)</f>
        <v>0</v>
      </c>
      <c r="BF85" s="126">
        <f>IF($U$85="snížená",$N$85,0)</f>
        <v>0</v>
      </c>
      <c r="BG85" s="126">
        <f>IF($U$85="zákl. přenesená",$N$85,0)</f>
        <v>0</v>
      </c>
      <c r="BH85" s="126">
        <f>IF($U$85="sníž. přenesená",$N$85,0)</f>
        <v>0</v>
      </c>
      <c r="BI85" s="126">
        <f>IF($U$85="nulová",$N$85,0)</f>
        <v>0</v>
      </c>
      <c r="BJ85" s="80" t="s">
        <v>17</v>
      </c>
      <c r="BK85" s="126">
        <f>ROUND($L$85*$K$85,2)</f>
        <v>0</v>
      </c>
      <c r="BL85" s="80" t="s">
        <v>138</v>
      </c>
      <c r="BM85" s="80" t="s">
        <v>604</v>
      </c>
    </row>
    <row r="86" spans="2:47" s="6" customFormat="1" ht="16.5" customHeight="1">
      <c r="B86" s="21"/>
      <c r="C86" s="22"/>
      <c r="D86" s="22"/>
      <c r="E86" s="22"/>
      <c r="F86" s="265" t="s">
        <v>316</v>
      </c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41"/>
      <c r="T86" s="50"/>
      <c r="U86" s="22"/>
      <c r="V86" s="22"/>
      <c r="W86" s="22"/>
      <c r="X86" s="22"/>
      <c r="Y86" s="22"/>
      <c r="Z86" s="22"/>
      <c r="AA86" s="51"/>
      <c r="AT86" s="6" t="s">
        <v>129</v>
      </c>
      <c r="AU86" s="6" t="s">
        <v>133</v>
      </c>
    </row>
    <row r="87" spans="2:63" s="106" customFormat="1" ht="37.5" customHeight="1">
      <c r="B87" s="107"/>
      <c r="C87" s="108"/>
      <c r="D87" s="109" t="s">
        <v>102</v>
      </c>
      <c r="E87" s="108"/>
      <c r="F87" s="108"/>
      <c r="G87" s="108"/>
      <c r="H87" s="108"/>
      <c r="I87" s="108"/>
      <c r="J87" s="108"/>
      <c r="K87" s="108"/>
      <c r="L87" s="108"/>
      <c r="M87" s="108"/>
      <c r="N87" s="267">
        <f>$BK$87</f>
        <v>0</v>
      </c>
      <c r="O87" s="268"/>
      <c r="P87" s="268"/>
      <c r="Q87" s="268"/>
      <c r="R87" s="108"/>
      <c r="S87" s="110"/>
      <c r="T87" s="111"/>
      <c r="U87" s="108"/>
      <c r="V87" s="108"/>
      <c r="W87" s="112">
        <f>$W$88+$W$98+$W$116</f>
        <v>0</v>
      </c>
      <c r="X87" s="108"/>
      <c r="Y87" s="112">
        <f>$Y$88+$Y$98+$Y$116</f>
        <v>0.25553905</v>
      </c>
      <c r="Z87" s="108"/>
      <c r="AA87" s="113">
        <f>$AA$88+$AA$98+$AA$116</f>
        <v>2.228716</v>
      </c>
      <c r="AR87" s="114" t="s">
        <v>76</v>
      </c>
      <c r="AT87" s="114" t="s">
        <v>67</v>
      </c>
      <c r="AU87" s="114" t="s">
        <v>68</v>
      </c>
      <c r="AY87" s="114" t="s">
        <v>121</v>
      </c>
      <c r="BK87" s="115">
        <f>$BK$88+$BK$98+$BK$116</f>
        <v>0</v>
      </c>
    </row>
    <row r="88" spans="2:63" s="106" customFormat="1" ht="21" customHeight="1">
      <c r="B88" s="107"/>
      <c r="C88" s="108"/>
      <c r="D88" s="116" t="s">
        <v>273</v>
      </c>
      <c r="E88" s="108"/>
      <c r="F88" s="108"/>
      <c r="G88" s="108"/>
      <c r="H88" s="108"/>
      <c r="I88" s="108"/>
      <c r="J88" s="108"/>
      <c r="K88" s="108"/>
      <c r="L88" s="108"/>
      <c r="M88" s="108"/>
      <c r="N88" s="269">
        <f>$BK$88</f>
        <v>0</v>
      </c>
      <c r="O88" s="268"/>
      <c r="P88" s="268"/>
      <c r="Q88" s="268"/>
      <c r="R88" s="108"/>
      <c r="S88" s="110"/>
      <c r="T88" s="111"/>
      <c r="U88" s="108"/>
      <c r="V88" s="108"/>
      <c r="W88" s="112">
        <f>SUM($W$89:$W$97)</f>
        <v>0</v>
      </c>
      <c r="X88" s="108"/>
      <c r="Y88" s="112">
        <f>SUM($Y$89:$Y$97)</f>
        <v>0.006899999999999999</v>
      </c>
      <c r="Z88" s="108"/>
      <c r="AA88" s="113">
        <f>SUM($AA$89:$AA$97)</f>
        <v>2.228716</v>
      </c>
      <c r="AR88" s="114" t="s">
        <v>76</v>
      </c>
      <c r="AT88" s="114" t="s">
        <v>67</v>
      </c>
      <c r="AU88" s="114" t="s">
        <v>17</v>
      </c>
      <c r="AY88" s="114" t="s">
        <v>121</v>
      </c>
      <c r="BK88" s="115">
        <f>SUM($BK$89:$BK$97)</f>
        <v>0</v>
      </c>
    </row>
    <row r="89" spans="2:65" s="6" customFormat="1" ht="27" customHeight="1">
      <c r="B89" s="21"/>
      <c r="C89" s="117" t="s">
        <v>138</v>
      </c>
      <c r="D89" s="117" t="s">
        <v>122</v>
      </c>
      <c r="E89" s="118" t="s">
        <v>494</v>
      </c>
      <c r="F89" s="270" t="s">
        <v>495</v>
      </c>
      <c r="G89" s="271"/>
      <c r="H89" s="271"/>
      <c r="I89" s="271"/>
      <c r="J89" s="120" t="s">
        <v>136</v>
      </c>
      <c r="K89" s="121">
        <v>26.9</v>
      </c>
      <c r="L89" s="272"/>
      <c r="M89" s="271"/>
      <c r="N89" s="273">
        <f>ROUND($L$89*$K$89,2)</f>
        <v>0</v>
      </c>
      <c r="O89" s="271"/>
      <c r="P89" s="271"/>
      <c r="Q89" s="271"/>
      <c r="R89" s="119" t="s">
        <v>126</v>
      </c>
      <c r="S89" s="41"/>
      <c r="T89" s="122"/>
      <c r="U89" s="123" t="s">
        <v>38</v>
      </c>
      <c r="V89" s="22"/>
      <c r="W89" s="22"/>
      <c r="X89" s="124">
        <v>0</v>
      </c>
      <c r="Y89" s="124">
        <f>$X$89*$K$89</f>
        <v>0</v>
      </c>
      <c r="Z89" s="124">
        <v>0.01174</v>
      </c>
      <c r="AA89" s="125">
        <f>$Z$89*$K$89</f>
        <v>0.315806</v>
      </c>
      <c r="AR89" s="80" t="s">
        <v>127</v>
      </c>
      <c r="AT89" s="80" t="s">
        <v>122</v>
      </c>
      <c r="AU89" s="80" t="s">
        <v>76</v>
      </c>
      <c r="AY89" s="6" t="s">
        <v>121</v>
      </c>
      <c r="BE89" s="126">
        <f>IF($U$89="základní",$N$89,0)</f>
        <v>0</v>
      </c>
      <c r="BF89" s="126">
        <f>IF($U$89="snížená",$N$89,0)</f>
        <v>0</v>
      </c>
      <c r="BG89" s="126">
        <f>IF($U$89="zákl. přenesená",$N$89,0)</f>
        <v>0</v>
      </c>
      <c r="BH89" s="126">
        <f>IF($U$89="sníž. přenesená",$N$89,0)</f>
        <v>0</v>
      </c>
      <c r="BI89" s="126">
        <f>IF($U$89="nulová",$N$89,0)</f>
        <v>0</v>
      </c>
      <c r="BJ89" s="80" t="s">
        <v>17</v>
      </c>
      <c r="BK89" s="126">
        <f>ROUND($L$89*$K$89,2)</f>
        <v>0</v>
      </c>
      <c r="BL89" s="80" t="s">
        <v>127</v>
      </c>
      <c r="BM89" s="80" t="s">
        <v>605</v>
      </c>
    </row>
    <row r="90" spans="2:47" s="6" customFormat="1" ht="16.5" customHeight="1">
      <c r="B90" s="21"/>
      <c r="C90" s="22"/>
      <c r="D90" s="22"/>
      <c r="E90" s="22"/>
      <c r="F90" s="265" t="s">
        <v>495</v>
      </c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41"/>
      <c r="T90" s="50"/>
      <c r="U90" s="22"/>
      <c r="V90" s="22"/>
      <c r="W90" s="22"/>
      <c r="X90" s="22"/>
      <c r="Y90" s="22"/>
      <c r="Z90" s="22"/>
      <c r="AA90" s="51"/>
      <c r="AT90" s="6" t="s">
        <v>129</v>
      </c>
      <c r="AU90" s="6" t="s">
        <v>76</v>
      </c>
    </row>
    <row r="91" spans="2:51" s="6" customFormat="1" ht="15.75" customHeight="1">
      <c r="B91" s="130"/>
      <c r="C91" s="131"/>
      <c r="D91" s="131"/>
      <c r="E91" s="131"/>
      <c r="F91" s="287" t="s">
        <v>606</v>
      </c>
      <c r="G91" s="288"/>
      <c r="H91" s="288"/>
      <c r="I91" s="288"/>
      <c r="J91" s="131"/>
      <c r="K91" s="132">
        <v>26.9</v>
      </c>
      <c r="L91" s="131"/>
      <c r="M91" s="131"/>
      <c r="N91" s="131"/>
      <c r="O91" s="131"/>
      <c r="P91" s="131"/>
      <c r="Q91" s="131"/>
      <c r="R91" s="131"/>
      <c r="S91" s="133"/>
      <c r="T91" s="134"/>
      <c r="U91" s="131"/>
      <c r="V91" s="131"/>
      <c r="W91" s="131"/>
      <c r="X91" s="131"/>
      <c r="Y91" s="131"/>
      <c r="Z91" s="131"/>
      <c r="AA91" s="135"/>
      <c r="AT91" s="136" t="s">
        <v>283</v>
      </c>
      <c r="AU91" s="136" t="s">
        <v>76</v>
      </c>
      <c r="AV91" s="136" t="s">
        <v>76</v>
      </c>
      <c r="AW91" s="136" t="s">
        <v>101</v>
      </c>
      <c r="AX91" s="136" t="s">
        <v>17</v>
      </c>
      <c r="AY91" s="136" t="s">
        <v>121</v>
      </c>
    </row>
    <row r="92" spans="2:65" s="6" customFormat="1" ht="27" customHeight="1">
      <c r="B92" s="21"/>
      <c r="C92" s="117" t="s">
        <v>142</v>
      </c>
      <c r="D92" s="117" t="s">
        <v>122</v>
      </c>
      <c r="E92" s="118" t="s">
        <v>329</v>
      </c>
      <c r="F92" s="270" t="s">
        <v>330</v>
      </c>
      <c r="G92" s="271"/>
      <c r="H92" s="271"/>
      <c r="I92" s="271"/>
      <c r="J92" s="120" t="s">
        <v>294</v>
      </c>
      <c r="K92" s="121">
        <v>23</v>
      </c>
      <c r="L92" s="272"/>
      <c r="M92" s="271"/>
      <c r="N92" s="273">
        <f>ROUND($L$92*$K$92,2)</f>
        <v>0</v>
      </c>
      <c r="O92" s="271"/>
      <c r="P92" s="271"/>
      <c r="Q92" s="271"/>
      <c r="R92" s="119" t="s">
        <v>126</v>
      </c>
      <c r="S92" s="41"/>
      <c r="T92" s="122"/>
      <c r="U92" s="123" t="s">
        <v>38</v>
      </c>
      <c r="V92" s="22"/>
      <c r="W92" s="22"/>
      <c r="X92" s="124">
        <v>0</v>
      </c>
      <c r="Y92" s="124">
        <f>$X$92*$K$92</f>
        <v>0</v>
      </c>
      <c r="Z92" s="124">
        <v>0.08317</v>
      </c>
      <c r="AA92" s="125">
        <f>$Z$92*$K$92</f>
        <v>1.9129099999999999</v>
      </c>
      <c r="AR92" s="80" t="s">
        <v>127</v>
      </c>
      <c r="AT92" s="80" t="s">
        <v>122</v>
      </c>
      <c r="AU92" s="80" t="s">
        <v>76</v>
      </c>
      <c r="AY92" s="6" t="s">
        <v>121</v>
      </c>
      <c r="BE92" s="126">
        <f>IF($U$92="základní",$N$92,0)</f>
        <v>0</v>
      </c>
      <c r="BF92" s="126">
        <f>IF($U$92="snížená",$N$92,0)</f>
        <v>0</v>
      </c>
      <c r="BG92" s="126">
        <f>IF($U$92="zákl. přenesená",$N$92,0)</f>
        <v>0</v>
      </c>
      <c r="BH92" s="126">
        <f>IF($U$92="sníž. přenesená",$N$92,0)</f>
        <v>0</v>
      </c>
      <c r="BI92" s="126">
        <f>IF($U$92="nulová",$N$92,0)</f>
        <v>0</v>
      </c>
      <c r="BJ92" s="80" t="s">
        <v>17</v>
      </c>
      <c r="BK92" s="126">
        <f>ROUND($L$92*$K$92,2)</f>
        <v>0</v>
      </c>
      <c r="BL92" s="80" t="s">
        <v>127</v>
      </c>
      <c r="BM92" s="80" t="s">
        <v>607</v>
      </c>
    </row>
    <row r="93" spans="2:47" s="6" customFormat="1" ht="16.5" customHeight="1">
      <c r="B93" s="21"/>
      <c r="C93" s="22"/>
      <c r="D93" s="22"/>
      <c r="E93" s="22"/>
      <c r="F93" s="265" t="s">
        <v>330</v>
      </c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41"/>
      <c r="T93" s="50"/>
      <c r="U93" s="22"/>
      <c r="V93" s="22"/>
      <c r="W93" s="22"/>
      <c r="X93" s="22"/>
      <c r="Y93" s="22"/>
      <c r="Z93" s="22"/>
      <c r="AA93" s="51"/>
      <c r="AT93" s="6" t="s">
        <v>129</v>
      </c>
      <c r="AU93" s="6" t="s">
        <v>76</v>
      </c>
    </row>
    <row r="94" spans="2:51" s="6" customFormat="1" ht="15.75" customHeight="1">
      <c r="B94" s="130"/>
      <c r="C94" s="131"/>
      <c r="D94" s="131"/>
      <c r="E94" s="131"/>
      <c r="F94" s="287" t="s">
        <v>608</v>
      </c>
      <c r="G94" s="288"/>
      <c r="H94" s="288"/>
      <c r="I94" s="288"/>
      <c r="J94" s="131"/>
      <c r="K94" s="132">
        <v>23</v>
      </c>
      <c r="L94" s="131"/>
      <c r="M94" s="131"/>
      <c r="N94" s="131"/>
      <c r="O94" s="131"/>
      <c r="P94" s="131"/>
      <c r="Q94" s="131"/>
      <c r="R94" s="131"/>
      <c r="S94" s="133"/>
      <c r="T94" s="134"/>
      <c r="U94" s="131"/>
      <c r="V94" s="131"/>
      <c r="W94" s="131"/>
      <c r="X94" s="131"/>
      <c r="Y94" s="131"/>
      <c r="Z94" s="131"/>
      <c r="AA94" s="135"/>
      <c r="AT94" s="136" t="s">
        <v>283</v>
      </c>
      <c r="AU94" s="136" t="s">
        <v>76</v>
      </c>
      <c r="AV94" s="136" t="s">
        <v>76</v>
      </c>
      <c r="AW94" s="136" t="s">
        <v>101</v>
      </c>
      <c r="AX94" s="136" t="s">
        <v>17</v>
      </c>
      <c r="AY94" s="136" t="s">
        <v>121</v>
      </c>
    </row>
    <row r="95" spans="2:65" s="6" customFormat="1" ht="15.75" customHeight="1">
      <c r="B95" s="21"/>
      <c r="C95" s="117" t="s">
        <v>146</v>
      </c>
      <c r="D95" s="117" t="s">
        <v>122</v>
      </c>
      <c r="E95" s="118" t="s">
        <v>349</v>
      </c>
      <c r="F95" s="270" t="s">
        <v>350</v>
      </c>
      <c r="G95" s="271"/>
      <c r="H95" s="271"/>
      <c r="I95" s="271"/>
      <c r="J95" s="120" t="s">
        <v>294</v>
      </c>
      <c r="K95" s="121">
        <v>23</v>
      </c>
      <c r="L95" s="272"/>
      <c r="M95" s="271"/>
      <c r="N95" s="273">
        <f>ROUND($L$95*$K$95,2)</f>
        <v>0</v>
      </c>
      <c r="O95" s="271"/>
      <c r="P95" s="271"/>
      <c r="Q95" s="271"/>
      <c r="R95" s="119" t="s">
        <v>126</v>
      </c>
      <c r="S95" s="41"/>
      <c r="T95" s="122"/>
      <c r="U95" s="123" t="s">
        <v>38</v>
      </c>
      <c r="V95" s="22"/>
      <c r="W95" s="22"/>
      <c r="X95" s="124">
        <v>0.0003</v>
      </c>
      <c r="Y95" s="124">
        <f>$X$95*$K$95</f>
        <v>0.006899999999999999</v>
      </c>
      <c r="Z95" s="124">
        <v>0</v>
      </c>
      <c r="AA95" s="125">
        <f>$Z$95*$K$95</f>
        <v>0</v>
      </c>
      <c r="AR95" s="80" t="s">
        <v>127</v>
      </c>
      <c r="AT95" s="80" t="s">
        <v>122</v>
      </c>
      <c r="AU95" s="80" t="s">
        <v>76</v>
      </c>
      <c r="AY95" s="6" t="s">
        <v>121</v>
      </c>
      <c r="BE95" s="126">
        <f>IF($U$95="základní",$N$95,0)</f>
        <v>0</v>
      </c>
      <c r="BF95" s="126">
        <f>IF($U$95="snížená",$N$95,0)</f>
        <v>0</v>
      </c>
      <c r="BG95" s="126">
        <f>IF($U$95="zákl. přenesená",$N$95,0)</f>
        <v>0</v>
      </c>
      <c r="BH95" s="126">
        <f>IF($U$95="sníž. přenesená",$N$95,0)</f>
        <v>0</v>
      </c>
      <c r="BI95" s="126">
        <f>IF($U$95="nulová",$N$95,0)</f>
        <v>0</v>
      </c>
      <c r="BJ95" s="80" t="s">
        <v>17</v>
      </c>
      <c r="BK95" s="126">
        <f>ROUND($L$95*$K$95,2)</f>
        <v>0</v>
      </c>
      <c r="BL95" s="80" t="s">
        <v>127</v>
      </c>
      <c r="BM95" s="80" t="s">
        <v>609</v>
      </c>
    </row>
    <row r="96" spans="2:47" s="6" customFormat="1" ht="16.5" customHeight="1">
      <c r="B96" s="21"/>
      <c r="C96" s="22"/>
      <c r="D96" s="22"/>
      <c r="E96" s="22"/>
      <c r="F96" s="265" t="s">
        <v>350</v>
      </c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41"/>
      <c r="T96" s="50"/>
      <c r="U96" s="22"/>
      <c r="V96" s="22"/>
      <c r="W96" s="22"/>
      <c r="X96" s="22"/>
      <c r="Y96" s="22"/>
      <c r="Z96" s="22"/>
      <c r="AA96" s="51"/>
      <c r="AT96" s="6" t="s">
        <v>129</v>
      </c>
      <c r="AU96" s="6" t="s">
        <v>76</v>
      </c>
    </row>
    <row r="97" spans="2:51" s="6" customFormat="1" ht="15.75" customHeight="1">
      <c r="B97" s="130"/>
      <c r="C97" s="131"/>
      <c r="D97" s="131"/>
      <c r="E97" s="131"/>
      <c r="F97" s="287" t="s">
        <v>610</v>
      </c>
      <c r="G97" s="288"/>
      <c r="H97" s="288"/>
      <c r="I97" s="288"/>
      <c r="J97" s="131"/>
      <c r="K97" s="132">
        <v>23</v>
      </c>
      <c r="L97" s="131"/>
      <c r="M97" s="131"/>
      <c r="N97" s="131"/>
      <c r="O97" s="131"/>
      <c r="P97" s="131"/>
      <c r="Q97" s="131"/>
      <c r="R97" s="131"/>
      <c r="S97" s="133"/>
      <c r="T97" s="134"/>
      <c r="U97" s="131"/>
      <c r="V97" s="131"/>
      <c r="W97" s="131"/>
      <c r="X97" s="131"/>
      <c r="Y97" s="131"/>
      <c r="Z97" s="131"/>
      <c r="AA97" s="135"/>
      <c r="AT97" s="136" t="s">
        <v>283</v>
      </c>
      <c r="AU97" s="136" t="s">
        <v>76</v>
      </c>
      <c r="AV97" s="136" t="s">
        <v>76</v>
      </c>
      <c r="AW97" s="136" t="s">
        <v>101</v>
      </c>
      <c r="AX97" s="136" t="s">
        <v>17</v>
      </c>
      <c r="AY97" s="136" t="s">
        <v>121</v>
      </c>
    </row>
    <row r="98" spans="2:63" s="106" customFormat="1" ht="30.75" customHeight="1">
      <c r="B98" s="107"/>
      <c r="C98" s="108"/>
      <c r="D98" s="116" t="s">
        <v>274</v>
      </c>
      <c r="E98" s="108"/>
      <c r="F98" s="108"/>
      <c r="G98" s="108"/>
      <c r="H98" s="108"/>
      <c r="I98" s="108"/>
      <c r="J98" s="108"/>
      <c r="K98" s="108"/>
      <c r="L98" s="108"/>
      <c r="M98" s="108"/>
      <c r="N98" s="269">
        <f>$BK$98</f>
        <v>0</v>
      </c>
      <c r="O98" s="268"/>
      <c r="P98" s="268"/>
      <c r="Q98" s="268"/>
      <c r="R98" s="108"/>
      <c r="S98" s="110"/>
      <c r="T98" s="111"/>
      <c r="U98" s="108"/>
      <c r="V98" s="108"/>
      <c r="W98" s="112">
        <f>SUM($W$99:$W$115)</f>
        <v>0</v>
      </c>
      <c r="X98" s="108"/>
      <c r="Y98" s="112">
        <f>SUM($Y$99:$Y$115)</f>
        <v>0.21454230000000002</v>
      </c>
      <c r="Z98" s="108"/>
      <c r="AA98" s="113">
        <f>SUM($AA$99:$AA$115)</f>
        <v>0</v>
      </c>
      <c r="AR98" s="114" t="s">
        <v>76</v>
      </c>
      <c r="AT98" s="114" t="s">
        <v>67</v>
      </c>
      <c r="AU98" s="114" t="s">
        <v>17</v>
      </c>
      <c r="AY98" s="114" t="s">
        <v>121</v>
      </c>
      <c r="BK98" s="115">
        <f>SUM($BK$99:$BK$115)</f>
        <v>0</v>
      </c>
    </row>
    <row r="99" spans="2:65" s="6" customFormat="1" ht="27" customHeight="1">
      <c r="B99" s="21"/>
      <c r="C99" s="117" t="s">
        <v>151</v>
      </c>
      <c r="D99" s="117" t="s">
        <v>122</v>
      </c>
      <c r="E99" s="118" t="s">
        <v>359</v>
      </c>
      <c r="F99" s="270" t="s">
        <v>360</v>
      </c>
      <c r="G99" s="271"/>
      <c r="H99" s="271"/>
      <c r="I99" s="271"/>
      <c r="J99" s="120" t="s">
        <v>136</v>
      </c>
      <c r="K99" s="121">
        <v>26.9</v>
      </c>
      <c r="L99" s="272"/>
      <c r="M99" s="271"/>
      <c r="N99" s="273">
        <f>ROUND($L$99*$K$99,2)</f>
        <v>0</v>
      </c>
      <c r="O99" s="271"/>
      <c r="P99" s="271"/>
      <c r="Q99" s="271"/>
      <c r="R99" s="119" t="s">
        <v>126</v>
      </c>
      <c r="S99" s="41"/>
      <c r="T99" s="122"/>
      <c r="U99" s="123" t="s">
        <v>38</v>
      </c>
      <c r="V99" s="22"/>
      <c r="W99" s="22"/>
      <c r="X99" s="124">
        <v>2E-05</v>
      </c>
      <c r="Y99" s="124">
        <f>$X$99*$K$99</f>
        <v>0.0005380000000000001</v>
      </c>
      <c r="Z99" s="124">
        <v>0</v>
      </c>
      <c r="AA99" s="125">
        <f>$Z$99*$K$99</f>
        <v>0</v>
      </c>
      <c r="AR99" s="80" t="s">
        <v>127</v>
      </c>
      <c r="AT99" s="80" t="s">
        <v>122</v>
      </c>
      <c r="AU99" s="80" t="s">
        <v>76</v>
      </c>
      <c r="AY99" s="6" t="s">
        <v>121</v>
      </c>
      <c r="BE99" s="126">
        <f>IF($U$99="základní",$N$99,0)</f>
        <v>0</v>
      </c>
      <c r="BF99" s="126">
        <f>IF($U$99="snížená",$N$99,0)</f>
        <v>0</v>
      </c>
      <c r="BG99" s="126">
        <f>IF($U$99="zákl. přenesená",$N$99,0)</f>
        <v>0</v>
      </c>
      <c r="BH99" s="126">
        <f>IF($U$99="sníž. přenesená",$N$99,0)</f>
        <v>0</v>
      </c>
      <c r="BI99" s="126">
        <f>IF($U$99="nulová",$N$99,0)</f>
        <v>0</v>
      </c>
      <c r="BJ99" s="80" t="s">
        <v>17</v>
      </c>
      <c r="BK99" s="126">
        <f>ROUND($L$99*$K$99,2)</f>
        <v>0</v>
      </c>
      <c r="BL99" s="80" t="s">
        <v>127</v>
      </c>
      <c r="BM99" s="80" t="s">
        <v>611</v>
      </c>
    </row>
    <row r="100" spans="2:47" s="6" customFormat="1" ht="16.5" customHeight="1">
      <c r="B100" s="21"/>
      <c r="C100" s="22"/>
      <c r="D100" s="22"/>
      <c r="E100" s="22"/>
      <c r="F100" s="265" t="s">
        <v>360</v>
      </c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41"/>
      <c r="T100" s="50"/>
      <c r="U100" s="22"/>
      <c r="V100" s="22"/>
      <c r="W100" s="22"/>
      <c r="X100" s="22"/>
      <c r="Y100" s="22"/>
      <c r="Z100" s="22"/>
      <c r="AA100" s="51"/>
      <c r="AT100" s="6" t="s">
        <v>129</v>
      </c>
      <c r="AU100" s="6" t="s">
        <v>76</v>
      </c>
    </row>
    <row r="101" spans="2:51" s="6" customFormat="1" ht="15.75" customHeight="1">
      <c r="B101" s="130"/>
      <c r="C101" s="131"/>
      <c r="D101" s="131"/>
      <c r="E101" s="131"/>
      <c r="F101" s="287" t="s">
        <v>612</v>
      </c>
      <c r="G101" s="288"/>
      <c r="H101" s="288"/>
      <c r="I101" s="288"/>
      <c r="J101" s="131"/>
      <c r="K101" s="132">
        <v>26.9</v>
      </c>
      <c r="L101" s="131"/>
      <c r="M101" s="131"/>
      <c r="N101" s="131"/>
      <c r="O101" s="131"/>
      <c r="P101" s="131"/>
      <c r="Q101" s="131"/>
      <c r="R101" s="131"/>
      <c r="S101" s="133"/>
      <c r="T101" s="134"/>
      <c r="U101" s="131"/>
      <c r="V101" s="131"/>
      <c r="W101" s="131"/>
      <c r="X101" s="131"/>
      <c r="Y101" s="131"/>
      <c r="Z101" s="131"/>
      <c r="AA101" s="135"/>
      <c r="AT101" s="136" t="s">
        <v>283</v>
      </c>
      <c r="AU101" s="136" t="s">
        <v>76</v>
      </c>
      <c r="AV101" s="136" t="s">
        <v>76</v>
      </c>
      <c r="AW101" s="136" t="s">
        <v>101</v>
      </c>
      <c r="AX101" s="136" t="s">
        <v>17</v>
      </c>
      <c r="AY101" s="136" t="s">
        <v>121</v>
      </c>
    </row>
    <row r="102" spans="2:65" s="6" customFormat="1" ht="27" customHeight="1">
      <c r="B102" s="21"/>
      <c r="C102" s="137" t="s">
        <v>155</v>
      </c>
      <c r="D102" s="137" t="s">
        <v>284</v>
      </c>
      <c r="E102" s="138" t="s">
        <v>363</v>
      </c>
      <c r="F102" s="291" t="s">
        <v>364</v>
      </c>
      <c r="G102" s="292"/>
      <c r="H102" s="292"/>
      <c r="I102" s="292"/>
      <c r="J102" s="139" t="s">
        <v>136</v>
      </c>
      <c r="K102" s="140">
        <v>29.59</v>
      </c>
      <c r="L102" s="293"/>
      <c r="M102" s="292"/>
      <c r="N102" s="294">
        <f>ROUND($L$102*$K$102,2)</f>
        <v>0</v>
      </c>
      <c r="O102" s="271"/>
      <c r="P102" s="271"/>
      <c r="Q102" s="271"/>
      <c r="R102" s="119" t="s">
        <v>126</v>
      </c>
      <c r="S102" s="41"/>
      <c r="T102" s="122"/>
      <c r="U102" s="123" t="s">
        <v>38</v>
      </c>
      <c r="V102" s="22"/>
      <c r="W102" s="22"/>
      <c r="X102" s="124">
        <v>0.00022</v>
      </c>
      <c r="Y102" s="124">
        <f>$X$102*$K$102</f>
        <v>0.0065098000000000005</v>
      </c>
      <c r="Z102" s="124">
        <v>0</v>
      </c>
      <c r="AA102" s="125">
        <f>$Z$102*$K$102</f>
        <v>0</v>
      </c>
      <c r="AR102" s="80" t="s">
        <v>253</v>
      </c>
      <c r="AT102" s="80" t="s">
        <v>284</v>
      </c>
      <c r="AU102" s="80" t="s">
        <v>76</v>
      </c>
      <c r="AY102" s="6" t="s">
        <v>121</v>
      </c>
      <c r="BE102" s="126">
        <f>IF($U$102="základní",$N$102,0)</f>
        <v>0</v>
      </c>
      <c r="BF102" s="126">
        <f>IF($U$102="snížená",$N$102,0)</f>
        <v>0</v>
      </c>
      <c r="BG102" s="126">
        <f>IF($U$102="zákl. přenesená",$N$102,0)</f>
        <v>0</v>
      </c>
      <c r="BH102" s="126">
        <f>IF($U$102="sníž. přenesená",$N$102,0)</f>
        <v>0</v>
      </c>
      <c r="BI102" s="126">
        <f>IF($U$102="nulová",$N$102,0)</f>
        <v>0</v>
      </c>
      <c r="BJ102" s="80" t="s">
        <v>17</v>
      </c>
      <c r="BK102" s="126">
        <f>ROUND($L$102*$K$102,2)</f>
        <v>0</v>
      </c>
      <c r="BL102" s="80" t="s">
        <v>127</v>
      </c>
      <c r="BM102" s="80" t="s">
        <v>613</v>
      </c>
    </row>
    <row r="103" spans="2:47" s="6" customFormat="1" ht="16.5" customHeight="1">
      <c r="B103" s="21"/>
      <c r="C103" s="22"/>
      <c r="D103" s="22"/>
      <c r="E103" s="22"/>
      <c r="F103" s="265" t="s">
        <v>364</v>
      </c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41"/>
      <c r="T103" s="50"/>
      <c r="U103" s="22"/>
      <c r="V103" s="22"/>
      <c r="W103" s="22"/>
      <c r="X103" s="22"/>
      <c r="Y103" s="22"/>
      <c r="Z103" s="22"/>
      <c r="AA103" s="51"/>
      <c r="AT103" s="6" t="s">
        <v>129</v>
      </c>
      <c r="AU103" s="6" t="s">
        <v>76</v>
      </c>
    </row>
    <row r="104" spans="2:51" s="6" customFormat="1" ht="15.75" customHeight="1">
      <c r="B104" s="130"/>
      <c r="C104" s="131"/>
      <c r="D104" s="131"/>
      <c r="E104" s="131"/>
      <c r="F104" s="287" t="s">
        <v>614</v>
      </c>
      <c r="G104" s="288"/>
      <c r="H104" s="288"/>
      <c r="I104" s="288"/>
      <c r="J104" s="131"/>
      <c r="K104" s="132">
        <v>29.59</v>
      </c>
      <c r="L104" s="131"/>
      <c r="M104" s="131"/>
      <c r="N104" s="131"/>
      <c r="O104" s="131"/>
      <c r="P104" s="131"/>
      <c r="Q104" s="131"/>
      <c r="R104" s="131"/>
      <c r="S104" s="133"/>
      <c r="T104" s="134"/>
      <c r="U104" s="131"/>
      <c r="V104" s="131"/>
      <c r="W104" s="131"/>
      <c r="X104" s="131"/>
      <c r="Y104" s="131"/>
      <c r="Z104" s="131"/>
      <c r="AA104" s="135"/>
      <c r="AT104" s="136" t="s">
        <v>283</v>
      </c>
      <c r="AU104" s="136" t="s">
        <v>76</v>
      </c>
      <c r="AV104" s="136" t="s">
        <v>76</v>
      </c>
      <c r="AW104" s="136" t="s">
        <v>68</v>
      </c>
      <c r="AX104" s="136" t="s">
        <v>17</v>
      </c>
      <c r="AY104" s="136" t="s">
        <v>121</v>
      </c>
    </row>
    <row r="105" spans="2:65" s="6" customFormat="1" ht="15.75" customHeight="1">
      <c r="B105" s="21"/>
      <c r="C105" s="117" t="s">
        <v>160</v>
      </c>
      <c r="D105" s="117" t="s">
        <v>122</v>
      </c>
      <c r="E105" s="118" t="s">
        <v>367</v>
      </c>
      <c r="F105" s="270" t="s">
        <v>368</v>
      </c>
      <c r="G105" s="271"/>
      <c r="H105" s="271"/>
      <c r="I105" s="271"/>
      <c r="J105" s="120" t="s">
        <v>294</v>
      </c>
      <c r="K105" s="121">
        <v>23</v>
      </c>
      <c r="L105" s="272"/>
      <c r="M105" s="271"/>
      <c r="N105" s="273">
        <f>ROUND($L$105*$K$105,2)</f>
        <v>0</v>
      </c>
      <c r="O105" s="271"/>
      <c r="P105" s="271"/>
      <c r="Q105" s="271"/>
      <c r="R105" s="119" t="s">
        <v>126</v>
      </c>
      <c r="S105" s="41"/>
      <c r="T105" s="122"/>
      <c r="U105" s="123" t="s">
        <v>38</v>
      </c>
      <c r="V105" s="22"/>
      <c r="W105" s="22"/>
      <c r="X105" s="124">
        <v>0.00027</v>
      </c>
      <c r="Y105" s="124">
        <f>$X$105*$K$105</f>
        <v>0.00621</v>
      </c>
      <c r="Z105" s="124">
        <v>0</v>
      </c>
      <c r="AA105" s="125">
        <f>$Z$105*$K$105</f>
        <v>0</v>
      </c>
      <c r="AR105" s="80" t="s">
        <v>127</v>
      </c>
      <c r="AT105" s="80" t="s">
        <v>122</v>
      </c>
      <c r="AU105" s="80" t="s">
        <v>76</v>
      </c>
      <c r="AY105" s="6" t="s">
        <v>121</v>
      </c>
      <c r="BE105" s="126">
        <f>IF($U$105="základní",$N$105,0)</f>
        <v>0</v>
      </c>
      <c r="BF105" s="126">
        <f>IF($U$105="snížená",$N$105,0)</f>
        <v>0</v>
      </c>
      <c r="BG105" s="126">
        <f>IF($U$105="zákl. přenesená",$N$105,0)</f>
        <v>0</v>
      </c>
      <c r="BH105" s="126">
        <f>IF($U$105="sníž. přenesená",$N$105,0)</f>
        <v>0</v>
      </c>
      <c r="BI105" s="126">
        <f>IF($U$105="nulová",$N$105,0)</f>
        <v>0</v>
      </c>
      <c r="BJ105" s="80" t="s">
        <v>17</v>
      </c>
      <c r="BK105" s="126">
        <f>ROUND($L$105*$K$105,2)</f>
        <v>0</v>
      </c>
      <c r="BL105" s="80" t="s">
        <v>127</v>
      </c>
      <c r="BM105" s="80" t="s">
        <v>615</v>
      </c>
    </row>
    <row r="106" spans="2:47" s="6" customFormat="1" ht="16.5" customHeight="1">
      <c r="B106" s="21"/>
      <c r="C106" s="22"/>
      <c r="D106" s="22"/>
      <c r="E106" s="22"/>
      <c r="F106" s="265" t="s">
        <v>368</v>
      </c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41"/>
      <c r="T106" s="50"/>
      <c r="U106" s="22"/>
      <c r="V106" s="22"/>
      <c r="W106" s="22"/>
      <c r="X106" s="22"/>
      <c r="Y106" s="22"/>
      <c r="Z106" s="22"/>
      <c r="AA106" s="51"/>
      <c r="AT106" s="6" t="s">
        <v>129</v>
      </c>
      <c r="AU106" s="6" t="s">
        <v>76</v>
      </c>
    </row>
    <row r="107" spans="2:51" s="6" customFormat="1" ht="15.75" customHeight="1">
      <c r="B107" s="130"/>
      <c r="C107" s="131"/>
      <c r="D107" s="131"/>
      <c r="E107" s="131"/>
      <c r="F107" s="287" t="s">
        <v>608</v>
      </c>
      <c r="G107" s="288"/>
      <c r="H107" s="288"/>
      <c r="I107" s="288"/>
      <c r="J107" s="131"/>
      <c r="K107" s="132">
        <v>23</v>
      </c>
      <c r="L107" s="131"/>
      <c r="M107" s="131"/>
      <c r="N107" s="131"/>
      <c r="O107" s="131"/>
      <c r="P107" s="131"/>
      <c r="Q107" s="131"/>
      <c r="R107" s="131"/>
      <c r="S107" s="133"/>
      <c r="T107" s="134"/>
      <c r="U107" s="131"/>
      <c r="V107" s="131"/>
      <c r="W107" s="131"/>
      <c r="X107" s="131"/>
      <c r="Y107" s="131"/>
      <c r="Z107" s="131"/>
      <c r="AA107" s="135"/>
      <c r="AT107" s="136" t="s">
        <v>283</v>
      </c>
      <c r="AU107" s="136" t="s">
        <v>76</v>
      </c>
      <c r="AV107" s="136" t="s">
        <v>76</v>
      </c>
      <c r="AW107" s="136" t="s">
        <v>101</v>
      </c>
      <c r="AX107" s="136" t="s">
        <v>17</v>
      </c>
      <c r="AY107" s="136" t="s">
        <v>121</v>
      </c>
    </row>
    <row r="108" spans="2:65" s="6" customFormat="1" ht="15.75" customHeight="1">
      <c r="B108" s="21"/>
      <c r="C108" s="137" t="s">
        <v>22</v>
      </c>
      <c r="D108" s="137" t="s">
        <v>284</v>
      </c>
      <c r="E108" s="138" t="s">
        <v>371</v>
      </c>
      <c r="F108" s="291" t="s">
        <v>372</v>
      </c>
      <c r="G108" s="292"/>
      <c r="H108" s="292"/>
      <c r="I108" s="292"/>
      <c r="J108" s="139" t="s">
        <v>294</v>
      </c>
      <c r="K108" s="140">
        <v>24.15</v>
      </c>
      <c r="L108" s="293"/>
      <c r="M108" s="292"/>
      <c r="N108" s="294">
        <f>ROUND($L$108*$K$108,2)</f>
        <v>0</v>
      </c>
      <c r="O108" s="271"/>
      <c r="P108" s="271"/>
      <c r="Q108" s="271"/>
      <c r="R108" s="119" t="s">
        <v>126</v>
      </c>
      <c r="S108" s="41"/>
      <c r="T108" s="122"/>
      <c r="U108" s="123" t="s">
        <v>38</v>
      </c>
      <c r="V108" s="22"/>
      <c r="W108" s="22"/>
      <c r="X108" s="124">
        <v>0.00283</v>
      </c>
      <c r="Y108" s="124">
        <f>$X$108*$K$108</f>
        <v>0.0683445</v>
      </c>
      <c r="Z108" s="124">
        <v>0</v>
      </c>
      <c r="AA108" s="125">
        <f>$Z$108*$K$108</f>
        <v>0</v>
      </c>
      <c r="AR108" s="80" t="s">
        <v>253</v>
      </c>
      <c r="AT108" s="80" t="s">
        <v>284</v>
      </c>
      <c r="AU108" s="80" t="s">
        <v>76</v>
      </c>
      <c r="AY108" s="6" t="s">
        <v>121</v>
      </c>
      <c r="BE108" s="126">
        <f>IF($U$108="základní",$N$108,0)</f>
        <v>0</v>
      </c>
      <c r="BF108" s="126">
        <f>IF($U$108="snížená",$N$108,0)</f>
        <v>0</v>
      </c>
      <c r="BG108" s="126">
        <f>IF($U$108="zákl. přenesená",$N$108,0)</f>
        <v>0</v>
      </c>
      <c r="BH108" s="126">
        <f>IF($U$108="sníž. přenesená",$N$108,0)</f>
        <v>0</v>
      </c>
      <c r="BI108" s="126">
        <f>IF($U$108="nulová",$N$108,0)</f>
        <v>0</v>
      </c>
      <c r="BJ108" s="80" t="s">
        <v>17</v>
      </c>
      <c r="BK108" s="126">
        <f>ROUND($L$108*$K$108,2)</f>
        <v>0</v>
      </c>
      <c r="BL108" s="80" t="s">
        <v>127</v>
      </c>
      <c r="BM108" s="80" t="s">
        <v>616</v>
      </c>
    </row>
    <row r="109" spans="2:47" s="6" customFormat="1" ht="16.5" customHeight="1">
      <c r="B109" s="21"/>
      <c r="C109" s="22"/>
      <c r="D109" s="22"/>
      <c r="E109" s="22"/>
      <c r="F109" s="265" t="s">
        <v>372</v>
      </c>
      <c r="G109" s="244"/>
      <c r="H109" s="244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41"/>
      <c r="T109" s="50"/>
      <c r="U109" s="22"/>
      <c r="V109" s="22"/>
      <c r="W109" s="22"/>
      <c r="X109" s="22"/>
      <c r="Y109" s="22"/>
      <c r="Z109" s="22"/>
      <c r="AA109" s="51"/>
      <c r="AT109" s="6" t="s">
        <v>129</v>
      </c>
      <c r="AU109" s="6" t="s">
        <v>76</v>
      </c>
    </row>
    <row r="110" spans="2:51" s="6" customFormat="1" ht="15.75" customHeight="1">
      <c r="B110" s="130"/>
      <c r="C110" s="131"/>
      <c r="D110" s="131"/>
      <c r="E110" s="131"/>
      <c r="F110" s="287" t="s">
        <v>617</v>
      </c>
      <c r="G110" s="288"/>
      <c r="H110" s="288"/>
      <c r="I110" s="288"/>
      <c r="J110" s="131"/>
      <c r="K110" s="132">
        <v>24.15</v>
      </c>
      <c r="L110" s="131"/>
      <c r="M110" s="131"/>
      <c r="N110" s="131"/>
      <c r="O110" s="131"/>
      <c r="P110" s="131"/>
      <c r="Q110" s="131"/>
      <c r="R110" s="131"/>
      <c r="S110" s="133"/>
      <c r="T110" s="134"/>
      <c r="U110" s="131"/>
      <c r="V110" s="131"/>
      <c r="W110" s="131"/>
      <c r="X110" s="131"/>
      <c r="Y110" s="131"/>
      <c r="Z110" s="131"/>
      <c r="AA110" s="135"/>
      <c r="AT110" s="136" t="s">
        <v>283</v>
      </c>
      <c r="AU110" s="136" t="s">
        <v>76</v>
      </c>
      <c r="AV110" s="136" t="s">
        <v>76</v>
      </c>
      <c r="AW110" s="136" t="s">
        <v>68</v>
      </c>
      <c r="AX110" s="136" t="s">
        <v>17</v>
      </c>
      <c r="AY110" s="136" t="s">
        <v>121</v>
      </c>
    </row>
    <row r="111" spans="2:65" s="6" customFormat="1" ht="27" customHeight="1">
      <c r="B111" s="21"/>
      <c r="C111" s="117" t="s">
        <v>168</v>
      </c>
      <c r="D111" s="117" t="s">
        <v>122</v>
      </c>
      <c r="E111" s="118" t="s">
        <v>379</v>
      </c>
      <c r="F111" s="270" t="s">
        <v>380</v>
      </c>
      <c r="G111" s="271"/>
      <c r="H111" s="271"/>
      <c r="I111" s="271"/>
      <c r="J111" s="120" t="s">
        <v>294</v>
      </c>
      <c r="K111" s="121">
        <v>23</v>
      </c>
      <c r="L111" s="272"/>
      <c r="M111" s="271"/>
      <c r="N111" s="273">
        <f>ROUND($L$111*$K$111,2)</f>
        <v>0</v>
      </c>
      <c r="O111" s="271"/>
      <c r="P111" s="271"/>
      <c r="Q111" s="271"/>
      <c r="R111" s="119"/>
      <c r="S111" s="41"/>
      <c r="T111" s="122"/>
      <c r="U111" s="123" t="s">
        <v>38</v>
      </c>
      <c r="V111" s="22"/>
      <c r="W111" s="22"/>
      <c r="X111" s="124">
        <v>0.00578</v>
      </c>
      <c r="Y111" s="124">
        <f>$X$111*$K$111</f>
        <v>0.13294</v>
      </c>
      <c r="Z111" s="124">
        <v>0</v>
      </c>
      <c r="AA111" s="125">
        <f>$Z$111*$K$111</f>
        <v>0</v>
      </c>
      <c r="AR111" s="80" t="s">
        <v>127</v>
      </c>
      <c r="AT111" s="80" t="s">
        <v>122</v>
      </c>
      <c r="AU111" s="80" t="s">
        <v>76</v>
      </c>
      <c r="AY111" s="6" t="s">
        <v>121</v>
      </c>
      <c r="BE111" s="126">
        <f>IF($U$111="základní",$N$111,0)</f>
        <v>0</v>
      </c>
      <c r="BF111" s="126">
        <f>IF($U$111="snížená",$N$111,0)</f>
        <v>0</v>
      </c>
      <c r="BG111" s="126">
        <f>IF($U$111="zákl. přenesená",$N$111,0)</f>
        <v>0</v>
      </c>
      <c r="BH111" s="126">
        <f>IF($U$111="sníž. přenesená",$N$111,0)</f>
        <v>0</v>
      </c>
      <c r="BI111" s="126">
        <f>IF($U$111="nulová",$N$111,0)</f>
        <v>0</v>
      </c>
      <c r="BJ111" s="80" t="s">
        <v>17</v>
      </c>
      <c r="BK111" s="126">
        <f>ROUND($L$111*$K$111,2)</f>
        <v>0</v>
      </c>
      <c r="BL111" s="80" t="s">
        <v>127</v>
      </c>
      <c r="BM111" s="80" t="s">
        <v>618</v>
      </c>
    </row>
    <row r="112" spans="2:47" s="6" customFormat="1" ht="16.5" customHeight="1">
      <c r="B112" s="21"/>
      <c r="C112" s="22"/>
      <c r="D112" s="22"/>
      <c r="E112" s="22"/>
      <c r="F112" s="265" t="s">
        <v>380</v>
      </c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41"/>
      <c r="T112" s="50"/>
      <c r="U112" s="22"/>
      <c r="V112" s="22"/>
      <c r="W112" s="22"/>
      <c r="X112" s="22"/>
      <c r="Y112" s="22"/>
      <c r="Z112" s="22"/>
      <c r="AA112" s="51"/>
      <c r="AT112" s="6" t="s">
        <v>129</v>
      </c>
      <c r="AU112" s="6" t="s">
        <v>76</v>
      </c>
    </row>
    <row r="113" spans="2:51" s="6" customFormat="1" ht="15.75" customHeight="1">
      <c r="B113" s="130"/>
      <c r="C113" s="131"/>
      <c r="D113" s="131"/>
      <c r="E113" s="131"/>
      <c r="F113" s="287" t="s">
        <v>215</v>
      </c>
      <c r="G113" s="288"/>
      <c r="H113" s="288"/>
      <c r="I113" s="288"/>
      <c r="J113" s="131"/>
      <c r="K113" s="132">
        <v>23</v>
      </c>
      <c r="L113" s="131"/>
      <c r="M113" s="131"/>
      <c r="N113" s="131"/>
      <c r="O113" s="131"/>
      <c r="P113" s="131"/>
      <c r="Q113" s="131"/>
      <c r="R113" s="131"/>
      <c r="S113" s="133"/>
      <c r="T113" s="134"/>
      <c r="U113" s="131"/>
      <c r="V113" s="131"/>
      <c r="W113" s="131"/>
      <c r="X113" s="131"/>
      <c r="Y113" s="131"/>
      <c r="Z113" s="131"/>
      <c r="AA113" s="135"/>
      <c r="AT113" s="136" t="s">
        <v>283</v>
      </c>
      <c r="AU113" s="136" t="s">
        <v>76</v>
      </c>
      <c r="AV113" s="136" t="s">
        <v>76</v>
      </c>
      <c r="AW113" s="136" t="s">
        <v>101</v>
      </c>
      <c r="AX113" s="136" t="s">
        <v>17</v>
      </c>
      <c r="AY113" s="136" t="s">
        <v>121</v>
      </c>
    </row>
    <row r="114" spans="2:65" s="6" customFormat="1" ht="27" customHeight="1">
      <c r="B114" s="21"/>
      <c r="C114" s="117" t="s">
        <v>173</v>
      </c>
      <c r="D114" s="117" t="s">
        <v>122</v>
      </c>
      <c r="E114" s="118" t="s">
        <v>382</v>
      </c>
      <c r="F114" s="270" t="s">
        <v>383</v>
      </c>
      <c r="G114" s="271"/>
      <c r="H114" s="271"/>
      <c r="I114" s="271"/>
      <c r="J114" s="120" t="s">
        <v>158</v>
      </c>
      <c r="K114" s="121">
        <v>0.215</v>
      </c>
      <c r="L114" s="272"/>
      <c r="M114" s="271"/>
      <c r="N114" s="273">
        <f>ROUND($L$114*$K$114,2)</f>
        <v>0</v>
      </c>
      <c r="O114" s="271"/>
      <c r="P114" s="271"/>
      <c r="Q114" s="271"/>
      <c r="R114" s="119" t="s">
        <v>126</v>
      </c>
      <c r="S114" s="41"/>
      <c r="T114" s="122"/>
      <c r="U114" s="123" t="s">
        <v>38</v>
      </c>
      <c r="V114" s="22"/>
      <c r="W114" s="22"/>
      <c r="X114" s="124">
        <v>0</v>
      </c>
      <c r="Y114" s="124">
        <f>$X$114*$K$114</f>
        <v>0</v>
      </c>
      <c r="Z114" s="124">
        <v>0</v>
      </c>
      <c r="AA114" s="125">
        <f>$Z$114*$K$114</f>
        <v>0</v>
      </c>
      <c r="AR114" s="80" t="s">
        <v>127</v>
      </c>
      <c r="AT114" s="80" t="s">
        <v>122</v>
      </c>
      <c r="AU114" s="80" t="s">
        <v>76</v>
      </c>
      <c r="AY114" s="6" t="s">
        <v>121</v>
      </c>
      <c r="BE114" s="126">
        <f>IF($U$114="základní",$N$114,0)</f>
        <v>0</v>
      </c>
      <c r="BF114" s="126">
        <f>IF($U$114="snížená",$N$114,0)</f>
        <v>0</v>
      </c>
      <c r="BG114" s="126">
        <f>IF($U$114="zákl. přenesená",$N$114,0)</f>
        <v>0</v>
      </c>
      <c r="BH114" s="126">
        <f>IF($U$114="sníž. přenesená",$N$114,0)</f>
        <v>0</v>
      </c>
      <c r="BI114" s="126">
        <f>IF($U$114="nulová",$N$114,0)</f>
        <v>0</v>
      </c>
      <c r="BJ114" s="80" t="s">
        <v>17</v>
      </c>
      <c r="BK114" s="126">
        <f>ROUND($L$114*$K$114,2)</f>
        <v>0</v>
      </c>
      <c r="BL114" s="80" t="s">
        <v>127</v>
      </c>
      <c r="BM114" s="80" t="s">
        <v>619</v>
      </c>
    </row>
    <row r="115" spans="2:47" s="6" customFormat="1" ht="16.5" customHeight="1">
      <c r="B115" s="21"/>
      <c r="C115" s="22"/>
      <c r="D115" s="22"/>
      <c r="E115" s="22"/>
      <c r="F115" s="265" t="s">
        <v>383</v>
      </c>
      <c r="G115" s="244"/>
      <c r="H115" s="244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41"/>
      <c r="T115" s="50"/>
      <c r="U115" s="22"/>
      <c r="V115" s="22"/>
      <c r="W115" s="22"/>
      <c r="X115" s="22"/>
      <c r="Y115" s="22"/>
      <c r="Z115" s="22"/>
      <c r="AA115" s="51"/>
      <c r="AT115" s="6" t="s">
        <v>129</v>
      </c>
      <c r="AU115" s="6" t="s">
        <v>76</v>
      </c>
    </row>
    <row r="116" spans="2:63" s="106" customFormat="1" ht="30.75" customHeight="1">
      <c r="B116" s="107"/>
      <c r="C116" s="108"/>
      <c r="D116" s="116" t="s">
        <v>277</v>
      </c>
      <c r="E116" s="108"/>
      <c r="F116" s="108"/>
      <c r="G116" s="108"/>
      <c r="H116" s="108"/>
      <c r="I116" s="108"/>
      <c r="J116" s="108"/>
      <c r="K116" s="108"/>
      <c r="L116" s="108"/>
      <c r="M116" s="108"/>
      <c r="N116" s="269">
        <f>$BK$116</f>
        <v>0</v>
      </c>
      <c r="O116" s="268"/>
      <c r="P116" s="268"/>
      <c r="Q116" s="268"/>
      <c r="R116" s="108"/>
      <c r="S116" s="110"/>
      <c r="T116" s="111"/>
      <c r="U116" s="108"/>
      <c r="V116" s="108"/>
      <c r="W116" s="112">
        <f>SUM($W$117:$W$121)</f>
        <v>0</v>
      </c>
      <c r="X116" s="108"/>
      <c r="Y116" s="112">
        <f>SUM($Y$117:$Y$121)</f>
        <v>0.03409675</v>
      </c>
      <c r="Z116" s="108"/>
      <c r="AA116" s="113">
        <f>SUM($AA$117:$AA$121)</f>
        <v>0</v>
      </c>
      <c r="AR116" s="114" t="s">
        <v>76</v>
      </c>
      <c r="AT116" s="114" t="s">
        <v>67</v>
      </c>
      <c r="AU116" s="114" t="s">
        <v>17</v>
      </c>
      <c r="AY116" s="114" t="s">
        <v>121</v>
      </c>
      <c r="BK116" s="115">
        <f>SUM($BK$117:$BK$121)</f>
        <v>0</v>
      </c>
    </row>
    <row r="117" spans="2:65" s="6" customFormat="1" ht="27" customHeight="1">
      <c r="B117" s="21"/>
      <c r="C117" s="117" t="s">
        <v>177</v>
      </c>
      <c r="D117" s="117" t="s">
        <v>122</v>
      </c>
      <c r="E117" s="118" t="s">
        <v>421</v>
      </c>
      <c r="F117" s="270" t="s">
        <v>422</v>
      </c>
      <c r="G117" s="271"/>
      <c r="H117" s="271"/>
      <c r="I117" s="271"/>
      <c r="J117" s="120" t="s">
        <v>294</v>
      </c>
      <c r="K117" s="121">
        <v>117.575</v>
      </c>
      <c r="L117" s="272"/>
      <c r="M117" s="271"/>
      <c r="N117" s="273">
        <f>ROUND($L$117*$K$117,2)</f>
        <v>0</v>
      </c>
      <c r="O117" s="271"/>
      <c r="P117" s="271"/>
      <c r="Q117" s="271"/>
      <c r="R117" s="119" t="s">
        <v>126</v>
      </c>
      <c r="S117" s="41"/>
      <c r="T117" s="122"/>
      <c r="U117" s="123" t="s">
        <v>38</v>
      </c>
      <c r="V117" s="22"/>
      <c r="W117" s="22"/>
      <c r="X117" s="124">
        <v>0</v>
      </c>
      <c r="Y117" s="124">
        <f>$X$117*$K$117</f>
        <v>0</v>
      </c>
      <c r="Z117" s="124">
        <v>0</v>
      </c>
      <c r="AA117" s="125">
        <f>$Z$117*$K$117</f>
        <v>0</v>
      </c>
      <c r="AR117" s="80" t="s">
        <v>127</v>
      </c>
      <c r="AT117" s="80" t="s">
        <v>122</v>
      </c>
      <c r="AU117" s="80" t="s">
        <v>76</v>
      </c>
      <c r="AY117" s="6" t="s">
        <v>121</v>
      </c>
      <c r="BE117" s="126">
        <f>IF($U$117="základní",$N$117,0)</f>
        <v>0</v>
      </c>
      <c r="BF117" s="126">
        <f>IF($U$117="snížená",$N$117,0)</f>
        <v>0</v>
      </c>
      <c r="BG117" s="126">
        <f>IF($U$117="zákl. přenesená",$N$117,0)</f>
        <v>0</v>
      </c>
      <c r="BH117" s="126">
        <f>IF($U$117="sníž. přenesená",$N$117,0)</f>
        <v>0</v>
      </c>
      <c r="BI117" s="126">
        <f>IF($U$117="nulová",$N$117,0)</f>
        <v>0</v>
      </c>
      <c r="BJ117" s="80" t="s">
        <v>17</v>
      </c>
      <c r="BK117" s="126">
        <f>ROUND($L$117*$K$117,2)</f>
        <v>0</v>
      </c>
      <c r="BL117" s="80" t="s">
        <v>127</v>
      </c>
      <c r="BM117" s="80" t="s">
        <v>620</v>
      </c>
    </row>
    <row r="118" spans="2:47" s="6" customFormat="1" ht="16.5" customHeight="1">
      <c r="B118" s="21"/>
      <c r="C118" s="22"/>
      <c r="D118" s="22"/>
      <c r="E118" s="22"/>
      <c r="F118" s="265" t="s">
        <v>422</v>
      </c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41"/>
      <c r="T118" s="50"/>
      <c r="U118" s="22"/>
      <c r="V118" s="22"/>
      <c r="W118" s="22"/>
      <c r="X118" s="22"/>
      <c r="Y118" s="22"/>
      <c r="Z118" s="22"/>
      <c r="AA118" s="51"/>
      <c r="AT118" s="6" t="s">
        <v>129</v>
      </c>
      <c r="AU118" s="6" t="s">
        <v>76</v>
      </c>
    </row>
    <row r="119" spans="2:51" s="6" customFormat="1" ht="15.75" customHeight="1">
      <c r="B119" s="130"/>
      <c r="C119" s="131"/>
      <c r="D119" s="131"/>
      <c r="E119" s="131"/>
      <c r="F119" s="287" t="s">
        <v>621</v>
      </c>
      <c r="G119" s="288"/>
      <c r="H119" s="288"/>
      <c r="I119" s="288"/>
      <c r="J119" s="131"/>
      <c r="K119" s="132">
        <v>117.575</v>
      </c>
      <c r="L119" s="131"/>
      <c r="M119" s="131"/>
      <c r="N119" s="131"/>
      <c r="O119" s="131"/>
      <c r="P119" s="131"/>
      <c r="Q119" s="131"/>
      <c r="R119" s="131"/>
      <c r="S119" s="133"/>
      <c r="T119" s="134"/>
      <c r="U119" s="131"/>
      <c r="V119" s="131"/>
      <c r="W119" s="131"/>
      <c r="X119" s="131"/>
      <c r="Y119" s="131"/>
      <c r="Z119" s="131"/>
      <c r="AA119" s="135"/>
      <c r="AT119" s="136" t="s">
        <v>283</v>
      </c>
      <c r="AU119" s="136" t="s">
        <v>76</v>
      </c>
      <c r="AV119" s="136" t="s">
        <v>76</v>
      </c>
      <c r="AW119" s="136" t="s">
        <v>101</v>
      </c>
      <c r="AX119" s="136" t="s">
        <v>17</v>
      </c>
      <c r="AY119" s="136" t="s">
        <v>121</v>
      </c>
    </row>
    <row r="120" spans="2:65" s="6" customFormat="1" ht="27" customHeight="1">
      <c r="B120" s="21"/>
      <c r="C120" s="117" t="s">
        <v>181</v>
      </c>
      <c r="D120" s="117" t="s">
        <v>122</v>
      </c>
      <c r="E120" s="118" t="s">
        <v>426</v>
      </c>
      <c r="F120" s="270" t="s">
        <v>427</v>
      </c>
      <c r="G120" s="271"/>
      <c r="H120" s="271"/>
      <c r="I120" s="271"/>
      <c r="J120" s="120" t="s">
        <v>294</v>
      </c>
      <c r="K120" s="121">
        <v>117.575</v>
      </c>
      <c r="L120" s="272"/>
      <c r="M120" s="271"/>
      <c r="N120" s="273">
        <f>ROUND($L$120*$K$120,2)</f>
        <v>0</v>
      </c>
      <c r="O120" s="271"/>
      <c r="P120" s="271"/>
      <c r="Q120" s="271"/>
      <c r="R120" s="119" t="s">
        <v>126</v>
      </c>
      <c r="S120" s="41"/>
      <c r="T120" s="122"/>
      <c r="U120" s="123" t="s">
        <v>38</v>
      </c>
      <c r="V120" s="22"/>
      <c r="W120" s="22"/>
      <c r="X120" s="124">
        <v>0.00029</v>
      </c>
      <c r="Y120" s="124">
        <f>$X$120*$K$120</f>
        <v>0.03409675</v>
      </c>
      <c r="Z120" s="124">
        <v>0</v>
      </c>
      <c r="AA120" s="125">
        <f>$Z$120*$K$120</f>
        <v>0</v>
      </c>
      <c r="AR120" s="80" t="s">
        <v>127</v>
      </c>
      <c r="AT120" s="80" t="s">
        <v>122</v>
      </c>
      <c r="AU120" s="80" t="s">
        <v>76</v>
      </c>
      <c r="AY120" s="6" t="s">
        <v>121</v>
      </c>
      <c r="BE120" s="126">
        <f>IF($U$120="základní",$N$120,0)</f>
        <v>0</v>
      </c>
      <c r="BF120" s="126">
        <f>IF($U$120="snížená",$N$120,0)</f>
        <v>0</v>
      </c>
      <c r="BG120" s="126">
        <f>IF($U$120="zákl. přenesená",$N$120,0)</f>
        <v>0</v>
      </c>
      <c r="BH120" s="126">
        <f>IF($U$120="sníž. přenesená",$N$120,0)</f>
        <v>0</v>
      </c>
      <c r="BI120" s="126">
        <f>IF($U$120="nulová",$N$120,0)</f>
        <v>0</v>
      </c>
      <c r="BJ120" s="80" t="s">
        <v>17</v>
      </c>
      <c r="BK120" s="126">
        <f>ROUND($L$120*$K$120,2)</f>
        <v>0</v>
      </c>
      <c r="BL120" s="80" t="s">
        <v>127</v>
      </c>
      <c r="BM120" s="80" t="s">
        <v>622</v>
      </c>
    </row>
    <row r="121" spans="2:47" s="6" customFormat="1" ht="16.5" customHeight="1">
      <c r="B121" s="21"/>
      <c r="C121" s="22"/>
      <c r="D121" s="22"/>
      <c r="E121" s="22"/>
      <c r="F121" s="265" t="s">
        <v>427</v>
      </c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41"/>
      <c r="T121" s="127"/>
      <c r="U121" s="128"/>
      <c r="V121" s="128"/>
      <c r="W121" s="128"/>
      <c r="X121" s="128"/>
      <c r="Y121" s="128"/>
      <c r="Z121" s="128"/>
      <c r="AA121" s="129"/>
      <c r="AT121" s="6" t="s">
        <v>129</v>
      </c>
      <c r="AU121" s="6" t="s">
        <v>76</v>
      </c>
    </row>
    <row r="122" spans="2:19" s="6" customFormat="1" ht="7.5" customHeight="1"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41"/>
    </row>
    <row r="197" s="2" customFormat="1" ht="14.25" customHeight="1"/>
  </sheetData>
  <sheetProtection password="CC35" sheet="1" objects="1" scenarios="1" formatColumns="0" formatRows="0" sort="0" autoFilter="0"/>
  <mergeCells count="123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C65:R65"/>
    <mergeCell ref="F67:Q67"/>
    <mergeCell ref="F68:Q68"/>
    <mergeCell ref="M70:P70"/>
    <mergeCell ref="M72:Q72"/>
    <mergeCell ref="F75:I75"/>
    <mergeCell ref="L75:M75"/>
    <mergeCell ref="N75:Q75"/>
    <mergeCell ref="F80:I80"/>
    <mergeCell ref="L80:M80"/>
    <mergeCell ref="N80:Q80"/>
    <mergeCell ref="F81:R81"/>
    <mergeCell ref="F82:I82"/>
    <mergeCell ref="L82:M82"/>
    <mergeCell ref="N82:Q82"/>
    <mergeCell ref="F83:R83"/>
    <mergeCell ref="F84:I84"/>
    <mergeCell ref="F85:I85"/>
    <mergeCell ref="L85:M85"/>
    <mergeCell ref="N85:Q85"/>
    <mergeCell ref="F86:R86"/>
    <mergeCell ref="F89:I89"/>
    <mergeCell ref="L89:M89"/>
    <mergeCell ref="N89:Q89"/>
    <mergeCell ref="F90:R90"/>
    <mergeCell ref="F91:I91"/>
    <mergeCell ref="F92:I92"/>
    <mergeCell ref="L92:M92"/>
    <mergeCell ref="N92:Q92"/>
    <mergeCell ref="F93:R93"/>
    <mergeCell ref="F94:I94"/>
    <mergeCell ref="F95:I95"/>
    <mergeCell ref="L95:M95"/>
    <mergeCell ref="N95:Q95"/>
    <mergeCell ref="F96:R96"/>
    <mergeCell ref="F97:I97"/>
    <mergeCell ref="F99:I99"/>
    <mergeCell ref="L99:M99"/>
    <mergeCell ref="N99:Q99"/>
    <mergeCell ref="F100:R100"/>
    <mergeCell ref="F101:I101"/>
    <mergeCell ref="F102:I102"/>
    <mergeCell ref="L102:M102"/>
    <mergeCell ref="N102:Q102"/>
    <mergeCell ref="F103:R103"/>
    <mergeCell ref="F104:I104"/>
    <mergeCell ref="F105:I105"/>
    <mergeCell ref="L105:M105"/>
    <mergeCell ref="N105:Q105"/>
    <mergeCell ref="F106:R106"/>
    <mergeCell ref="F107:I107"/>
    <mergeCell ref="F108:I108"/>
    <mergeCell ref="L108:M108"/>
    <mergeCell ref="N108:Q108"/>
    <mergeCell ref="F109:R109"/>
    <mergeCell ref="F110:I110"/>
    <mergeCell ref="F111:I111"/>
    <mergeCell ref="L111:M111"/>
    <mergeCell ref="N111:Q111"/>
    <mergeCell ref="F112:R112"/>
    <mergeCell ref="F113:I113"/>
    <mergeCell ref="F114:I114"/>
    <mergeCell ref="L114:M114"/>
    <mergeCell ref="N114:Q114"/>
    <mergeCell ref="F121:R121"/>
    <mergeCell ref="N76:Q76"/>
    <mergeCell ref="N77:Q77"/>
    <mergeCell ref="N78:Q78"/>
    <mergeCell ref="N79:Q79"/>
    <mergeCell ref="N87:Q87"/>
    <mergeCell ref="N88:Q88"/>
    <mergeCell ref="F115:R115"/>
    <mergeCell ref="F117:I117"/>
    <mergeCell ref="L117:M117"/>
    <mergeCell ref="N98:Q98"/>
    <mergeCell ref="N116:Q116"/>
    <mergeCell ref="H1:K1"/>
    <mergeCell ref="S2:AC2"/>
    <mergeCell ref="F120:I120"/>
    <mergeCell ref="L120:M120"/>
    <mergeCell ref="N120:Q120"/>
    <mergeCell ref="N117:Q117"/>
    <mergeCell ref="F118:R118"/>
    <mergeCell ref="F119:I119"/>
  </mergeCells>
  <hyperlinks>
    <hyperlink ref="F1:G1" location="C2" tooltip="Krycí list soupisu" display="1) Krycí list soupisu"/>
    <hyperlink ref="H1:K1" location="C49" tooltip="Rekapitulace" display="2) Rekapitulace"/>
    <hyperlink ref="L1:M1" location="C75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4"/>
      <c r="B1" s="151"/>
      <c r="C1" s="151"/>
      <c r="D1" s="152" t="s">
        <v>1</v>
      </c>
      <c r="E1" s="151"/>
      <c r="F1" s="153" t="s">
        <v>742</v>
      </c>
      <c r="G1" s="153"/>
      <c r="H1" s="264" t="s">
        <v>743</v>
      </c>
      <c r="I1" s="264"/>
      <c r="J1" s="264"/>
      <c r="K1" s="264"/>
      <c r="L1" s="153" t="s">
        <v>744</v>
      </c>
      <c r="M1" s="153"/>
      <c r="N1" s="151"/>
      <c r="O1" s="152" t="s">
        <v>92</v>
      </c>
      <c r="P1" s="151"/>
      <c r="Q1" s="151"/>
      <c r="R1" s="151"/>
      <c r="S1" s="153" t="s">
        <v>745</v>
      </c>
      <c r="T1" s="153"/>
      <c r="U1" s="154"/>
      <c r="V1" s="15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55" t="s">
        <v>5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8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T2" s="2" t="s">
        <v>91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76</v>
      </c>
    </row>
    <row r="4" spans="2:46" s="2" customFormat="1" ht="37.5" customHeight="1">
      <c r="B4" s="10"/>
      <c r="C4" s="243" t="s">
        <v>93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7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15.75" customHeight="1">
      <c r="B6" s="10"/>
      <c r="C6" s="11"/>
      <c r="D6" s="16" t="s">
        <v>14</v>
      </c>
      <c r="E6" s="11"/>
      <c r="F6" s="274" t="str">
        <f>'Rekapitulace stavby'!$K$6</f>
        <v>0251-17 - Krušnohorská poliklinika s.r.o., Žižkova 151, Litvínov</v>
      </c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12"/>
    </row>
    <row r="7" spans="2:18" s="6" customFormat="1" ht="18.75" customHeight="1">
      <c r="B7" s="21"/>
      <c r="C7" s="22"/>
      <c r="D7" s="15" t="s">
        <v>94</v>
      </c>
      <c r="E7" s="22"/>
      <c r="F7" s="245" t="s">
        <v>623</v>
      </c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5"/>
    </row>
    <row r="8" spans="2:18" s="6" customFormat="1" ht="14.2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5"/>
    </row>
    <row r="9" spans="2:18" s="6" customFormat="1" ht="15" customHeight="1">
      <c r="B9" s="21"/>
      <c r="C9" s="22"/>
      <c r="D9" s="16" t="s">
        <v>96</v>
      </c>
      <c r="E9" s="22"/>
      <c r="F9" s="17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5"/>
    </row>
    <row r="10" spans="2:18" s="6" customFormat="1" ht="15" customHeight="1">
      <c r="B10" s="21"/>
      <c r="C10" s="22"/>
      <c r="D10" s="16" t="s">
        <v>18</v>
      </c>
      <c r="E10" s="22"/>
      <c r="F10" s="17" t="s">
        <v>19</v>
      </c>
      <c r="G10" s="22"/>
      <c r="H10" s="22"/>
      <c r="I10" s="22"/>
      <c r="J10" s="22"/>
      <c r="K10" s="22"/>
      <c r="L10" s="22"/>
      <c r="M10" s="16" t="s">
        <v>20</v>
      </c>
      <c r="N10" s="22"/>
      <c r="O10" s="275" t="str">
        <f>'Rekapitulace stavby'!$AN$8</f>
        <v>17.05.2017</v>
      </c>
      <c r="P10" s="244"/>
      <c r="Q10" s="22"/>
      <c r="R10" s="25"/>
    </row>
    <row r="11" spans="2:18" s="6" customFormat="1" ht="7.5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5"/>
    </row>
    <row r="12" spans="2:18" s="6" customFormat="1" ht="15" customHeight="1">
      <c r="B12" s="21"/>
      <c r="C12" s="22"/>
      <c r="D12" s="16" t="s">
        <v>24</v>
      </c>
      <c r="E12" s="22"/>
      <c r="F12" s="22"/>
      <c r="G12" s="22"/>
      <c r="H12" s="22"/>
      <c r="I12" s="22"/>
      <c r="J12" s="22"/>
      <c r="K12" s="22"/>
      <c r="L12" s="22"/>
      <c r="M12" s="16" t="s">
        <v>25</v>
      </c>
      <c r="N12" s="22"/>
      <c r="O12" s="246"/>
      <c r="P12" s="244"/>
      <c r="Q12" s="22"/>
      <c r="R12" s="25"/>
    </row>
    <row r="13" spans="2:18" s="6" customFormat="1" ht="18.75" customHeight="1">
      <c r="B13" s="21"/>
      <c r="C13" s="22"/>
      <c r="D13" s="22"/>
      <c r="E13" s="17" t="s">
        <v>26</v>
      </c>
      <c r="F13" s="22"/>
      <c r="G13" s="22"/>
      <c r="H13" s="22"/>
      <c r="I13" s="22"/>
      <c r="J13" s="22"/>
      <c r="K13" s="22"/>
      <c r="L13" s="22"/>
      <c r="M13" s="16" t="s">
        <v>27</v>
      </c>
      <c r="N13" s="22"/>
      <c r="O13" s="246"/>
      <c r="P13" s="244"/>
      <c r="Q13" s="22"/>
      <c r="R13" s="25"/>
    </row>
    <row r="14" spans="2:18" s="6" customFormat="1" ht="7.5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5"/>
    </row>
    <row r="15" spans="2:18" s="6" customFormat="1" ht="15" customHeight="1">
      <c r="B15" s="21"/>
      <c r="C15" s="22"/>
      <c r="D15" s="16" t="s">
        <v>28</v>
      </c>
      <c r="E15" s="22"/>
      <c r="F15" s="22"/>
      <c r="G15" s="22"/>
      <c r="H15" s="22"/>
      <c r="I15" s="22"/>
      <c r="J15" s="22"/>
      <c r="K15" s="22"/>
      <c r="L15" s="22"/>
      <c r="M15" s="16" t="s">
        <v>25</v>
      </c>
      <c r="N15" s="22"/>
      <c r="O15" s="246" t="str">
        <f>IF('Rekapitulace stavby'!$AN$13="","",'Rekapitulace stavby'!$AN$13)</f>
        <v>Vyplň údaj</v>
      </c>
      <c r="P15" s="244"/>
      <c r="Q15" s="22"/>
      <c r="R15" s="25"/>
    </row>
    <row r="16" spans="2:18" s="6" customFormat="1" ht="18.75" customHeight="1">
      <c r="B16" s="21"/>
      <c r="C16" s="22"/>
      <c r="D16" s="22"/>
      <c r="E16" s="17" t="str">
        <f>IF('Rekapitulace stavby'!$E$14="","",'Rekapitulace stavby'!$E$14)</f>
        <v>Vyplň údaj</v>
      </c>
      <c r="F16" s="22"/>
      <c r="G16" s="22"/>
      <c r="H16" s="22"/>
      <c r="I16" s="22"/>
      <c r="J16" s="22"/>
      <c r="K16" s="22"/>
      <c r="L16" s="22"/>
      <c r="M16" s="16" t="s">
        <v>27</v>
      </c>
      <c r="N16" s="22"/>
      <c r="O16" s="246" t="str">
        <f>IF('Rekapitulace stavby'!$AN$14="","",'Rekapitulace stavby'!$AN$14)</f>
        <v>Vyplň údaj</v>
      </c>
      <c r="P16" s="244"/>
      <c r="Q16" s="22"/>
      <c r="R16" s="25"/>
    </row>
    <row r="17" spans="2:18" s="6" customFormat="1" ht="7.5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5"/>
    </row>
    <row r="18" spans="2:18" s="6" customFormat="1" ht="15" customHeight="1">
      <c r="B18" s="21"/>
      <c r="C18" s="22"/>
      <c r="D18" s="16" t="s">
        <v>30</v>
      </c>
      <c r="E18" s="22"/>
      <c r="F18" s="22"/>
      <c r="G18" s="22"/>
      <c r="H18" s="22"/>
      <c r="I18" s="22"/>
      <c r="J18" s="22"/>
      <c r="K18" s="22"/>
      <c r="L18" s="22"/>
      <c r="M18" s="16" t="s">
        <v>25</v>
      </c>
      <c r="N18" s="22"/>
      <c r="O18" s="246" t="s">
        <v>31</v>
      </c>
      <c r="P18" s="244"/>
      <c r="Q18" s="22"/>
      <c r="R18" s="25"/>
    </row>
    <row r="19" spans="2:18" s="6" customFormat="1" ht="18.75" customHeight="1">
      <c r="B19" s="21"/>
      <c r="C19" s="22"/>
      <c r="D19" s="22"/>
      <c r="E19" s="17" t="s">
        <v>32</v>
      </c>
      <c r="F19" s="22"/>
      <c r="G19" s="22"/>
      <c r="H19" s="22"/>
      <c r="I19" s="22"/>
      <c r="J19" s="22"/>
      <c r="K19" s="22"/>
      <c r="L19" s="22"/>
      <c r="M19" s="16" t="s">
        <v>27</v>
      </c>
      <c r="N19" s="22"/>
      <c r="O19" s="246" t="s">
        <v>33</v>
      </c>
      <c r="P19" s="244"/>
      <c r="Q19" s="22"/>
      <c r="R19" s="25"/>
    </row>
    <row r="20" spans="2:18" s="6" customFormat="1" ht="7.5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/>
    </row>
    <row r="21" spans="2:18" s="6" customFormat="1" ht="15" customHeight="1">
      <c r="B21" s="21"/>
      <c r="C21" s="22"/>
      <c r="D21" s="16" t="s">
        <v>35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5"/>
    </row>
    <row r="22" spans="2:18" s="80" customFormat="1" ht="15.75" customHeight="1">
      <c r="B22" s="81"/>
      <c r="C22" s="82"/>
      <c r="D22" s="82"/>
      <c r="E22" s="261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82"/>
      <c r="R22" s="83"/>
    </row>
    <row r="23" spans="2:18" s="6" customFormat="1" ht="7.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5"/>
    </row>
    <row r="24" spans="2:18" s="6" customFormat="1" ht="7.5" customHeight="1">
      <c r="B24" s="21"/>
      <c r="C24" s="22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22"/>
      <c r="R24" s="25"/>
    </row>
    <row r="25" spans="2:18" s="6" customFormat="1" ht="26.25" customHeight="1">
      <c r="B25" s="21"/>
      <c r="C25" s="22"/>
      <c r="D25" s="84" t="s">
        <v>36</v>
      </c>
      <c r="E25" s="22"/>
      <c r="F25" s="22"/>
      <c r="G25" s="22"/>
      <c r="H25" s="22"/>
      <c r="I25" s="22"/>
      <c r="J25" s="22"/>
      <c r="K25" s="22"/>
      <c r="L25" s="22"/>
      <c r="M25" s="234">
        <f>ROUNDUP($N$73,2)</f>
        <v>0</v>
      </c>
      <c r="N25" s="244"/>
      <c r="O25" s="244"/>
      <c r="P25" s="244"/>
      <c r="Q25" s="22"/>
      <c r="R25" s="25"/>
    </row>
    <row r="26" spans="2:18" s="6" customFormat="1" ht="7.5" customHeight="1">
      <c r="B26" s="21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2"/>
      <c r="R26" s="25"/>
    </row>
    <row r="27" spans="2:18" s="6" customFormat="1" ht="15" customHeight="1">
      <c r="B27" s="21"/>
      <c r="C27" s="22"/>
      <c r="D27" s="27" t="s">
        <v>37</v>
      </c>
      <c r="E27" s="27" t="s">
        <v>38</v>
      </c>
      <c r="F27" s="28">
        <v>0.21</v>
      </c>
      <c r="G27" s="85" t="s">
        <v>39</v>
      </c>
      <c r="H27" s="284">
        <f>SUM($BE$73:$BE$163)</f>
        <v>0</v>
      </c>
      <c r="I27" s="244"/>
      <c r="J27" s="244"/>
      <c r="K27" s="22"/>
      <c r="L27" s="22"/>
      <c r="M27" s="284">
        <f>SUM($BE$73:$BE$163)*$F$27</f>
        <v>0</v>
      </c>
      <c r="N27" s="244"/>
      <c r="O27" s="244"/>
      <c r="P27" s="244"/>
      <c r="Q27" s="22"/>
      <c r="R27" s="25"/>
    </row>
    <row r="28" spans="2:18" s="6" customFormat="1" ht="15" customHeight="1">
      <c r="B28" s="21"/>
      <c r="C28" s="22"/>
      <c r="D28" s="22"/>
      <c r="E28" s="27" t="s">
        <v>40</v>
      </c>
      <c r="F28" s="28">
        <v>0.15</v>
      </c>
      <c r="G28" s="85" t="s">
        <v>39</v>
      </c>
      <c r="H28" s="284">
        <f>SUM($BF$73:$BF$163)</f>
        <v>0</v>
      </c>
      <c r="I28" s="244"/>
      <c r="J28" s="244"/>
      <c r="K28" s="22"/>
      <c r="L28" s="22"/>
      <c r="M28" s="284">
        <f>SUM($BF$73:$BF$163)*$F$28</f>
        <v>0</v>
      </c>
      <c r="N28" s="244"/>
      <c r="O28" s="244"/>
      <c r="P28" s="244"/>
      <c r="Q28" s="22"/>
      <c r="R28" s="25"/>
    </row>
    <row r="29" spans="2:18" s="6" customFormat="1" ht="15" customHeight="1" hidden="1">
      <c r="B29" s="21"/>
      <c r="C29" s="22"/>
      <c r="D29" s="22"/>
      <c r="E29" s="27" t="s">
        <v>41</v>
      </c>
      <c r="F29" s="28">
        <v>0.21</v>
      </c>
      <c r="G29" s="85" t="s">
        <v>39</v>
      </c>
      <c r="H29" s="284">
        <f>SUM($BG$73:$BG$163)</f>
        <v>0</v>
      </c>
      <c r="I29" s="244"/>
      <c r="J29" s="244"/>
      <c r="K29" s="22"/>
      <c r="L29" s="22"/>
      <c r="M29" s="284">
        <v>0</v>
      </c>
      <c r="N29" s="244"/>
      <c r="O29" s="244"/>
      <c r="P29" s="244"/>
      <c r="Q29" s="22"/>
      <c r="R29" s="25"/>
    </row>
    <row r="30" spans="2:18" s="6" customFormat="1" ht="15" customHeight="1" hidden="1">
      <c r="B30" s="21"/>
      <c r="C30" s="22"/>
      <c r="D30" s="22"/>
      <c r="E30" s="27" t="s">
        <v>42</v>
      </c>
      <c r="F30" s="28">
        <v>0.15</v>
      </c>
      <c r="G30" s="85" t="s">
        <v>39</v>
      </c>
      <c r="H30" s="284">
        <f>SUM($BH$73:$BH$163)</f>
        <v>0</v>
      </c>
      <c r="I30" s="244"/>
      <c r="J30" s="244"/>
      <c r="K30" s="22"/>
      <c r="L30" s="22"/>
      <c r="M30" s="284">
        <v>0</v>
      </c>
      <c r="N30" s="244"/>
      <c r="O30" s="244"/>
      <c r="P30" s="244"/>
      <c r="Q30" s="22"/>
      <c r="R30" s="25"/>
    </row>
    <row r="31" spans="2:18" s="6" customFormat="1" ht="15" customHeight="1" hidden="1">
      <c r="B31" s="21"/>
      <c r="C31" s="22"/>
      <c r="D31" s="22"/>
      <c r="E31" s="27" t="s">
        <v>43</v>
      </c>
      <c r="F31" s="28">
        <v>0</v>
      </c>
      <c r="G31" s="85" t="s">
        <v>39</v>
      </c>
      <c r="H31" s="284">
        <f>SUM($BI$73:$BI$163)</f>
        <v>0</v>
      </c>
      <c r="I31" s="244"/>
      <c r="J31" s="244"/>
      <c r="K31" s="22"/>
      <c r="L31" s="22"/>
      <c r="M31" s="284">
        <v>0</v>
      </c>
      <c r="N31" s="244"/>
      <c r="O31" s="244"/>
      <c r="P31" s="244"/>
      <c r="Q31" s="22"/>
      <c r="R31" s="25"/>
    </row>
    <row r="32" spans="2:18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</row>
    <row r="33" spans="2:18" s="6" customFormat="1" ht="26.25" customHeight="1">
      <c r="B33" s="21"/>
      <c r="C33" s="31"/>
      <c r="D33" s="32" t="s">
        <v>44</v>
      </c>
      <c r="E33" s="33"/>
      <c r="F33" s="33"/>
      <c r="G33" s="86" t="s">
        <v>45</v>
      </c>
      <c r="H33" s="34" t="s">
        <v>46</v>
      </c>
      <c r="I33" s="33"/>
      <c r="J33" s="33"/>
      <c r="K33" s="33"/>
      <c r="L33" s="241">
        <f>ROUNDUP(SUM($M$25:$M$31),2)</f>
        <v>0</v>
      </c>
      <c r="M33" s="237"/>
      <c r="N33" s="237"/>
      <c r="O33" s="237"/>
      <c r="P33" s="242"/>
      <c r="Q33" s="31"/>
      <c r="R33" s="35"/>
    </row>
    <row r="34" spans="2:18" s="6" customFormat="1" ht="1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</row>
    <row r="38" spans="2:18" s="6" customFormat="1" ht="7.5" customHeight="1"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</row>
    <row r="39" spans="2:21" s="6" customFormat="1" ht="37.5" customHeight="1">
      <c r="B39" s="21"/>
      <c r="C39" s="243" t="s">
        <v>97</v>
      </c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85"/>
      <c r="T39" s="22"/>
      <c r="U39" s="22"/>
    </row>
    <row r="40" spans="2:21" s="6" customFormat="1" ht="7.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5"/>
      <c r="T40" s="22"/>
      <c r="U40" s="22"/>
    </row>
    <row r="41" spans="2:21" s="6" customFormat="1" ht="15" customHeight="1">
      <c r="B41" s="21"/>
      <c r="C41" s="16" t="s">
        <v>14</v>
      </c>
      <c r="D41" s="22"/>
      <c r="E41" s="22"/>
      <c r="F41" s="274" t="str">
        <f>$F$6</f>
        <v>0251-17 - Krušnohorská poliklinika s.r.o., Žižkova 151, Litvínov</v>
      </c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5"/>
      <c r="T41" s="22"/>
      <c r="U41" s="22"/>
    </row>
    <row r="42" spans="2:21" s="6" customFormat="1" ht="15" customHeight="1">
      <c r="B42" s="21"/>
      <c r="C42" s="15" t="s">
        <v>94</v>
      </c>
      <c r="D42" s="22"/>
      <c r="E42" s="22"/>
      <c r="F42" s="245" t="str">
        <f>$F$7</f>
        <v>část Iz - Stavební úpravy místností č.1055,1056,1057- zti</v>
      </c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5"/>
      <c r="T42" s="22"/>
      <c r="U42" s="22"/>
    </row>
    <row r="43" spans="2:21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5"/>
      <c r="T43" s="22"/>
      <c r="U43" s="22"/>
    </row>
    <row r="44" spans="2:21" s="6" customFormat="1" ht="18.75" customHeight="1">
      <c r="B44" s="21"/>
      <c r="C44" s="16" t="s">
        <v>18</v>
      </c>
      <c r="D44" s="22"/>
      <c r="E44" s="22"/>
      <c r="F44" s="17" t="str">
        <f>$F$10</f>
        <v> </v>
      </c>
      <c r="G44" s="22"/>
      <c r="H44" s="22"/>
      <c r="I44" s="22"/>
      <c r="J44" s="22"/>
      <c r="K44" s="16" t="s">
        <v>20</v>
      </c>
      <c r="L44" s="22"/>
      <c r="M44" s="275" t="str">
        <f>IF($O$10="","",$O$10)</f>
        <v>17.05.2017</v>
      </c>
      <c r="N44" s="244"/>
      <c r="O44" s="244"/>
      <c r="P44" s="244"/>
      <c r="Q44" s="22"/>
      <c r="R44" s="25"/>
      <c r="T44" s="22"/>
      <c r="U44" s="22"/>
    </row>
    <row r="45" spans="2:21" s="6" customFormat="1" ht="7.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T45" s="22"/>
      <c r="U45" s="22"/>
    </row>
    <row r="46" spans="2:21" s="6" customFormat="1" ht="15.75" customHeight="1">
      <c r="B46" s="21"/>
      <c r="C46" s="16" t="s">
        <v>24</v>
      </c>
      <c r="D46" s="22"/>
      <c r="E46" s="22"/>
      <c r="F46" s="17" t="str">
        <f>$E$13</f>
        <v>Krušnohorská poliklinika s.r.o., Žižkova 151, Litv</v>
      </c>
      <c r="G46" s="22"/>
      <c r="H46" s="22"/>
      <c r="I46" s="22"/>
      <c r="J46" s="22"/>
      <c r="K46" s="16" t="s">
        <v>30</v>
      </c>
      <c r="L46" s="22"/>
      <c r="M46" s="246" t="str">
        <f>$E$19</f>
        <v>VPH s.r.o.</v>
      </c>
      <c r="N46" s="244"/>
      <c r="O46" s="244"/>
      <c r="P46" s="244"/>
      <c r="Q46" s="244"/>
      <c r="R46" s="25"/>
      <c r="T46" s="22"/>
      <c r="U46" s="22"/>
    </row>
    <row r="47" spans="2:21" s="6" customFormat="1" ht="15" customHeight="1">
      <c r="B47" s="21"/>
      <c r="C47" s="16" t="s">
        <v>28</v>
      </c>
      <c r="D47" s="22"/>
      <c r="E47" s="22"/>
      <c r="F47" s="17" t="str">
        <f>IF($E$16="","",$E$16)</f>
        <v>Vyplň údaj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5"/>
      <c r="T47" s="22"/>
      <c r="U47" s="22"/>
    </row>
    <row r="48" spans="2:21" s="6" customFormat="1" ht="11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5"/>
      <c r="T48" s="22"/>
      <c r="U48" s="22"/>
    </row>
    <row r="49" spans="2:21" s="6" customFormat="1" ht="30" customHeight="1">
      <c r="B49" s="21"/>
      <c r="C49" s="282" t="s">
        <v>98</v>
      </c>
      <c r="D49" s="283"/>
      <c r="E49" s="283"/>
      <c r="F49" s="283"/>
      <c r="G49" s="283"/>
      <c r="H49" s="31"/>
      <c r="I49" s="31"/>
      <c r="J49" s="31"/>
      <c r="K49" s="31"/>
      <c r="L49" s="31"/>
      <c r="M49" s="31"/>
      <c r="N49" s="282" t="s">
        <v>99</v>
      </c>
      <c r="O49" s="283"/>
      <c r="P49" s="283"/>
      <c r="Q49" s="283"/>
      <c r="R49" s="35"/>
      <c r="T49" s="22"/>
      <c r="U49" s="22"/>
    </row>
    <row r="50" spans="2:21" s="6" customFormat="1" ht="11.25" customHeight="1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5"/>
      <c r="T50" s="22"/>
      <c r="U50" s="22"/>
    </row>
    <row r="51" spans="2:47" s="6" customFormat="1" ht="30" customHeight="1">
      <c r="B51" s="21"/>
      <c r="C51" s="60" t="s">
        <v>100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34">
        <f>ROUNDUP($N$73,2)</f>
        <v>0</v>
      </c>
      <c r="O51" s="244"/>
      <c r="P51" s="244"/>
      <c r="Q51" s="244"/>
      <c r="R51" s="25"/>
      <c r="T51" s="22"/>
      <c r="U51" s="22"/>
      <c r="AU51" s="6" t="s">
        <v>101</v>
      </c>
    </row>
    <row r="52" spans="2:21" s="66" customFormat="1" ht="25.5" customHeight="1">
      <c r="B52" s="90"/>
      <c r="C52" s="91"/>
      <c r="D52" s="91" t="s">
        <v>102</v>
      </c>
      <c r="E52" s="91"/>
      <c r="F52" s="91"/>
      <c r="G52" s="91"/>
      <c r="H52" s="91"/>
      <c r="I52" s="91"/>
      <c r="J52" s="91"/>
      <c r="K52" s="91"/>
      <c r="L52" s="91"/>
      <c r="M52" s="91"/>
      <c r="N52" s="278">
        <f>ROUNDUP($N$74,2)</f>
        <v>0</v>
      </c>
      <c r="O52" s="279"/>
      <c r="P52" s="279"/>
      <c r="Q52" s="279"/>
      <c r="R52" s="92"/>
      <c r="T52" s="91"/>
      <c r="U52" s="91"/>
    </row>
    <row r="53" spans="2:21" s="93" customFormat="1" ht="21" customHeight="1">
      <c r="B53" s="94"/>
      <c r="C53" s="95"/>
      <c r="D53" s="95" t="s">
        <v>103</v>
      </c>
      <c r="E53" s="95"/>
      <c r="F53" s="95"/>
      <c r="G53" s="95"/>
      <c r="H53" s="95"/>
      <c r="I53" s="95"/>
      <c r="J53" s="95"/>
      <c r="K53" s="95"/>
      <c r="L53" s="95"/>
      <c r="M53" s="95"/>
      <c r="N53" s="280">
        <f>ROUNDUP($N$75,2)</f>
        <v>0</v>
      </c>
      <c r="O53" s="281"/>
      <c r="P53" s="281"/>
      <c r="Q53" s="281"/>
      <c r="R53" s="96"/>
      <c r="T53" s="95"/>
      <c r="U53" s="95"/>
    </row>
    <row r="54" spans="2:21" s="93" customFormat="1" ht="21" customHeight="1">
      <c r="B54" s="94"/>
      <c r="C54" s="95"/>
      <c r="D54" s="95" t="s">
        <v>104</v>
      </c>
      <c r="E54" s="95"/>
      <c r="F54" s="95"/>
      <c r="G54" s="95"/>
      <c r="H54" s="95"/>
      <c r="I54" s="95"/>
      <c r="J54" s="95"/>
      <c r="K54" s="95"/>
      <c r="L54" s="95"/>
      <c r="M54" s="95"/>
      <c r="N54" s="280">
        <f>ROUNDUP($N$110,2)</f>
        <v>0</v>
      </c>
      <c r="O54" s="281"/>
      <c r="P54" s="281"/>
      <c r="Q54" s="281"/>
      <c r="R54" s="96"/>
      <c r="T54" s="95"/>
      <c r="U54" s="95"/>
    </row>
    <row r="55" spans="2:21" s="93" customFormat="1" ht="21" customHeight="1">
      <c r="B55" s="94"/>
      <c r="C55" s="95"/>
      <c r="D55" s="95" t="s">
        <v>105</v>
      </c>
      <c r="E55" s="95"/>
      <c r="F55" s="95"/>
      <c r="G55" s="95"/>
      <c r="H55" s="95"/>
      <c r="I55" s="95"/>
      <c r="J55" s="95"/>
      <c r="K55" s="95"/>
      <c r="L55" s="95"/>
      <c r="M55" s="95"/>
      <c r="N55" s="280">
        <f>ROUNDUP($N$133,2)</f>
        <v>0</v>
      </c>
      <c r="O55" s="281"/>
      <c r="P55" s="281"/>
      <c r="Q55" s="281"/>
      <c r="R55" s="96"/>
      <c r="T55" s="95"/>
      <c r="U55" s="95"/>
    </row>
    <row r="56" spans="2:21" s="6" customFormat="1" ht="22.5" customHeight="1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5"/>
      <c r="T56" s="22"/>
      <c r="U56" s="22"/>
    </row>
    <row r="57" spans="2:21" s="6" customFormat="1" ht="7.5" customHeight="1"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8"/>
      <c r="T57" s="22"/>
      <c r="U57" s="22"/>
    </row>
    <row r="61" spans="2:19" s="6" customFormat="1" ht="7.5" customHeight="1"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1"/>
    </row>
    <row r="62" spans="2:19" s="6" customFormat="1" ht="37.5" customHeight="1">
      <c r="B62" s="21"/>
      <c r="C62" s="243" t="s">
        <v>106</v>
      </c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41"/>
    </row>
    <row r="63" spans="2:19" s="6" customFormat="1" ht="7.5" customHeight="1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41"/>
    </row>
    <row r="64" spans="2:19" s="6" customFormat="1" ht="15" customHeight="1">
      <c r="B64" s="21"/>
      <c r="C64" s="16" t="s">
        <v>14</v>
      </c>
      <c r="D64" s="22"/>
      <c r="E64" s="22"/>
      <c r="F64" s="274" t="str">
        <f>$F$6</f>
        <v>0251-17 - Krušnohorská poliklinika s.r.o., Žižkova 151, Litvínov</v>
      </c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2"/>
      <c r="S64" s="41"/>
    </row>
    <row r="65" spans="2:19" s="6" customFormat="1" ht="15" customHeight="1">
      <c r="B65" s="21"/>
      <c r="C65" s="15" t="s">
        <v>94</v>
      </c>
      <c r="D65" s="22"/>
      <c r="E65" s="22"/>
      <c r="F65" s="245" t="str">
        <f>$F$7</f>
        <v>část Iz - Stavební úpravy místností č.1055,1056,1057- zti</v>
      </c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2"/>
      <c r="S65" s="41"/>
    </row>
    <row r="66" spans="2:19" s="6" customFormat="1" ht="7.5" customHeight="1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41"/>
    </row>
    <row r="67" spans="2:19" s="6" customFormat="1" ht="18.75" customHeight="1">
      <c r="B67" s="21"/>
      <c r="C67" s="16" t="s">
        <v>18</v>
      </c>
      <c r="D67" s="22"/>
      <c r="E67" s="22"/>
      <c r="F67" s="17" t="str">
        <f>$F$10</f>
        <v> </v>
      </c>
      <c r="G67" s="22"/>
      <c r="H67" s="22"/>
      <c r="I67" s="22"/>
      <c r="J67" s="22"/>
      <c r="K67" s="16" t="s">
        <v>20</v>
      </c>
      <c r="L67" s="22"/>
      <c r="M67" s="275" t="str">
        <f>IF($O$10="","",$O$10)</f>
        <v>17.05.2017</v>
      </c>
      <c r="N67" s="244"/>
      <c r="O67" s="244"/>
      <c r="P67" s="244"/>
      <c r="Q67" s="22"/>
      <c r="R67" s="22"/>
      <c r="S67" s="41"/>
    </row>
    <row r="68" spans="2:19" s="6" customFormat="1" ht="7.5" customHeight="1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41"/>
    </row>
    <row r="69" spans="2:19" s="6" customFormat="1" ht="15.75" customHeight="1">
      <c r="B69" s="21"/>
      <c r="C69" s="16" t="s">
        <v>24</v>
      </c>
      <c r="D69" s="22"/>
      <c r="E69" s="22"/>
      <c r="F69" s="17" t="str">
        <f>$E$13</f>
        <v>Krušnohorská poliklinika s.r.o., Žižkova 151, Litv</v>
      </c>
      <c r="G69" s="22"/>
      <c r="H69" s="22"/>
      <c r="I69" s="22"/>
      <c r="J69" s="22"/>
      <c r="K69" s="16" t="s">
        <v>30</v>
      </c>
      <c r="L69" s="22"/>
      <c r="M69" s="246" t="str">
        <f>$E$19</f>
        <v>VPH s.r.o.</v>
      </c>
      <c r="N69" s="244"/>
      <c r="O69" s="244"/>
      <c r="P69" s="244"/>
      <c r="Q69" s="244"/>
      <c r="R69" s="22"/>
      <c r="S69" s="41"/>
    </row>
    <row r="70" spans="2:19" s="6" customFormat="1" ht="15" customHeight="1">
      <c r="B70" s="21"/>
      <c r="C70" s="16" t="s">
        <v>28</v>
      </c>
      <c r="D70" s="22"/>
      <c r="E70" s="22"/>
      <c r="F70" s="17" t="str">
        <f>IF($E$16="","",$E$16)</f>
        <v>Vyplň údaj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41"/>
    </row>
    <row r="71" spans="2:19" s="6" customFormat="1" ht="11.25" customHeight="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41"/>
    </row>
    <row r="72" spans="2:27" s="97" customFormat="1" ht="30" customHeight="1">
      <c r="B72" s="98"/>
      <c r="C72" s="99" t="s">
        <v>107</v>
      </c>
      <c r="D72" s="100" t="s">
        <v>53</v>
      </c>
      <c r="E72" s="100" t="s">
        <v>49</v>
      </c>
      <c r="F72" s="276" t="s">
        <v>108</v>
      </c>
      <c r="G72" s="277"/>
      <c r="H72" s="277"/>
      <c r="I72" s="277"/>
      <c r="J72" s="100" t="s">
        <v>109</v>
      </c>
      <c r="K72" s="100" t="s">
        <v>110</v>
      </c>
      <c r="L72" s="276" t="s">
        <v>111</v>
      </c>
      <c r="M72" s="277"/>
      <c r="N72" s="276" t="s">
        <v>112</v>
      </c>
      <c r="O72" s="277"/>
      <c r="P72" s="277"/>
      <c r="Q72" s="277"/>
      <c r="R72" s="101" t="s">
        <v>113</v>
      </c>
      <c r="S72" s="102"/>
      <c r="T72" s="53" t="s">
        <v>114</v>
      </c>
      <c r="U72" s="54" t="s">
        <v>37</v>
      </c>
      <c r="V72" s="54" t="s">
        <v>115</v>
      </c>
      <c r="W72" s="54" t="s">
        <v>116</v>
      </c>
      <c r="X72" s="54" t="s">
        <v>117</v>
      </c>
      <c r="Y72" s="54" t="s">
        <v>118</v>
      </c>
      <c r="Z72" s="54" t="s">
        <v>119</v>
      </c>
      <c r="AA72" s="55" t="s">
        <v>120</v>
      </c>
    </row>
    <row r="73" spans="2:63" s="6" customFormat="1" ht="30" customHeight="1">
      <c r="B73" s="21"/>
      <c r="C73" s="60" t="s">
        <v>100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66">
        <f>$BK$73</f>
        <v>0</v>
      </c>
      <c r="O73" s="244"/>
      <c r="P73" s="244"/>
      <c r="Q73" s="244"/>
      <c r="R73" s="22"/>
      <c r="S73" s="41"/>
      <c r="T73" s="57"/>
      <c r="U73" s="58"/>
      <c r="V73" s="58"/>
      <c r="W73" s="103">
        <f>$W$74</f>
        <v>0</v>
      </c>
      <c r="X73" s="58"/>
      <c r="Y73" s="103">
        <f>$Y$74</f>
        <v>0.16928000000000004</v>
      </c>
      <c r="Z73" s="58"/>
      <c r="AA73" s="104">
        <f>$AA$74</f>
        <v>0.22242</v>
      </c>
      <c r="AT73" s="6" t="s">
        <v>67</v>
      </c>
      <c r="AU73" s="6" t="s">
        <v>101</v>
      </c>
      <c r="BK73" s="105">
        <f>$BK$74</f>
        <v>0</v>
      </c>
    </row>
    <row r="74" spans="2:63" s="106" customFormat="1" ht="37.5" customHeight="1">
      <c r="B74" s="107"/>
      <c r="C74" s="108"/>
      <c r="D74" s="109" t="s">
        <v>102</v>
      </c>
      <c r="E74" s="108"/>
      <c r="F74" s="108"/>
      <c r="G74" s="108"/>
      <c r="H74" s="108"/>
      <c r="I74" s="108"/>
      <c r="J74" s="108"/>
      <c r="K74" s="108"/>
      <c r="L74" s="108"/>
      <c r="M74" s="108"/>
      <c r="N74" s="267">
        <f>$BK$74</f>
        <v>0</v>
      </c>
      <c r="O74" s="268"/>
      <c r="P74" s="268"/>
      <c r="Q74" s="268"/>
      <c r="R74" s="108"/>
      <c r="S74" s="110"/>
      <c r="T74" s="111"/>
      <c r="U74" s="108"/>
      <c r="V74" s="108"/>
      <c r="W74" s="112">
        <f>$W$75+$W$110+$W$133</f>
        <v>0</v>
      </c>
      <c r="X74" s="108"/>
      <c r="Y74" s="112">
        <f>$Y$75+$Y$110+$Y$133</f>
        <v>0.16928000000000004</v>
      </c>
      <c r="Z74" s="108"/>
      <c r="AA74" s="113">
        <f>$AA$75+$AA$110+$AA$133</f>
        <v>0.22242</v>
      </c>
      <c r="AR74" s="114" t="s">
        <v>76</v>
      </c>
      <c r="AT74" s="114" t="s">
        <v>67</v>
      </c>
      <c r="AU74" s="114" t="s">
        <v>68</v>
      </c>
      <c r="AY74" s="114" t="s">
        <v>121</v>
      </c>
      <c r="BK74" s="115">
        <f>$BK$75+$BK$110+$BK$133</f>
        <v>0</v>
      </c>
    </row>
    <row r="75" spans="2:63" s="106" customFormat="1" ht="21" customHeight="1">
      <c r="B75" s="107"/>
      <c r="C75" s="108"/>
      <c r="D75" s="116" t="s">
        <v>103</v>
      </c>
      <c r="E75" s="108"/>
      <c r="F75" s="108"/>
      <c r="G75" s="108"/>
      <c r="H75" s="108"/>
      <c r="I75" s="108"/>
      <c r="J75" s="108"/>
      <c r="K75" s="108"/>
      <c r="L75" s="108"/>
      <c r="M75" s="108"/>
      <c r="N75" s="269">
        <f>$BK$75</f>
        <v>0</v>
      </c>
      <c r="O75" s="268"/>
      <c r="P75" s="268"/>
      <c r="Q75" s="268"/>
      <c r="R75" s="108"/>
      <c r="S75" s="110"/>
      <c r="T75" s="111"/>
      <c r="U75" s="108"/>
      <c r="V75" s="108"/>
      <c r="W75" s="112">
        <f>SUM($W$76:$W$109)</f>
        <v>0</v>
      </c>
      <c r="X75" s="108"/>
      <c r="Y75" s="112">
        <f>SUM($Y$76:$Y$109)</f>
        <v>0.01148</v>
      </c>
      <c r="Z75" s="108"/>
      <c r="AA75" s="113">
        <f>SUM($AA$76:$AA$109)</f>
        <v>0.0042</v>
      </c>
      <c r="AR75" s="114" t="s">
        <v>76</v>
      </c>
      <c r="AT75" s="114" t="s">
        <v>67</v>
      </c>
      <c r="AU75" s="114" t="s">
        <v>17</v>
      </c>
      <c r="AY75" s="114" t="s">
        <v>121</v>
      </c>
      <c r="BK75" s="115">
        <f>SUM($BK$76:$BK$109)</f>
        <v>0</v>
      </c>
    </row>
    <row r="76" spans="2:65" s="6" customFormat="1" ht="15.75" customHeight="1">
      <c r="B76" s="21"/>
      <c r="C76" s="117" t="s">
        <v>17</v>
      </c>
      <c r="D76" s="117" t="s">
        <v>122</v>
      </c>
      <c r="E76" s="118" t="s">
        <v>624</v>
      </c>
      <c r="F76" s="270" t="s">
        <v>625</v>
      </c>
      <c r="G76" s="271"/>
      <c r="H76" s="271"/>
      <c r="I76" s="271"/>
      <c r="J76" s="120" t="s">
        <v>125</v>
      </c>
      <c r="K76" s="121">
        <v>2</v>
      </c>
      <c r="L76" s="272"/>
      <c r="M76" s="271"/>
      <c r="N76" s="273">
        <f>ROUND($L$76*$K$76,2)</f>
        <v>0</v>
      </c>
      <c r="O76" s="271"/>
      <c r="P76" s="271"/>
      <c r="Q76" s="271"/>
      <c r="R76" s="119" t="s">
        <v>126</v>
      </c>
      <c r="S76" s="41"/>
      <c r="T76" s="122"/>
      <c r="U76" s="123" t="s">
        <v>38</v>
      </c>
      <c r="V76" s="22"/>
      <c r="W76" s="22"/>
      <c r="X76" s="124">
        <v>0</v>
      </c>
      <c r="Y76" s="124">
        <f>$X$76*$K$76</f>
        <v>0</v>
      </c>
      <c r="Z76" s="124">
        <v>0</v>
      </c>
      <c r="AA76" s="125">
        <f>$Z$76*$K$76</f>
        <v>0</v>
      </c>
      <c r="AR76" s="80" t="s">
        <v>127</v>
      </c>
      <c r="AT76" s="80" t="s">
        <v>122</v>
      </c>
      <c r="AU76" s="80" t="s">
        <v>76</v>
      </c>
      <c r="AY76" s="6" t="s">
        <v>121</v>
      </c>
      <c r="BE76" s="126">
        <f>IF($U$76="základní",$N$76,0)</f>
        <v>0</v>
      </c>
      <c r="BF76" s="126">
        <f>IF($U$76="snížená",$N$76,0)</f>
        <v>0</v>
      </c>
      <c r="BG76" s="126">
        <f>IF($U$76="zákl. přenesená",$N$76,0)</f>
        <v>0</v>
      </c>
      <c r="BH76" s="126">
        <f>IF($U$76="sníž. přenesená",$N$76,0)</f>
        <v>0</v>
      </c>
      <c r="BI76" s="126">
        <f>IF($U$76="nulová",$N$76,0)</f>
        <v>0</v>
      </c>
      <c r="BJ76" s="80" t="s">
        <v>17</v>
      </c>
      <c r="BK76" s="126">
        <f>ROUND($L$76*$K$76,2)</f>
        <v>0</v>
      </c>
      <c r="BL76" s="80" t="s">
        <v>127</v>
      </c>
      <c r="BM76" s="80" t="s">
        <v>626</v>
      </c>
    </row>
    <row r="77" spans="2:47" s="6" customFormat="1" ht="16.5" customHeight="1">
      <c r="B77" s="21"/>
      <c r="C77" s="22"/>
      <c r="D77" s="22"/>
      <c r="E77" s="22"/>
      <c r="F77" s="265" t="s">
        <v>627</v>
      </c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41"/>
      <c r="T77" s="50"/>
      <c r="U77" s="22"/>
      <c r="V77" s="22"/>
      <c r="W77" s="22"/>
      <c r="X77" s="22"/>
      <c r="Y77" s="22"/>
      <c r="Z77" s="22"/>
      <c r="AA77" s="51"/>
      <c r="AT77" s="6" t="s">
        <v>129</v>
      </c>
      <c r="AU77" s="6" t="s">
        <v>76</v>
      </c>
    </row>
    <row r="78" spans="2:65" s="6" customFormat="1" ht="15.75" customHeight="1">
      <c r="B78" s="21"/>
      <c r="C78" s="117" t="s">
        <v>76</v>
      </c>
      <c r="D78" s="117" t="s">
        <v>122</v>
      </c>
      <c r="E78" s="118" t="s">
        <v>628</v>
      </c>
      <c r="F78" s="270" t="s">
        <v>629</v>
      </c>
      <c r="G78" s="271"/>
      <c r="H78" s="271"/>
      <c r="I78" s="271"/>
      <c r="J78" s="120" t="s">
        <v>136</v>
      </c>
      <c r="K78" s="121">
        <v>2</v>
      </c>
      <c r="L78" s="272"/>
      <c r="M78" s="271"/>
      <c r="N78" s="273">
        <f>ROUND($L$78*$K$78,2)</f>
        <v>0</v>
      </c>
      <c r="O78" s="271"/>
      <c r="P78" s="271"/>
      <c r="Q78" s="271"/>
      <c r="R78" s="119" t="s">
        <v>126</v>
      </c>
      <c r="S78" s="41"/>
      <c r="T78" s="122"/>
      <c r="U78" s="123" t="s">
        <v>38</v>
      </c>
      <c r="V78" s="22"/>
      <c r="W78" s="22"/>
      <c r="X78" s="124">
        <v>0</v>
      </c>
      <c r="Y78" s="124">
        <f>$X$78*$K$78</f>
        <v>0</v>
      </c>
      <c r="Z78" s="124">
        <v>0.0021</v>
      </c>
      <c r="AA78" s="125">
        <f>$Z$78*$K$78</f>
        <v>0.0042</v>
      </c>
      <c r="AR78" s="80" t="s">
        <v>127</v>
      </c>
      <c r="AT78" s="80" t="s">
        <v>122</v>
      </c>
      <c r="AU78" s="80" t="s">
        <v>76</v>
      </c>
      <c r="AY78" s="6" t="s">
        <v>121</v>
      </c>
      <c r="BE78" s="126">
        <f>IF($U$78="základní",$N$78,0)</f>
        <v>0</v>
      </c>
      <c r="BF78" s="126">
        <f>IF($U$78="snížená",$N$78,0)</f>
        <v>0</v>
      </c>
      <c r="BG78" s="126">
        <f>IF($U$78="zákl. přenesená",$N$78,0)</f>
        <v>0</v>
      </c>
      <c r="BH78" s="126">
        <f>IF($U$78="sníž. přenesená",$N$78,0)</f>
        <v>0</v>
      </c>
      <c r="BI78" s="126">
        <f>IF($U$78="nulová",$N$78,0)</f>
        <v>0</v>
      </c>
      <c r="BJ78" s="80" t="s">
        <v>17</v>
      </c>
      <c r="BK78" s="126">
        <f>ROUND($L$78*$K$78,2)</f>
        <v>0</v>
      </c>
      <c r="BL78" s="80" t="s">
        <v>127</v>
      </c>
      <c r="BM78" s="80" t="s">
        <v>630</v>
      </c>
    </row>
    <row r="79" spans="2:47" s="6" customFormat="1" ht="16.5" customHeight="1">
      <c r="B79" s="21"/>
      <c r="C79" s="22"/>
      <c r="D79" s="22"/>
      <c r="E79" s="22"/>
      <c r="F79" s="265" t="s">
        <v>631</v>
      </c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41"/>
      <c r="T79" s="50"/>
      <c r="U79" s="22"/>
      <c r="V79" s="22"/>
      <c r="W79" s="22"/>
      <c r="X79" s="22"/>
      <c r="Y79" s="22"/>
      <c r="Z79" s="22"/>
      <c r="AA79" s="51"/>
      <c r="AT79" s="6" t="s">
        <v>129</v>
      </c>
      <c r="AU79" s="6" t="s">
        <v>76</v>
      </c>
    </row>
    <row r="80" spans="2:65" s="6" customFormat="1" ht="15.75" customHeight="1">
      <c r="B80" s="21"/>
      <c r="C80" s="117" t="s">
        <v>133</v>
      </c>
      <c r="D80" s="117" t="s">
        <v>122</v>
      </c>
      <c r="E80" s="118" t="s">
        <v>632</v>
      </c>
      <c r="F80" s="270" t="s">
        <v>633</v>
      </c>
      <c r="G80" s="271"/>
      <c r="H80" s="271"/>
      <c r="I80" s="271"/>
      <c r="J80" s="120" t="s">
        <v>125</v>
      </c>
      <c r="K80" s="121">
        <v>1</v>
      </c>
      <c r="L80" s="272"/>
      <c r="M80" s="271"/>
      <c r="N80" s="273">
        <f>ROUND($L$80*$K$80,2)</f>
        <v>0</v>
      </c>
      <c r="O80" s="271"/>
      <c r="P80" s="271"/>
      <c r="Q80" s="271"/>
      <c r="R80" s="119" t="s">
        <v>126</v>
      </c>
      <c r="S80" s="41"/>
      <c r="T80" s="122"/>
      <c r="U80" s="123" t="s">
        <v>38</v>
      </c>
      <c r="V80" s="22"/>
      <c r="W80" s="22"/>
      <c r="X80" s="124">
        <v>0.00247</v>
      </c>
      <c r="Y80" s="124">
        <f>$X$80*$K$80</f>
        <v>0.00247</v>
      </c>
      <c r="Z80" s="124">
        <v>0</v>
      </c>
      <c r="AA80" s="125">
        <f>$Z$80*$K$80</f>
        <v>0</v>
      </c>
      <c r="AR80" s="80" t="s">
        <v>127</v>
      </c>
      <c r="AT80" s="80" t="s">
        <v>122</v>
      </c>
      <c r="AU80" s="80" t="s">
        <v>76</v>
      </c>
      <c r="AY80" s="6" t="s">
        <v>121</v>
      </c>
      <c r="BE80" s="126">
        <f>IF($U$80="základní",$N$80,0)</f>
        <v>0</v>
      </c>
      <c r="BF80" s="126">
        <f>IF($U$80="snížená",$N$80,0)</f>
        <v>0</v>
      </c>
      <c r="BG80" s="126">
        <f>IF($U$80="zákl. přenesená",$N$80,0)</f>
        <v>0</v>
      </c>
      <c r="BH80" s="126">
        <f>IF($U$80="sníž. přenesená",$N$80,0)</f>
        <v>0</v>
      </c>
      <c r="BI80" s="126">
        <f>IF($U$80="nulová",$N$80,0)</f>
        <v>0</v>
      </c>
      <c r="BJ80" s="80" t="s">
        <v>17</v>
      </c>
      <c r="BK80" s="126">
        <f>ROUND($L$80*$K$80,2)</f>
        <v>0</v>
      </c>
      <c r="BL80" s="80" t="s">
        <v>127</v>
      </c>
      <c r="BM80" s="80" t="s">
        <v>634</v>
      </c>
    </row>
    <row r="81" spans="2:47" s="6" customFormat="1" ht="16.5" customHeight="1">
      <c r="B81" s="21"/>
      <c r="C81" s="22"/>
      <c r="D81" s="22"/>
      <c r="E81" s="22"/>
      <c r="F81" s="265" t="s">
        <v>635</v>
      </c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41"/>
      <c r="T81" s="50"/>
      <c r="U81" s="22"/>
      <c r="V81" s="22"/>
      <c r="W81" s="22"/>
      <c r="X81" s="22"/>
      <c r="Y81" s="22"/>
      <c r="Z81" s="22"/>
      <c r="AA81" s="51"/>
      <c r="AT81" s="6" t="s">
        <v>129</v>
      </c>
      <c r="AU81" s="6" t="s">
        <v>76</v>
      </c>
    </row>
    <row r="82" spans="2:65" s="6" customFormat="1" ht="15.75" customHeight="1">
      <c r="B82" s="21"/>
      <c r="C82" s="117" t="s">
        <v>138</v>
      </c>
      <c r="D82" s="117" t="s">
        <v>122</v>
      </c>
      <c r="E82" s="118" t="s">
        <v>123</v>
      </c>
      <c r="F82" s="270" t="s">
        <v>124</v>
      </c>
      <c r="G82" s="271"/>
      <c r="H82" s="271"/>
      <c r="I82" s="271"/>
      <c r="J82" s="120" t="s">
        <v>125</v>
      </c>
      <c r="K82" s="121">
        <v>4</v>
      </c>
      <c r="L82" s="272"/>
      <c r="M82" s="271"/>
      <c r="N82" s="273">
        <f>ROUND($L$82*$K$82,2)</f>
        <v>0</v>
      </c>
      <c r="O82" s="271"/>
      <c r="P82" s="271"/>
      <c r="Q82" s="271"/>
      <c r="R82" s="119" t="s">
        <v>126</v>
      </c>
      <c r="S82" s="41"/>
      <c r="T82" s="122"/>
      <c r="U82" s="123" t="s">
        <v>38</v>
      </c>
      <c r="V82" s="22"/>
      <c r="W82" s="22"/>
      <c r="X82" s="124">
        <v>0.00031</v>
      </c>
      <c r="Y82" s="124">
        <f>$X$82*$K$82</f>
        <v>0.00124</v>
      </c>
      <c r="Z82" s="124">
        <v>0</v>
      </c>
      <c r="AA82" s="125">
        <f>$Z$82*$K$82</f>
        <v>0</v>
      </c>
      <c r="AR82" s="80" t="s">
        <v>127</v>
      </c>
      <c r="AT82" s="80" t="s">
        <v>122</v>
      </c>
      <c r="AU82" s="80" t="s">
        <v>76</v>
      </c>
      <c r="AY82" s="6" t="s">
        <v>121</v>
      </c>
      <c r="BE82" s="126">
        <f>IF($U$82="základní",$N$82,0)</f>
        <v>0</v>
      </c>
      <c r="BF82" s="126">
        <f>IF($U$82="snížená",$N$82,0)</f>
        <v>0</v>
      </c>
      <c r="BG82" s="126">
        <f>IF($U$82="zákl. přenesená",$N$82,0)</f>
        <v>0</v>
      </c>
      <c r="BH82" s="126">
        <f>IF($U$82="sníž. přenesená",$N$82,0)</f>
        <v>0</v>
      </c>
      <c r="BI82" s="126">
        <f>IF($U$82="nulová",$N$82,0)</f>
        <v>0</v>
      </c>
      <c r="BJ82" s="80" t="s">
        <v>17</v>
      </c>
      <c r="BK82" s="126">
        <f>ROUND($L$82*$K$82,2)</f>
        <v>0</v>
      </c>
      <c r="BL82" s="80" t="s">
        <v>127</v>
      </c>
      <c r="BM82" s="80" t="s">
        <v>636</v>
      </c>
    </row>
    <row r="83" spans="2:47" s="6" customFormat="1" ht="16.5" customHeight="1">
      <c r="B83" s="21"/>
      <c r="C83" s="22"/>
      <c r="D83" s="22"/>
      <c r="E83" s="22"/>
      <c r="F83" s="265" t="s">
        <v>637</v>
      </c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41"/>
      <c r="T83" s="50"/>
      <c r="U83" s="22"/>
      <c r="V83" s="22"/>
      <c r="W83" s="22"/>
      <c r="X83" s="22"/>
      <c r="Y83" s="22"/>
      <c r="Z83" s="22"/>
      <c r="AA83" s="51"/>
      <c r="AT83" s="6" t="s">
        <v>129</v>
      </c>
      <c r="AU83" s="6" t="s">
        <v>76</v>
      </c>
    </row>
    <row r="84" spans="2:65" s="6" customFormat="1" ht="15.75" customHeight="1">
      <c r="B84" s="21"/>
      <c r="C84" s="117" t="s">
        <v>142</v>
      </c>
      <c r="D84" s="117" t="s">
        <v>122</v>
      </c>
      <c r="E84" s="118" t="s">
        <v>638</v>
      </c>
      <c r="F84" s="270" t="s">
        <v>639</v>
      </c>
      <c r="G84" s="271"/>
      <c r="H84" s="271"/>
      <c r="I84" s="271"/>
      <c r="J84" s="120" t="s">
        <v>125</v>
      </c>
      <c r="K84" s="121">
        <v>1</v>
      </c>
      <c r="L84" s="272"/>
      <c r="M84" s="271"/>
      <c r="N84" s="273">
        <f>ROUND($L$84*$K$84,2)</f>
        <v>0</v>
      </c>
      <c r="O84" s="271"/>
      <c r="P84" s="271"/>
      <c r="Q84" s="271"/>
      <c r="R84" s="119" t="s">
        <v>126</v>
      </c>
      <c r="S84" s="41"/>
      <c r="T84" s="122"/>
      <c r="U84" s="123" t="s">
        <v>38</v>
      </c>
      <c r="V84" s="22"/>
      <c r="W84" s="22"/>
      <c r="X84" s="124">
        <v>0.00101</v>
      </c>
      <c r="Y84" s="124">
        <f>$X$84*$K$84</f>
        <v>0.00101</v>
      </c>
      <c r="Z84" s="124">
        <v>0</v>
      </c>
      <c r="AA84" s="125">
        <f>$Z$84*$K$84</f>
        <v>0</v>
      </c>
      <c r="AR84" s="80" t="s">
        <v>127</v>
      </c>
      <c r="AT84" s="80" t="s">
        <v>122</v>
      </c>
      <c r="AU84" s="80" t="s">
        <v>76</v>
      </c>
      <c r="AY84" s="6" t="s">
        <v>121</v>
      </c>
      <c r="BE84" s="126">
        <f>IF($U$84="základní",$N$84,0)</f>
        <v>0</v>
      </c>
      <c r="BF84" s="126">
        <f>IF($U$84="snížená",$N$84,0)</f>
        <v>0</v>
      </c>
      <c r="BG84" s="126">
        <f>IF($U$84="zákl. přenesená",$N$84,0)</f>
        <v>0</v>
      </c>
      <c r="BH84" s="126">
        <f>IF($U$84="sníž. přenesená",$N$84,0)</f>
        <v>0</v>
      </c>
      <c r="BI84" s="126">
        <f>IF($U$84="nulová",$N$84,0)</f>
        <v>0</v>
      </c>
      <c r="BJ84" s="80" t="s">
        <v>17</v>
      </c>
      <c r="BK84" s="126">
        <f>ROUND($L$84*$K$84,2)</f>
        <v>0</v>
      </c>
      <c r="BL84" s="80" t="s">
        <v>127</v>
      </c>
      <c r="BM84" s="80" t="s">
        <v>640</v>
      </c>
    </row>
    <row r="85" spans="2:47" s="6" customFormat="1" ht="16.5" customHeight="1">
      <c r="B85" s="21"/>
      <c r="C85" s="22"/>
      <c r="D85" s="22"/>
      <c r="E85" s="22"/>
      <c r="F85" s="265" t="s">
        <v>641</v>
      </c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41"/>
      <c r="T85" s="50"/>
      <c r="U85" s="22"/>
      <c r="V85" s="22"/>
      <c r="W85" s="22"/>
      <c r="X85" s="22"/>
      <c r="Y85" s="22"/>
      <c r="Z85" s="22"/>
      <c r="AA85" s="51"/>
      <c r="AT85" s="6" t="s">
        <v>129</v>
      </c>
      <c r="AU85" s="6" t="s">
        <v>76</v>
      </c>
    </row>
    <row r="86" spans="2:65" s="6" customFormat="1" ht="15.75" customHeight="1">
      <c r="B86" s="21"/>
      <c r="C86" s="117" t="s">
        <v>146</v>
      </c>
      <c r="D86" s="117" t="s">
        <v>122</v>
      </c>
      <c r="E86" s="118" t="s">
        <v>130</v>
      </c>
      <c r="F86" s="270" t="s">
        <v>131</v>
      </c>
      <c r="G86" s="271"/>
      <c r="H86" s="271"/>
      <c r="I86" s="271"/>
      <c r="J86" s="120" t="s">
        <v>125</v>
      </c>
      <c r="K86" s="121">
        <v>3</v>
      </c>
      <c r="L86" s="272"/>
      <c r="M86" s="271"/>
      <c r="N86" s="273">
        <f>ROUND($L$86*$K$86,2)</f>
        <v>0</v>
      </c>
      <c r="O86" s="271"/>
      <c r="P86" s="271"/>
      <c r="Q86" s="271"/>
      <c r="R86" s="119" t="s">
        <v>126</v>
      </c>
      <c r="S86" s="41"/>
      <c r="T86" s="122"/>
      <c r="U86" s="123" t="s">
        <v>38</v>
      </c>
      <c r="V86" s="22"/>
      <c r="W86" s="22"/>
      <c r="X86" s="124">
        <v>0.00134</v>
      </c>
      <c r="Y86" s="124">
        <f>$X$86*$K$86</f>
        <v>0.00402</v>
      </c>
      <c r="Z86" s="124">
        <v>0</v>
      </c>
      <c r="AA86" s="125">
        <f>$Z$86*$K$86</f>
        <v>0</v>
      </c>
      <c r="AR86" s="80" t="s">
        <v>127</v>
      </c>
      <c r="AT86" s="80" t="s">
        <v>122</v>
      </c>
      <c r="AU86" s="80" t="s">
        <v>76</v>
      </c>
      <c r="AY86" s="6" t="s">
        <v>121</v>
      </c>
      <c r="BE86" s="126">
        <f>IF($U$86="základní",$N$86,0)</f>
        <v>0</v>
      </c>
      <c r="BF86" s="126">
        <f>IF($U$86="snížená",$N$86,0)</f>
        <v>0</v>
      </c>
      <c r="BG86" s="126">
        <f>IF($U$86="zákl. přenesená",$N$86,0)</f>
        <v>0</v>
      </c>
      <c r="BH86" s="126">
        <f>IF($U$86="sníž. přenesená",$N$86,0)</f>
        <v>0</v>
      </c>
      <c r="BI86" s="126">
        <f>IF($U$86="nulová",$N$86,0)</f>
        <v>0</v>
      </c>
      <c r="BJ86" s="80" t="s">
        <v>17</v>
      </c>
      <c r="BK86" s="126">
        <f>ROUND($L$86*$K$86,2)</f>
        <v>0</v>
      </c>
      <c r="BL86" s="80" t="s">
        <v>127</v>
      </c>
      <c r="BM86" s="80" t="s">
        <v>642</v>
      </c>
    </row>
    <row r="87" spans="2:47" s="6" customFormat="1" ht="16.5" customHeight="1">
      <c r="B87" s="21"/>
      <c r="C87" s="22"/>
      <c r="D87" s="22"/>
      <c r="E87" s="22"/>
      <c r="F87" s="265" t="s">
        <v>643</v>
      </c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41"/>
      <c r="T87" s="50"/>
      <c r="U87" s="22"/>
      <c r="V87" s="22"/>
      <c r="W87" s="22"/>
      <c r="X87" s="22"/>
      <c r="Y87" s="22"/>
      <c r="Z87" s="22"/>
      <c r="AA87" s="51"/>
      <c r="AT87" s="6" t="s">
        <v>129</v>
      </c>
      <c r="AU87" s="6" t="s">
        <v>76</v>
      </c>
    </row>
    <row r="88" spans="2:65" s="6" customFormat="1" ht="27" customHeight="1">
      <c r="B88" s="21"/>
      <c r="C88" s="117" t="s">
        <v>151</v>
      </c>
      <c r="D88" s="117" t="s">
        <v>122</v>
      </c>
      <c r="E88" s="118" t="s">
        <v>134</v>
      </c>
      <c r="F88" s="270" t="s">
        <v>135</v>
      </c>
      <c r="G88" s="271"/>
      <c r="H88" s="271"/>
      <c r="I88" s="271"/>
      <c r="J88" s="120" t="s">
        <v>136</v>
      </c>
      <c r="K88" s="121">
        <v>2</v>
      </c>
      <c r="L88" s="272"/>
      <c r="M88" s="271"/>
      <c r="N88" s="273">
        <f>ROUND($L$88*$K$88,2)</f>
        <v>0</v>
      </c>
      <c r="O88" s="271"/>
      <c r="P88" s="271"/>
      <c r="Q88" s="271"/>
      <c r="R88" s="119" t="s">
        <v>126</v>
      </c>
      <c r="S88" s="41"/>
      <c r="T88" s="122"/>
      <c r="U88" s="123" t="s">
        <v>38</v>
      </c>
      <c r="V88" s="22"/>
      <c r="W88" s="22"/>
      <c r="X88" s="124">
        <v>0.00035</v>
      </c>
      <c r="Y88" s="124">
        <f>$X$88*$K$88</f>
        <v>0.0007</v>
      </c>
      <c r="Z88" s="124">
        <v>0</v>
      </c>
      <c r="AA88" s="125">
        <f>$Z$88*$K$88</f>
        <v>0</v>
      </c>
      <c r="AR88" s="80" t="s">
        <v>127</v>
      </c>
      <c r="AT88" s="80" t="s">
        <v>122</v>
      </c>
      <c r="AU88" s="80" t="s">
        <v>76</v>
      </c>
      <c r="AY88" s="6" t="s">
        <v>121</v>
      </c>
      <c r="BE88" s="126">
        <f>IF($U$88="základní",$N$88,0)</f>
        <v>0</v>
      </c>
      <c r="BF88" s="126">
        <f>IF($U$88="snížená",$N$88,0)</f>
        <v>0</v>
      </c>
      <c r="BG88" s="126">
        <f>IF($U$88="zákl. přenesená",$N$88,0)</f>
        <v>0</v>
      </c>
      <c r="BH88" s="126">
        <f>IF($U$88="sníž. přenesená",$N$88,0)</f>
        <v>0</v>
      </c>
      <c r="BI88" s="126">
        <f>IF($U$88="nulová",$N$88,0)</f>
        <v>0</v>
      </c>
      <c r="BJ88" s="80" t="s">
        <v>17</v>
      </c>
      <c r="BK88" s="126">
        <f>ROUND($L$88*$K$88,2)</f>
        <v>0</v>
      </c>
      <c r="BL88" s="80" t="s">
        <v>127</v>
      </c>
      <c r="BM88" s="80" t="s">
        <v>644</v>
      </c>
    </row>
    <row r="89" spans="2:47" s="6" customFormat="1" ht="16.5" customHeight="1">
      <c r="B89" s="21"/>
      <c r="C89" s="22"/>
      <c r="D89" s="22"/>
      <c r="E89" s="22"/>
      <c r="F89" s="265" t="s">
        <v>645</v>
      </c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41"/>
      <c r="T89" s="50"/>
      <c r="U89" s="22"/>
      <c r="V89" s="22"/>
      <c r="W89" s="22"/>
      <c r="X89" s="22"/>
      <c r="Y89" s="22"/>
      <c r="Z89" s="22"/>
      <c r="AA89" s="51"/>
      <c r="AT89" s="6" t="s">
        <v>129</v>
      </c>
      <c r="AU89" s="6" t="s">
        <v>76</v>
      </c>
    </row>
    <row r="90" spans="2:65" s="6" customFormat="1" ht="15.75" customHeight="1">
      <c r="B90" s="21"/>
      <c r="C90" s="117" t="s">
        <v>155</v>
      </c>
      <c r="D90" s="117" t="s">
        <v>122</v>
      </c>
      <c r="E90" s="118" t="s">
        <v>139</v>
      </c>
      <c r="F90" s="270" t="s">
        <v>140</v>
      </c>
      <c r="G90" s="271"/>
      <c r="H90" s="271"/>
      <c r="I90" s="271"/>
      <c r="J90" s="120" t="s">
        <v>125</v>
      </c>
      <c r="K90" s="121">
        <v>4</v>
      </c>
      <c r="L90" s="272"/>
      <c r="M90" s="271"/>
      <c r="N90" s="273">
        <f>ROUND($L$90*$K$90,2)</f>
        <v>0</v>
      </c>
      <c r="O90" s="271"/>
      <c r="P90" s="271"/>
      <c r="Q90" s="271"/>
      <c r="R90" s="119" t="s">
        <v>126</v>
      </c>
      <c r="S90" s="41"/>
      <c r="T90" s="122"/>
      <c r="U90" s="123" t="s">
        <v>38</v>
      </c>
      <c r="V90" s="22"/>
      <c r="W90" s="22"/>
      <c r="X90" s="124">
        <v>0</v>
      </c>
      <c r="Y90" s="124">
        <f>$X$90*$K$90</f>
        <v>0</v>
      </c>
      <c r="Z90" s="124">
        <v>0</v>
      </c>
      <c r="AA90" s="125">
        <f>$Z$90*$K$90</f>
        <v>0</v>
      </c>
      <c r="AR90" s="80" t="s">
        <v>127</v>
      </c>
      <c r="AT90" s="80" t="s">
        <v>122</v>
      </c>
      <c r="AU90" s="80" t="s">
        <v>76</v>
      </c>
      <c r="AY90" s="6" t="s">
        <v>121</v>
      </c>
      <c r="BE90" s="126">
        <f>IF($U$90="základní",$N$90,0)</f>
        <v>0</v>
      </c>
      <c r="BF90" s="126">
        <f>IF($U$90="snížená",$N$90,0)</f>
        <v>0</v>
      </c>
      <c r="BG90" s="126">
        <f>IF($U$90="zákl. přenesená",$N$90,0)</f>
        <v>0</v>
      </c>
      <c r="BH90" s="126">
        <f>IF($U$90="sníž. přenesená",$N$90,0)</f>
        <v>0</v>
      </c>
      <c r="BI90" s="126">
        <f>IF($U$90="nulová",$N$90,0)</f>
        <v>0</v>
      </c>
      <c r="BJ90" s="80" t="s">
        <v>17</v>
      </c>
      <c r="BK90" s="126">
        <f>ROUND($L$90*$K$90,2)</f>
        <v>0</v>
      </c>
      <c r="BL90" s="80" t="s">
        <v>127</v>
      </c>
      <c r="BM90" s="80" t="s">
        <v>646</v>
      </c>
    </row>
    <row r="91" spans="2:47" s="6" customFormat="1" ht="16.5" customHeight="1">
      <c r="B91" s="21"/>
      <c r="C91" s="22"/>
      <c r="D91" s="22"/>
      <c r="E91" s="22"/>
      <c r="F91" s="265" t="s">
        <v>647</v>
      </c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41"/>
      <c r="T91" s="50"/>
      <c r="U91" s="22"/>
      <c r="V91" s="22"/>
      <c r="W91" s="22"/>
      <c r="X91" s="22"/>
      <c r="Y91" s="22"/>
      <c r="Z91" s="22"/>
      <c r="AA91" s="51"/>
      <c r="AT91" s="6" t="s">
        <v>129</v>
      </c>
      <c r="AU91" s="6" t="s">
        <v>76</v>
      </c>
    </row>
    <row r="92" spans="2:65" s="6" customFormat="1" ht="15.75" customHeight="1">
      <c r="B92" s="21"/>
      <c r="C92" s="117" t="s">
        <v>160</v>
      </c>
      <c r="D92" s="117" t="s">
        <v>122</v>
      </c>
      <c r="E92" s="118" t="s">
        <v>648</v>
      </c>
      <c r="F92" s="270" t="s">
        <v>649</v>
      </c>
      <c r="G92" s="271"/>
      <c r="H92" s="271"/>
      <c r="I92" s="271"/>
      <c r="J92" s="120" t="s">
        <v>125</v>
      </c>
      <c r="K92" s="121">
        <v>1</v>
      </c>
      <c r="L92" s="272"/>
      <c r="M92" s="271"/>
      <c r="N92" s="273">
        <f>ROUND($L$92*$K$92,2)</f>
        <v>0</v>
      </c>
      <c r="O92" s="271"/>
      <c r="P92" s="271"/>
      <c r="Q92" s="271"/>
      <c r="R92" s="119" t="s">
        <v>126</v>
      </c>
      <c r="S92" s="41"/>
      <c r="T92" s="122"/>
      <c r="U92" s="123" t="s">
        <v>38</v>
      </c>
      <c r="V92" s="22"/>
      <c r="W92" s="22"/>
      <c r="X92" s="124">
        <v>0</v>
      </c>
      <c r="Y92" s="124">
        <f>$X$92*$K$92</f>
        <v>0</v>
      </c>
      <c r="Z92" s="124">
        <v>0</v>
      </c>
      <c r="AA92" s="125">
        <f>$Z$92*$K$92</f>
        <v>0</v>
      </c>
      <c r="AR92" s="80" t="s">
        <v>127</v>
      </c>
      <c r="AT92" s="80" t="s">
        <v>122</v>
      </c>
      <c r="AU92" s="80" t="s">
        <v>76</v>
      </c>
      <c r="AY92" s="6" t="s">
        <v>121</v>
      </c>
      <c r="BE92" s="126">
        <f>IF($U$92="základní",$N$92,0)</f>
        <v>0</v>
      </c>
      <c r="BF92" s="126">
        <f>IF($U$92="snížená",$N$92,0)</f>
        <v>0</v>
      </c>
      <c r="BG92" s="126">
        <f>IF($U$92="zákl. přenesená",$N$92,0)</f>
        <v>0</v>
      </c>
      <c r="BH92" s="126">
        <f>IF($U$92="sníž. přenesená",$N$92,0)</f>
        <v>0</v>
      </c>
      <c r="BI92" s="126">
        <f>IF($U$92="nulová",$N$92,0)</f>
        <v>0</v>
      </c>
      <c r="BJ92" s="80" t="s">
        <v>17</v>
      </c>
      <c r="BK92" s="126">
        <f>ROUND($L$92*$K$92,2)</f>
        <v>0</v>
      </c>
      <c r="BL92" s="80" t="s">
        <v>127</v>
      </c>
      <c r="BM92" s="80" t="s">
        <v>650</v>
      </c>
    </row>
    <row r="93" spans="2:47" s="6" customFormat="1" ht="16.5" customHeight="1">
      <c r="B93" s="21"/>
      <c r="C93" s="22"/>
      <c r="D93" s="22"/>
      <c r="E93" s="22"/>
      <c r="F93" s="265" t="s">
        <v>651</v>
      </c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41"/>
      <c r="T93" s="50"/>
      <c r="U93" s="22"/>
      <c r="V93" s="22"/>
      <c r="W93" s="22"/>
      <c r="X93" s="22"/>
      <c r="Y93" s="22"/>
      <c r="Z93" s="22"/>
      <c r="AA93" s="51"/>
      <c r="AT93" s="6" t="s">
        <v>129</v>
      </c>
      <c r="AU93" s="6" t="s">
        <v>76</v>
      </c>
    </row>
    <row r="94" spans="2:65" s="6" customFormat="1" ht="27" customHeight="1">
      <c r="B94" s="21"/>
      <c r="C94" s="117" t="s">
        <v>22</v>
      </c>
      <c r="D94" s="117" t="s">
        <v>122</v>
      </c>
      <c r="E94" s="118" t="s">
        <v>143</v>
      </c>
      <c r="F94" s="270" t="s">
        <v>144</v>
      </c>
      <c r="G94" s="271"/>
      <c r="H94" s="271"/>
      <c r="I94" s="271"/>
      <c r="J94" s="120" t="s">
        <v>125</v>
      </c>
      <c r="K94" s="121">
        <v>3</v>
      </c>
      <c r="L94" s="272"/>
      <c r="M94" s="271"/>
      <c r="N94" s="273">
        <f>ROUND($L$94*$K$94,2)</f>
        <v>0</v>
      </c>
      <c r="O94" s="271"/>
      <c r="P94" s="271"/>
      <c r="Q94" s="271"/>
      <c r="R94" s="119" t="s">
        <v>126</v>
      </c>
      <c r="S94" s="41"/>
      <c r="T94" s="122"/>
      <c r="U94" s="123" t="s">
        <v>38</v>
      </c>
      <c r="V94" s="22"/>
      <c r="W94" s="22"/>
      <c r="X94" s="124">
        <v>0</v>
      </c>
      <c r="Y94" s="124">
        <f>$X$94*$K$94</f>
        <v>0</v>
      </c>
      <c r="Z94" s="124">
        <v>0</v>
      </c>
      <c r="AA94" s="125">
        <f>$Z$94*$K$94</f>
        <v>0</v>
      </c>
      <c r="AR94" s="80" t="s">
        <v>127</v>
      </c>
      <c r="AT94" s="80" t="s">
        <v>122</v>
      </c>
      <c r="AU94" s="80" t="s">
        <v>76</v>
      </c>
      <c r="AY94" s="6" t="s">
        <v>121</v>
      </c>
      <c r="BE94" s="126">
        <f>IF($U$94="základní",$N$94,0)</f>
        <v>0</v>
      </c>
      <c r="BF94" s="126">
        <f>IF($U$94="snížená",$N$94,0)</f>
        <v>0</v>
      </c>
      <c r="BG94" s="126">
        <f>IF($U$94="zákl. přenesená",$N$94,0)</f>
        <v>0</v>
      </c>
      <c r="BH94" s="126">
        <f>IF($U$94="sníž. přenesená",$N$94,0)</f>
        <v>0</v>
      </c>
      <c r="BI94" s="126">
        <f>IF($U$94="nulová",$N$94,0)</f>
        <v>0</v>
      </c>
      <c r="BJ94" s="80" t="s">
        <v>17</v>
      </c>
      <c r="BK94" s="126">
        <f>ROUND($L$94*$K$94,2)</f>
        <v>0</v>
      </c>
      <c r="BL94" s="80" t="s">
        <v>127</v>
      </c>
      <c r="BM94" s="80" t="s">
        <v>652</v>
      </c>
    </row>
    <row r="95" spans="2:47" s="6" customFormat="1" ht="16.5" customHeight="1">
      <c r="B95" s="21"/>
      <c r="C95" s="22"/>
      <c r="D95" s="22"/>
      <c r="E95" s="22"/>
      <c r="F95" s="265" t="s">
        <v>653</v>
      </c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41"/>
      <c r="T95" s="50"/>
      <c r="U95" s="22"/>
      <c r="V95" s="22"/>
      <c r="W95" s="22"/>
      <c r="X95" s="22"/>
      <c r="Y95" s="22"/>
      <c r="Z95" s="22"/>
      <c r="AA95" s="51"/>
      <c r="AT95" s="6" t="s">
        <v>129</v>
      </c>
      <c r="AU95" s="6" t="s">
        <v>76</v>
      </c>
    </row>
    <row r="96" spans="2:65" s="6" customFormat="1" ht="27" customHeight="1">
      <c r="B96" s="21"/>
      <c r="C96" s="117" t="s">
        <v>168</v>
      </c>
      <c r="D96" s="117" t="s">
        <v>122</v>
      </c>
      <c r="E96" s="118" t="s">
        <v>654</v>
      </c>
      <c r="F96" s="270" t="s">
        <v>655</v>
      </c>
      <c r="G96" s="271"/>
      <c r="H96" s="271"/>
      <c r="I96" s="271"/>
      <c r="J96" s="120" t="s">
        <v>125</v>
      </c>
      <c r="K96" s="121">
        <v>1</v>
      </c>
      <c r="L96" s="272"/>
      <c r="M96" s="271"/>
      <c r="N96" s="273">
        <f>ROUND($L$96*$K$96,2)</f>
        <v>0</v>
      </c>
      <c r="O96" s="271"/>
      <c r="P96" s="271"/>
      <c r="Q96" s="271"/>
      <c r="R96" s="119"/>
      <c r="S96" s="41"/>
      <c r="T96" s="122"/>
      <c r="U96" s="123" t="s">
        <v>38</v>
      </c>
      <c r="V96" s="22"/>
      <c r="W96" s="22"/>
      <c r="X96" s="124">
        <v>0.00102</v>
      </c>
      <c r="Y96" s="124">
        <f>$X$96*$K$96</f>
        <v>0.00102</v>
      </c>
      <c r="Z96" s="124">
        <v>0</v>
      </c>
      <c r="AA96" s="125">
        <f>$Z$96*$K$96</f>
        <v>0</v>
      </c>
      <c r="AR96" s="80" t="s">
        <v>127</v>
      </c>
      <c r="AT96" s="80" t="s">
        <v>122</v>
      </c>
      <c r="AU96" s="80" t="s">
        <v>76</v>
      </c>
      <c r="AY96" s="6" t="s">
        <v>121</v>
      </c>
      <c r="BE96" s="126">
        <f>IF($U$96="základní",$N$96,0)</f>
        <v>0</v>
      </c>
      <c r="BF96" s="126">
        <f>IF($U$96="snížená",$N$96,0)</f>
        <v>0</v>
      </c>
      <c r="BG96" s="126">
        <f>IF($U$96="zákl. přenesená",$N$96,0)</f>
        <v>0</v>
      </c>
      <c r="BH96" s="126">
        <f>IF($U$96="sníž. přenesená",$N$96,0)</f>
        <v>0</v>
      </c>
      <c r="BI96" s="126">
        <f>IF($U$96="nulová",$N$96,0)</f>
        <v>0</v>
      </c>
      <c r="BJ96" s="80" t="s">
        <v>17</v>
      </c>
      <c r="BK96" s="126">
        <f>ROUND($L$96*$K$96,2)</f>
        <v>0</v>
      </c>
      <c r="BL96" s="80" t="s">
        <v>127</v>
      </c>
      <c r="BM96" s="80" t="s">
        <v>656</v>
      </c>
    </row>
    <row r="97" spans="2:47" s="6" customFormat="1" ht="16.5" customHeight="1">
      <c r="B97" s="21"/>
      <c r="C97" s="22"/>
      <c r="D97" s="22"/>
      <c r="E97" s="22"/>
      <c r="F97" s="265" t="s">
        <v>657</v>
      </c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41"/>
      <c r="T97" s="50"/>
      <c r="U97" s="22"/>
      <c r="V97" s="22"/>
      <c r="W97" s="22"/>
      <c r="X97" s="22"/>
      <c r="Y97" s="22"/>
      <c r="Z97" s="22"/>
      <c r="AA97" s="51"/>
      <c r="AT97" s="6" t="s">
        <v>129</v>
      </c>
      <c r="AU97" s="6" t="s">
        <v>76</v>
      </c>
    </row>
    <row r="98" spans="2:65" s="6" customFormat="1" ht="27" customHeight="1">
      <c r="B98" s="21"/>
      <c r="C98" s="117" t="s">
        <v>173</v>
      </c>
      <c r="D98" s="117" t="s">
        <v>122</v>
      </c>
      <c r="E98" s="118" t="s">
        <v>658</v>
      </c>
      <c r="F98" s="270" t="s">
        <v>659</v>
      </c>
      <c r="G98" s="271"/>
      <c r="H98" s="271"/>
      <c r="I98" s="271"/>
      <c r="J98" s="120" t="s">
        <v>125</v>
      </c>
      <c r="K98" s="121">
        <v>1</v>
      </c>
      <c r="L98" s="272"/>
      <c r="M98" s="271"/>
      <c r="N98" s="273">
        <f>ROUND($L$98*$K$98,2)</f>
        <v>0</v>
      </c>
      <c r="O98" s="271"/>
      <c r="P98" s="271"/>
      <c r="Q98" s="271"/>
      <c r="R98" s="119"/>
      <c r="S98" s="41"/>
      <c r="T98" s="122"/>
      <c r="U98" s="123" t="s">
        <v>38</v>
      </c>
      <c r="V98" s="22"/>
      <c r="W98" s="22"/>
      <c r="X98" s="124">
        <v>0.00102</v>
      </c>
      <c r="Y98" s="124">
        <f>$X$98*$K$98</f>
        <v>0.00102</v>
      </c>
      <c r="Z98" s="124">
        <v>0</v>
      </c>
      <c r="AA98" s="125">
        <f>$Z$98*$K$98</f>
        <v>0</v>
      </c>
      <c r="AR98" s="80" t="s">
        <v>127</v>
      </c>
      <c r="AT98" s="80" t="s">
        <v>122</v>
      </c>
      <c r="AU98" s="80" t="s">
        <v>76</v>
      </c>
      <c r="AY98" s="6" t="s">
        <v>121</v>
      </c>
      <c r="BE98" s="126">
        <f>IF($U$98="základní",$N$98,0)</f>
        <v>0</v>
      </c>
      <c r="BF98" s="126">
        <f>IF($U$98="snížená",$N$98,0)</f>
        <v>0</v>
      </c>
      <c r="BG98" s="126">
        <f>IF($U$98="zákl. přenesená",$N$98,0)</f>
        <v>0</v>
      </c>
      <c r="BH98" s="126">
        <f>IF($U$98="sníž. přenesená",$N$98,0)</f>
        <v>0</v>
      </c>
      <c r="BI98" s="126">
        <f>IF($U$98="nulová",$N$98,0)</f>
        <v>0</v>
      </c>
      <c r="BJ98" s="80" t="s">
        <v>17</v>
      </c>
      <c r="BK98" s="126">
        <f>ROUND($L$98*$K$98,2)</f>
        <v>0</v>
      </c>
      <c r="BL98" s="80" t="s">
        <v>127</v>
      </c>
      <c r="BM98" s="80" t="s">
        <v>660</v>
      </c>
    </row>
    <row r="99" spans="2:47" s="6" customFormat="1" ht="16.5" customHeight="1">
      <c r="B99" s="21"/>
      <c r="C99" s="22"/>
      <c r="D99" s="22"/>
      <c r="E99" s="22"/>
      <c r="F99" s="265" t="s">
        <v>657</v>
      </c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41"/>
      <c r="T99" s="50"/>
      <c r="U99" s="22"/>
      <c r="V99" s="22"/>
      <c r="W99" s="22"/>
      <c r="X99" s="22"/>
      <c r="Y99" s="22"/>
      <c r="Z99" s="22"/>
      <c r="AA99" s="51"/>
      <c r="AT99" s="6" t="s">
        <v>129</v>
      </c>
      <c r="AU99" s="6" t="s">
        <v>76</v>
      </c>
    </row>
    <row r="100" spans="2:65" s="6" customFormat="1" ht="27" customHeight="1">
      <c r="B100" s="21"/>
      <c r="C100" s="117" t="s">
        <v>177</v>
      </c>
      <c r="D100" s="117" t="s">
        <v>122</v>
      </c>
      <c r="E100" s="118" t="s">
        <v>152</v>
      </c>
      <c r="F100" s="270" t="s">
        <v>153</v>
      </c>
      <c r="G100" s="271"/>
      <c r="H100" s="271"/>
      <c r="I100" s="271"/>
      <c r="J100" s="120" t="s">
        <v>136</v>
      </c>
      <c r="K100" s="121">
        <v>10</v>
      </c>
      <c r="L100" s="272"/>
      <c r="M100" s="271"/>
      <c r="N100" s="273">
        <f>ROUND($L$100*$K$100,2)</f>
        <v>0</v>
      </c>
      <c r="O100" s="271"/>
      <c r="P100" s="271"/>
      <c r="Q100" s="271"/>
      <c r="R100" s="119" t="s">
        <v>126</v>
      </c>
      <c r="S100" s="41"/>
      <c r="T100" s="122"/>
      <c r="U100" s="123" t="s">
        <v>38</v>
      </c>
      <c r="V100" s="22"/>
      <c r="W100" s="22"/>
      <c r="X100" s="124">
        <v>0</v>
      </c>
      <c r="Y100" s="124">
        <f>$X$100*$K$100</f>
        <v>0</v>
      </c>
      <c r="Z100" s="124">
        <v>0</v>
      </c>
      <c r="AA100" s="125">
        <f>$Z$100*$K$100</f>
        <v>0</v>
      </c>
      <c r="AR100" s="80" t="s">
        <v>127</v>
      </c>
      <c r="AT100" s="80" t="s">
        <v>122</v>
      </c>
      <c r="AU100" s="80" t="s">
        <v>76</v>
      </c>
      <c r="AY100" s="6" t="s">
        <v>121</v>
      </c>
      <c r="BE100" s="126">
        <f>IF($U$100="základní",$N$100,0)</f>
        <v>0</v>
      </c>
      <c r="BF100" s="126">
        <f>IF($U$100="snížená",$N$100,0)</f>
        <v>0</v>
      </c>
      <c r="BG100" s="126">
        <f>IF($U$100="zákl. přenesená",$N$100,0)</f>
        <v>0</v>
      </c>
      <c r="BH100" s="126">
        <f>IF($U$100="sníž. přenesená",$N$100,0)</f>
        <v>0</v>
      </c>
      <c r="BI100" s="126">
        <f>IF($U$100="nulová",$N$100,0)</f>
        <v>0</v>
      </c>
      <c r="BJ100" s="80" t="s">
        <v>17</v>
      </c>
      <c r="BK100" s="126">
        <f>ROUND($L$100*$K$100,2)</f>
        <v>0</v>
      </c>
      <c r="BL100" s="80" t="s">
        <v>127</v>
      </c>
      <c r="BM100" s="80" t="s">
        <v>661</v>
      </c>
    </row>
    <row r="101" spans="2:47" s="6" customFormat="1" ht="16.5" customHeight="1">
      <c r="B101" s="21"/>
      <c r="C101" s="22"/>
      <c r="D101" s="22"/>
      <c r="E101" s="22"/>
      <c r="F101" s="265" t="s">
        <v>662</v>
      </c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41"/>
      <c r="T101" s="50"/>
      <c r="U101" s="22"/>
      <c r="V101" s="22"/>
      <c r="W101" s="22"/>
      <c r="X101" s="22"/>
      <c r="Y101" s="22"/>
      <c r="Z101" s="22"/>
      <c r="AA101" s="51"/>
      <c r="AT101" s="6" t="s">
        <v>129</v>
      </c>
      <c r="AU101" s="6" t="s">
        <v>76</v>
      </c>
    </row>
    <row r="102" spans="2:65" s="6" customFormat="1" ht="39" customHeight="1">
      <c r="B102" s="21"/>
      <c r="C102" s="117" t="s">
        <v>181</v>
      </c>
      <c r="D102" s="117" t="s">
        <v>122</v>
      </c>
      <c r="E102" s="118" t="s">
        <v>156</v>
      </c>
      <c r="F102" s="270" t="s">
        <v>157</v>
      </c>
      <c r="G102" s="271"/>
      <c r="H102" s="271"/>
      <c r="I102" s="271"/>
      <c r="J102" s="120" t="s">
        <v>158</v>
      </c>
      <c r="K102" s="121">
        <v>0.1</v>
      </c>
      <c r="L102" s="272"/>
      <c r="M102" s="271"/>
      <c r="N102" s="273">
        <f>ROUND($L$102*$K$102,2)</f>
        <v>0</v>
      </c>
      <c r="O102" s="271"/>
      <c r="P102" s="271"/>
      <c r="Q102" s="271"/>
      <c r="R102" s="119" t="s">
        <v>126</v>
      </c>
      <c r="S102" s="41"/>
      <c r="T102" s="122"/>
      <c r="U102" s="123" t="s">
        <v>38</v>
      </c>
      <c r="V102" s="22"/>
      <c r="W102" s="22"/>
      <c r="X102" s="124">
        <v>0</v>
      </c>
      <c r="Y102" s="124">
        <f>$X$102*$K$102</f>
        <v>0</v>
      </c>
      <c r="Z102" s="124">
        <v>0</v>
      </c>
      <c r="AA102" s="125">
        <f>$Z$102*$K$102</f>
        <v>0</v>
      </c>
      <c r="AR102" s="80" t="s">
        <v>127</v>
      </c>
      <c r="AT102" s="80" t="s">
        <v>122</v>
      </c>
      <c r="AU102" s="80" t="s">
        <v>76</v>
      </c>
      <c r="AY102" s="6" t="s">
        <v>121</v>
      </c>
      <c r="BE102" s="126">
        <f>IF($U$102="základní",$N$102,0)</f>
        <v>0</v>
      </c>
      <c r="BF102" s="126">
        <f>IF($U$102="snížená",$N$102,0)</f>
        <v>0</v>
      </c>
      <c r="BG102" s="126">
        <f>IF($U$102="zákl. přenesená",$N$102,0)</f>
        <v>0</v>
      </c>
      <c r="BH102" s="126">
        <f>IF($U$102="sníž. přenesená",$N$102,0)</f>
        <v>0</v>
      </c>
      <c r="BI102" s="126">
        <f>IF($U$102="nulová",$N$102,0)</f>
        <v>0</v>
      </c>
      <c r="BJ102" s="80" t="s">
        <v>17</v>
      </c>
      <c r="BK102" s="126">
        <f>ROUND($L$102*$K$102,2)</f>
        <v>0</v>
      </c>
      <c r="BL102" s="80" t="s">
        <v>127</v>
      </c>
      <c r="BM102" s="80" t="s">
        <v>663</v>
      </c>
    </row>
    <row r="103" spans="2:47" s="6" customFormat="1" ht="16.5" customHeight="1">
      <c r="B103" s="21"/>
      <c r="C103" s="22"/>
      <c r="D103" s="22"/>
      <c r="E103" s="22"/>
      <c r="F103" s="265" t="s">
        <v>664</v>
      </c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41"/>
      <c r="T103" s="50"/>
      <c r="U103" s="22"/>
      <c r="V103" s="22"/>
      <c r="W103" s="22"/>
      <c r="X103" s="22"/>
      <c r="Y103" s="22"/>
      <c r="Z103" s="22"/>
      <c r="AA103" s="51"/>
      <c r="AT103" s="6" t="s">
        <v>129</v>
      </c>
      <c r="AU103" s="6" t="s">
        <v>76</v>
      </c>
    </row>
    <row r="104" spans="2:65" s="6" customFormat="1" ht="27" customHeight="1">
      <c r="B104" s="21"/>
      <c r="C104" s="117" t="s">
        <v>8</v>
      </c>
      <c r="D104" s="117" t="s">
        <v>122</v>
      </c>
      <c r="E104" s="118" t="s">
        <v>161</v>
      </c>
      <c r="F104" s="270" t="s">
        <v>162</v>
      </c>
      <c r="G104" s="271"/>
      <c r="H104" s="271"/>
      <c r="I104" s="271"/>
      <c r="J104" s="120" t="s">
        <v>125</v>
      </c>
      <c r="K104" s="121">
        <v>4</v>
      </c>
      <c r="L104" s="272"/>
      <c r="M104" s="271"/>
      <c r="N104" s="273">
        <f>ROUND($L$104*$K$104,2)</f>
        <v>0</v>
      </c>
      <c r="O104" s="271"/>
      <c r="P104" s="271"/>
      <c r="Q104" s="271"/>
      <c r="R104" s="119" t="s">
        <v>126</v>
      </c>
      <c r="S104" s="41"/>
      <c r="T104" s="122"/>
      <c r="U104" s="123" t="s">
        <v>38</v>
      </c>
      <c r="V104" s="22"/>
      <c r="W104" s="22"/>
      <c r="X104" s="124">
        <v>0</v>
      </c>
      <c r="Y104" s="124">
        <f>$X$104*$K$104</f>
        <v>0</v>
      </c>
      <c r="Z104" s="124">
        <v>0</v>
      </c>
      <c r="AA104" s="125">
        <f>$Z$104*$K$104</f>
        <v>0</v>
      </c>
      <c r="AR104" s="80" t="s">
        <v>127</v>
      </c>
      <c r="AT104" s="80" t="s">
        <v>122</v>
      </c>
      <c r="AU104" s="80" t="s">
        <v>76</v>
      </c>
      <c r="AY104" s="6" t="s">
        <v>121</v>
      </c>
      <c r="BE104" s="126">
        <f>IF($U$104="základní",$N$104,0)</f>
        <v>0</v>
      </c>
      <c r="BF104" s="126">
        <f>IF($U$104="snížená",$N$104,0)</f>
        <v>0</v>
      </c>
      <c r="BG104" s="126">
        <f>IF($U$104="zákl. přenesená",$N$104,0)</f>
        <v>0</v>
      </c>
      <c r="BH104" s="126">
        <f>IF($U$104="sníž. přenesená",$N$104,0)</f>
        <v>0</v>
      </c>
      <c r="BI104" s="126">
        <f>IF($U$104="nulová",$N$104,0)</f>
        <v>0</v>
      </c>
      <c r="BJ104" s="80" t="s">
        <v>17</v>
      </c>
      <c r="BK104" s="126">
        <f>ROUND($L$104*$K$104,2)</f>
        <v>0</v>
      </c>
      <c r="BL104" s="80" t="s">
        <v>127</v>
      </c>
      <c r="BM104" s="80" t="s">
        <v>665</v>
      </c>
    </row>
    <row r="105" spans="2:47" s="6" customFormat="1" ht="16.5" customHeight="1">
      <c r="B105" s="21"/>
      <c r="C105" s="22"/>
      <c r="D105" s="22"/>
      <c r="E105" s="22"/>
      <c r="F105" s="265" t="s">
        <v>666</v>
      </c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41"/>
      <c r="T105" s="50"/>
      <c r="U105" s="22"/>
      <c r="V105" s="22"/>
      <c r="W105" s="22"/>
      <c r="X105" s="22"/>
      <c r="Y105" s="22"/>
      <c r="Z105" s="22"/>
      <c r="AA105" s="51"/>
      <c r="AT105" s="6" t="s">
        <v>129</v>
      </c>
      <c r="AU105" s="6" t="s">
        <v>76</v>
      </c>
    </row>
    <row r="106" spans="2:65" s="6" customFormat="1" ht="15.75" customHeight="1">
      <c r="B106" s="21"/>
      <c r="C106" s="117" t="s">
        <v>127</v>
      </c>
      <c r="D106" s="117" t="s">
        <v>122</v>
      </c>
      <c r="E106" s="118" t="s">
        <v>165</v>
      </c>
      <c r="F106" s="270" t="s">
        <v>166</v>
      </c>
      <c r="G106" s="271"/>
      <c r="H106" s="271"/>
      <c r="I106" s="271"/>
      <c r="J106" s="120" t="s">
        <v>136</v>
      </c>
      <c r="K106" s="121">
        <v>10</v>
      </c>
      <c r="L106" s="272"/>
      <c r="M106" s="271"/>
      <c r="N106" s="273">
        <f>ROUND($L$106*$K$106,2)</f>
        <v>0</v>
      </c>
      <c r="O106" s="271"/>
      <c r="P106" s="271"/>
      <c r="Q106" s="271"/>
      <c r="R106" s="119" t="s">
        <v>126</v>
      </c>
      <c r="S106" s="41"/>
      <c r="T106" s="122"/>
      <c r="U106" s="123" t="s">
        <v>38</v>
      </c>
      <c r="V106" s="22"/>
      <c r="W106" s="22"/>
      <c r="X106" s="124">
        <v>0</v>
      </c>
      <c r="Y106" s="124">
        <f>$X$106*$K$106</f>
        <v>0</v>
      </c>
      <c r="Z106" s="124">
        <v>0</v>
      </c>
      <c r="AA106" s="125">
        <f>$Z$106*$K$106</f>
        <v>0</v>
      </c>
      <c r="AR106" s="80" t="s">
        <v>127</v>
      </c>
      <c r="AT106" s="80" t="s">
        <v>122</v>
      </c>
      <c r="AU106" s="80" t="s">
        <v>76</v>
      </c>
      <c r="AY106" s="6" t="s">
        <v>121</v>
      </c>
      <c r="BE106" s="126">
        <f>IF($U$106="základní",$N$106,0)</f>
        <v>0</v>
      </c>
      <c r="BF106" s="126">
        <f>IF($U$106="snížená",$N$106,0)</f>
        <v>0</v>
      </c>
      <c r="BG106" s="126">
        <f>IF($U$106="zákl. přenesená",$N$106,0)</f>
        <v>0</v>
      </c>
      <c r="BH106" s="126">
        <f>IF($U$106="sníž. přenesená",$N$106,0)</f>
        <v>0</v>
      </c>
      <c r="BI106" s="126">
        <f>IF($U$106="nulová",$N$106,0)</f>
        <v>0</v>
      </c>
      <c r="BJ106" s="80" t="s">
        <v>17</v>
      </c>
      <c r="BK106" s="126">
        <f>ROUND($L$106*$K$106,2)</f>
        <v>0</v>
      </c>
      <c r="BL106" s="80" t="s">
        <v>127</v>
      </c>
      <c r="BM106" s="80" t="s">
        <v>667</v>
      </c>
    </row>
    <row r="107" spans="2:47" s="6" customFormat="1" ht="16.5" customHeight="1">
      <c r="B107" s="21"/>
      <c r="C107" s="22"/>
      <c r="D107" s="22"/>
      <c r="E107" s="22"/>
      <c r="F107" s="265" t="s">
        <v>668</v>
      </c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41"/>
      <c r="T107" s="50"/>
      <c r="U107" s="22"/>
      <c r="V107" s="22"/>
      <c r="W107" s="22"/>
      <c r="X107" s="22"/>
      <c r="Y107" s="22"/>
      <c r="Z107" s="22"/>
      <c r="AA107" s="51"/>
      <c r="AT107" s="6" t="s">
        <v>129</v>
      </c>
      <c r="AU107" s="6" t="s">
        <v>76</v>
      </c>
    </row>
    <row r="108" spans="2:65" s="6" customFormat="1" ht="27" customHeight="1">
      <c r="B108" s="21"/>
      <c r="C108" s="117" t="s">
        <v>191</v>
      </c>
      <c r="D108" s="117" t="s">
        <v>122</v>
      </c>
      <c r="E108" s="118" t="s">
        <v>174</v>
      </c>
      <c r="F108" s="270" t="s">
        <v>175</v>
      </c>
      <c r="G108" s="271"/>
      <c r="H108" s="271"/>
      <c r="I108" s="271"/>
      <c r="J108" s="120" t="s">
        <v>158</v>
      </c>
      <c r="K108" s="121">
        <v>0.011</v>
      </c>
      <c r="L108" s="272"/>
      <c r="M108" s="271"/>
      <c r="N108" s="273">
        <f>ROUND($L$108*$K$108,2)</f>
        <v>0</v>
      </c>
      <c r="O108" s="271"/>
      <c r="P108" s="271"/>
      <c r="Q108" s="271"/>
      <c r="R108" s="119" t="s">
        <v>126</v>
      </c>
      <c r="S108" s="41"/>
      <c r="T108" s="122"/>
      <c r="U108" s="123" t="s">
        <v>38</v>
      </c>
      <c r="V108" s="22"/>
      <c r="W108" s="22"/>
      <c r="X108" s="124">
        <v>0</v>
      </c>
      <c r="Y108" s="124">
        <f>$X$108*$K$108</f>
        <v>0</v>
      </c>
      <c r="Z108" s="124">
        <v>0</v>
      </c>
      <c r="AA108" s="125">
        <f>$Z$108*$K$108</f>
        <v>0</v>
      </c>
      <c r="AR108" s="80" t="s">
        <v>127</v>
      </c>
      <c r="AT108" s="80" t="s">
        <v>122</v>
      </c>
      <c r="AU108" s="80" t="s">
        <v>76</v>
      </c>
      <c r="AY108" s="6" t="s">
        <v>121</v>
      </c>
      <c r="BE108" s="126">
        <f>IF($U$108="základní",$N$108,0)</f>
        <v>0</v>
      </c>
      <c r="BF108" s="126">
        <f>IF($U$108="snížená",$N$108,0)</f>
        <v>0</v>
      </c>
      <c r="BG108" s="126">
        <f>IF($U$108="zákl. přenesená",$N$108,0)</f>
        <v>0</v>
      </c>
      <c r="BH108" s="126">
        <f>IF($U$108="sníž. přenesená",$N$108,0)</f>
        <v>0</v>
      </c>
      <c r="BI108" s="126">
        <f>IF($U$108="nulová",$N$108,0)</f>
        <v>0</v>
      </c>
      <c r="BJ108" s="80" t="s">
        <v>17</v>
      </c>
      <c r="BK108" s="126">
        <f>ROUND($L$108*$K$108,2)</f>
        <v>0</v>
      </c>
      <c r="BL108" s="80" t="s">
        <v>127</v>
      </c>
      <c r="BM108" s="80" t="s">
        <v>669</v>
      </c>
    </row>
    <row r="109" spans="2:47" s="6" customFormat="1" ht="16.5" customHeight="1">
      <c r="B109" s="21"/>
      <c r="C109" s="22"/>
      <c r="D109" s="22"/>
      <c r="E109" s="22"/>
      <c r="F109" s="265" t="s">
        <v>670</v>
      </c>
      <c r="G109" s="244"/>
      <c r="H109" s="244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41"/>
      <c r="T109" s="50"/>
      <c r="U109" s="22"/>
      <c r="V109" s="22"/>
      <c r="W109" s="22"/>
      <c r="X109" s="22"/>
      <c r="Y109" s="22"/>
      <c r="Z109" s="22"/>
      <c r="AA109" s="51"/>
      <c r="AT109" s="6" t="s">
        <v>129</v>
      </c>
      <c r="AU109" s="6" t="s">
        <v>76</v>
      </c>
    </row>
    <row r="110" spans="2:63" s="106" customFormat="1" ht="30.75" customHeight="1">
      <c r="B110" s="107"/>
      <c r="C110" s="108"/>
      <c r="D110" s="116" t="s">
        <v>104</v>
      </c>
      <c r="E110" s="108"/>
      <c r="F110" s="108"/>
      <c r="G110" s="108"/>
      <c r="H110" s="108"/>
      <c r="I110" s="108"/>
      <c r="J110" s="108"/>
      <c r="K110" s="108"/>
      <c r="L110" s="108"/>
      <c r="M110" s="108"/>
      <c r="N110" s="269">
        <f>$BK$110</f>
        <v>0</v>
      </c>
      <c r="O110" s="268"/>
      <c r="P110" s="268"/>
      <c r="Q110" s="268"/>
      <c r="R110" s="108"/>
      <c r="S110" s="110"/>
      <c r="T110" s="111"/>
      <c r="U110" s="108"/>
      <c r="V110" s="108"/>
      <c r="W110" s="112">
        <f>SUM($W$111:$W$132)</f>
        <v>0</v>
      </c>
      <c r="X110" s="108"/>
      <c r="Y110" s="112">
        <f>SUM($Y$111:$Y$132)</f>
        <v>0.00888</v>
      </c>
      <c r="Z110" s="108"/>
      <c r="AA110" s="113">
        <f>SUM($AA$111:$AA$132)</f>
        <v>0.0013999999999999998</v>
      </c>
      <c r="AR110" s="114" t="s">
        <v>76</v>
      </c>
      <c r="AT110" s="114" t="s">
        <v>67</v>
      </c>
      <c r="AU110" s="114" t="s">
        <v>17</v>
      </c>
      <c r="AY110" s="114" t="s">
        <v>121</v>
      </c>
      <c r="BK110" s="115">
        <f>SUM($BK$111:$BK$132)</f>
        <v>0</v>
      </c>
    </row>
    <row r="111" spans="2:65" s="6" customFormat="1" ht="27" customHeight="1">
      <c r="B111" s="21"/>
      <c r="C111" s="117" t="s">
        <v>195</v>
      </c>
      <c r="D111" s="117" t="s">
        <v>122</v>
      </c>
      <c r="E111" s="118" t="s">
        <v>178</v>
      </c>
      <c r="F111" s="270" t="s">
        <v>179</v>
      </c>
      <c r="G111" s="271"/>
      <c r="H111" s="271"/>
      <c r="I111" s="271"/>
      <c r="J111" s="120" t="s">
        <v>125</v>
      </c>
      <c r="K111" s="121">
        <v>8</v>
      </c>
      <c r="L111" s="272"/>
      <c r="M111" s="271"/>
      <c r="N111" s="273">
        <f>ROUND($L$111*$K$111,2)</f>
        <v>0</v>
      </c>
      <c r="O111" s="271"/>
      <c r="P111" s="271"/>
      <c r="Q111" s="271"/>
      <c r="R111" s="119" t="s">
        <v>126</v>
      </c>
      <c r="S111" s="41"/>
      <c r="T111" s="122"/>
      <c r="U111" s="123" t="s">
        <v>38</v>
      </c>
      <c r="V111" s="22"/>
      <c r="W111" s="22"/>
      <c r="X111" s="124">
        <v>0.0001</v>
      </c>
      <c r="Y111" s="124">
        <f>$X$111*$K$111</f>
        <v>0.0008</v>
      </c>
      <c r="Z111" s="124">
        <v>0</v>
      </c>
      <c r="AA111" s="125">
        <f>$Z$111*$K$111</f>
        <v>0</v>
      </c>
      <c r="AR111" s="80" t="s">
        <v>127</v>
      </c>
      <c r="AT111" s="80" t="s">
        <v>122</v>
      </c>
      <c r="AU111" s="80" t="s">
        <v>76</v>
      </c>
      <c r="AY111" s="6" t="s">
        <v>121</v>
      </c>
      <c r="BE111" s="126">
        <f>IF($U$111="základní",$N$111,0)</f>
        <v>0</v>
      </c>
      <c r="BF111" s="126">
        <f>IF($U$111="snížená",$N$111,0)</f>
        <v>0</v>
      </c>
      <c r="BG111" s="126">
        <f>IF($U$111="zákl. přenesená",$N$111,0)</f>
        <v>0</v>
      </c>
      <c r="BH111" s="126">
        <f>IF($U$111="sníž. přenesená",$N$111,0)</f>
        <v>0</v>
      </c>
      <c r="BI111" s="126">
        <f>IF($U$111="nulová",$N$111,0)</f>
        <v>0</v>
      </c>
      <c r="BJ111" s="80" t="s">
        <v>17</v>
      </c>
      <c r="BK111" s="126">
        <f>ROUND($L$111*$K$111,2)</f>
        <v>0</v>
      </c>
      <c r="BL111" s="80" t="s">
        <v>127</v>
      </c>
      <c r="BM111" s="80" t="s">
        <v>671</v>
      </c>
    </row>
    <row r="112" spans="2:47" s="6" customFormat="1" ht="16.5" customHeight="1">
      <c r="B112" s="21"/>
      <c r="C112" s="22"/>
      <c r="D112" s="22"/>
      <c r="E112" s="22"/>
      <c r="F112" s="265" t="s">
        <v>672</v>
      </c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41"/>
      <c r="T112" s="50"/>
      <c r="U112" s="22"/>
      <c r="V112" s="22"/>
      <c r="W112" s="22"/>
      <c r="X112" s="22"/>
      <c r="Y112" s="22"/>
      <c r="Z112" s="22"/>
      <c r="AA112" s="51"/>
      <c r="AT112" s="6" t="s">
        <v>129</v>
      </c>
      <c r="AU112" s="6" t="s">
        <v>76</v>
      </c>
    </row>
    <row r="113" spans="2:65" s="6" customFormat="1" ht="27" customHeight="1">
      <c r="B113" s="21"/>
      <c r="C113" s="117" t="s">
        <v>199</v>
      </c>
      <c r="D113" s="117" t="s">
        <v>122</v>
      </c>
      <c r="E113" s="118" t="s">
        <v>182</v>
      </c>
      <c r="F113" s="270" t="s">
        <v>183</v>
      </c>
      <c r="G113" s="271"/>
      <c r="H113" s="271"/>
      <c r="I113" s="271"/>
      <c r="J113" s="120" t="s">
        <v>125</v>
      </c>
      <c r="K113" s="121">
        <v>4</v>
      </c>
      <c r="L113" s="272"/>
      <c r="M113" s="271"/>
      <c r="N113" s="273">
        <f>ROUND($L$113*$K$113,2)</f>
        <v>0</v>
      </c>
      <c r="O113" s="271"/>
      <c r="P113" s="271"/>
      <c r="Q113" s="271"/>
      <c r="R113" s="119" t="s">
        <v>126</v>
      </c>
      <c r="S113" s="41"/>
      <c r="T113" s="122"/>
      <c r="U113" s="123" t="s">
        <v>38</v>
      </c>
      <c r="V113" s="22"/>
      <c r="W113" s="22"/>
      <c r="X113" s="124">
        <v>0</v>
      </c>
      <c r="Y113" s="124">
        <f>$X$113*$K$113</f>
        <v>0</v>
      </c>
      <c r="Z113" s="124">
        <v>0</v>
      </c>
      <c r="AA113" s="125">
        <f>$Z$113*$K$113</f>
        <v>0</v>
      </c>
      <c r="AR113" s="80" t="s">
        <v>127</v>
      </c>
      <c r="AT113" s="80" t="s">
        <v>122</v>
      </c>
      <c r="AU113" s="80" t="s">
        <v>76</v>
      </c>
      <c r="AY113" s="6" t="s">
        <v>121</v>
      </c>
      <c r="BE113" s="126">
        <f>IF($U$113="základní",$N$113,0)</f>
        <v>0</v>
      </c>
      <c r="BF113" s="126">
        <f>IF($U$113="snížená",$N$113,0)</f>
        <v>0</v>
      </c>
      <c r="BG113" s="126">
        <f>IF($U$113="zákl. přenesená",$N$113,0)</f>
        <v>0</v>
      </c>
      <c r="BH113" s="126">
        <f>IF($U$113="sníž. přenesená",$N$113,0)</f>
        <v>0</v>
      </c>
      <c r="BI113" s="126">
        <f>IF($U$113="nulová",$N$113,0)</f>
        <v>0</v>
      </c>
      <c r="BJ113" s="80" t="s">
        <v>17</v>
      </c>
      <c r="BK113" s="126">
        <f>ROUND($L$113*$K$113,2)</f>
        <v>0</v>
      </c>
      <c r="BL113" s="80" t="s">
        <v>127</v>
      </c>
      <c r="BM113" s="80" t="s">
        <v>673</v>
      </c>
    </row>
    <row r="114" spans="2:47" s="6" customFormat="1" ht="16.5" customHeight="1">
      <c r="B114" s="21"/>
      <c r="C114" s="22"/>
      <c r="D114" s="22"/>
      <c r="E114" s="22"/>
      <c r="F114" s="265" t="s">
        <v>674</v>
      </c>
      <c r="G114" s="244"/>
      <c r="H114" s="244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41"/>
      <c r="T114" s="50"/>
      <c r="U114" s="22"/>
      <c r="V114" s="22"/>
      <c r="W114" s="22"/>
      <c r="X114" s="22"/>
      <c r="Y114" s="22"/>
      <c r="Z114" s="22"/>
      <c r="AA114" s="51"/>
      <c r="AT114" s="6" t="s">
        <v>129</v>
      </c>
      <c r="AU114" s="6" t="s">
        <v>76</v>
      </c>
    </row>
    <row r="115" spans="2:65" s="6" customFormat="1" ht="27" customHeight="1">
      <c r="B115" s="21"/>
      <c r="C115" s="117" t="s">
        <v>203</v>
      </c>
      <c r="D115" s="117" t="s">
        <v>122</v>
      </c>
      <c r="E115" s="118" t="s">
        <v>185</v>
      </c>
      <c r="F115" s="270" t="s">
        <v>186</v>
      </c>
      <c r="G115" s="271"/>
      <c r="H115" s="271"/>
      <c r="I115" s="271"/>
      <c r="J115" s="120" t="s">
        <v>125</v>
      </c>
      <c r="K115" s="121">
        <v>4</v>
      </c>
      <c r="L115" s="272"/>
      <c r="M115" s="271"/>
      <c r="N115" s="273">
        <f>ROUND($L$115*$K$115,2)</f>
        <v>0</v>
      </c>
      <c r="O115" s="271"/>
      <c r="P115" s="271"/>
      <c r="Q115" s="271"/>
      <c r="R115" s="119" t="s">
        <v>126</v>
      </c>
      <c r="S115" s="41"/>
      <c r="T115" s="122"/>
      <c r="U115" s="123" t="s">
        <v>38</v>
      </c>
      <c r="V115" s="22"/>
      <c r="W115" s="22"/>
      <c r="X115" s="124">
        <v>0.00043</v>
      </c>
      <c r="Y115" s="124">
        <f>$X$115*$K$115</f>
        <v>0.00172</v>
      </c>
      <c r="Z115" s="124">
        <v>0</v>
      </c>
      <c r="AA115" s="125">
        <f>$Z$115*$K$115</f>
        <v>0</v>
      </c>
      <c r="AR115" s="80" t="s">
        <v>127</v>
      </c>
      <c r="AT115" s="80" t="s">
        <v>122</v>
      </c>
      <c r="AU115" s="80" t="s">
        <v>76</v>
      </c>
      <c r="AY115" s="6" t="s">
        <v>121</v>
      </c>
      <c r="BE115" s="126">
        <f>IF($U$115="základní",$N$115,0)</f>
        <v>0</v>
      </c>
      <c r="BF115" s="126">
        <f>IF($U$115="snížená",$N$115,0)</f>
        <v>0</v>
      </c>
      <c r="BG115" s="126">
        <f>IF($U$115="zákl. přenesená",$N$115,0)</f>
        <v>0</v>
      </c>
      <c r="BH115" s="126">
        <f>IF($U$115="sníž. přenesená",$N$115,0)</f>
        <v>0</v>
      </c>
      <c r="BI115" s="126">
        <f>IF($U$115="nulová",$N$115,0)</f>
        <v>0</v>
      </c>
      <c r="BJ115" s="80" t="s">
        <v>17</v>
      </c>
      <c r="BK115" s="126">
        <f>ROUND($L$115*$K$115,2)</f>
        <v>0</v>
      </c>
      <c r="BL115" s="80" t="s">
        <v>127</v>
      </c>
      <c r="BM115" s="80" t="s">
        <v>675</v>
      </c>
    </row>
    <row r="116" spans="2:47" s="6" customFormat="1" ht="16.5" customHeight="1">
      <c r="B116" s="21"/>
      <c r="C116" s="22"/>
      <c r="D116" s="22"/>
      <c r="E116" s="22"/>
      <c r="F116" s="265" t="s">
        <v>676</v>
      </c>
      <c r="G116" s="244"/>
      <c r="H116" s="244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41"/>
      <c r="T116" s="50"/>
      <c r="U116" s="22"/>
      <c r="V116" s="22"/>
      <c r="W116" s="22"/>
      <c r="X116" s="22"/>
      <c r="Y116" s="22"/>
      <c r="Z116" s="22"/>
      <c r="AA116" s="51"/>
      <c r="AT116" s="6" t="s">
        <v>129</v>
      </c>
      <c r="AU116" s="6" t="s">
        <v>76</v>
      </c>
    </row>
    <row r="117" spans="2:65" s="6" customFormat="1" ht="15.75" customHeight="1">
      <c r="B117" s="21"/>
      <c r="C117" s="117" t="s">
        <v>7</v>
      </c>
      <c r="D117" s="117" t="s">
        <v>122</v>
      </c>
      <c r="E117" s="118" t="s">
        <v>188</v>
      </c>
      <c r="F117" s="270" t="s">
        <v>189</v>
      </c>
      <c r="G117" s="271"/>
      <c r="H117" s="271"/>
      <c r="I117" s="271"/>
      <c r="J117" s="120" t="s">
        <v>136</v>
      </c>
      <c r="K117" s="121">
        <v>5</v>
      </c>
      <c r="L117" s="272"/>
      <c r="M117" s="271"/>
      <c r="N117" s="273">
        <f>ROUND($L$117*$K$117,2)</f>
        <v>0</v>
      </c>
      <c r="O117" s="271"/>
      <c r="P117" s="271"/>
      <c r="Q117" s="271"/>
      <c r="R117" s="119" t="s">
        <v>126</v>
      </c>
      <c r="S117" s="41"/>
      <c r="T117" s="122"/>
      <c r="U117" s="123" t="s">
        <v>38</v>
      </c>
      <c r="V117" s="22"/>
      <c r="W117" s="22"/>
      <c r="X117" s="124">
        <v>0</v>
      </c>
      <c r="Y117" s="124">
        <f>$X$117*$K$117</f>
        <v>0</v>
      </c>
      <c r="Z117" s="124">
        <v>0.00028</v>
      </c>
      <c r="AA117" s="125">
        <f>$Z$117*$K$117</f>
        <v>0.0013999999999999998</v>
      </c>
      <c r="AR117" s="80" t="s">
        <v>127</v>
      </c>
      <c r="AT117" s="80" t="s">
        <v>122</v>
      </c>
      <c r="AU117" s="80" t="s">
        <v>76</v>
      </c>
      <c r="AY117" s="6" t="s">
        <v>121</v>
      </c>
      <c r="BE117" s="126">
        <f>IF($U$117="základní",$N$117,0)</f>
        <v>0</v>
      </c>
      <c r="BF117" s="126">
        <f>IF($U$117="snížená",$N$117,0)</f>
        <v>0</v>
      </c>
      <c r="BG117" s="126">
        <f>IF($U$117="zákl. přenesená",$N$117,0)</f>
        <v>0</v>
      </c>
      <c r="BH117" s="126">
        <f>IF($U$117="sníž. přenesená",$N$117,0)</f>
        <v>0</v>
      </c>
      <c r="BI117" s="126">
        <f>IF($U$117="nulová",$N$117,0)</f>
        <v>0</v>
      </c>
      <c r="BJ117" s="80" t="s">
        <v>17</v>
      </c>
      <c r="BK117" s="126">
        <f>ROUND($L$117*$K$117,2)</f>
        <v>0</v>
      </c>
      <c r="BL117" s="80" t="s">
        <v>127</v>
      </c>
      <c r="BM117" s="80" t="s">
        <v>677</v>
      </c>
    </row>
    <row r="118" spans="2:47" s="6" customFormat="1" ht="16.5" customHeight="1">
      <c r="B118" s="21"/>
      <c r="C118" s="22"/>
      <c r="D118" s="22"/>
      <c r="E118" s="22"/>
      <c r="F118" s="265" t="s">
        <v>678</v>
      </c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41"/>
      <c r="T118" s="50"/>
      <c r="U118" s="22"/>
      <c r="V118" s="22"/>
      <c r="W118" s="22"/>
      <c r="X118" s="22"/>
      <c r="Y118" s="22"/>
      <c r="Z118" s="22"/>
      <c r="AA118" s="51"/>
      <c r="AT118" s="6" t="s">
        <v>129</v>
      </c>
      <c r="AU118" s="6" t="s">
        <v>76</v>
      </c>
    </row>
    <row r="119" spans="2:65" s="6" customFormat="1" ht="27" customHeight="1">
      <c r="B119" s="21"/>
      <c r="C119" s="117" t="s">
        <v>211</v>
      </c>
      <c r="D119" s="117" t="s">
        <v>122</v>
      </c>
      <c r="E119" s="118" t="s">
        <v>192</v>
      </c>
      <c r="F119" s="270" t="s">
        <v>193</v>
      </c>
      <c r="G119" s="271"/>
      <c r="H119" s="271"/>
      <c r="I119" s="271"/>
      <c r="J119" s="120" t="s">
        <v>136</v>
      </c>
      <c r="K119" s="121">
        <v>5</v>
      </c>
      <c r="L119" s="272"/>
      <c r="M119" s="271"/>
      <c r="N119" s="273">
        <f>ROUND($L$119*$K$119,2)</f>
        <v>0</v>
      </c>
      <c r="O119" s="271"/>
      <c r="P119" s="271"/>
      <c r="Q119" s="271"/>
      <c r="R119" s="119" t="s">
        <v>126</v>
      </c>
      <c r="S119" s="41"/>
      <c r="T119" s="122"/>
      <c r="U119" s="123" t="s">
        <v>38</v>
      </c>
      <c r="V119" s="22"/>
      <c r="W119" s="22"/>
      <c r="X119" s="124">
        <v>0.00066</v>
      </c>
      <c r="Y119" s="124">
        <f>$X$119*$K$119</f>
        <v>0.0033</v>
      </c>
      <c r="Z119" s="124">
        <v>0</v>
      </c>
      <c r="AA119" s="125">
        <f>$Z$119*$K$119</f>
        <v>0</v>
      </c>
      <c r="AR119" s="80" t="s">
        <v>127</v>
      </c>
      <c r="AT119" s="80" t="s">
        <v>122</v>
      </c>
      <c r="AU119" s="80" t="s">
        <v>76</v>
      </c>
      <c r="AY119" s="6" t="s">
        <v>121</v>
      </c>
      <c r="BE119" s="126">
        <f>IF($U$119="základní",$N$119,0)</f>
        <v>0</v>
      </c>
      <c r="BF119" s="126">
        <f>IF($U$119="snížená",$N$119,0)</f>
        <v>0</v>
      </c>
      <c r="BG119" s="126">
        <f>IF($U$119="zákl. přenesená",$N$119,0)</f>
        <v>0</v>
      </c>
      <c r="BH119" s="126">
        <f>IF($U$119="sníž. přenesená",$N$119,0)</f>
        <v>0</v>
      </c>
      <c r="BI119" s="126">
        <f>IF($U$119="nulová",$N$119,0)</f>
        <v>0</v>
      </c>
      <c r="BJ119" s="80" t="s">
        <v>17</v>
      </c>
      <c r="BK119" s="126">
        <f>ROUND($L$119*$K$119,2)</f>
        <v>0</v>
      </c>
      <c r="BL119" s="80" t="s">
        <v>127</v>
      </c>
      <c r="BM119" s="80" t="s">
        <v>679</v>
      </c>
    </row>
    <row r="120" spans="2:47" s="6" customFormat="1" ht="16.5" customHeight="1">
      <c r="B120" s="21"/>
      <c r="C120" s="22"/>
      <c r="D120" s="22"/>
      <c r="E120" s="22"/>
      <c r="F120" s="265" t="s">
        <v>680</v>
      </c>
      <c r="G120" s="244"/>
      <c r="H120" s="244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41"/>
      <c r="T120" s="50"/>
      <c r="U120" s="22"/>
      <c r="V120" s="22"/>
      <c r="W120" s="22"/>
      <c r="X120" s="22"/>
      <c r="Y120" s="22"/>
      <c r="Z120" s="22"/>
      <c r="AA120" s="51"/>
      <c r="AT120" s="6" t="s">
        <v>129</v>
      </c>
      <c r="AU120" s="6" t="s">
        <v>76</v>
      </c>
    </row>
    <row r="121" spans="2:65" s="6" customFormat="1" ht="27" customHeight="1">
      <c r="B121" s="21"/>
      <c r="C121" s="117" t="s">
        <v>215</v>
      </c>
      <c r="D121" s="117" t="s">
        <v>122</v>
      </c>
      <c r="E121" s="118" t="s">
        <v>196</v>
      </c>
      <c r="F121" s="270" t="s">
        <v>197</v>
      </c>
      <c r="G121" s="271"/>
      <c r="H121" s="271"/>
      <c r="I121" s="271"/>
      <c r="J121" s="120" t="s">
        <v>136</v>
      </c>
      <c r="K121" s="121">
        <v>5</v>
      </c>
      <c r="L121" s="272"/>
      <c r="M121" s="271"/>
      <c r="N121" s="273">
        <f>ROUND($L$121*$K$121,2)</f>
        <v>0</v>
      </c>
      <c r="O121" s="271"/>
      <c r="P121" s="271"/>
      <c r="Q121" s="271"/>
      <c r="R121" s="119" t="s">
        <v>126</v>
      </c>
      <c r="S121" s="41"/>
      <c r="T121" s="122"/>
      <c r="U121" s="123" t="s">
        <v>38</v>
      </c>
      <c r="V121" s="22"/>
      <c r="W121" s="22"/>
      <c r="X121" s="124">
        <v>0.00016</v>
      </c>
      <c r="Y121" s="124">
        <f>$X$121*$K$121</f>
        <v>0.0008</v>
      </c>
      <c r="Z121" s="124">
        <v>0</v>
      </c>
      <c r="AA121" s="125">
        <f>$Z$121*$K$121</f>
        <v>0</v>
      </c>
      <c r="AR121" s="80" t="s">
        <v>127</v>
      </c>
      <c r="AT121" s="80" t="s">
        <v>122</v>
      </c>
      <c r="AU121" s="80" t="s">
        <v>76</v>
      </c>
      <c r="AY121" s="6" t="s">
        <v>121</v>
      </c>
      <c r="BE121" s="126">
        <f>IF($U$121="základní",$N$121,0)</f>
        <v>0</v>
      </c>
      <c r="BF121" s="126">
        <f>IF($U$121="snížená",$N$121,0)</f>
        <v>0</v>
      </c>
      <c r="BG121" s="126">
        <f>IF($U$121="zákl. přenesená",$N$121,0)</f>
        <v>0</v>
      </c>
      <c r="BH121" s="126">
        <f>IF($U$121="sníž. přenesená",$N$121,0)</f>
        <v>0</v>
      </c>
      <c r="BI121" s="126">
        <f>IF($U$121="nulová",$N$121,0)</f>
        <v>0</v>
      </c>
      <c r="BJ121" s="80" t="s">
        <v>17</v>
      </c>
      <c r="BK121" s="126">
        <f>ROUND($L$121*$K$121,2)</f>
        <v>0</v>
      </c>
      <c r="BL121" s="80" t="s">
        <v>127</v>
      </c>
      <c r="BM121" s="80" t="s">
        <v>681</v>
      </c>
    </row>
    <row r="122" spans="2:47" s="6" customFormat="1" ht="16.5" customHeight="1">
      <c r="B122" s="21"/>
      <c r="C122" s="22"/>
      <c r="D122" s="22"/>
      <c r="E122" s="22"/>
      <c r="F122" s="265" t="s">
        <v>682</v>
      </c>
      <c r="G122" s="244"/>
      <c r="H122" s="244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41"/>
      <c r="T122" s="50"/>
      <c r="U122" s="22"/>
      <c r="V122" s="22"/>
      <c r="W122" s="22"/>
      <c r="X122" s="22"/>
      <c r="Y122" s="22"/>
      <c r="Z122" s="22"/>
      <c r="AA122" s="51"/>
      <c r="AT122" s="6" t="s">
        <v>129</v>
      </c>
      <c r="AU122" s="6" t="s">
        <v>76</v>
      </c>
    </row>
    <row r="123" spans="2:65" s="6" customFormat="1" ht="15.75" customHeight="1">
      <c r="B123" s="21"/>
      <c r="C123" s="117" t="s">
        <v>219</v>
      </c>
      <c r="D123" s="117" t="s">
        <v>122</v>
      </c>
      <c r="E123" s="118" t="s">
        <v>200</v>
      </c>
      <c r="F123" s="270" t="s">
        <v>201</v>
      </c>
      <c r="G123" s="271"/>
      <c r="H123" s="271"/>
      <c r="I123" s="271"/>
      <c r="J123" s="120" t="s">
        <v>125</v>
      </c>
      <c r="K123" s="121">
        <v>10</v>
      </c>
      <c r="L123" s="272"/>
      <c r="M123" s="271"/>
      <c r="N123" s="273">
        <f>ROUND($L$123*$K$123,2)</f>
        <v>0</v>
      </c>
      <c r="O123" s="271"/>
      <c r="P123" s="271"/>
      <c r="Q123" s="271"/>
      <c r="R123" s="119" t="s">
        <v>126</v>
      </c>
      <c r="S123" s="41"/>
      <c r="T123" s="122"/>
      <c r="U123" s="123" t="s">
        <v>38</v>
      </c>
      <c r="V123" s="22"/>
      <c r="W123" s="22"/>
      <c r="X123" s="124">
        <v>0</v>
      </c>
      <c r="Y123" s="124">
        <f>$X$123*$K$123</f>
        <v>0</v>
      </c>
      <c r="Z123" s="124">
        <v>0</v>
      </c>
      <c r="AA123" s="125">
        <f>$Z$123*$K$123</f>
        <v>0</v>
      </c>
      <c r="AR123" s="80" t="s">
        <v>127</v>
      </c>
      <c r="AT123" s="80" t="s">
        <v>122</v>
      </c>
      <c r="AU123" s="80" t="s">
        <v>76</v>
      </c>
      <c r="AY123" s="6" t="s">
        <v>121</v>
      </c>
      <c r="BE123" s="126">
        <f>IF($U$123="základní",$N$123,0)</f>
        <v>0</v>
      </c>
      <c r="BF123" s="126">
        <f>IF($U$123="snížená",$N$123,0)</f>
        <v>0</v>
      </c>
      <c r="BG123" s="126">
        <f>IF($U$123="zákl. přenesená",$N$123,0)</f>
        <v>0</v>
      </c>
      <c r="BH123" s="126">
        <f>IF($U$123="sníž. přenesená",$N$123,0)</f>
        <v>0</v>
      </c>
      <c r="BI123" s="126">
        <f>IF($U$123="nulová",$N$123,0)</f>
        <v>0</v>
      </c>
      <c r="BJ123" s="80" t="s">
        <v>17</v>
      </c>
      <c r="BK123" s="126">
        <f>ROUND($L$123*$K$123,2)</f>
        <v>0</v>
      </c>
      <c r="BL123" s="80" t="s">
        <v>127</v>
      </c>
      <c r="BM123" s="80" t="s">
        <v>683</v>
      </c>
    </row>
    <row r="124" spans="2:47" s="6" customFormat="1" ht="16.5" customHeight="1">
      <c r="B124" s="21"/>
      <c r="C124" s="22"/>
      <c r="D124" s="22"/>
      <c r="E124" s="22"/>
      <c r="F124" s="265" t="s">
        <v>684</v>
      </c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41"/>
      <c r="T124" s="50"/>
      <c r="U124" s="22"/>
      <c r="V124" s="22"/>
      <c r="W124" s="22"/>
      <c r="X124" s="22"/>
      <c r="Y124" s="22"/>
      <c r="Z124" s="22"/>
      <c r="AA124" s="51"/>
      <c r="AT124" s="6" t="s">
        <v>129</v>
      </c>
      <c r="AU124" s="6" t="s">
        <v>76</v>
      </c>
    </row>
    <row r="125" spans="2:65" s="6" customFormat="1" ht="15.75" customHeight="1">
      <c r="B125" s="21"/>
      <c r="C125" s="117" t="s">
        <v>224</v>
      </c>
      <c r="D125" s="117" t="s">
        <v>122</v>
      </c>
      <c r="E125" s="118" t="s">
        <v>204</v>
      </c>
      <c r="F125" s="270" t="s">
        <v>205</v>
      </c>
      <c r="G125" s="271"/>
      <c r="H125" s="271"/>
      <c r="I125" s="271"/>
      <c r="J125" s="120" t="s">
        <v>206</v>
      </c>
      <c r="K125" s="121">
        <v>1</v>
      </c>
      <c r="L125" s="272"/>
      <c r="M125" s="271"/>
      <c r="N125" s="273">
        <f>ROUND($L$125*$K$125,2)</f>
        <v>0</v>
      </c>
      <c r="O125" s="271"/>
      <c r="P125" s="271"/>
      <c r="Q125" s="271"/>
      <c r="R125" s="119" t="s">
        <v>126</v>
      </c>
      <c r="S125" s="41"/>
      <c r="T125" s="122"/>
      <c r="U125" s="123" t="s">
        <v>38</v>
      </c>
      <c r="V125" s="22"/>
      <c r="W125" s="22"/>
      <c r="X125" s="124">
        <v>0.00026</v>
      </c>
      <c r="Y125" s="124">
        <f>$X$125*$K$125</f>
        <v>0.00026</v>
      </c>
      <c r="Z125" s="124">
        <v>0</v>
      </c>
      <c r="AA125" s="125">
        <f>$Z$125*$K$125</f>
        <v>0</v>
      </c>
      <c r="AR125" s="80" t="s">
        <v>127</v>
      </c>
      <c r="AT125" s="80" t="s">
        <v>122</v>
      </c>
      <c r="AU125" s="80" t="s">
        <v>76</v>
      </c>
      <c r="AY125" s="6" t="s">
        <v>121</v>
      </c>
      <c r="BE125" s="126">
        <f>IF($U$125="základní",$N$125,0)</f>
        <v>0</v>
      </c>
      <c r="BF125" s="126">
        <f>IF($U$125="snížená",$N$125,0)</f>
        <v>0</v>
      </c>
      <c r="BG125" s="126">
        <f>IF($U$125="zákl. přenesená",$N$125,0)</f>
        <v>0</v>
      </c>
      <c r="BH125" s="126">
        <f>IF($U$125="sníž. přenesená",$N$125,0)</f>
        <v>0</v>
      </c>
      <c r="BI125" s="126">
        <f>IF($U$125="nulová",$N$125,0)</f>
        <v>0</v>
      </c>
      <c r="BJ125" s="80" t="s">
        <v>17</v>
      </c>
      <c r="BK125" s="126">
        <f>ROUND($L$125*$K$125,2)</f>
        <v>0</v>
      </c>
      <c r="BL125" s="80" t="s">
        <v>127</v>
      </c>
      <c r="BM125" s="80" t="s">
        <v>685</v>
      </c>
    </row>
    <row r="126" spans="2:47" s="6" customFormat="1" ht="16.5" customHeight="1">
      <c r="B126" s="21"/>
      <c r="C126" s="22"/>
      <c r="D126" s="22"/>
      <c r="E126" s="22"/>
      <c r="F126" s="265" t="s">
        <v>686</v>
      </c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41"/>
      <c r="T126" s="50"/>
      <c r="U126" s="22"/>
      <c r="V126" s="22"/>
      <c r="W126" s="22"/>
      <c r="X126" s="22"/>
      <c r="Y126" s="22"/>
      <c r="Z126" s="22"/>
      <c r="AA126" s="51"/>
      <c r="AT126" s="6" t="s">
        <v>129</v>
      </c>
      <c r="AU126" s="6" t="s">
        <v>76</v>
      </c>
    </row>
    <row r="127" spans="2:65" s="6" customFormat="1" ht="27" customHeight="1">
      <c r="B127" s="21"/>
      <c r="C127" s="117" t="s">
        <v>229</v>
      </c>
      <c r="D127" s="117" t="s">
        <v>122</v>
      </c>
      <c r="E127" s="118" t="s">
        <v>208</v>
      </c>
      <c r="F127" s="270" t="s">
        <v>209</v>
      </c>
      <c r="G127" s="271"/>
      <c r="H127" s="271"/>
      <c r="I127" s="271"/>
      <c r="J127" s="120" t="s">
        <v>136</v>
      </c>
      <c r="K127" s="121">
        <v>10</v>
      </c>
      <c r="L127" s="272"/>
      <c r="M127" s="271"/>
      <c r="N127" s="273">
        <f>ROUND($L$127*$K$127,2)</f>
        <v>0</v>
      </c>
      <c r="O127" s="271"/>
      <c r="P127" s="271"/>
      <c r="Q127" s="271"/>
      <c r="R127" s="119" t="s">
        <v>126</v>
      </c>
      <c r="S127" s="41"/>
      <c r="T127" s="122"/>
      <c r="U127" s="123" t="s">
        <v>38</v>
      </c>
      <c r="V127" s="22"/>
      <c r="W127" s="22"/>
      <c r="X127" s="124">
        <v>0.00019</v>
      </c>
      <c r="Y127" s="124">
        <f>$X$127*$K$127</f>
        <v>0.0019000000000000002</v>
      </c>
      <c r="Z127" s="124">
        <v>0</v>
      </c>
      <c r="AA127" s="125">
        <f>$Z$127*$K$127</f>
        <v>0</v>
      </c>
      <c r="AR127" s="80" t="s">
        <v>127</v>
      </c>
      <c r="AT127" s="80" t="s">
        <v>122</v>
      </c>
      <c r="AU127" s="80" t="s">
        <v>76</v>
      </c>
      <c r="AY127" s="6" t="s">
        <v>121</v>
      </c>
      <c r="BE127" s="126">
        <f>IF($U$127="základní",$N$127,0)</f>
        <v>0</v>
      </c>
      <c r="BF127" s="126">
        <f>IF($U$127="snížená",$N$127,0)</f>
        <v>0</v>
      </c>
      <c r="BG127" s="126">
        <f>IF($U$127="zákl. přenesená",$N$127,0)</f>
        <v>0</v>
      </c>
      <c r="BH127" s="126">
        <f>IF($U$127="sníž. přenesená",$N$127,0)</f>
        <v>0</v>
      </c>
      <c r="BI127" s="126">
        <f>IF($U$127="nulová",$N$127,0)</f>
        <v>0</v>
      </c>
      <c r="BJ127" s="80" t="s">
        <v>17</v>
      </c>
      <c r="BK127" s="126">
        <f>ROUND($L$127*$K$127,2)</f>
        <v>0</v>
      </c>
      <c r="BL127" s="80" t="s">
        <v>127</v>
      </c>
      <c r="BM127" s="80" t="s">
        <v>687</v>
      </c>
    </row>
    <row r="128" spans="2:47" s="6" customFormat="1" ht="16.5" customHeight="1">
      <c r="B128" s="21"/>
      <c r="C128" s="22"/>
      <c r="D128" s="22"/>
      <c r="E128" s="22"/>
      <c r="F128" s="265" t="s">
        <v>688</v>
      </c>
      <c r="G128" s="244"/>
      <c r="H128" s="244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41"/>
      <c r="T128" s="50"/>
      <c r="U128" s="22"/>
      <c r="V128" s="22"/>
      <c r="W128" s="22"/>
      <c r="X128" s="22"/>
      <c r="Y128" s="22"/>
      <c r="Z128" s="22"/>
      <c r="AA128" s="51"/>
      <c r="AT128" s="6" t="s">
        <v>129</v>
      </c>
      <c r="AU128" s="6" t="s">
        <v>76</v>
      </c>
    </row>
    <row r="129" spans="2:65" s="6" customFormat="1" ht="27" customHeight="1">
      <c r="B129" s="21"/>
      <c r="C129" s="117" t="s">
        <v>233</v>
      </c>
      <c r="D129" s="117" t="s">
        <v>122</v>
      </c>
      <c r="E129" s="118" t="s">
        <v>212</v>
      </c>
      <c r="F129" s="270" t="s">
        <v>213</v>
      </c>
      <c r="G129" s="271"/>
      <c r="H129" s="271"/>
      <c r="I129" s="271"/>
      <c r="J129" s="120" t="s">
        <v>136</v>
      </c>
      <c r="K129" s="121">
        <v>10</v>
      </c>
      <c r="L129" s="272"/>
      <c r="M129" s="271"/>
      <c r="N129" s="273">
        <f>ROUND($L$129*$K$129,2)</f>
        <v>0</v>
      </c>
      <c r="O129" s="271"/>
      <c r="P129" s="271"/>
      <c r="Q129" s="271"/>
      <c r="R129" s="119" t="s">
        <v>126</v>
      </c>
      <c r="S129" s="41"/>
      <c r="T129" s="122"/>
      <c r="U129" s="123" t="s">
        <v>38</v>
      </c>
      <c r="V129" s="22"/>
      <c r="W129" s="22"/>
      <c r="X129" s="124">
        <v>1E-05</v>
      </c>
      <c r="Y129" s="124">
        <f>$X$129*$K$129</f>
        <v>0.0001</v>
      </c>
      <c r="Z129" s="124">
        <v>0</v>
      </c>
      <c r="AA129" s="125">
        <f>$Z$129*$K$129</f>
        <v>0</v>
      </c>
      <c r="AR129" s="80" t="s">
        <v>127</v>
      </c>
      <c r="AT129" s="80" t="s">
        <v>122</v>
      </c>
      <c r="AU129" s="80" t="s">
        <v>76</v>
      </c>
      <c r="AY129" s="6" t="s">
        <v>121</v>
      </c>
      <c r="BE129" s="126">
        <f>IF($U$129="základní",$N$129,0)</f>
        <v>0</v>
      </c>
      <c r="BF129" s="126">
        <f>IF($U$129="snížená",$N$129,0)</f>
        <v>0</v>
      </c>
      <c r="BG129" s="126">
        <f>IF($U$129="zákl. přenesená",$N$129,0)</f>
        <v>0</v>
      </c>
      <c r="BH129" s="126">
        <f>IF($U$129="sníž. přenesená",$N$129,0)</f>
        <v>0</v>
      </c>
      <c r="BI129" s="126">
        <f>IF($U$129="nulová",$N$129,0)</f>
        <v>0</v>
      </c>
      <c r="BJ129" s="80" t="s">
        <v>17</v>
      </c>
      <c r="BK129" s="126">
        <f>ROUND($L$129*$K$129,2)</f>
        <v>0</v>
      </c>
      <c r="BL129" s="80" t="s">
        <v>127</v>
      </c>
      <c r="BM129" s="80" t="s">
        <v>689</v>
      </c>
    </row>
    <row r="130" spans="2:47" s="6" customFormat="1" ht="16.5" customHeight="1">
      <c r="B130" s="21"/>
      <c r="C130" s="22"/>
      <c r="D130" s="22"/>
      <c r="E130" s="22"/>
      <c r="F130" s="265" t="s">
        <v>690</v>
      </c>
      <c r="G130" s="244"/>
      <c r="H130" s="244"/>
      <c r="I130" s="244"/>
      <c r="J130" s="244"/>
      <c r="K130" s="244"/>
      <c r="L130" s="244"/>
      <c r="M130" s="244"/>
      <c r="N130" s="244"/>
      <c r="O130" s="244"/>
      <c r="P130" s="244"/>
      <c r="Q130" s="244"/>
      <c r="R130" s="244"/>
      <c r="S130" s="41"/>
      <c r="T130" s="50"/>
      <c r="U130" s="22"/>
      <c r="V130" s="22"/>
      <c r="W130" s="22"/>
      <c r="X130" s="22"/>
      <c r="Y130" s="22"/>
      <c r="Z130" s="22"/>
      <c r="AA130" s="51"/>
      <c r="AT130" s="6" t="s">
        <v>129</v>
      </c>
      <c r="AU130" s="6" t="s">
        <v>76</v>
      </c>
    </row>
    <row r="131" spans="2:65" s="6" customFormat="1" ht="27" customHeight="1">
      <c r="B131" s="21"/>
      <c r="C131" s="117" t="s">
        <v>237</v>
      </c>
      <c r="D131" s="117" t="s">
        <v>122</v>
      </c>
      <c r="E131" s="118" t="s">
        <v>216</v>
      </c>
      <c r="F131" s="270" t="s">
        <v>217</v>
      </c>
      <c r="G131" s="271"/>
      <c r="H131" s="271"/>
      <c r="I131" s="271"/>
      <c r="J131" s="120" t="s">
        <v>158</v>
      </c>
      <c r="K131" s="121">
        <v>0.009</v>
      </c>
      <c r="L131" s="272"/>
      <c r="M131" s="271"/>
      <c r="N131" s="273">
        <f>ROUND($L$131*$K$131,2)</f>
        <v>0</v>
      </c>
      <c r="O131" s="271"/>
      <c r="P131" s="271"/>
      <c r="Q131" s="271"/>
      <c r="R131" s="119" t="s">
        <v>126</v>
      </c>
      <c r="S131" s="41"/>
      <c r="T131" s="122"/>
      <c r="U131" s="123" t="s">
        <v>38</v>
      </c>
      <c r="V131" s="22"/>
      <c r="W131" s="22"/>
      <c r="X131" s="124">
        <v>0</v>
      </c>
      <c r="Y131" s="124">
        <f>$X$131*$K$131</f>
        <v>0</v>
      </c>
      <c r="Z131" s="124">
        <v>0</v>
      </c>
      <c r="AA131" s="125">
        <f>$Z$131*$K$131</f>
        <v>0</v>
      </c>
      <c r="AR131" s="80" t="s">
        <v>127</v>
      </c>
      <c r="AT131" s="80" t="s">
        <v>122</v>
      </c>
      <c r="AU131" s="80" t="s">
        <v>76</v>
      </c>
      <c r="AY131" s="6" t="s">
        <v>121</v>
      </c>
      <c r="BE131" s="126">
        <f>IF($U$131="základní",$N$131,0)</f>
        <v>0</v>
      </c>
      <c r="BF131" s="126">
        <f>IF($U$131="snížená",$N$131,0)</f>
        <v>0</v>
      </c>
      <c r="BG131" s="126">
        <f>IF($U$131="zákl. přenesená",$N$131,0)</f>
        <v>0</v>
      </c>
      <c r="BH131" s="126">
        <f>IF($U$131="sníž. přenesená",$N$131,0)</f>
        <v>0</v>
      </c>
      <c r="BI131" s="126">
        <f>IF($U$131="nulová",$N$131,0)</f>
        <v>0</v>
      </c>
      <c r="BJ131" s="80" t="s">
        <v>17</v>
      </c>
      <c r="BK131" s="126">
        <f>ROUND($L$131*$K$131,2)</f>
        <v>0</v>
      </c>
      <c r="BL131" s="80" t="s">
        <v>127</v>
      </c>
      <c r="BM131" s="80" t="s">
        <v>691</v>
      </c>
    </row>
    <row r="132" spans="2:47" s="6" customFormat="1" ht="16.5" customHeight="1">
      <c r="B132" s="21"/>
      <c r="C132" s="22"/>
      <c r="D132" s="22"/>
      <c r="E132" s="22"/>
      <c r="F132" s="265" t="s">
        <v>692</v>
      </c>
      <c r="G132" s="244"/>
      <c r="H132" s="244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41"/>
      <c r="T132" s="50"/>
      <c r="U132" s="22"/>
      <c r="V132" s="22"/>
      <c r="W132" s="22"/>
      <c r="X132" s="22"/>
      <c r="Y132" s="22"/>
      <c r="Z132" s="22"/>
      <c r="AA132" s="51"/>
      <c r="AT132" s="6" t="s">
        <v>129</v>
      </c>
      <c r="AU132" s="6" t="s">
        <v>76</v>
      </c>
    </row>
    <row r="133" spans="2:63" s="106" customFormat="1" ht="30.75" customHeight="1">
      <c r="B133" s="107"/>
      <c r="C133" s="108"/>
      <c r="D133" s="116" t="s">
        <v>105</v>
      </c>
      <c r="E133" s="108"/>
      <c r="F133" s="108"/>
      <c r="G133" s="108"/>
      <c r="H133" s="108"/>
      <c r="I133" s="108"/>
      <c r="J133" s="108"/>
      <c r="K133" s="108"/>
      <c r="L133" s="108"/>
      <c r="M133" s="108"/>
      <c r="N133" s="269">
        <f>$BK$133</f>
        <v>0</v>
      </c>
      <c r="O133" s="268"/>
      <c r="P133" s="268"/>
      <c r="Q133" s="268"/>
      <c r="R133" s="108"/>
      <c r="S133" s="110"/>
      <c r="T133" s="111"/>
      <c r="U133" s="108"/>
      <c r="V133" s="108"/>
      <c r="W133" s="112">
        <f>SUM($W$134:$W$163)</f>
        <v>0</v>
      </c>
      <c r="X133" s="108"/>
      <c r="Y133" s="112">
        <f>SUM($Y$134:$Y$163)</f>
        <v>0.14892000000000002</v>
      </c>
      <c r="Z133" s="108"/>
      <c r="AA133" s="113">
        <f>SUM($AA$134:$AA$163)</f>
        <v>0.21682</v>
      </c>
      <c r="AR133" s="114" t="s">
        <v>76</v>
      </c>
      <c r="AT133" s="114" t="s">
        <v>67</v>
      </c>
      <c r="AU133" s="114" t="s">
        <v>17</v>
      </c>
      <c r="AY133" s="114" t="s">
        <v>121</v>
      </c>
      <c r="BK133" s="115">
        <f>SUM($BK$134:$BK$163)</f>
        <v>0</v>
      </c>
    </row>
    <row r="134" spans="2:65" s="6" customFormat="1" ht="15.75" customHeight="1">
      <c r="B134" s="21"/>
      <c r="C134" s="117" t="s">
        <v>241</v>
      </c>
      <c r="D134" s="117" t="s">
        <v>122</v>
      </c>
      <c r="E134" s="118" t="s">
        <v>220</v>
      </c>
      <c r="F134" s="270" t="s">
        <v>221</v>
      </c>
      <c r="G134" s="271"/>
      <c r="H134" s="271"/>
      <c r="I134" s="271"/>
      <c r="J134" s="120" t="s">
        <v>222</v>
      </c>
      <c r="K134" s="121">
        <v>4</v>
      </c>
      <c r="L134" s="272"/>
      <c r="M134" s="271"/>
      <c r="N134" s="273">
        <f>ROUND($L$134*$K$134,2)</f>
        <v>0</v>
      </c>
      <c r="O134" s="271"/>
      <c r="P134" s="271"/>
      <c r="Q134" s="271"/>
      <c r="R134" s="119" t="s">
        <v>126</v>
      </c>
      <c r="S134" s="41"/>
      <c r="T134" s="122"/>
      <c r="U134" s="123" t="s">
        <v>38</v>
      </c>
      <c r="V134" s="22"/>
      <c r="W134" s="22"/>
      <c r="X134" s="124">
        <v>0</v>
      </c>
      <c r="Y134" s="124">
        <f>$X$134*$K$134</f>
        <v>0</v>
      </c>
      <c r="Z134" s="124">
        <v>0.01933</v>
      </c>
      <c r="AA134" s="125">
        <f>$Z$134*$K$134</f>
        <v>0.07732</v>
      </c>
      <c r="AR134" s="80" t="s">
        <v>127</v>
      </c>
      <c r="AT134" s="80" t="s">
        <v>122</v>
      </c>
      <c r="AU134" s="80" t="s">
        <v>76</v>
      </c>
      <c r="AY134" s="6" t="s">
        <v>121</v>
      </c>
      <c r="BE134" s="126">
        <f>IF($U$134="základní",$N$134,0)</f>
        <v>0</v>
      </c>
      <c r="BF134" s="126">
        <f>IF($U$134="snížená",$N$134,0)</f>
        <v>0</v>
      </c>
      <c r="BG134" s="126">
        <f>IF($U$134="zákl. přenesená",$N$134,0)</f>
        <v>0</v>
      </c>
      <c r="BH134" s="126">
        <f>IF($U$134="sníž. přenesená",$N$134,0)</f>
        <v>0</v>
      </c>
      <c r="BI134" s="126">
        <f>IF($U$134="nulová",$N$134,0)</f>
        <v>0</v>
      </c>
      <c r="BJ134" s="80" t="s">
        <v>17</v>
      </c>
      <c r="BK134" s="126">
        <f>ROUND($L$134*$K$134,2)</f>
        <v>0</v>
      </c>
      <c r="BL134" s="80" t="s">
        <v>127</v>
      </c>
      <c r="BM134" s="80" t="s">
        <v>693</v>
      </c>
    </row>
    <row r="135" spans="2:47" s="6" customFormat="1" ht="16.5" customHeight="1">
      <c r="B135" s="21"/>
      <c r="C135" s="22"/>
      <c r="D135" s="22"/>
      <c r="E135" s="22"/>
      <c r="F135" s="265" t="s">
        <v>694</v>
      </c>
      <c r="G135" s="244"/>
      <c r="H135" s="244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41"/>
      <c r="T135" s="50"/>
      <c r="U135" s="22"/>
      <c r="V135" s="22"/>
      <c r="W135" s="22"/>
      <c r="X135" s="22"/>
      <c r="Y135" s="22"/>
      <c r="Z135" s="22"/>
      <c r="AA135" s="51"/>
      <c r="AT135" s="6" t="s">
        <v>129</v>
      </c>
      <c r="AU135" s="6" t="s">
        <v>76</v>
      </c>
    </row>
    <row r="136" spans="2:65" s="6" customFormat="1" ht="27" customHeight="1">
      <c r="B136" s="21"/>
      <c r="C136" s="117" t="s">
        <v>245</v>
      </c>
      <c r="D136" s="117" t="s">
        <v>122</v>
      </c>
      <c r="E136" s="118" t="s">
        <v>225</v>
      </c>
      <c r="F136" s="270" t="s">
        <v>226</v>
      </c>
      <c r="G136" s="271"/>
      <c r="H136" s="271"/>
      <c r="I136" s="271"/>
      <c r="J136" s="120" t="s">
        <v>222</v>
      </c>
      <c r="K136" s="121">
        <v>2</v>
      </c>
      <c r="L136" s="272"/>
      <c r="M136" s="271"/>
      <c r="N136" s="273">
        <f>ROUND($L$136*$K$136,2)</f>
        <v>0</v>
      </c>
      <c r="O136" s="271"/>
      <c r="P136" s="271"/>
      <c r="Q136" s="271"/>
      <c r="R136" s="119" t="s">
        <v>126</v>
      </c>
      <c r="S136" s="41"/>
      <c r="T136" s="122"/>
      <c r="U136" s="123" t="s">
        <v>38</v>
      </c>
      <c r="V136" s="22"/>
      <c r="W136" s="22"/>
      <c r="X136" s="124">
        <v>0.02407</v>
      </c>
      <c r="Y136" s="124">
        <f>$X$136*$K$136</f>
        <v>0.04814</v>
      </c>
      <c r="Z136" s="124">
        <v>0</v>
      </c>
      <c r="AA136" s="125">
        <f>$Z$136*$K$136</f>
        <v>0</v>
      </c>
      <c r="AR136" s="80" t="s">
        <v>127</v>
      </c>
      <c r="AT136" s="80" t="s">
        <v>122</v>
      </c>
      <c r="AU136" s="80" t="s">
        <v>76</v>
      </c>
      <c r="AY136" s="6" t="s">
        <v>121</v>
      </c>
      <c r="BE136" s="126">
        <f>IF($U$136="základní",$N$136,0)</f>
        <v>0</v>
      </c>
      <c r="BF136" s="126">
        <f>IF($U$136="snížená",$N$136,0)</f>
        <v>0</v>
      </c>
      <c r="BG136" s="126">
        <f>IF($U$136="zákl. přenesená",$N$136,0)</f>
        <v>0</v>
      </c>
      <c r="BH136" s="126">
        <f>IF($U$136="sníž. přenesená",$N$136,0)</f>
        <v>0</v>
      </c>
      <c r="BI136" s="126">
        <f>IF($U$136="nulová",$N$136,0)</f>
        <v>0</v>
      </c>
      <c r="BJ136" s="80" t="s">
        <v>17</v>
      </c>
      <c r="BK136" s="126">
        <f>ROUND($L$136*$K$136,2)</f>
        <v>0</v>
      </c>
      <c r="BL136" s="80" t="s">
        <v>127</v>
      </c>
      <c r="BM136" s="80" t="s">
        <v>695</v>
      </c>
    </row>
    <row r="137" spans="2:47" s="6" customFormat="1" ht="16.5" customHeight="1">
      <c r="B137" s="21"/>
      <c r="C137" s="22"/>
      <c r="D137" s="22"/>
      <c r="E137" s="22"/>
      <c r="F137" s="265" t="s">
        <v>696</v>
      </c>
      <c r="G137" s="244"/>
      <c r="H137" s="244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41"/>
      <c r="T137" s="50"/>
      <c r="U137" s="22"/>
      <c r="V137" s="22"/>
      <c r="W137" s="22"/>
      <c r="X137" s="22"/>
      <c r="Y137" s="22"/>
      <c r="Z137" s="22"/>
      <c r="AA137" s="51"/>
      <c r="AT137" s="6" t="s">
        <v>129</v>
      </c>
      <c r="AU137" s="6" t="s">
        <v>76</v>
      </c>
    </row>
    <row r="138" spans="2:65" s="6" customFormat="1" ht="15.75" customHeight="1">
      <c r="B138" s="21"/>
      <c r="C138" s="117" t="s">
        <v>249</v>
      </c>
      <c r="D138" s="117" t="s">
        <v>122</v>
      </c>
      <c r="E138" s="118" t="s">
        <v>697</v>
      </c>
      <c r="F138" s="270" t="s">
        <v>698</v>
      </c>
      <c r="G138" s="271"/>
      <c r="H138" s="271"/>
      <c r="I138" s="271"/>
      <c r="J138" s="120" t="s">
        <v>222</v>
      </c>
      <c r="K138" s="121">
        <v>1</v>
      </c>
      <c r="L138" s="272"/>
      <c r="M138" s="271"/>
      <c r="N138" s="273">
        <f>ROUND($L$138*$K$138,2)</f>
        <v>0</v>
      </c>
      <c r="O138" s="271"/>
      <c r="P138" s="271"/>
      <c r="Q138" s="271"/>
      <c r="R138" s="119" t="s">
        <v>126</v>
      </c>
      <c r="S138" s="41"/>
      <c r="T138" s="122"/>
      <c r="U138" s="123" t="s">
        <v>38</v>
      </c>
      <c r="V138" s="22"/>
      <c r="W138" s="22"/>
      <c r="X138" s="124">
        <v>0.02501</v>
      </c>
      <c r="Y138" s="124">
        <f>$X$138*$K$138</f>
        <v>0.02501</v>
      </c>
      <c r="Z138" s="124">
        <v>0</v>
      </c>
      <c r="AA138" s="125">
        <f>$Z$138*$K$138</f>
        <v>0</v>
      </c>
      <c r="AR138" s="80" t="s">
        <v>127</v>
      </c>
      <c r="AT138" s="80" t="s">
        <v>122</v>
      </c>
      <c r="AU138" s="80" t="s">
        <v>76</v>
      </c>
      <c r="AY138" s="6" t="s">
        <v>121</v>
      </c>
      <c r="BE138" s="126">
        <f>IF($U$138="základní",$N$138,0)</f>
        <v>0</v>
      </c>
      <c r="BF138" s="126">
        <f>IF($U$138="snížená",$N$138,0)</f>
        <v>0</v>
      </c>
      <c r="BG138" s="126">
        <f>IF($U$138="zákl. přenesená",$N$138,0)</f>
        <v>0</v>
      </c>
      <c r="BH138" s="126">
        <f>IF($U$138="sníž. přenesená",$N$138,0)</f>
        <v>0</v>
      </c>
      <c r="BI138" s="126">
        <f>IF($U$138="nulová",$N$138,0)</f>
        <v>0</v>
      </c>
      <c r="BJ138" s="80" t="s">
        <v>17</v>
      </c>
      <c r="BK138" s="126">
        <f>ROUND($L$138*$K$138,2)</f>
        <v>0</v>
      </c>
      <c r="BL138" s="80" t="s">
        <v>127</v>
      </c>
      <c r="BM138" s="80" t="s">
        <v>699</v>
      </c>
    </row>
    <row r="139" spans="2:47" s="6" customFormat="1" ht="16.5" customHeight="1">
      <c r="B139" s="21"/>
      <c r="C139" s="22"/>
      <c r="D139" s="22"/>
      <c r="E139" s="22"/>
      <c r="F139" s="265" t="s">
        <v>700</v>
      </c>
      <c r="G139" s="244"/>
      <c r="H139" s="244"/>
      <c r="I139" s="244"/>
      <c r="J139" s="244"/>
      <c r="K139" s="244"/>
      <c r="L139" s="244"/>
      <c r="M139" s="244"/>
      <c r="N139" s="244"/>
      <c r="O139" s="244"/>
      <c r="P139" s="244"/>
      <c r="Q139" s="244"/>
      <c r="R139" s="244"/>
      <c r="S139" s="41"/>
      <c r="T139" s="50"/>
      <c r="U139" s="22"/>
      <c r="V139" s="22"/>
      <c r="W139" s="22"/>
      <c r="X139" s="22"/>
      <c r="Y139" s="22"/>
      <c r="Z139" s="22"/>
      <c r="AA139" s="51"/>
      <c r="AT139" s="6" t="s">
        <v>129</v>
      </c>
      <c r="AU139" s="6" t="s">
        <v>76</v>
      </c>
    </row>
    <row r="140" spans="2:65" s="6" customFormat="1" ht="27" customHeight="1">
      <c r="B140" s="21"/>
      <c r="C140" s="117" t="s">
        <v>253</v>
      </c>
      <c r="D140" s="117" t="s">
        <v>122</v>
      </c>
      <c r="E140" s="118" t="s">
        <v>701</v>
      </c>
      <c r="F140" s="270" t="s">
        <v>702</v>
      </c>
      <c r="G140" s="271"/>
      <c r="H140" s="271"/>
      <c r="I140" s="271"/>
      <c r="J140" s="120" t="s">
        <v>222</v>
      </c>
      <c r="K140" s="121">
        <v>2</v>
      </c>
      <c r="L140" s="272"/>
      <c r="M140" s="271"/>
      <c r="N140" s="273">
        <f>ROUND($L$140*$K$140,2)</f>
        <v>0</v>
      </c>
      <c r="O140" s="271"/>
      <c r="P140" s="271"/>
      <c r="Q140" s="271"/>
      <c r="R140" s="119" t="s">
        <v>126</v>
      </c>
      <c r="S140" s="41"/>
      <c r="T140" s="122"/>
      <c r="U140" s="123" t="s">
        <v>38</v>
      </c>
      <c r="V140" s="22"/>
      <c r="W140" s="22"/>
      <c r="X140" s="124">
        <v>0</v>
      </c>
      <c r="Y140" s="124">
        <f>$X$140*$K$140</f>
        <v>0</v>
      </c>
      <c r="Z140" s="124">
        <v>0.0172</v>
      </c>
      <c r="AA140" s="125">
        <f>$Z$140*$K$140</f>
        <v>0.0344</v>
      </c>
      <c r="AR140" s="80" t="s">
        <v>127</v>
      </c>
      <c r="AT140" s="80" t="s">
        <v>122</v>
      </c>
      <c r="AU140" s="80" t="s">
        <v>76</v>
      </c>
      <c r="AY140" s="6" t="s">
        <v>121</v>
      </c>
      <c r="BE140" s="126">
        <f>IF($U$140="základní",$N$140,0)</f>
        <v>0</v>
      </c>
      <c r="BF140" s="126">
        <f>IF($U$140="snížená",$N$140,0)</f>
        <v>0</v>
      </c>
      <c r="BG140" s="126">
        <f>IF($U$140="zákl. přenesená",$N$140,0)</f>
        <v>0</v>
      </c>
      <c r="BH140" s="126">
        <f>IF($U$140="sníž. přenesená",$N$140,0)</f>
        <v>0</v>
      </c>
      <c r="BI140" s="126">
        <f>IF($U$140="nulová",$N$140,0)</f>
        <v>0</v>
      </c>
      <c r="BJ140" s="80" t="s">
        <v>17</v>
      </c>
      <c r="BK140" s="126">
        <f>ROUND($L$140*$K$140,2)</f>
        <v>0</v>
      </c>
      <c r="BL140" s="80" t="s">
        <v>127</v>
      </c>
      <c r="BM140" s="80" t="s">
        <v>703</v>
      </c>
    </row>
    <row r="141" spans="2:47" s="6" customFormat="1" ht="16.5" customHeight="1">
      <c r="B141" s="21"/>
      <c r="C141" s="22"/>
      <c r="D141" s="22"/>
      <c r="E141" s="22"/>
      <c r="F141" s="265" t="s">
        <v>704</v>
      </c>
      <c r="G141" s="244"/>
      <c r="H141" s="244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41"/>
      <c r="T141" s="50"/>
      <c r="U141" s="22"/>
      <c r="V141" s="22"/>
      <c r="W141" s="22"/>
      <c r="X141" s="22"/>
      <c r="Y141" s="22"/>
      <c r="Z141" s="22"/>
      <c r="AA141" s="51"/>
      <c r="AT141" s="6" t="s">
        <v>129</v>
      </c>
      <c r="AU141" s="6" t="s">
        <v>76</v>
      </c>
    </row>
    <row r="142" spans="2:65" s="6" customFormat="1" ht="15.75" customHeight="1">
      <c r="B142" s="21"/>
      <c r="C142" s="117" t="s">
        <v>258</v>
      </c>
      <c r="D142" s="117" t="s">
        <v>122</v>
      </c>
      <c r="E142" s="118" t="s">
        <v>230</v>
      </c>
      <c r="F142" s="270" t="s">
        <v>231</v>
      </c>
      <c r="G142" s="271"/>
      <c r="H142" s="271"/>
      <c r="I142" s="271"/>
      <c r="J142" s="120" t="s">
        <v>222</v>
      </c>
      <c r="K142" s="121">
        <v>5</v>
      </c>
      <c r="L142" s="272"/>
      <c r="M142" s="271"/>
      <c r="N142" s="273">
        <f>ROUND($L$142*$K$142,2)</f>
        <v>0</v>
      </c>
      <c r="O142" s="271"/>
      <c r="P142" s="271"/>
      <c r="Q142" s="271"/>
      <c r="R142" s="119" t="s">
        <v>126</v>
      </c>
      <c r="S142" s="41"/>
      <c r="T142" s="122"/>
      <c r="U142" s="123" t="s">
        <v>38</v>
      </c>
      <c r="V142" s="22"/>
      <c r="W142" s="22"/>
      <c r="X142" s="124">
        <v>0</v>
      </c>
      <c r="Y142" s="124">
        <f>$X$142*$K$142</f>
        <v>0</v>
      </c>
      <c r="Z142" s="124">
        <v>0.01946</v>
      </c>
      <c r="AA142" s="125">
        <f>$Z$142*$K$142</f>
        <v>0.09730000000000001</v>
      </c>
      <c r="AR142" s="80" t="s">
        <v>127</v>
      </c>
      <c r="AT142" s="80" t="s">
        <v>122</v>
      </c>
      <c r="AU142" s="80" t="s">
        <v>76</v>
      </c>
      <c r="AY142" s="6" t="s">
        <v>121</v>
      </c>
      <c r="BE142" s="126">
        <f>IF($U$142="základní",$N$142,0)</f>
        <v>0</v>
      </c>
      <c r="BF142" s="126">
        <f>IF($U$142="snížená",$N$142,0)</f>
        <v>0</v>
      </c>
      <c r="BG142" s="126">
        <f>IF($U$142="zákl. přenesená",$N$142,0)</f>
        <v>0</v>
      </c>
      <c r="BH142" s="126">
        <f>IF($U$142="sníž. přenesená",$N$142,0)</f>
        <v>0</v>
      </c>
      <c r="BI142" s="126">
        <f>IF($U$142="nulová",$N$142,0)</f>
        <v>0</v>
      </c>
      <c r="BJ142" s="80" t="s">
        <v>17</v>
      </c>
      <c r="BK142" s="126">
        <f>ROUND($L$142*$K$142,2)</f>
        <v>0</v>
      </c>
      <c r="BL142" s="80" t="s">
        <v>127</v>
      </c>
      <c r="BM142" s="80" t="s">
        <v>705</v>
      </c>
    </row>
    <row r="143" spans="2:47" s="6" customFormat="1" ht="16.5" customHeight="1">
      <c r="B143" s="21"/>
      <c r="C143" s="22"/>
      <c r="D143" s="22"/>
      <c r="E143" s="22"/>
      <c r="F143" s="265" t="s">
        <v>706</v>
      </c>
      <c r="G143" s="244"/>
      <c r="H143" s="244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41"/>
      <c r="T143" s="50"/>
      <c r="U143" s="22"/>
      <c r="V143" s="22"/>
      <c r="W143" s="22"/>
      <c r="X143" s="22"/>
      <c r="Y143" s="22"/>
      <c r="Z143" s="22"/>
      <c r="AA143" s="51"/>
      <c r="AT143" s="6" t="s">
        <v>129</v>
      </c>
      <c r="AU143" s="6" t="s">
        <v>76</v>
      </c>
    </row>
    <row r="144" spans="2:65" s="6" customFormat="1" ht="27" customHeight="1">
      <c r="B144" s="21"/>
      <c r="C144" s="117" t="s">
        <v>262</v>
      </c>
      <c r="D144" s="117" t="s">
        <v>122</v>
      </c>
      <c r="E144" s="118" t="s">
        <v>234</v>
      </c>
      <c r="F144" s="270" t="s">
        <v>235</v>
      </c>
      <c r="G144" s="271"/>
      <c r="H144" s="271"/>
      <c r="I144" s="271"/>
      <c r="J144" s="120" t="s">
        <v>222</v>
      </c>
      <c r="K144" s="121">
        <v>2</v>
      </c>
      <c r="L144" s="272"/>
      <c r="M144" s="271"/>
      <c r="N144" s="273">
        <f>ROUND($L$144*$K$144,2)</f>
        <v>0</v>
      </c>
      <c r="O144" s="271"/>
      <c r="P144" s="271"/>
      <c r="Q144" s="271"/>
      <c r="R144" s="119" t="s">
        <v>126</v>
      </c>
      <c r="S144" s="41"/>
      <c r="T144" s="122"/>
      <c r="U144" s="123" t="s">
        <v>38</v>
      </c>
      <c r="V144" s="22"/>
      <c r="W144" s="22"/>
      <c r="X144" s="124">
        <v>0.01558</v>
      </c>
      <c r="Y144" s="124">
        <f>$X$144*$K$144</f>
        <v>0.03116</v>
      </c>
      <c r="Z144" s="124">
        <v>0</v>
      </c>
      <c r="AA144" s="125">
        <f>$Z$144*$K$144</f>
        <v>0</v>
      </c>
      <c r="AR144" s="80" t="s">
        <v>127</v>
      </c>
      <c r="AT144" s="80" t="s">
        <v>122</v>
      </c>
      <c r="AU144" s="80" t="s">
        <v>76</v>
      </c>
      <c r="AY144" s="6" t="s">
        <v>121</v>
      </c>
      <c r="BE144" s="126">
        <f>IF($U$144="základní",$N$144,0)</f>
        <v>0</v>
      </c>
      <c r="BF144" s="126">
        <f>IF($U$144="snížená",$N$144,0)</f>
        <v>0</v>
      </c>
      <c r="BG144" s="126">
        <f>IF($U$144="zákl. přenesená",$N$144,0)</f>
        <v>0</v>
      </c>
      <c r="BH144" s="126">
        <f>IF($U$144="sníž. přenesená",$N$144,0)</f>
        <v>0</v>
      </c>
      <c r="BI144" s="126">
        <f>IF($U$144="nulová",$N$144,0)</f>
        <v>0</v>
      </c>
      <c r="BJ144" s="80" t="s">
        <v>17</v>
      </c>
      <c r="BK144" s="126">
        <f>ROUND($L$144*$K$144,2)</f>
        <v>0</v>
      </c>
      <c r="BL144" s="80" t="s">
        <v>127</v>
      </c>
      <c r="BM144" s="80" t="s">
        <v>707</v>
      </c>
    </row>
    <row r="145" spans="2:47" s="6" customFormat="1" ht="16.5" customHeight="1">
      <c r="B145" s="21"/>
      <c r="C145" s="22"/>
      <c r="D145" s="22"/>
      <c r="E145" s="22"/>
      <c r="F145" s="265" t="s">
        <v>708</v>
      </c>
      <c r="G145" s="244"/>
      <c r="H145" s="244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41"/>
      <c r="T145" s="50"/>
      <c r="U145" s="22"/>
      <c r="V145" s="22"/>
      <c r="W145" s="22"/>
      <c r="X145" s="22"/>
      <c r="Y145" s="22"/>
      <c r="Z145" s="22"/>
      <c r="AA145" s="51"/>
      <c r="AT145" s="6" t="s">
        <v>129</v>
      </c>
      <c r="AU145" s="6" t="s">
        <v>76</v>
      </c>
    </row>
    <row r="146" spans="2:65" s="6" customFormat="1" ht="27" customHeight="1">
      <c r="B146" s="21"/>
      <c r="C146" s="117" t="s">
        <v>420</v>
      </c>
      <c r="D146" s="117" t="s">
        <v>122</v>
      </c>
      <c r="E146" s="118" t="s">
        <v>709</v>
      </c>
      <c r="F146" s="270" t="s">
        <v>710</v>
      </c>
      <c r="G146" s="271"/>
      <c r="H146" s="271"/>
      <c r="I146" s="271"/>
      <c r="J146" s="120" t="s">
        <v>222</v>
      </c>
      <c r="K146" s="121">
        <v>1</v>
      </c>
      <c r="L146" s="272"/>
      <c r="M146" s="271"/>
      <c r="N146" s="273">
        <f>ROUND($L$146*$K$146,2)</f>
        <v>0</v>
      </c>
      <c r="O146" s="271"/>
      <c r="P146" s="271"/>
      <c r="Q146" s="271"/>
      <c r="R146" s="119" t="s">
        <v>126</v>
      </c>
      <c r="S146" s="41"/>
      <c r="T146" s="122"/>
      <c r="U146" s="123" t="s">
        <v>38</v>
      </c>
      <c r="V146" s="22"/>
      <c r="W146" s="22"/>
      <c r="X146" s="124">
        <v>0.01961</v>
      </c>
      <c r="Y146" s="124">
        <f>$X$146*$K$146</f>
        <v>0.01961</v>
      </c>
      <c r="Z146" s="124">
        <v>0</v>
      </c>
      <c r="AA146" s="125">
        <f>$Z$146*$K$146</f>
        <v>0</v>
      </c>
      <c r="AR146" s="80" t="s">
        <v>127</v>
      </c>
      <c r="AT146" s="80" t="s">
        <v>122</v>
      </c>
      <c r="AU146" s="80" t="s">
        <v>76</v>
      </c>
      <c r="AY146" s="6" t="s">
        <v>121</v>
      </c>
      <c r="BE146" s="126">
        <f>IF($U$146="základní",$N$146,0)</f>
        <v>0</v>
      </c>
      <c r="BF146" s="126">
        <f>IF($U$146="snížená",$N$146,0)</f>
        <v>0</v>
      </c>
      <c r="BG146" s="126">
        <f>IF($U$146="zákl. přenesená",$N$146,0)</f>
        <v>0</v>
      </c>
      <c r="BH146" s="126">
        <f>IF($U$146="sníž. přenesená",$N$146,0)</f>
        <v>0</v>
      </c>
      <c r="BI146" s="126">
        <f>IF($U$146="nulová",$N$146,0)</f>
        <v>0</v>
      </c>
      <c r="BJ146" s="80" t="s">
        <v>17</v>
      </c>
      <c r="BK146" s="126">
        <f>ROUND($L$146*$K$146,2)</f>
        <v>0</v>
      </c>
      <c r="BL146" s="80" t="s">
        <v>127</v>
      </c>
      <c r="BM146" s="80" t="s">
        <v>711</v>
      </c>
    </row>
    <row r="147" spans="2:47" s="6" customFormat="1" ht="16.5" customHeight="1">
      <c r="B147" s="21"/>
      <c r="C147" s="22"/>
      <c r="D147" s="22"/>
      <c r="E147" s="22"/>
      <c r="F147" s="265" t="s">
        <v>712</v>
      </c>
      <c r="G147" s="244"/>
      <c r="H147" s="244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41"/>
      <c r="T147" s="50"/>
      <c r="U147" s="22"/>
      <c r="V147" s="22"/>
      <c r="W147" s="22"/>
      <c r="X147" s="22"/>
      <c r="Y147" s="22"/>
      <c r="Z147" s="22"/>
      <c r="AA147" s="51"/>
      <c r="AT147" s="6" t="s">
        <v>129</v>
      </c>
      <c r="AU147" s="6" t="s">
        <v>76</v>
      </c>
    </row>
    <row r="148" spans="2:65" s="6" customFormat="1" ht="27" customHeight="1">
      <c r="B148" s="21"/>
      <c r="C148" s="117" t="s">
        <v>425</v>
      </c>
      <c r="D148" s="117" t="s">
        <v>122</v>
      </c>
      <c r="E148" s="118" t="s">
        <v>713</v>
      </c>
      <c r="F148" s="270" t="s">
        <v>714</v>
      </c>
      <c r="G148" s="271"/>
      <c r="H148" s="271"/>
      <c r="I148" s="271"/>
      <c r="J148" s="120" t="s">
        <v>222</v>
      </c>
      <c r="K148" s="121">
        <v>1</v>
      </c>
      <c r="L148" s="272"/>
      <c r="M148" s="271"/>
      <c r="N148" s="273">
        <f>ROUND($L$148*$K$148,2)</f>
        <v>0</v>
      </c>
      <c r="O148" s="271"/>
      <c r="P148" s="271"/>
      <c r="Q148" s="271"/>
      <c r="R148" s="119" t="s">
        <v>126</v>
      </c>
      <c r="S148" s="41"/>
      <c r="T148" s="122"/>
      <c r="U148" s="123" t="s">
        <v>38</v>
      </c>
      <c r="V148" s="22"/>
      <c r="W148" s="22"/>
      <c r="X148" s="124">
        <v>0.0147</v>
      </c>
      <c r="Y148" s="124">
        <f>$X$148*$K$148</f>
        <v>0.0147</v>
      </c>
      <c r="Z148" s="124">
        <v>0</v>
      </c>
      <c r="AA148" s="125">
        <f>$Z$148*$K$148</f>
        <v>0</v>
      </c>
      <c r="AR148" s="80" t="s">
        <v>127</v>
      </c>
      <c r="AT148" s="80" t="s">
        <v>122</v>
      </c>
      <c r="AU148" s="80" t="s">
        <v>76</v>
      </c>
      <c r="AY148" s="6" t="s">
        <v>121</v>
      </c>
      <c r="BE148" s="126">
        <f>IF($U$148="základní",$N$148,0)</f>
        <v>0</v>
      </c>
      <c r="BF148" s="126">
        <f>IF($U$148="snížená",$N$148,0)</f>
        <v>0</v>
      </c>
      <c r="BG148" s="126">
        <f>IF($U$148="zákl. přenesená",$N$148,0)</f>
        <v>0</v>
      </c>
      <c r="BH148" s="126">
        <f>IF($U$148="sníž. přenesená",$N$148,0)</f>
        <v>0</v>
      </c>
      <c r="BI148" s="126">
        <f>IF($U$148="nulová",$N$148,0)</f>
        <v>0</v>
      </c>
      <c r="BJ148" s="80" t="s">
        <v>17</v>
      </c>
      <c r="BK148" s="126">
        <f>ROUND($L$148*$K$148,2)</f>
        <v>0</v>
      </c>
      <c r="BL148" s="80" t="s">
        <v>127</v>
      </c>
      <c r="BM148" s="80" t="s">
        <v>715</v>
      </c>
    </row>
    <row r="149" spans="2:47" s="6" customFormat="1" ht="16.5" customHeight="1">
      <c r="B149" s="21"/>
      <c r="C149" s="22"/>
      <c r="D149" s="22"/>
      <c r="E149" s="22"/>
      <c r="F149" s="265" t="s">
        <v>716</v>
      </c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41"/>
      <c r="T149" s="50"/>
      <c r="U149" s="22"/>
      <c r="V149" s="22"/>
      <c r="W149" s="22"/>
      <c r="X149" s="22"/>
      <c r="Y149" s="22"/>
      <c r="Z149" s="22"/>
      <c r="AA149" s="51"/>
      <c r="AT149" s="6" t="s">
        <v>129</v>
      </c>
      <c r="AU149" s="6" t="s">
        <v>76</v>
      </c>
    </row>
    <row r="150" spans="2:65" s="6" customFormat="1" ht="27" customHeight="1">
      <c r="B150" s="21"/>
      <c r="C150" s="117" t="s">
        <v>717</v>
      </c>
      <c r="D150" s="117" t="s">
        <v>122</v>
      </c>
      <c r="E150" s="118" t="s">
        <v>238</v>
      </c>
      <c r="F150" s="270" t="s">
        <v>239</v>
      </c>
      <c r="G150" s="271"/>
      <c r="H150" s="271"/>
      <c r="I150" s="271"/>
      <c r="J150" s="120" t="s">
        <v>158</v>
      </c>
      <c r="K150" s="121">
        <v>0.245</v>
      </c>
      <c r="L150" s="272"/>
      <c r="M150" s="271"/>
      <c r="N150" s="273">
        <f>ROUND($L$150*$K$150,2)</f>
        <v>0</v>
      </c>
      <c r="O150" s="271"/>
      <c r="P150" s="271"/>
      <c r="Q150" s="271"/>
      <c r="R150" s="119" t="s">
        <v>126</v>
      </c>
      <c r="S150" s="41"/>
      <c r="T150" s="122"/>
      <c r="U150" s="123" t="s">
        <v>38</v>
      </c>
      <c r="V150" s="22"/>
      <c r="W150" s="22"/>
      <c r="X150" s="124">
        <v>0</v>
      </c>
      <c r="Y150" s="124">
        <f>$X$150*$K$150</f>
        <v>0</v>
      </c>
      <c r="Z150" s="124">
        <v>0</v>
      </c>
      <c r="AA150" s="125">
        <f>$Z$150*$K$150</f>
        <v>0</v>
      </c>
      <c r="AR150" s="80" t="s">
        <v>127</v>
      </c>
      <c r="AT150" s="80" t="s">
        <v>122</v>
      </c>
      <c r="AU150" s="80" t="s">
        <v>76</v>
      </c>
      <c r="AY150" s="6" t="s">
        <v>121</v>
      </c>
      <c r="BE150" s="126">
        <f>IF($U$150="základní",$N$150,0)</f>
        <v>0</v>
      </c>
      <c r="BF150" s="126">
        <f>IF($U$150="snížená",$N$150,0)</f>
        <v>0</v>
      </c>
      <c r="BG150" s="126">
        <f>IF($U$150="zákl. přenesená",$N$150,0)</f>
        <v>0</v>
      </c>
      <c r="BH150" s="126">
        <f>IF($U$150="sníž. přenesená",$N$150,0)</f>
        <v>0</v>
      </c>
      <c r="BI150" s="126">
        <f>IF($U$150="nulová",$N$150,0)</f>
        <v>0</v>
      </c>
      <c r="BJ150" s="80" t="s">
        <v>17</v>
      </c>
      <c r="BK150" s="126">
        <f>ROUND($L$150*$K$150,2)</f>
        <v>0</v>
      </c>
      <c r="BL150" s="80" t="s">
        <v>127</v>
      </c>
      <c r="BM150" s="80" t="s">
        <v>718</v>
      </c>
    </row>
    <row r="151" spans="2:47" s="6" customFormat="1" ht="16.5" customHeight="1">
      <c r="B151" s="21"/>
      <c r="C151" s="22"/>
      <c r="D151" s="22"/>
      <c r="E151" s="22"/>
      <c r="F151" s="265" t="s">
        <v>719</v>
      </c>
      <c r="G151" s="244"/>
      <c r="H151" s="244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41"/>
      <c r="T151" s="50"/>
      <c r="U151" s="22"/>
      <c r="V151" s="22"/>
      <c r="W151" s="22"/>
      <c r="X151" s="22"/>
      <c r="Y151" s="22"/>
      <c r="Z151" s="22"/>
      <c r="AA151" s="51"/>
      <c r="AT151" s="6" t="s">
        <v>129</v>
      </c>
      <c r="AU151" s="6" t="s">
        <v>76</v>
      </c>
    </row>
    <row r="152" spans="2:65" s="6" customFormat="1" ht="27" customHeight="1">
      <c r="B152" s="21"/>
      <c r="C152" s="117" t="s">
        <v>720</v>
      </c>
      <c r="D152" s="117" t="s">
        <v>122</v>
      </c>
      <c r="E152" s="118" t="s">
        <v>242</v>
      </c>
      <c r="F152" s="270" t="s">
        <v>243</v>
      </c>
      <c r="G152" s="271"/>
      <c r="H152" s="271"/>
      <c r="I152" s="271"/>
      <c r="J152" s="120" t="s">
        <v>222</v>
      </c>
      <c r="K152" s="121">
        <v>9</v>
      </c>
      <c r="L152" s="272"/>
      <c r="M152" s="271"/>
      <c r="N152" s="273">
        <f>ROUND($L$152*$K$152,2)</f>
        <v>0</v>
      </c>
      <c r="O152" s="271"/>
      <c r="P152" s="271"/>
      <c r="Q152" s="271"/>
      <c r="R152" s="119" t="s">
        <v>126</v>
      </c>
      <c r="S152" s="41"/>
      <c r="T152" s="122"/>
      <c r="U152" s="123" t="s">
        <v>38</v>
      </c>
      <c r="V152" s="22"/>
      <c r="W152" s="22"/>
      <c r="X152" s="124">
        <v>0.0003</v>
      </c>
      <c r="Y152" s="124">
        <f>$X$152*$K$152</f>
        <v>0.0026999999999999997</v>
      </c>
      <c r="Z152" s="124">
        <v>0</v>
      </c>
      <c r="AA152" s="125">
        <f>$Z$152*$K$152</f>
        <v>0</v>
      </c>
      <c r="AR152" s="80" t="s">
        <v>127</v>
      </c>
      <c r="AT152" s="80" t="s">
        <v>122</v>
      </c>
      <c r="AU152" s="80" t="s">
        <v>76</v>
      </c>
      <c r="AY152" s="6" t="s">
        <v>121</v>
      </c>
      <c r="BE152" s="126">
        <f>IF($U$152="základní",$N$152,0)</f>
        <v>0</v>
      </c>
      <c r="BF152" s="126">
        <f>IF($U$152="snížená",$N$152,0)</f>
        <v>0</v>
      </c>
      <c r="BG152" s="126">
        <f>IF($U$152="zákl. přenesená",$N$152,0)</f>
        <v>0</v>
      </c>
      <c r="BH152" s="126">
        <f>IF($U$152="sníž. přenesená",$N$152,0)</f>
        <v>0</v>
      </c>
      <c r="BI152" s="126">
        <f>IF($U$152="nulová",$N$152,0)</f>
        <v>0</v>
      </c>
      <c r="BJ152" s="80" t="s">
        <v>17</v>
      </c>
      <c r="BK152" s="126">
        <f>ROUND($L$152*$K$152,2)</f>
        <v>0</v>
      </c>
      <c r="BL152" s="80" t="s">
        <v>127</v>
      </c>
      <c r="BM152" s="80" t="s">
        <v>721</v>
      </c>
    </row>
    <row r="153" spans="2:47" s="6" customFormat="1" ht="16.5" customHeight="1">
      <c r="B153" s="21"/>
      <c r="C153" s="22"/>
      <c r="D153" s="22"/>
      <c r="E153" s="22"/>
      <c r="F153" s="265" t="s">
        <v>722</v>
      </c>
      <c r="G153" s="244"/>
      <c r="H153" s="244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41"/>
      <c r="T153" s="50"/>
      <c r="U153" s="22"/>
      <c r="V153" s="22"/>
      <c r="W153" s="22"/>
      <c r="X153" s="22"/>
      <c r="Y153" s="22"/>
      <c r="Z153" s="22"/>
      <c r="AA153" s="51"/>
      <c r="AT153" s="6" t="s">
        <v>129</v>
      </c>
      <c r="AU153" s="6" t="s">
        <v>76</v>
      </c>
    </row>
    <row r="154" spans="2:65" s="6" customFormat="1" ht="15.75" customHeight="1">
      <c r="B154" s="21"/>
      <c r="C154" s="117" t="s">
        <v>723</v>
      </c>
      <c r="D154" s="117" t="s">
        <v>122</v>
      </c>
      <c r="E154" s="118" t="s">
        <v>246</v>
      </c>
      <c r="F154" s="270" t="s">
        <v>247</v>
      </c>
      <c r="G154" s="271"/>
      <c r="H154" s="271"/>
      <c r="I154" s="271"/>
      <c r="J154" s="120" t="s">
        <v>222</v>
      </c>
      <c r="K154" s="121">
        <v>5</v>
      </c>
      <c r="L154" s="272"/>
      <c r="M154" s="271"/>
      <c r="N154" s="273">
        <f>ROUND($L$154*$K$154,2)</f>
        <v>0</v>
      </c>
      <c r="O154" s="271"/>
      <c r="P154" s="271"/>
      <c r="Q154" s="271"/>
      <c r="R154" s="119" t="s">
        <v>126</v>
      </c>
      <c r="S154" s="41"/>
      <c r="T154" s="122"/>
      <c r="U154" s="123" t="s">
        <v>38</v>
      </c>
      <c r="V154" s="22"/>
      <c r="W154" s="22"/>
      <c r="X154" s="124">
        <v>0</v>
      </c>
      <c r="Y154" s="124">
        <f>$X$154*$K$154</f>
        <v>0</v>
      </c>
      <c r="Z154" s="124">
        <v>0.00156</v>
      </c>
      <c r="AA154" s="125">
        <f>$Z$154*$K$154</f>
        <v>0.0078</v>
      </c>
      <c r="AR154" s="80" t="s">
        <v>127</v>
      </c>
      <c r="AT154" s="80" t="s">
        <v>122</v>
      </c>
      <c r="AU154" s="80" t="s">
        <v>76</v>
      </c>
      <c r="AY154" s="6" t="s">
        <v>121</v>
      </c>
      <c r="BE154" s="126">
        <f>IF($U$154="základní",$N$154,0)</f>
        <v>0</v>
      </c>
      <c r="BF154" s="126">
        <f>IF($U$154="snížená",$N$154,0)</f>
        <v>0</v>
      </c>
      <c r="BG154" s="126">
        <f>IF($U$154="zákl. přenesená",$N$154,0)</f>
        <v>0</v>
      </c>
      <c r="BH154" s="126">
        <f>IF($U$154="sníž. přenesená",$N$154,0)</f>
        <v>0</v>
      </c>
      <c r="BI154" s="126">
        <f>IF($U$154="nulová",$N$154,0)</f>
        <v>0</v>
      </c>
      <c r="BJ154" s="80" t="s">
        <v>17</v>
      </c>
      <c r="BK154" s="126">
        <f>ROUND($L$154*$K$154,2)</f>
        <v>0</v>
      </c>
      <c r="BL154" s="80" t="s">
        <v>127</v>
      </c>
      <c r="BM154" s="80" t="s">
        <v>724</v>
      </c>
    </row>
    <row r="155" spans="2:47" s="6" customFormat="1" ht="16.5" customHeight="1">
      <c r="B155" s="21"/>
      <c r="C155" s="22"/>
      <c r="D155" s="22"/>
      <c r="E155" s="22"/>
      <c r="F155" s="265" t="s">
        <v>725</v>
      </c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41"/>
      <c r="T155" s="50"/>
      <c r="U155" s="22"/>
      <c r="V155" s="22"/>
      <c r="W155" s="22"/>
      <c r="X155" s="22"/>
      <c r="Y155" s="22"/>
      <c r="Z155" s="22"/>
      <c r="AA155" s="51"/>
      <c r="AT155" s="6" t="s">
        <v>129</v>
      </c>
      <c r="AU155" s="6" t="s">
        <v>76</v>
      </c>
    </row>
    <row r="156" spans="2:65" s="6" customFormat="1" ht="27" customHeight="1">
      <c r="B156" s="21"/>
      <c r="C156" s="117" t="s">
        <v>726</v>
      </c>
      <c r="D156" s="117" t="s">
        <v>122</v>
      </c>
      <c r="E156" s="118" t="s">
        <v>727</v>
      </c>
      <c r="F156" s="270" t="s">
        <v>728</v>
      </c>
      <c r="G156" s="271"/>
      <c r="H156" s="271"/>
      <c r="I156" s="271"/>
      <c r="J156" s="120" t="s">
        <v>222</v>
      </c>
      <c r="K156" s="121">
        <v>1</v>
      </c>
      <c r="L156" s="272"/>
      <c r="M156" s="271"/>
      <c r="N156" s="273">
        <f>ROUND($L$156*$K$156,2)</f>
        <v>0</v>
      </c>
      <c r="O156" s="271"/>
      <c r="P156" s="271"/>
      <c r="Q156" s="271"/>
      <c r="R156" s="119" t="s">
        <v>126</v>
      </c>
      <c r="S156" s="41"/>
      <c r="T156" s="122"/>
      <c r="U156" s="123" t="s">
        <v>38</v>
      </c>
      <c r="V156" s="22"/>
      <c r="W156" s="22"/>
      <c r="X156" s="124">
        <v>0.00208</v>
      </c>
      <c r="Y156" s="124">
        <f>$X$156*$K$156</f>
        <v>0.00208</v>
      </c>
      <c r="Z156" s="124">
        <v>0</v>
      </c>
      <c r="AA156" s="125">
        <f>$Z$156*$K$156</f>
        <v>0</v>
      </c>
      <c r="AR156" s="80" t="s">
        <v>127</v>
      </c>
      <c r="AT156" s="80" t="s">
        <v>122</v>
      </c>
      <c r="AU156" s="80" t="s">
        <v>76</v>
      </c>
      <c r="AY156" s="6" t="s">
        <v>121</v>
      </c>
      <c r="BE156" s="126">
        <f>IF($U$156="základní",$N$156,0)</f>
        <v>0</v>
      </c>
      <c r="BF156" s="126">
        <f>IF($U$156="snížená",$N$156,0)</f>
        <v>0</v>
      </c>
      <c r="BG156" s="126">
        <f>IF($U$156="zákl. přenesená",$N$156,0)</f>
        <v>0</v>
      </c>
      <c r="BH156" s="126">
        <f>IF($U$156="sníž. přenesená",$N$156,0)</f>
        <v>0</v>
      </c>
      <c r="BI156" s="126">
        <f>IF($U$156="nulová",$N$156,0)</f>
        <v>0</v>
      </c>
      <c r="BJ156" s="80" t="s">
        <v>17</v>
      </c>
      <c r="BK156" s="126">
        <f>ROUND($L$156*$K$156,2)</f>
        <v>0</v>
      </c>
      <c r="BL156" s="80" t="s">
        <v>127</v>
      </c>
      <c r="BM156" s="80" t="s">
        <v>729</v>
      </c>
    </row>
    <row r="157" spans="2:47" s="6" customFormat="1" ht="16.5" customHeight="1">
      <c r="B157" s="21"/>
      <c r="C157" s="22"/>
      <c r="D157" s="22"/>
      <c r="E157" s="22"/>
      <c r="F157" s="265" t="s">
        <v>728</v>
      </c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41"/>
      <c r="T157" s="50"/>
      <c r="U157" s="22"/>
      <c r="V157" s="22"/>
      <c r="W157" s="22"/>
      <c r="X157" s="22"/>
      <c r="Y157" s="22"/>
      <c r="Z157" s="22"/>
      <c r="AA157" s="51"/>
      <c r="AT157" s="6" t="s">
        <v>129</v>
      </c>
      <c r="AU157" s="6" t="s">
        <v>76</v>
      </c>
    </row>
    <row r="158" spans="2:65" s="6" customFormat="1" ht="27" customHeight="1">
      <c r="B158" s="21"/>
      <c r="C158" s="117" t="s">
        <v>730</v>
      </c>
      <c r="D158" s="117" t="s">
        <v>122</v>
      </c>
      <c r="E158" s="118" t="s">
        <v>250</v>
      </c>
      <c r="F158" s="270" t="s">
        <v>251</v>
      </c>
      <c r="G158" s="271"/>
      <c r="H158" s="271"/>
      <c r="I158" s="271"/>
      <c r="J158" s="120" t="s">
        <v>222</v>
      </c>
      <c r="K158" s="121">
        <v>2</v>
      </c>
      <c r="L158" s="272"/>
      <c r="M158" s="271"/>
      <c r="N158" s="273">
        <f>ROUND($L$158*$K$158,2)</f>
        <v>0</v>
      </c>
      <c r="O158" s="271"/>
      <c r="P158" s="271"/>
      <c r="Q158" s="271"/>
      <c r="R158" s="119" t="s">
        <v>126</v>
      </c>
      <c r="S158" s="41"/>
      <c r="T158" s="122"/>
      <c r="U158" s="123" t="s">
        <v>38</v>
      </c>
      <c r="V158" s="22"/>
      <c r="W158" s="22"/>
      <c r="X158" s="124">
        <v>0.00184</v>
      </c>
      <c r="Y158" s="124">
        <f>$X$158*$K$158</f>
        <v>0.00368</v>
      </c>
      <c r="Z158" s="124">
        <v>0</v>
      </c>
      <c r="AA158" s="125">
        <f>$Z$158*$K$158</f>
        <v>0</v>
      </c>
      <c r="AR158" s="80" t="s">
        <v>127</v>
      </c>
      <c r="AT158" s="80" t="s">
        <v>122</v>
      </c>
      <c r="AU158" s="80" t="s">
        <v>76</v>
      </c>
      <c r="AY158" s="6" t="s">
        <v>121</v>
      </c>
      <c r="BE158" s="126">
        <f>IF($U$158="základní",$N$158,0)</f>
        <v>0</v>
      </c>
      <c r="BF158" s="126">
        <f>IF($U$158="snížená",$N$158,0)</f>
        <v>0</v>
      </c>
      <c r="BG158" s="126">
        <f>IF($U$158="zákl. přenesená",$N$158,0)</f>
        <v>0</v>
      </c>
      <c r="BH158" s="126">
        <f>IF($U$158="sníž. přenesená",$N$158,0)</f>
        <v>0</v>
      </c>
      <c r="BI158" s="126">
        <f>IF($U$158="nulová",$N$158,0)</f>
        <v>0</v>
      </c>
      <c r="BJ158" s="80" t="s">
        <v>17</v>
      </c>
      <c r="BK158" s="126">
        <f>ROUND($L$158*$K$158,2)</f>
        <v>0</v>
      </c>
      <c r="BL158" s="80" t="s">
        <v>127</v>
      </c>
      <c r="BM158" s="80" t="s">
        <v>731</v>
      </c>
    </row>
    <row r="159" spans="2:47" s="6" customFormat="1" ht="16.5" customHeight="1">
      <c r="B159" s="21"/>
      <c r="C159" s="22"/>
      <c r="D159" s="22"/>
      <c r="E159" s="22"/>
      <c r="F159" s="265" t="s">
        <v>251</v>
      </c>
      <c r="G159" s="244"/>
      <c r="H159" s="244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41"/>
      <c r="T159" s="50"/>
      <c r="U159" s="22"/>
      <c r="V159" s="22"/>
      <c r="W159" s="22"/>
      <c r="X159" s="22"/>
      <c r="Y159" s="22"/>
      <c r="Z159" s="22"/>
      <c r="AA159" s="51"/>
      <c r="AT159" s="6" t="s">
        <v>129</v>
      </c>
      <c r="AU159" s="6" t="s">
        <v>76</v>
      </c>
    </row>
    <row r="160" spans="2:65" s="6" customFormat="1" ht="27" customHeight="1">
      <c r="B160" s="21"/>
      <c r="C160" s="117" t="s">
        <v>732</v>
      </c>
      <c r="D160" s="117" t="s">
        <v>122</v>
      </c>
      <c r="E160" s="118" t="s">
        <v>733</v>
      </c>
      <c r="F160" s="270" t="s">
        <v>734</v>
      </c>
      <c r="G160" s="271"/>
      <c r="H160" s="271"/>
      <c r="I160" s="271"/>
      <c r="J160" s="120" t="s">
        <v>222</v>
      </c>
      <c r="K160" s="121">
        <v>1</v>
      </c>
      <c r="L160" s="272"/>
      <c r="M160" s="271"/>
      <c r="N160" s="273">
        <f>ROUND($L$160*$K$160,2)</f>
        <v>0</v>
      </c>
      <c r="O160" s="271"/>
      <c r="P160" s="271"/>
      <c r="Q160" s="271"/>
      <c r="R160" s="119"/>
      <c r="S160" s="41"/>
      <c r="T160" s="122"/>
      <c r="U160" s="123" t="s">
        <v>38</v>
      </c>
      <c r="V160" s="22"/>
      <c r="W160" s="22"/>
      <c r="X160" s="124">
        <v>0.00184</v>
      </c>
      <c r="Y160" s="124">
        <f>$X$160*$K$160</f>
        <v>0.00184</v>
      </c>
      <c r="Z160" s="124">
        <v>0</v>
      </c>
      <c r="AA160" s="125">
        <f>$Z$160*$K$160</f>
        <v>0</v>
      </c>
      <c r="AR160" s="80" t="s">
        <v>127</v>
      </c>
      <c r="AT160" s="80" t="s">
        <v>122</v>
      </c>
      <c r="AU160" s="80" t="s">
        <v>76</v>
      </c>
      <c r="AY160" s="6" t="s">
        <v>121</v>
      </c>
      <c r="BE160" s="126">
        <f>IF($U$160="základní",$N$160,0)</f>
        <v>0</v>
      </c>
      <c r="BF160" s="126">
        <f>IF($U$160="snížená",$N$160,0)</f>
        <v>0</v>
      </c>
      <c r="BG160" s="126">
        <f>IF($U$160="zákl. přenesená",$N$160,0)</f>
        <v>0</v>
      </c>
      <c r="BH160" s="126">
        <f>IF($U$160="sníž. přenesená",$N$160,0)</f>
        <v>0</v>
      </c>
      <c r="BI160" s="126">
        <f>IF($U$160="nulová",$N$160,0)</f>
        <v>0</v>
      </c>
      <c r="BJ160" s="80" t="s">
        <v>17</v>
      </c>
      <c r="BK160" s="126">
        <f>ROUND($L$160*$K$160,2)</f>
        <v>0</v>
      </c>
      <c r="BL160" s="80" t="s">
        <v>127</v>
      </c>
      <c r="BM160" s="80" t="s">
        <v>735</v>
      </c>
    </row>
    <row r="161" spans="2:47" s="6" customFormat="1" ht="16.5" customHeight="1">
      <c r="B161" s="21"/>
      <c r="C161" s="22"/>
      <c r="D161" s="22"/>
      <c r="E161" s="22"/>
      <c r="F161" s="265" t="s">
        <v>251</v>
      </c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41"/>
      <c r="T161" s="50"/>
      <c r="U161" s="22"/>
      <c r="V161" s="22"/>
      <c r="W161" s="22"/>
      <c r="X161" s="22"/>
      <c r="Y161" s="22"/>
      <c r="Z161" s="22"/>
      <c r="AA161" s="51"/>
      <c r="AT161" s="6" t="s">
        <v>129</v>
      </c>
      <c r="AU161" s="6" t="s">
        <v>76</v>
      </c>
    </row>
    <row r="162" spans="2:65" s="6" customFormat="1" ht="27" customHeight="1">
      <c r="B162" s="21"/>
      <c r="C162" s="117" t="s">
        <v>736</v>
      </c>
      <c r="D162" s="117" t="s">
        <v>122</v>
      </c>
      <c r="E162" s="118" t="s">
        <v>263</v>
      </c>
      <c r="F162" s="270" t="s">
        <v>264</v>
      </c>
      <c r="G162" s="271"/>
      <c r="H162" s="271"/>
      <c r="I162" s="271"/>
      <c r="J162" s="120" t="s">
        <v>158</v>
      </c>
      <c r="K162" s="121">
        <v>0.149</v>
      </c>
      <c r="L162" s="272"/>
      <c r="M162" s="271"/>
      <c r="N162" s="273">
        <f>ROUND($L$162*$K$162,2)</f>
        <v>0</v>
      </c>
      <c r="O162" s="271"/>
      <c r="P162" s="271"/>
      <c r="Q162" s="271"/>
      <c r="R162" s="119" t="s">
        <v>126</v>
      </c>
      <c r="S162" s="41"/>
      <c r="T162" s="122"/>
      <c r="U162" s="123" t="s">
        <v>38</v>
      </c>
      <c r="V162" s="22"/>
      <c r="W162" s="22"/>
      <c r="X162" s="124">
        <v>0</v>
      </c>
      <c r="Y162" s="124">
        <f>$X$162*$K$162</f>
        <v>0</v>
      </c>
      <c r="Z162" s="124">
        <v>0</v>
      </c>
      <c r="AA162" s="125">
        <f>$Z$162*$K$162</f>
        <v>0</v>
      </c>
      <c r="AR162" s="80" t="s">
        <v>127</v>
      </c>
      <c r="AT162" s="80" t="s">
        <v>122</v>
      </c>
      <c r="AU162" s="80" t="s">
        <v>76</v>
      </c>
      <c r="AY162" s="6" t="s">
        <v>121</v>
      </c>
      <c r="BE162" s="126">
        <f>IF($U$162="základní",$N$162,0)</f>
        <v>0</v>
      </c>
      <c r="BF162" s="126">
        <f>IF($U$162="snížená",$N$162,0)</f>
        <v>0</v>
      </c>
      <c r="BG162" s="126">
        <f>IF($U$162="zákl. přenesená",$N$162,0)</f>
        <v>0</v>
      </c>
      <c r="BH162" s="126">
        <f>IF($U$162="sníž. přenesená",$N$162,0)</f>
        <v>0</v>
      </c>
      <c r="BI162" s="126">
        <f>IF($U$162="nulová",$N$162,0)</f>
        <v>0</v>
      </c>
      <c r="BJ162" s="80" t="s">
        <v>17</v>
      </c>
      <c r="BK162" s="126">
        <f>ROUND($L$162*$K$162,2)</f>
        <v>0</v>
      </c>
      <c r="BL162" s="80" t="s">
        <v>127</v>
      </c>
      <c r="BM162" s="80" t="s">
        <v>737</v>
      </c>
    </row>
    <row r="163" spans="2:47" s="6" customFormat="1" ht="16.5" customHeight="1">
      <c r="B163" s="21"/>
      <c r="C163" s="22"/>
      <c r="D163" s="22"/>
      <c r="E163" s="22"/>
      <c r="F163" s="265" t="s">
        <v>738</v>
      </c>
      <c r="G163" s="244"/>
      <c r="H163" s="244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41"/>
      <c r="T163" s="127"/>
      <c r="U163" s="128"/>
      <c r="V163" s="128"/>
      <c r="W163" s="128"/>
      <c r="X163" s="128"/>
      <c r="Y163" s="128"/>
      <c r="Z163" s="128"/>
      <c r="AA163" s="129"/>
      <c r="AT163" s="6" t="s">
        <v>129</v>
      </c>
      <c r="AU163" s="6" t="s">
        <v>76</v>
      </c>
    </row>
    <row r="164" spans="2:19" s="6" customFormat="1" ht="7.5" customHeight="1">
      <c r="B164" s="36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41"/>
    </row>
    <row r="197" s="2" customFormat="1" ht="14.25" customHeight="1"/>
  </sheetData>
  <sheetProtection password="CC35" sheet="1" objects="1" scenarios="1" formatColumns="0" formatRows="0" sort="0" autoFilter="0"/>
  <mergeCells count="223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C62:R62"/>
    <mergeCell ref="F64:Q64"/>
    <mergeCell ref="F65:Q65"/>
    <mergeCell ref="M67:P67"/>
    <mergeCell ref="M69:Q69"/>
    <mergeCell ref="F72:I72"/>
    <mergeCell ref="L72:M72"/>
    <mergeCell ref="N72:Q72"/>
    <mergeCell ref="F76:I76"/>
    <mergeCell ref="L76:M76"/>
    <mergeCell ref="N76:Q76"/>
    <mergeCell ref="F77:R77"/>
    <mergeCell ref="F78:I78"/>
    <mergeCell ref="L78:M78"/>
    <mergeCell ref="N78:Q78"/>
    <mergeCell ref="F79:R79"/>
    <mergeCell ref="F80:I80"/>
    <mergeCell ref="L80:M80"/>
    <mergeCell ref="N80:Q80"/>
    <mergeCell ref="F81:R81"/>
    <mergeCell ref="F82:I82"/>
    <mergeCell ref="L82:M82"/>
    <mergeCell ref="N82:Q82"/>
    <mergeCell ref="F83:R83"/>
    <mergeCell ref="F84:I84"/>
    <mergeCell ref="L84:M84"/>
    <mergeCell ref="N84:Q84"/>
    <mergeCell ref="F85:R85"/>
    <mergeCell ref="F86:I86"/>
    <mergeCell ref="L86:M86"/>
    <mergeCell ref="N86:Q86"/>
    <mergeCell ref="F87:R87"/>
    <mergeCell ref="F88:I88"/>
    <mergeCell ref="L88:M88"/>
    <mergeCell ref="N88:Q88"/>
    <mergeCell ref="F89:R89"/>
    <mergeCell ref="F90:I90"/>
    <mergeCell ref="L90:M90"/>
    <mergeCell ref="N90:Q90"/>
    <mergeCell ref="F91:R91"/>
    <mergeCell ref="F92:I92"/>
    <mergeCell ref="L92:M92"/>
    <mergeCell ref="N92:Q92"/>
    <mergeCell ref="F93:R93"/>
    <mergeCell ref="F94:I94"/>
    <mergeCell ref="L94:M94"/>
    <mergeCell ref="N94:Q94"/>
    <mergeCell ref="F95:R95"/>
    <mergeCell ref="F96:I96"/>
    <mergeCell ref="L96:M96"/>
    <mergeCell ref="N96:Q96"/>
    <mergeCell ref="F97:R97"/>
    <mergeCell ref="F98:I98"/>
    <mergeCell ref="L98:M98"/>
    <mergeCell ref="N98:Q98"/>
    <mergeCell ref="F99:R99"/>
    <mergeCell ref="F100:I100"/>
    <mergeCell ref="L100:M100"/>
    <mergeCell ref="N100:Q100"/>
    <mergeCell ref="F101:R101"/>
    <mergeCell ref="F102:I102"/>
    <mergeCell ref="L102:M102"/>
    <mergeCell ref="N102:Q102"/>
    <mergeCell ref="F103:R103"/>
    <mergeCell ref="F104:I104"/>
    <mergeCell ref="L104:M104"/>
    <mergeCell ref="N104:Q104"/>
    <mergeCell ref="F105:R105"/>
    <mergeCell ref="F106:I106"/>
    <mergeCell ref="L106:M106"/>
    <mergeCell ref="N106:Q106"/>
    <mergeCell ref="F107:R107"/>
    <mergeCell ref="F108:I108"/>
    <mergeCell ref="L108:M108"/>
    <mergeCell ref="N108:Q108"/>
    <mergeCell ref="F109:R109"/>
    <mergeCell ref="F111:I111"/>
    <mergeCell ref="L111:M111"/>
    <mergeCell ref="N111:Q111"/>
    <mergeCell ref="F112:R112"/>
    <mergeCell ref="F113:I113"/>
    <mergeCell ref="L113:M113"/>
    <mergeCell ref="N113:Q113"/>
    <mergeCell ref="F114:R114"/>
    <mergeCell ref="F115:I115"/>
    <mergeCell ref="L115:M115"/>
    <mergeCell ref="N115:Q115"/>
    <mergeCell ref="F116:R116"/>
    <mergeCell ref="F117:I117"/>
    <mergeCell ref="L117:M117"/>
    <mergeCell ref="N117:Q117"/>
    <mergeCell ref="F118:R118"/>
    <mergeCell ref="F119:I119"/>
    <mergeCell ref="L119:M119"/>
    <mergeCell ref="N119:Q119"/>
    <mergeCell ref="F120:R120"/>
    <mergeCell ref="F121:I121"/>
    <mergeCell ref="L121:M121"/>
    <mergeCell ref="N121:Q121"/>
    <mergeCell ref="F122:R122"/>
    <mergeCell ref="F123:I123"/>
    <mergeCell ref="L123:M123"/>
    <mergeCell ref="N123:Q123"/>
    <mergeCell ref="F124:R124"/>
    <mergeCell ref="F125:I125"/>
    <mergeCell ref="L125:M125"/>
    <mergeCell ref="N125:Q125"/>
    <mergeCell ref="F126:R126"/>
    <mergeCell ref="F127:I127"/>
    <mergeCell ref="L127:M127"/>
    <mergeCell ref="N127:Q127"/>
    <mergeCell ref="F128:R128"/>
    <mergeCell ref="F129:I129"/>
    <mergeCell ref="L129:M129"/>
    <mergeCell ref="N129:Q129"/>
    <mergeCell ref="F130:R130"/>
    <mergeCell ref="F131:I131"/>
    <mergeCell ref="L131:M131"/>
    <mergeCell ref="N131:Q131"/>
    <mergeCell ref="F132:R132"/>
    <mergeCell ref="F134:I134"/>
    <mergeCell ref="L134:M134"/>
    <mergeCell ref="N134:Q134"/>
    <mergeCell ref="F135:R135"/>
    <mergeCell ref="F136:I136"/>
    <mergeCell ref="L136:M136"/>
    <mergeCell ref="N136:Q136"/>
    <mergeCell ref="F137:R137"/>
    <mergeCell ref="F138:I138"/>
    <mergeCell ref="L138:M138"/>
    <mergeCell ref="N138:Q138"/>
    <mergeCell ref="F139:R139"/>
    <mergeCell ref="F140:I140"/>
    <mergeCell ref="L140:M140"/>
    <mergeCell ref="N140:Q140"/>
    <mergeCell ref="F141:R141"/>
    <mergeCell ref="F142:I142"/>
    <mergeCell ref="L142:M142"/>
    <mergeCell ref="N142:Q142"/>
    <mergeCell ref="F143:R143"/>
    <mergeCell ref="F144:I144"/>
    <mergeCell ref="L144:M144"/>
    <mergeCell ref="N144:Q144"/>
    <mergeCell ref="F145:R145"/>
    <mergeCell ref="F146:I146"/>
    <mergeCell ref="L146:M146"/>
    <mergeCell ref="N146:Q146"/>
    <mergeCell ref="F147:R147"/>
    <mergeCell ref="F148:I148"/>
    <mergeCell ref="L148:M148"/>
    <mergeCell ref="N148:Q148"/>
    <mergeCell ref="F149:R149"/>
    <mergeCell ref="F150:I150"/>
    <mergeCell ref="L150:M150"/>
    <mergeCell ref="N150:Q150"/>
    <mergeCell ref="F151:R151"/>
    <mergeCell ref="F152:I152"/>
    <mergeCell ref="L152:M152"/>
    <mergeCell ref="N152:Q152"/>
    <mergeCell ref="F153:R153"/>
    <mergeCell ref="F154:I154"/>
    <mergeCell ref="L154:M154"/>
    <mergeCell ref="N154:Q154"/>
    <mergeCell ref="F155:R155"/>
    <mergeCell ref="F156:I156"/>
    <mergeCell ref="L156:M156"/>
    <mergeCell ref="N156:Q156"/>
    <mergeCell ref="F163:R163"/>
    <mergeCell ref="N73:Q73"/>
    <mergeCell ref="N74:Q74"/>
    <mergeCell ref="N75:Q75"/>
    <mergeCell ref="N110:Q110"/>
    <mergeCell ref="N133:Q133"/>
    <mergeCell ref="F157:R157"/>
    <mergeCell ref="F158:I158"/>
    <mergeCell ref="L158:M158"/>
    <mergeCell ref="N158:Q158"/>
    <mergeCell ref="H1:K1"/>
    <mergeCell ref="S2:AC2"/>
    <mergeCell ref="F161:R161"/>
    <mergeCell ref="F162:I162"/>
    <mergeCell ref="L162:M162"/>
    <mergeCell ref="N162:Q162"/>
    <mergeCell ref="F159:R159"/>
    <mergeCell ref="F160:I160"/>
    <mergeCell ref="L160:M160"/>
    <mergeCell ref="N160:Q160"/>
  </mergeCells>
  <hyperlinks>
    <hyperlink ref="F1:G1" location="C2" tooltip="Krycí list soupisu" display="1) Krycí list soupisu"/>
    <hyperlink ref="H1:K1" location="C49" tooltip="Rekapitulace" display="2) Rekapitulace"/>
    <hyperlink ref="L1:M1" location="C72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55"/>
      <c r="C2" s="156"/>
      <c r="D2" s="156"/>
      <c r="E2" s="156"/>
      <c r="F2" s="156"/>
      <c r="G2" s="156"/>
      <c r="H2" s="156"/>
      <c r="I2" s="156"/>
      <c r="J2" s="156"/>
      <c r="K2" s="157"/>
    </row>
    <row r="3" spans="2:11" s="160" customFormat="1" ht="45" customHeight="1">
      <c r="B3" s="158"/>
      <c r="C3" s="298" t="s">
        <v>746</v>
      </c>
      <c r="D3" s="298"/>
      <c r="E3" s="298"/>
      <c r="F3" s="298"/>
      <c r="G3" s="298"/>
      <c r="H3" s="298"/>
      <c r="I3" s="298"/>
      <c r="J3" s="298"/>
      <c r="K3" s="159"/>
    </row>
    <row r="4" spans="2:11" ht="25.5" customHeight="1">
      <c r="B4" s="161"/>
      <c r="C4" s="303" t="s">
        <v>747</v>
      </c>
      <c r="D4" s="303"/>
      <c r="E4" s="303"/>
      <c r="F4" s="303"/>
      <c r="G4" s="303"/>
      <c r="H4" s="303"/>
      <c r="I4" s="303"/>
      <c r="J4" s="303"/>
      <c r="K4" s="162"/>
    </row>
    <row r="5" spans="2:11" ht="5.25" customHeight="1">
      <c r="B5" s="161"/>
      <c r="C5" s="163"/>
      <c r="D5" s="163"/>
      <c r="E5" s="163"/>
      <c r="F5" s="163"/>
      <c r="G5" s="163"/>
      <c r="H5" s="163"/>
      <c r="I5" s="163"/>
      <c r="J5" s="163"/>
      <c r="K5" s="162"/>
    </row>
    <row r="6" spans="2:11" ht="15" customHeight="1">
      <c r="B6" s="161"/>
      <c r="C6" s="300" t="s">
        <v>748</v>
      </c>
      <c r="D6" s="300"/>
      <c r="E6" s="300"/>
      <c r="F6" s="300"/>
      <c r="G6" s="300"/>
      <c r="H6" s="300"/>
      <c r="I6" s="300"/>
      <c r="J6" s="300"/>
      <c r="K6" s="162"/>
    </row>
    <row r="7" spans="2:11" ht="15" customHeight="1">
      <c r="B7" s="165"/>
      <c r="C7" s="300" t="s">
        <v>749</v>
      </c>
      <c r="D7" s="300"/>
      <c r="E7" s="300"/>
      <c r="F7" s="300"/>
      <c r="G7" s="300"/>
      <c r="H7" s="300"/>
      <c r="I7" s="300"/>
      <c r="J7" s="300"/>
      <c r="K7" s="162"/>
    </row>
    <row r="8" spans="2:11" ht="12.75" customHeight="1">
      <c r="B8" s="165"/>
      <c r="C8" s="164"/>
      <c r="D8" s="164"/>
      <c r="E8" s="164"/>
      <c r="F8" s="164"/>
      <c r="G8" s="164"/>
      <c r="H8" s="164"/>
      <c r="I8" s="164"/>
      <c r="J8" s="164"/>
      <c r="K8" s="162"/>
    </row>
    <row r="9" spans="2:11" ht="15" customHeight="1">
      <c r="B9" s="165"/>
      <c r="C9" s="300" t="s">
        <v>750</v>
      </c>
      <c r="D9" s="300"/>
      <c r="E9" s="300"/>
      <c r="F9" s="300"/>
      <c r="G9" s="300"/>
      <c r="H9" s="300"/>
      <c r="I9" s="300"/>
      <c r="J9" s="300"/>
      <c r="K9" s="162"/>
    </row>
    <row r="10" spans="2:11" ht="15" customHeight="1">
      <c r="B10" s="165"/>
      <c r="C10" s="164"/>
      <c r="D10" s="300" t="s">
        <v>751</v>
      </c>
      <c r="E10" s="300"/>
      <c r="F10" s="300"/>
      <c r="G10" s="300"/>
      <c r="H10" s="300"/>
      <c r="I10" s="300"/>
      <c r="J10" s="300"/>
      <c r="K10" s="162"/>
    </row>
    <row r="11" spans="2:11" ht="15" customHeight="1">
      <c r="B11" s="165"/>
      <c r="C11" s="166"/>
      <c r="D11" s="300" t="s">
        <v>752</v>
      </c>
      <c r="E11" s="300"/>
      <c r="F11" s="300"/>
      <c r="G11" s="300"/>
      <c r="H11" s="300"/>
      <c r="I11" s="300"/>
      <c r="J11" s="300"/>
      <c r="K11" s="162"/>
    </row>
    <row r="12" spans="2:11" ht="12.75" customHeight="1">
      <c r="B12" s="165"/>
      <c r="C12" s="166"/>
      <c r="D12" s="166"/>
      <c r="E12" s="166"/>
      <c r="F12" s="166"/>
      <c r="G12" s="166"/>
      <c r="H12" s="166"/>
      <c r="I12" s="166"/>
      <c r="J12" s="166"/>
      <c r="K12" s="162"/>
    </row>
    <row r="13" spans="2:11" ht="15" customHeight="1">
      <c r="B13" s="165"/>
      <c r="C13" s="166"/>
      <c r="D13" s="300" t="s">
        <v>753</v>
      </c>
      <c r="E13" s="300"/>
      <c r="F13" s="300"/>
      <c r="G13" s="300"/>
      <c r="H13" s="300"/>
      <c r="I13" s="300"/>
      <c r="J13" s="300"/>
      <c r="K13" s="162"/>
    </row>
    <row r="14" spans="2:11" ht="15" customHeight="1">
      <c r="B14" s="165"/>
      <c r="C14" s="166"/>
      <c r="D14" s="300" t="s">
        <v>754</v>
      </c>
      <c r="E14" s="300"/>
      <c r="F14" s="300"/>
      <c r="G14" s="300"/>
      <c r="H14" s="300"/>
      <c r="I14" s="300"/>
      <c r="J14" s="300"/>
      <c r="K14" s="162"/>
    </row>
    <row r="15" spans="2:11" ht="15" customHeight="1">
      <c r="B15" s="165"/>
      <c r="C15" s="166"/>
      <c r="D15" s="300" t="s">
        <v>755</v>
      </c>
      <c r="E15" s="300"/>
      <c r="F15" s="300"/>
      <c r="G15" s="300"/>
      <c r="H15" s="300"/>
      <c r="I15" s="300"/>
      <c r="J15" s="300"/>
      <c r="K15" s="162"/>
    </row>
    <row r="16" spans="2:11" ht="15" customHeight="1">
      <c r="B16" s="165"/>
      <c r="C16" s="166"/>
      <c r="D16" s="166"/>
      <c r="E16" s="167" t="s">
        <v>74</v>
      </c>
      <c r="F16" s="300" t="s">
        <v>756</v>
      </c>
      <c r="G16" s="300"/>
      <c r="H16" s="300"/>
      <c r="I16" s="300"/>
      <c r="J16" s="300"/>
      <c r="K16" s="162"/>
    </row>
    <row r="17" spans="2:11" ht="15" customHeight="1">
      <c r="B17" s="165"/>
      <c r="C17" s="166"/>
      <c r="D17" s="166"/>
      <c r="E17" s="167" t="s">
        <v>757</v>
      </c>
      <c r="F17" s="300" t="s">
        <v>758</v>
      </c>
      <c r="G17" s="300"/>
      <c r="H17" s="300"/>
      <c r="I17" s="300"/>
      <c r="J17" s="300"/>
      <c r="K17" s="162"/>
    </row>
    <row r="18" spans="2:11" ht="15" customHeight="1">
      <c r="B18" s="165"/>
      <c r="C18" s="166"/>
      <c r="D18" s="166"/>
      <c r="E18" s="167" t="s">
        <v>759</v>
      </c>
      <c r="F18" s="300" t="s">
        <v>760</v>
      </c>
      <c r="G18" s="300"/>
      <c r="H18" s="300"/>
      <c r="I18" s="300"/>
      <c r="J18" s="300"/>
      <c r="K18" s="162"/>
    </row>
    <row r="19" spans="2:11" ht="15" customHeight="1">
      <c r="B19" s="165"/>
      <c r="C19" s="166"/>
      <c r="D19" s="166"/>
      <c r="E19" s="167" t="s">
        <v>761</v>
      </c>
      <c r="F19" s="300" t="s">
        <v>762</v>
      </c>
      <c r="G19" s="300"/>
      <c r="H19" s="300"/>
      <c r="I19" s="300"/>
      <c r="J19" s="300"/>
      <c r="K19" s="162"/>
    </row>
    <row r="20" spans="2:11" ht="15" customHeight="1">
      <c r="B20" s="165"/>
      <c r="C20" s="166"/>
      <c r="D20" s="166"/>
      <c r="E20" s="167" t="s">
        <v>763</v>
      </c>
      <c r="F20" s="300" t="s">
        <v>764</v>
      </c>
      <c r="G20" s="300"/>
      <c r="H20" s="300"/>
      <c r="I20" s="300"/>
      <c r="J20" s="300"/>
      <c r="K20" s="162"/>
    </row>
    <row r="21" spans="2:11" ht="15" customHeight="1">
      <c r="B21" s="165"/>
      <c r="C21" s="166"/>
      <c r="D21" s="166"/>
      <c r="E21" s="167" t="s">
        <v>765</v>
      </c>
      <c r="F21" s="300" t="s">
        <v>766</v>
      </c>
      <c r="G21" s="300"/>
      <c r="H21" s="300"/>
      <c r="I21" s="300"/>
      <c r="J21" s="300"/>
      <c r="K21" s="162"/>
    </row>
    <row r="22" spans="2:11" ht="12.75" customHeight="1">
      <c r="B22" s="165"/>
      <c r="C22" s="166"/>
      <c r="D22" s="166"/>
      <c r="E22" s="166"/>
      <c r="F22" s="166"/>
      <c r="G22" s="166"/>
      <c r="H22" s="166"/>
      <c r="I22" s="166"/>
      <c r="J22" s="166"/>
      <c r="K22" s="162"/>
    </row>
    <row r="23" spans="2:11" ht="15" customHeight="1">
      <c r="B23" s="165"/>
      <c r="C23" s="300" t="s">
        <v>767</v>
      </c>
      <c r="D23" s="300"/>
      <c r="E23" s="300"/>
      <c r="F23" s="300"/>
      <c r="G23" s="300"/>
      <c r="H23" s="300"/>
      <c r="I23" s="300"/>
      <c r="J23" s="300"/>
      <c r="K23" s="162"/>
    </row>
    <row r="24" spans="2:11" ht="15" customHeight="1">
      <c r="B24" s="165"/>
      <c r="C24" s="300" t="s">
        <v>768</v>
      </c>
      <c r="D24" s="300"/>
      <c r="E24" s="300"/>
      <c r="F24" s="300"/>
      <c r="G24" s="300"/>
      <c r="H24" s="300"/>
      <c r="I24" s="300"/>
      <c r="J24" s="300"/>
      <c r="K24" s="162"/>
    </row>
    <row r="25" spans="2:11" ht="15" customHeight="1">
      <c r="B25" s="165"/>
      <c r="C25" s="164"/>
      <c r="D25" s="300" t="s">
        <v>769</v>
      </c>
      <c r="E25" s="300"/>
      <c r="F25" s="300"/>
      <c r="G25" s="300"/>
      <c r="H25" s="300"/>
      <c r="I25" s="300"/>
      <c r="J25" s="300"/>
      <c r="K25" s="162"/>
    </row>
    <row r="26" spans="2:11" ht="15" customHeight="1">
      <c r="B26" s="165"/>
      <c r="C26" s="166"/>
      <c r="D26" s="300" t="s">
        <v>770</v>
      </c>
      <c r="E26" s="300"/>
      <c r="F26" s="300"/>
      <c r="G26" s="300"/>
      <c r="H26" s="300"/>
      <c r="I26" s="300"/>
      <c r="J26" s="300"/>
      <c r="K26" s="162"/>
    </row>
    <row r="27" spans="2:11" ht="12.75" customHeight="1">
      <c r="B27" s="165"/>
      <c r="C27" s="166"/>
      <c r="D27" s="166"/>
      <c r="E27" s="166"/>
      <c r="F27" s="166"/>
      <c r="G27" s="166"/>
      <c r="H27" s="166"/>
      <c r="I27" s="166"/>
      <c r="J27" s="166"/>
      <c r="K27" s="162"/>
    </row>
    <row r="28" spans="2:11" ht="15" customHeight="1">
      <c r="B28" s="165"/>
      <c r="C28" s="166"/>
      <c r="D28" s="300" t="s">
        <v>771</v>
      </c>
      <c r="E28" s="300"/>
      <c r="F28" s="300"/>
      <c r="G28" s="300"/>
      <c r="H28" s="300"/>
      <c r="I28" s="300"/>
      <c r="J28" s="300"/>
      <c r="K28" s="162"/>
    </row>
    <row r="29" spans="2:11" ht="15" customHeight="1">
      <c r="B29" s="165"/>
      <c r="C29" s="166"/>
      <c r="D29" s="300" t="s">
        <v>772</v>
      </c>
      <c r="E29" s="300"/>
      <c r="F29" s="300"/>
      <c r="G29" s="300"/>
      <c r="H29" s="300"/>
      <c r="I29" s="300"/>
      <c r="J29" s="300"/>
      <c r="K29" s="162"/>
    </row>
    <row r="30" spans="2:11" ht="12.75" customHeight="1">
      <c r="B30" s="165"/>
      <c r="C30" s="166"/>
      <c r="D30" s="166"/>
      <c r="E30" s="166"/>
      <c r="F30" s="166"/>
      <c r="G30" s="166"/>
      <c r="H30" s="166"/>
      <c r="I30" s="166"/>
      <c r="J30" s="166"/>
      <c r="K30" s="162"/>
    </row>
    <row r="31" spans="2:11" ht="15" customHeight="1">
      <c r="B31" s="165"/>
      <c r="C31" s="166"/>
      <c r="D31" s="300" t="s">
        <v>773</v>
      </c>
      <c r="E31" s="300"/>
      <c r="F31" s="300"/>
      <c r="G31" s="300"/>
      <c r="H31" s="300"/>
      <c r="I31" s="300"/>
      <c r="J31" s="300"/>
      <c r="K31" s="162"/>
    </row>
    <row r="32" spans="2:11" ht="15" customHeight="1">
      <c r="B32" s="165"/>
      <c r="C32" s="166"/>
      <c r="D32" s="300" t="s">
        <v>774</v>
      </c>
      <c r="E32" s="300"/>
      <c r="F32" s="300"/>
      <c r="G32" s="300"/>
      <c r="H32" s="300"/>
      <c r="I32" s="300"/>
      <c r="J32" s="300"/>
      <c r="K32" s="162"/>
    </row>
    <row r="33" spans="2:11" ht="15" customHeight="1">
      <c r="B33" s="165"/>
      <c r="C33" s="166"/>
      <c r="D33" s="300" t="s">
        <v>775</v>
      </c>
      <c r="E33" s="300"/>
      <c r="F33" s="300"/>
      <c r="G33" s="300"/>
      <c r="H33" s="300"/>
      <c r="I33" s="300"/>
      <c r="J33" s="300"/>
      <c r="K33" s="162"/>
    </row>
    <row r="34" spans="2:11" ht="15" customHeight="1">
      <c r="B34" s="165"/>
      <c r="C34" s="166"/>
      <c r="D34" s="164"/>
      <c r="E34" s="168" t="s">
        <v>107</v>
      </c>
      <c r="F34" s="164"/>
      <c r="G34" s="300" t="s">
        <v>776</v>
      </c>
      <c r="H34" s="300"/>
      <c r="I34" s="300"/>
      <c r="J34" s="300"/>
      <c r="K34" s="162"/>
    </row>
    <row r="35" spans="2:11" ht="15" customHeight="1">
      <c r="B35" s="165"/>
      <c r="C35" s="166"/>
      <c r="D35" s="164"/>
      <c r="E35" s="168" t="s">
        <v>777</v>
      </c>
      <c r="F35" s="164"/>
      <c r="G35" s="300" t="s">
        <v>778</v>
      </c>
      <c r="H35" s="300"/>
      <c r="I35" s="300"/>
      <c r="J35" s="300"/>
      <c r="K35" s="162"/>
    </row>
    <row r="36" spans="2:11" ht="15" customHeight="1">
      <c r="B36" s="165"/>
      <c r="C36" s="166"/>
      <c r="D36" s="164"/>
      <c r="E36" s="168" t="s">
        <v>49</v>
      </c>
      <c r="F36" s="164"/>
      <c r="G36" s="300" t="s">
        <v>779</v>
      </c>
      <c r="H36" s="300"/>
      <c r="I36" s="300"/>
      <c r="J36" s="300"/>
      <c r="K36" s="162"/>
    </row>
    <row r="37" spans="2:11" ht="15" customHeight="1">
      <c r="B37" s="165"/>
      <c r="C37" s="166"/>
      <c r="D37" s="164"/>
      <c r="E37" s="168" t="s">
        <v>108</v>
      </c>
      <c r="F37" s="164"/>
      <c r="G37" s="300" t="s">
        <v>780</v>
      </c>
      <c r="H37" s="300"/>
      <c r="I37" s="300"/>
      <c r="J37" s="300"/>
      <c r="K37" s="162"/>
    </row>
    <row r="38" spans="2:11" ht="15" customHeight="1">
      <c r="B38" s="165"/>
      <c r="C38" s="166"/>
      <c r="D38" s="164"/>
      <c r="E38" s="168" t="s">
        <v>109</v>
      </c>
      <c r="F38" s="164"/>
      <c r="G38" s="300" t="s">
        <v>781</v>
      </c>
      <c r="H38" s="300"/>
      <c r="I38" s="300"/>
      <c r="J38" s="300"/>
      <c r="K38" s="162"/>
    </row>
    <row r="39" spans="2:11" ht="15" customHeight="1">
      <c r="B39" s="165"/>
      <c r="C39" s="166"/>
      <c r="D39" s="164"/>
      <c r="E39" s="168" t="s">
        <v>110</v>
      </c>
      <c r="F39" s="164"/>
      <c r="G39" s="300" t="s">
        <v>782</v>
      </c>
      <c r="H39" s="300"/>
      <c r="I39" s="300"/>
      <c r="J39" s="300"/>
      <c r="K39" s="162"/>
    </row>
    <row r="40" spans="2:11" ht="15" customHeight="1">
      <c r="B40" s="165"/>
      <c r="C40" s="166"/>
      <c r="D40" s="164"/>
      <c r="E40" s="168" t="s">
        <v>783</v>
      </c>
      <c r="F40" s="164"/>
      <c r="G40" s="300" t="s">
        <v>784</v>
      </c>
      <c r="H40" s="300"/>
      <c r="I40" s="300"/>
      <c r="J40" s="300"/>
      <c r="K40" s="162"/>
    </row>
    <row r="41" spans="2:11" ht="15" customHeight="1">
      <c r="B41" s="165"/>
      <c r="C41" s="166"/>
      <c r="D41" s="164"/>
      <c r="E41" s="168"/>
      <c r="F41" s="164"/>
      <c r="G41" s="300" t="s">
        <v>785</v>
      </c>
      <c r="H41" s="300"/>
      <c r="I41" s="300"/>
      <c r="J41" s="300"/>
      <c r="K41" s="162"/>
    </row>
    <row r="42" spans="2:11" ht="15" customHeight="1">
      <c r="B42" s="165"/>
      <c r="C42" s="166"/>
      <c r="D42" s="164"/>
      <c r="E42" s="168" t="s">
        <v>786</v>
      </c>
      <c r="F42" s="164"/>
      <c r="G42" s="300" t="s">
        <v>787</v>
      </c>
      <c r="H42" s="300"/>
      <c r="I42" s="300"/>
      <c r="J42" s="300"/>
      <c r="K42" s="162"/>
    </row>
    <row r="43" spans="2:11" ht="15" customHeight="1">
      <c r="B43" s="165"/>
      <c r="C43" s="166"/>
      <c r="D43" s="164"/>
      <c r="E43" s="168" t="s">
        <v>113</v>
      </c>
      <c r="F43" s="164"/>
      <c r="G43" s="300" t="s">
        <v>788</v>
      </c>
      <c r="H43" s="300"/>
      <c r="I43" s="300"/>
      <c r="J43" s="300"/>
      <c r="K43" s="162"/>
    </row>
    <row r="44" spans="2:11" ht="12.75" customHeight="1">
      <c r="B44" s="165"/>
      <c r="C44" s="166"/>
      <c r="D44" s="164"/>
      <c r="E44" s="164"/>
      <c r="F44" s="164"/>
      <c r="G44" s="164"/>
      <c r="H44" s="164"/>
      <c r="I44" s="164"/>
      <c r="J44" s="164"/>
      <c r="K44" s="162"/>
    </row>
    <row r="45" spans="2:11" ht="15" customHeight="1">
      <c r="B45" s="165"/>
      <c r="C45" s="166"/>
      <c r="D45" s="300" t="s">
        <v>789</v>
      </c>
      <c r="E45" s="300"/>
      <c r="F45" s="300"/>
      <c r="G45" s="300"/>
      <c r="H45" s="300"/>
      <c r="I45" s="300"/>
      <c r="J45" s="300"/>
      <c r="K45" s="162"/>
    </row>
    <row r="46" spans="2:11" ht="15" customHeight="1">
      <c r="B46" s="165"/>
      <c r="C46" s="166"/>
      <c r="D46" s="166"/>
      <c r="E46" s="300" t="s">
        <v>790</v>
      </c>
      <c r="F46" s="300"/>
      <c r="G46" s="300"/>
      <c r="H46" s="300"/>
      <c r="I46" s="300"/>
      <c r="J46" s="300"/>
      <c r="K46" s="162"/>
    </row>
    <row r="47" spans="2:11" ht="15" customHeight="1">
      <c r="B47" s="165"/>
      <c r="C47" s="166"/>
      <c r="D47" s="166"/>
      <c r="E47" s="300" t="s">
        <v>791</v>
      </c>
      <c r="F47" s="300"/>
      <c r="G47" s="300"/>
      <c r="H47" s="300"/>
      <c r="I47" s="300"/>
      <c r="J47" s="300"/>
      <c r="K47" s="162"/>
    </row>
    <row r="48" spans="2:11" ht="15" customHeight="1">
      <c r="B48" s="165"/>
      <c r="C48" s="166"/>
      <c r="D48" s="166"/>
      <c r="E48" s="300" t="s">
        <v>792</v>
      </c>
      <c r="F48" s="300"/>
      <c r="G48" s="300"/>
      <c r="H48" s="300"/>
      <c r="I48" s="300"/>
      <c r="J48" s="300"/>
      <c r="K48" s="162"/>
    </row>
    <row r="49" spans="2:11" ht="15" customHeight="1">
      <c r="B49" s="165"/>
      <c r="C49" s="166"/>
      <c r="D49" s="300" t="s">
        <v>793</v>
      </c>
      <c r="E49" s="300"/>
      <c r="F49" s="300"/>
      <c r="G49" s="300"/>
      <c r="H49" s="300"/>
      <c r="I49" s="300"/>
      <c r="J49" s="300"/>
      <c r="K49" s="162"/>
    </row>
    <row r="50" spans="2:11" ht="25.5" customHeight="1">
      <c r="B50" s="161"/>
      <c r="C50" s="303" t="s">
        <v>794</v>
      </c>
      <c r="D50" s="303"/>
      <c r="E50" s="303"/>
      <c r="F50" s="303"/>
      <c r="G50" s="303"/>
      <c r="H50" s="303"/>
      <c r="I50" s="303"/>
      <c r="J50" s="303"/>
      <c r="K50" s="162"/>
    </row>
    <row r="51" spans="2:11" ht="5.25" customHeight="1">
      <c r="B51" s="161"/>
      <c r="C51" s="163"/>
      <c r="D51" s="163"/>
      <c r="E51" s="163"/>
      <c r="F51" s="163"/>
      <c r="G51" s="163"/>
      <c r="H51" s="163"/>
      <c r="I51" s="163"/>
      <c r="J51" s="163"/>
      <c r="K51" s="162"/>
    </row>
    <row r="52" spans="2:11" ht="15" customHeight="1">
      <c r="B52" s="161"/>
      <c r="C52" s="300" t="s">
        <v>795</v>
      </c>
      <c r="D52" s="300"/>
      <c r="E52" s="300"/>
      <c r="F52" s="300"/>
      <c r="G52" s="300"/>
      <c r="H52" s="300"/>
      <c r="I52" s="300"/>
      <c r="J52" s="300"/>
      <c r="K52" s="162"/>
    </row>
    <row r="53" spans="2:11" ht="15" customHeight="1">
      <c r="B53" s="161"/>
      <c r="C53" s="300" t="s">
        <v>796</v>
      </c>
      <c r="D53" s="300"/>
      <c r="E53" s="300"/>
      <c r="F53" s="300"/>
      <c r="G53" s="300"/>
      <c r="H53" s="300"/>
      <c r="I53" s="300"/>
      <c r="J53" s="300"/>
      <c r="K53" s="162"/>
    </row>
    <row r="54" spans="2:11" ht="12.75" customHeight="1">
      <c r="B54" s="161"/>
      <c r="C54" s="164"/>
      <c r="D54" s="164"/>
      <c r="E54" s="164"/>
      <c r="F54" s="164"/>
      <c r="G54" s="164"/>
      <c r="H54" s="164"/>
      <c r="I54" s="164"/>
      <c r="J54" s="164"/>
      <c r="K54" s="162"/>
    </row>
    <row r="55" spans="2:11" ht="15" customHeight="1">
      <c r="B55" s="161"/>
      <c r="C55" s="300" t="s">
        <v>797</v>
      </c>
      <c r="D55" s="300"/>
      <c r="E55" s="300"/>
      <c r="F55" s="300"/>
      <c r="G55" s="300"/>
      <c r="H55" s="300"/>
      <c r="I55" s="300"/>
      <c r="J55" s="300"/>
      <c r="K55" s="162"/>
    </row>
    <row r="56" spans="2:11" ht="15" customHeight="1">
      <c r="B56" s="161"/>
      <c r="C56" s="166"/>
      <c r="D56" s="300" t="s">
        <v>798</v>
      </c>
      <c r="E56" s="300"/>
      <c r="F56" s="300"/>
      <c r="G56" s="300"/>
      <c r="H56" s="300"/>
      <c r="I56" s="300"/>
      <c r="J56" s="300"/>
      <c r="K56" s="162"/>
    </row>
    <row r="57" spans="2:11" ht="15" customHeight="1">
      <c r="B57" s="161"/>
      <c r="C57" s="166"/>
      <c r="D57" s="300" t="s">
        <v>799</v>
      </c>
      <c r="E57" s="300"/>
      <c r="F57" s="300"/>
      <c r="G57" s="300"/>
      <c r="H57" s="300"/>
      <c r="I57" s="300"/>
      <c r="J57" s="300"/>
      <c r="K57" s="162"/>
    </row>
    <row r="58" spans="2:11" ht="15" customHeight="1">
      <c r="B58" s="161"/>
      <c r="C58" s="166"/>
      <c r="D58" s="300" t="s">
        <v>800</v>
      </c>
      <c r="E58" s="300"/>
      <c r="F58" s="300"/>
      <c r="G58" s="300"/>
      <c r="H58" s="300"/>
      <c r="I58" s="300"/>
      <c r="J58" s="300"/>
      <c r="K58" s="162"/>
    </row>
    <row r="59" spans="2:11" ht="15" customHeight="1">
      <c r="B59" s="161"/>
      <c r="C59" s="166"/>
      <c r="D59" s="300" t="s">
        <v>801</v>
      </c>
      <c r="E59" s="300"/>
      <c r="F59" s="300"/>
      <c r="G59" s="300"/>
      <c r="H59" s="300"/>
      <c r="I59" s="300"/>
      <c r="J59" s="300"/>
      <c r="K59" s="162"/>
    </row>
    <row r="60" spans="2:11" ht="15" customHeight="1">
      <c r="B60" s="161"/>
      <c r="C60" s="166"/>
      <c r="D60" s="302" t="s">
        <v>802</v>
      </c>
      <c r="E60" s="302"/>
      <c r="F60" s="302"/>
      <c r="G60" s="302"/>
      <c r="H60" s="302"/>
      <c r="I60" s="302"/>
      <c r="J60" s="302"/>
      <c r="K60" s="162"/>
    </row>
    <row r="61" spans="2:11" ht="15" customHeight="1">
      <c r="B61" s="161"/>
      <c r="C61" s="166"/>
      <c r="D61" s="300" t="s">
        <v>803</v>
      </c>
      <c r="E61" s="300"/>
      <c r="F61" s="300"/>
      <c r="G61" s="300"/>
      <c r="H61" s="300"/>
      <c r="I61" s="300"/>
      <c r="J61" s="300"/>
      <c r="K61" s="162"/>
    </row>
    <row r="62" spans="2:11" ht="12.75" customHeight="1">
      <c r="B62" s="161"/>
      <c r="C62" s="166"/>
      <c r="D62" s="166"/>
      <c r="E62" s="169"/>
      <c r="F62" s="166"/>
      <c r="G62" s="166"/>
      <c r="H62" s="166"/>
      <c r="I62" s="166"/>
      <c r="J62" s="166"/>
      <c r="K62" s="162"/>
    </row>
    <row r="63" spans="2:11" ht="15" customHeight="1">
      <c r="B63" s="161"/>
      <c r="C63" s="166"/>
      <c r="D63" s="300" t="s">
        <v>804</v>
      </c>
      <c r="E63" s="300"/>
      <c r="F63" s="300"/>
      <c r="G63" s="300"/>
      <c r="H63" s="300"/>
      <c r="I63" s="300"/>
      <c r="J63" s="300"/>
      <c r="K63" s="162"/>
    </row>
    <row r="64" spans="2:11" ht="15" customHeight="1">
      <c r="B64" s="161"/>
      <c r="C64" s="166"/>
      <c r="D64" s="302" t="s">
        <v>805</v>
      </c>
      <c r="E64" s="302"/>
      <c r="F64" s="302"/>
      <c r="G64" s="302"/>
      <c r="H64" s="302"/>
      <c r="I64" s="302"/>
      <c r="J64" s="302"/>
      <c r="K64" s="162"/>
    </row>
    <row r="65" spans="2:11" ht="15" customHeight="1">
      <c r="B65" s="161"/>
      <c r="C65" s="166"/>
      <c r="D65" s="300" t="s">
        <v>806</v>
      </c>
      <c r="E65" s="300"/>
      <c r="F65" s="300"/>
      <c r="G65" s="300"/>
      <c r="H65" s="300"/>
      <c r="I65" s="300"/>
      <c r="J65" s="300"/>
      <c r="K65" s="162"/>
    </row>
    <row r="66" spans="2:11" ht="15" customHeight="1">
      <c r="B66" s="161"/>
      <c r="C66" s="166"/>
      <c r="D66" s="300" t="s">
        <v>807</v>
      </c>
      <c r="E66" s="300"/>
      <c r="F66" s="300"/>
      <c r="G66" s="300"/>
      <c r="H66" s="300"/>
      <c r="I66" s="300"/>
      <c r="J66" s="300"/>
      <c r="K66" s="162"/>
    </row>
    <row r="67" spans="2:11" ht="15" customHeight="1">
      <c r="B67" s="161"/>
      <c r="C67" s="166"/>
      <c r="D67" s="300" t="s">
        <v>808</v>
      </c>
      <c r="E67" s="300"/>
      <c r="F67" s="300"/>
      <c r="G67" s="300"/>
      <c r="H67" s="300"/>
      <c r="I67" s="300"/>
      <c r="J67" s="300"/>
      <c r="K67" s="162"/>
    </row>
    <row r="68" spans="2:11" ht="15" customHeight="1">
      <c r="B68" s="161"/>
      <c r="C68" s="166"/>
      <c r="D68" s="300" t="s">
        <v>809</v>
      </c>
      <c r="E68" s="300"/>
      <c r="F68" s="300"/>
      <c r="G68" s="300"/>
      <c r="H68" s="300"/>
      <c r="I68" s="300"/>
      <c r="J68" s="300"/>
      <c r="K68" s="162"/>
    </row>
    <row r="69" spans="2:11" ht="12.75" customHeight="1">
      <c r="B69" s="170"/>
      <c r="C69" s="171"/>
      <c r="D69" s="171"/>
      <c r="E69" s="171"/>
      <c r="F69" s="171"/>
      <c r="G69" s="171"/>
      <c r="H69" s="171"/>
      <c r="I69" s="171"/>
      <c r="J69" s="171"/>
      <c r="K69" s="172"/>
    </row>
    <row r="70" spans="2:11" ht="18.75" customHeight="1">
      <c r="B70" s="173"/>
      <c r="C70" s="173"/>
      <c r="D70" s="173"/>
      <c r="E70" s="173"/>
      <c r="F70" s="173"/>
      <c r="G70" s="173"/>
      <c r="H70" s="173"/>
      <c r="I70" s="173"/>
      <c r="J70" s="173"/>
      <c r="K70" s="174"/>
    </row>
    <row r="71" spans="2:11" ht="18.75" customHeight="1">
      <c r="B71" s="174"/>
      <c r="C71" s="174"/>
      <c r="D71" s="174"/>
      <c r="E71" s="174"/>
      <c r="F71" s="174"/>
      <c r="G71" s="174"/>
      <c r="H71" s="174"/>
      <c r="I71" s="174"/>
      <c r="J71" s="174"/>
      <c r="K71" s="174"/>
    </row>
    <row r="72" spans="2:11" ht="7.5" customHeight="1">
      <c r="B72" s="175"/>
      <c r="C72" s="176"/>
      <c r="D72" s="176"/>
      <c r="E72" s="176"/>
      <c r="F72" s="176"/>
      <c r="G72" s="176"/>
      <c r="H72" s="176"/>
      <c r="I72" s="176"/>
      <c r="J72" s="176"/>
      <c r="K72" s="177"/>
    </row>
    <row r="73" spans="2:11" ht="45" customHeight="1">
      <c r="B73" s="178"/>
      <c r="C73" s="301" t="s">
        <v>745</v>
      </c>
      <c r="D73" s="301"/>
      <c r="E73" s="301"/>
      <c r="F73" s="301"/>
      <c r="G73" s="301"/>
      <c r="H73" s="301"/>
      <c r="I73" s="301"/>
      <c r="J73" s="301"/>
      <c r="K73" s="179"/>
    </row>
    <row r="74" spans="2:11" ht="17.25" customHeight="1">
      <c r="B74" s="178"/>
      <c r="C74" s="180" t="s">
        <v>810</v>
      </c>
      <c r="D74" s="180"/>
      <c r="E74" s="180"/>
      <c r="F74" s="180" t="s">
        <v>811</v>
      </c>
      <c r="G74" s="181"/>
      <c r="H74" s="180" t="s">
        <v>108</v>
      </c>
      <c r="I74" s="180" t="s">
        <v>53</v>
      </c>
      <c r="J74" s="180" t="s">
        <v>812</v>
      </c>
      <c r="K74" s="179"/>
    </row>
    <row r="75" spans="2:11" ht="17.25" customHeight="1">
      <c r="B75" s="178"/>
      <c r="C75" s="182" t="s">
        <v>813</v>
      </c>
      <c r="D75" s="182"/>
      <c r="E75" s="182"/>
      <c r="F75" s="183" t="s">
        <v>814</v>
      </c>
      <c r="G75" s="184"/>
      <c r="H75" s="182"/>
      <c r="I75" s="182"/>
      <c r="J75" s="182" t="s">
        <v>815</v>
      </c>
      <c r="K75" s="179"/>
    </row>
    <row r="76" spans="2:11" ht="5.25" customHeight="1">
      <c r="B76" s="178"/>
      <c r="C76" s="185"/>
      <c r="D76" s="185"/>
      <c r="E76" s="185"/>
      <c r="F76" s="185"/>
      <c r="G76" s="186"/>
      <c r="H76" s="185"/>
      <c r="I76" s="185"/>
      <c r="J76" s="185"/>
      <c r="K76" s="179"/>
    </row>
    <row r="77" spans="2:11" ht="15" customHeight="1">
      <c r="B77" s="178"/>
      <c r="C77" s="168" t="s">
        <v>816</v>
      </c>
      <c r="D77" s="168"/>
      <c r="E77" s="168"/>
      <c r="F77" s="187" t="s">
        <v>817</v>
      </c>
      <c r="G77" s="186"/>
      <c r="H77" s="168" t="s">
        <v>818</v>
      </c>
      <c r="I77" s="168" t="s">
        <v>819</v>
      </c>
      <c r="J77" s="168" t="s">
        <v>820</v>
      </c>
      <c r="K77" s="179"/>
    </row>
    <row r="78" spans="2:11" ht="15" customHeight="1">
      <c r="B78" s="188"/>
      <c r="C78" s="168" t="s">
        <v>821</v>
      </c>
      <c r="D78" s="168"/>
      <c r="E78" s="168"/>
      <c r="F78" s="187" t="s">
        <v>822</v>
      </c>
      <c r="G78" s="186"/>
      <c r="H78" s="168" t="s">
        <v>823</v>
      </c>
      <c r="I78" s="168" t="s">
        <v>819</v>
      </c>
      <c r="J78" s="168">
        <v>50</v>
      </c>
      <c r="K78" s="179"/>
    </row>
    <row r="79" spans="2:11" ht="15" customHeight="1">
      <c r="B79" s="188"/>
      <c r="C79" s="168" t="s">
        <v>824</v>
      </c>
      <c r="D79" s="168"/>
      <c r="E79" s="168"/>
      <c r="F79" s="187" t="s">
        <v>817</v>
      </c>
      <c r="G79" s="186"/>
      <c r="H79" s="168" t="s">
        <v>825</v>
      </c>
      <c r="I79" s="168" t="s">
        <v>826</v>
      </c>
      <c r="J79" s="168"/>
      <c r="K79" s="179"/>
    </row>
    <row r="80" spans="2:11" ht="15" customHeight="1">
      <c r="B80" s="188"/>
      <c r="C80" s="168" t="s">
        <v>827</v>
      </c>
      <c r="D80" s="168"/>
      <c r="E80" s="168"/>
      <c r="F80" s="187" t="s">
        <v>822</v>
      </c>
      <c r="G80" s="186"/>
      <c r="H80" s="168" t="s">
        <v>828</v>
      </c>
      <c r="I80" s="168" t="s">
        <v>819</v>
      </c>
      <c r="J80" s="168">
        <v>50</v>
      </c>
      <c r="K80" s="179"/>
    </row>
    <row r="81" spans="2:11" ht="15" customHeight="1">
      <c r="B81" s="188"/>
      <c r="C81" s="168" t="s">
        <v>829</v>
      </c>
      <c r="D81" s="168"/>
      <c r="E81" s="168"/>
      <c r="F81" s="187" t="s">
        <v>822</v>
      </c>
      <c r="G81" s="186"/>
      <c r="H81" s="168" t="s">
        <v>830</v>
      </c>
      <c r="I81" s="168" t="s">
        <v>819</v>
      </c>
      <c r="J81" s="168">
        <v>20</v>
      </c>
      <c r="K81" s="179"/>
    </row>
    <row r="82" spans="2:11" ht="15" customHeight="1">
      <c r="B82" s="188"/>
      <c r="C82" s="168" t="s">
        <v>831</v>
      </c>
      <c r="D82" s="168"/>
      <c r="E82" s="168"/>
      <c r="F82" s="187" t="s">
        <v>822</v>
      </c>
      <c r="G82" s="186"/>
      <c r="H82" s="168" t="s">
        <v>832</v>
      </c>
      <c r="I82" s="168" t="s">
        <v>819</v>
      </c>
      <c r="J82" s="168">
        <v>20</v>
      </c>
      <c r="K82" s="179"/>
    </row>
    <row r="83" spans="2:11" ht="15" customHeight="1">
      <c r="B83" s="188"/>
      <c r="C83" s="168" t="s">
        <v>833</v>
      </c>
      <c r="D83" s="168"/>
      <c r="E83" s="168"/>
      <c r="F83" s="187" t="s">
        <v>822</v>
      </c>
      <c r="G83" s="186"/>
      <c r="H83" s="168" t="s">
        <v>834</v>
      </c>
      <c r="I83" s="168" t="s">
        <v>819</v>
      </c>
      <c r="J83" s="168">
        <v>50</v>
      </c>
      <c r="K83" s="179"/>
    </row>
    <row r="84" spans="2:11" ht="15" customHeight="1">
      <c r="B84" s="188"/>
      <c r="C84" s="168" t="s">
        <v>835</v>
      </c>
      <c r="D84" s="168"/>
      <c r="E84" s="168"/>
      <c r="F84" s="187" t="s">
        <v>822</v>
      </c>
      <c r="G84" s="186"/>
      <c r="H84" s="168" t="s">
        <v>835</v>
      </c>
      <c r="I84" s="168" t="s">
        <v>819</v>
      </c>
      <c r="J84" s="168">
        <v>50</v>
      </c>
      <c r="K84" s="179"/>
    </row>
    <row r="85" spans="2:11" ht="15" customHeight="1">
      <c r="B85" s="188"/>
      <c r="C85" s="168" t="s">
        <v>114</v>
      </c>
      <c r="D85" s="168"/>
      <c r="E85" s="168"/>
      <c r="F85" s="187" t="s">
        <v>822</v>
      </c>
      <c r="G85" s="186"/>
      <c r="H85" s="168" t="s">
        <v>836</v>
      </c>
      <c r="I85" s="168" t="s">
        <v>819</v>
      </c>
      <c r="J85" s="168">
        <v>255</v>
      </c>
      <c r="K85" s="179"/>
    </row>
    <row r="86" spans="2:11" ht="15" customHeight="1">
      <c r="B86" s="188"/>
      <c r="C86" s="168" t="s">
        <v>837</v>
      </c>
      <c r="D86" s="168"/>
      <c r="E86" s="168"/>
      <c r="F86" s="187" t="s">
        <v>817</v>
      </c>
      <c r="G86" s="186"/>
      <c r="H86" s="168" t="s">
        <v>838</v>
      </c>
      <c r="I86" s="168" t="s">
        <v>839</v>
      </c>
      <c r="J86" s="168"/>
      <c r="K86" s="179"/>
    </row>
    <row r="87" spans="2:11" ht="15" customHeight="1">
      <c r="B87" s="188"/>
      <c r="C87" s="168" t="s">
        <v>840</v>
      </c>
      <c r="D87" s="168"/>
      <c r="E87" s="168"/>
      <c r="F87" s="187" t="s">
        <v>817</v>
      </c>
      <c r="G87" s="186"/>
      <c r="H87" s="168" t="s">
        <v>841</v>
      </c>
      <c r="I87" s="168" t="s">
        <v>842</v>
      </c>
      <c r="J87" s="168"/>
      <c r="K87" s="179"/>
    </row>
    <row r="88" spans="2:11" ht="15" customHeight="1">
      <c r="B88" s="188"/>
      <c r="C88" s="168" t="s">
        <v>843</v>
      </c>
      <c r="D88" s="168"/>
      <c r="E88" s="168"/>
      <c r="F88" s="187" t="s">
        <v>817</v>
      </c>
      <c r="G88" s="186"/>
      <c r="H88" s="168" t="s">
        <v>843</v>
      </c>
      <c r="I88" s="168" t="s">
        <v>842</v>
      </c>
      <c r="J88" s="168"/>
      <c r="K88" s="179"/>
    </row>
    <row r="89" spans="2:11" ht="15" customHeight="1">
      <c r="B89" s="188"/>
      <c r="C89" s="168" t="s">
        <v>36</v>
      </c>
      <c r="D89" s="168"/>
      <c r="E89" s="168"/>
      <c r="F89" s="187" t="s">
        <v>817</v>
      </c>
      <c r="G89" s="186"/>
      <c r="H89" s="168" t="s">
        <v>844</v>
      </c>
      <c r="I89" s="168" t="s">
        <v>842</v>
      </c>
      <c r="J89" s="168"/>
      <c r="K89" s="179"/>
    </row>
    <row r="90" spans="2:11" ht="15" customHeight="1">
      <c r="B90" s="188"/>
      <c r="C90" s="168" t="s">
        <v>44</v>
      </c>
      <c r="D90" s="168"/>
      <c r="E90" s="168"/>
      <c r="F90" s="187" t="s">
        <v>817</v>
      </c>
      <c r="G90" s="186"/>
      <c r="H90" s="168" t="s">
        <v>845</v>
      </c>
      <c r="I90" s="168" t="s">
        <v>842</v>
      </c>
      <c r="J90" s="168"/>
      <c r="K90" s="179"/>
    </row>
    <row r="91" spans="2:11" ht="15" customHeight="1">
      <c r="B91" s="189"/>
      <c r="C91" s="190"/>
      <c r="D91" s="190"/>
      <c r="E91" s="190"/>
      <c r="F91" s="190"/>
      <c r="G91" s="190"/>
      <c r="H91" s="190"/>
      <c r="I91" s="190"/>
      <c r="J91" s="190"/>
      <c r="K91" s="191"/>
    </row>
    <row r="92" spans="2:11" ht="18.75" customHeight="1">
      <c r="B92" s="192"/>
      <c r="C92" s="193"/>
      <c r="D92" s="193"/>
      <c r="E92" s="193"/>
      <c r="F92" s="193"/>
      <c r="G92" s="193"/>
      <c r="H92" s="193"/>
      <c r="I92" s="193"/>
      <c r="J92" s="193"/>
      <c r="K92" s="192"/>
    </row>
    <row r="93" spans="2:11" ht="18.75" customHeight="1">
      <c r="B93" s="174"/>
      <c r="C93" s="174"/>
      <c r="D93" s="174"/>
      <c r="E93" s="174"/>
      <c r="F93" s="174"/>
      <c r="G93" s="174"/>
      <c r="H93" s="174"/>
      <c r="I93" s="174"/>
      <c r="J93" s="174"/>
      <c r="K93" s="174"/>
    </row>
    <row r="94" spans="2:11" ht="7.5" customHeight="1">
      <c r="B94" s="175"/>
      <c r="C94" s="176"/>
      <c r="D94" s="176"/>
      <c r="E94" s="176"/>
      <c r="F94" s="176"/>
      <c r="G94" s="176"/>
      <c r="H94" s="176"/>
      <c r="I94" s="176"/>
      <c r="J94" s="176"/>
      <c r="K94" s="177"/>
    </row>
    <row r="95" spans="2:11" ht="45" customHeight="1">
      <c r="B95" s="178"/>
      <c r="C95" s="301" t="s">
        <v>846</v>
      </c>
      <c r="D95" s="301"/>
      <c r="E95" s="301"/>
      <c r="F95" s="301"/>
      <c r="G95" s="301"/>
      <c r="H95" s="301"/>
      <c r="I95" s="301"/>
      <c r="J95" s="301"/>
      <c r="K95" s="179"/>
    </row>
    <row r="96" spans="2:11" ht="17.25" customHeight="1">
      <c r="B96" s="178"/>
      <c r="C96" s="180" t="s">
        <v>810</v>
      </c>
      <c r="D96" s="180"/>
      <c r="E96" s="180"/>
      <c r="F96" s="180" t="s">
        <v>811</v>
      </c>
      <c r="G96" s="181"/>
      <c r="H96" s="180" t="s">
        <v>108</v>
      </c>
      <c r="I96" s="180" t="s">
        <v>53</v>
      </c>
      <c r="J96" s="180" t="s">
        <v>812</v>
      </c>
      <c r="K96" s="179"/>
    </row>
    <row r="97" spans="2:11" ht="17.25" customHeight="1">
      <c r="B97" s="178"/>
      <c r="C97" s="182" t="s">
        <v>813</v>
      </c>
      <c r="D97" s="182"/>
      <c r="E97" s="182"/>
      <c r="F97" s="183" t="s">
        <v>814</v>
      </c>
      <c r="G97" s="184"/>
      <c r="H97" s="182"/>
      <c r="I97" s="182"/>
      <c r="J97" s="182" t="s">
        <v>815</v>
      </c>
      <c r="K97" s="179"/>
    </row>
    <row r="98" spans="2:11" ht="5.25" customHeight="1">
      <c r="B98" s="178"/>
      <c r="C98" s="180"/>
      <c r="D98" s="180"/>
      <c r="E98" s="180"/>
      <c r="F98" s="180"/>
      <c r="G98" s="194"/>
      <c r="H98" s="180"/>
      <c r="I98" s="180"/>
      <c r="J98" s="180"/>
      <c r="K98" s="179"/>
    </row>
    <row r="99" spans="2:11" ht="15" customHeight="1">
      <c r="B99" s="178"/>
      <c r="C99" s="168" t="s">
        <v>816</v>
      </c>
      <c r="D99" s="168"/>
      <c r="E99" s="168"/>
      <c r="F99" s="187" t="s">
        <v>817</v>
      </c>
      <c r="G99" s="168"/>
      <c r="H99" s="168" t="s">
        <v>847</v>
      </c>
      <c r="I99" s="168" t="s">
        <v>819</v>
      </c>
      <c r="J99" s="168" t="s">
        <v>820</v>
      </c>
      <c r="K99" s="179"/>
    </row>
    <row r="100" spans="2:11" ht="15" customHeight="1">
      <c r="B100" s="188"/>
      <c r="C100" s="168" t="s">
        <v>821</v>
      </c>
      <c r="D100" s="168"/>
      <c r="E100" s="168"/>
      <c r="F100" s="187" t="s">
        <v>822</v>
      </c>
      <c r="G100" s="168"/>
      <c r="H100" s="168" t="s">
        <v>847</v>
      </c>
      <c r="I100" s="168" t="s">
        <v>819</v>
      </c>
      <c r="J100" s="168">
        <v>50</v>
      </c>
      <c r="K100" s="179"/>
    </row>
    <row r="101" spans="2:11" ht="15" customHeight="1">
      <c r="B101" s="188"/>
      <c r="C101" s="168" t="s">
        <v>824</v>
      </c>
      <c r="D101" s="168"/>
      <c r="E101" s="168"/>
      <c r="F101" s="187" t="s">
        <v>817</v>
      </c>
      <c r="G101" s="168"/>
      <c r="H101" s="168" t="s">
        <v>847</v>
      </c>
      <c r="I101" s="168" t="s">
        <v>826</v>
      </c>
      <c r="J101" s="168"/>
      <c r="K101" s="179"/>
    </row>
    <row r="102" spans="2:11" ht="15" customHeight="1">
      <c r="B102" s="188"/>
      <c r="C102" s="168" t="s">
        <v>827</v>
      </c>
      <c r="D102" s="168"/>
      <c r="E102" s="168"/>
      <c r="F102" s="187" t="s">
        <v>822</v>
      </c>
      <c r="G102" s="168"/>
      <c r="H102" s="168" t="s">
        <v>847</v>
      </c>
      <c r="I102" s="168" t="s">
        <v>819</v>
      </c>
      <c r="J102" s="168">
        <v>50</v>
      </c>
      <c r="K102" s="179"/>
    </row>
    <row r="103" spans="2:11" ht="15" customHeight="1">
      <c r="B103" s="188"/>
      <c r="C103" s="168" t="s">
        <v>835</v>
      </c>
      <c r="D103" s="168"/>
      <c r="E103" s="168"/>
      <c r="F103" s="187" t="s">
        <v>822</v>
      </c>
      <c r="G103" s="168"/>
      <c r="H103" s="168" t="s">
        <v>847</v>
      </c>
      <c r="I103" s="168" t="s">
        <v>819</v>
      </c>
      <c r="J103" s="168">
        <v>50</v>
      </c>
      <c r="K103" s="179"/>
    </row>
    <row r="104" spans="2:11" ht="15" customHeight="1">
      <c r="B104" s="188"/>
      <c r="C104" s="168" t="s">
        <v>833</v>
      </c>
      <c r="D104" s="168"/>
      <c r="E104" s="168"/>
      <c r="F104" s="187" t="s">
        <v>822</v>
      </c>
      <c r="G104" s="168"/>
      <c r="H104" s="168" t="s">
        <v>847</v>
      </c>
      <c r="I104" s="168" t="s">
        <v>819</v>
      </c>
      <c r="J104" s="168">
        <v>50</v>
      </c>
      <c r="K104" s="179"/>
    </row>
    <row r="105" spans="2:11" ht="15" customHeight="1">
      <c r="B105" s="188"/>
      <c r="C105" s="168" t="s">
        <v>49</v>
      </c>
      <c r="D105" s="168"/>
      <c r="E105" s="168"/>
      <c r="F105" s="187" t="s">
        <v>817</v>
      </c>
      <c r="G105" s="168"/>
      <c r="H105" s="168" t="s">
        <v>848</v>
      </c>
      <c r="I105" s="168" t="s">
        <v>819</v>
      </c>
      <c r="J105" s="168">
        <v>20</v>
      </c>
      <c r="K105" s="179"/>
    </row>
    <row r="106" spans="2:11" ht="15" customHeight="1">
      <c r="B106" s="188"/>
      <c r="C106" s="168" t="s">
        <v>849</v>
      </c>
      <c r="D106" s="168"/>
      <c r="E106" s="168"/>
      <c r="F106" s="187" t="s">
        <v>817</v>
      </c>
      <c r="G106" s="168"/>
      <c r="H106" s="168" t="s">
        <v>850</v>
      </c>
      <c r="I106" s="168" t="s">
        <v>819</v>
      </c>
      <c r="J106" s="168">
        <v>120</v>
      </c>
      <c r="K106" s="179"/>
    </row>
    <row r="107" spans="2:11" ht="15" customHeight="1">
      <c r="B107" s="188"/>
      <c r="C107" s="168" t="s">
        <v>36</v>
      </c>
      <c r="D107" s="168"/>
      <c r="E107" s="168"/>
      <c r="F107" s="187" t="s">
        <v>817</v>
      </c>
      <c r="G107" s="168"/>
      <c r="H107" s="168" t="s">
        <v>851</v>
      </c>
      <c r="I107" s="168" t="s">
        <v>842</v>
      </c>
      <c r="J107" s="168"/>
      <c r="K107" s="179"/>
    </row>
    <row r="108" spans="2:11" ht="15" customHeight="1">
      <c r="B108" s="188"/>
      <c r="C108" s="168" t="s">
        <v>44</v>
      </c>
      <c r="D108" s="168"/>
      <c r="E108" s="168"/>
      <c r="F108" s="187" t="s">
        <v>817</v>
      </c>
      <c r="G108" s="168"/>
      <c r="H108" s="168" t="s">
        <v>852</v>
      </c>
      <c r="I108" s="168" t="s">
        <v>842</v>
      </c>
      <c r="J108" s="168"/>
      <c r="K108" s="179"/>
    </row>
    <row r="109" spans="2:11" ht="15" customHeight="1">
      <c r="B109" s="188"/>
      <c r="C109" s="168" t="s">
        <v>53</v>
      </c>
      <c r="D109" s="168"/>
      <c r="E109" s="168"/>
      <c r="F109" s="187" t="s">
        <v>817</v>
      </c>
      <c r="G109" s="168"/>
      <c r="H109" s="168" t="s">
        <v>853</v>
      </c>
      <c r="I109" s="168" t="s">
        <v>854</v>
      </c>
      <c r="J109" s="168"/>
      <c r="K109" s="179"/>
    </row>
    <row r="110" spans="2:11" ht="15" customHeight="1">
      <c r="B110" s="189"/>
      <c r="C110" s="195"/>
      <c r="D110" s="195"/>
      <c r="E110" s="195"/>
      <c r="F110" s="195"/>
      <c r="G110" s="195"/>
      <c r="H110" s="195"/>
      <c r="I110" s="195"/>
      <c r="J110" s="195"/>
      <c r="K110" s="191"/>
    </row>
    <row r="111" spans="2:11" ht="18.75" customHeight="1">
      <c r="B111" s="196"/>
      <c r="C111" s="164"/>
      <c r="D111" s="164"/>
      <c r="E111" s="164"/>
      <c r="F111" s="197"/>
      <c r="G111" s="164"/>
      <c r="H111" s="164"/>
      <c r="I111" s="164"/>
      <c r="J111" s="164"/>
      <c r="K111" s="196"/>
    </row>
    <row r="112" spans="2:11" ht="18.75" customHeight="1"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</row>
    <row r="113" spans="2:11" ht="7.5" customHeight="1">
      <c r="B113" s="198"/>
      <c r="C113" s="199"/>
      <c r="D113" s="199"/>
      <c r="E113" s="199"/>
      <c r="F113" s="199"/>
      <c r="G113" s="199"/>
      <c r="H113" s="199"/>
      <c r="I113" s="199"/>
      <c r="J113" s="199"/>
      <c r="K113" s="200"/>
    </row>
    <row r="114" spans="2:11" ht="45" customHeight="1">
      <c r="B114" s="201"/>
      <c r="C114" s="298" t="s">
        <v>855</v>
      </c>
      <c r="D114" s="298"/>
      <c r="E114" s="298"/>
      <c r="F114" s="298"/>
      <c r="G114" s="298"/>
      <c r="H114" s="298"/>
      <c r="I114" s="298"/>
      <c r="J114" s="298"/>
      <c r="K114" s="202"/>
    </row>
    <row r="115" spans="2:11" ht="17.25" customHeight="1">
      <c r="B115" s="203"/>
      <c r="C115" s="180" t="s">
        <v>810</v>
      </c>
      <c r="D115" s="180"/>
      <c r="E115" s="180"/>
      <c r="F115" s="180" t="s">
        <v>811</v>
      </c>
      <c r="G115" s="181"/>
      <c r="H115" s="180" t="s">
        <v>108</v>
      </c>
      <c r="I115" s="180" t="s">
        <v>53</v>
      </c>
      <c r="J115" s="180" t="s">
        <v>812</v>
      </c>
      <c r="K115" s="204"/>
    </row>
    <row r="116" spans="2:11" ht="17.25" customHeight="1">
      <c r="B116" s="203"/>
      <c r="C116" s="182" t="s">
        <v>813</v>
      </c>
      <c r="D116" s="182"/>
      <c r="E116" s="182"/>
      <c r="F116" s="183" t="s">
        <v>814</v>
      </c>
      <c r="G116" s="184"/>
      <c r="H116" s="182"/>
      <c r="I116" s="182"/>
      <c r="J116" s="182" t="s">
        <v>815</v>
      </c>
      <c r="K116" s="204"/>
    </row>
    <row r="117" spans="2:11" ht="5.25" customHeight="1">
      <c r="B117" s="205"/>
      <c r="C117" s="185"/>
      <c r="D117" s="185"/>
      <c r="E117" s="185"/>
      <c r="F117" s="185"/>
      <c r="G117" s="168"/>
      <c r="H117" s="185"/>
      <c r="I117" s="185"/>
      <c r="J117" s="185"/>
      <c r="K117" s="206"/>
    </row>
    <row r="118" spans="2:11" ht="15" customHeight="1">
      <c r="B118" s="205"/>
      <c r="C118" s="168" t="s">
        <v>816</v>
      </c>
      <c r="D118" s="185"/>
      <c r="E118" s="185"/>
      <c r="F118" s="187" t="s">
        <v>817</v>
      </c>
      <c r="G118" s="168"/>
      <c r="H118" s="168" t="s">
        <v>847</v>
      </c>
      <c r="I118" s="168" t="s">
        <v>819</v>
      </c>
      <c r="J118" s="168" t="s">
        <v>820</v>
      </c>
      <c r="K118" s="207"/>
    </row>
    <row r="119" spans="2:11" ht="15" customHeight="1">
      <c r="B119" s="205"/>
      <c r="C119" s="168" t="s">
        <v>856</v>
      </c>
      <c r="D119" s="168"/>
      <c r="E119" s="168"/>
      <c r="F119" s="187" t="s">
        <v>817</v>
      </c>
      <c r="G119" s="168"/>
      <c r="H119" s="168" t="s">
        <v>857</v>
      </c>
      <c r="I119" s="168" t="s">
        <v>819</v>
      </c>
      <c r="J119" s="168" t="s">
        <v>820</v>
      </c>
      <c r="K119" s="207"/>
    </row>
    <row r="120" spans="2:11" ht="15" customHeight="1">
      <c r="B120" s="205"/>
      <c r="C120" s="168" t="s">
        <v>765</v>
      </c>
      <c r="D120" s="168"/>
      <c r="E120" s="168"/>
      <c r="F120" s="187" t="s">
        <v>817</v>
      </c>
      <c r="G120" s="168"/>
      <c r="H120" s="168" t="s">
        <v>858</v>
      </c>
      <c r="I120" s="168" t="s">
        <v>819</v>
      </c>
      <c r="J120" s="168" t="s">
        <v>820</v>
      </c>
      <c r="K120" s="207"/>
    </row>
    <row r="121" spans="2:11" ht="15" customHeight="1">
      <c r="B121" s="205"/>
      <c r="C121" s="168" t="s">
        <v>859</v>
      </c>
      <c r="D121" s="168"/>
      <c r="E121" s="168"/>
      <c r="F121" s="187" t="s">
        <v>822</v>
      </c>
      <c r="G121" s="168"/>
      <c r="H121" s="168" t="s">
        <v>860</v>
      </c>
      <c r="I121" s="168" t="s">
        <v>819</v>
      </c>
      <c r="J121" s="168">
        <v>15</v>
      </c>
      <c r="K121" s="207"/>
    </row>
    <row r="122" spans="2:11" ht="15" customHeight="1">
      <c r="B122" s="205"/>
      <c r="C122" s="168" t="s">
        <v>821</v>
      </c>
      <c r="D122" s="168"/>
      <c r="E122" s="168"/>
      <c r="F122" s="187" t="s">
        <v>822</v>
      </c>
      <c r="G122" s="168"/>
      <c r="H122" s="168" t="s">
        <v>847</v>
      </c>
      <c r="I122" s="168" t="s">
        <v>819</v>
      </c>
      <c r="J122" s="168">
        <v>50</v>
      </c>
      <c r="K122" s="207"/>
    </row>
    <row r="123" spans="2:11" ht="15" customHeight="1">
      <c r="B123" s="205"/>
      <c r="C123" s="168" t="s">
        <v>827</v>
      </c>
      <c r="D123" s="168"/>
      <c r="E123" s="168"/>
      <c r="F123" s="187" t="s">
        <v>822</v>
      </c>
      <c r="G123" s="168"/>
      <c r="H123" s="168" t="s">
        <v>847</v>
      </c>
      <c r="I123" s="168" t="s">
        <v>819</v>
      </c>
      <c r="J123" s="168">
        <v>50</v>
      </c>
      <c r="K123" s="207"/>
    </row>
    <row r="124" spans="2:11" ht="15" customHeight="1">
      <c r="B124" s="205"/>
      <c r="C124" s="168" t="s">
        <v>833</v>
      </c>
      <c r="D124" s="168"/>
      <c r="E124" s="168"/>
      <c r="F124" s="187" t="s">
        <v>822</v>
      </c>
      <c r="G124" s="168"/>
      <c r="H124" s="168" t="s">
        <v>847</v>
      </c>
      <c r="I124" s="168" t="s">
        <v>819</v>
      </c>
      <c r="J124" s="168">
        <v>50</v>
      </c>
      <c r="K124" s="207"/>
    </row>
    <row r="125" spans="2:11" ht="15" customHeight="1">
      <c r="B125" s="205"/>
      <c r="C125" s="168" t="s">
        <v>835</v>
      </c>
      <c r="D125" s="168"/>
      <c r="E125" s="168"/>
      <c r="F125" s="187" t="s">
        <v>822</v>
      </c>
      <c r="G125" s="168"/>
      <c r="H125" s="168" t="s">
        <v>847</v>
      </c>
      <c r="I125" s="168" t="s">
        <v>819</v>
      </c>
      <c r="J125" s="168">
        <v>50</v>
      </c>
      <c r="K125" s="207"/>
    </row>
    <row r="126" spans="2:11" ht="15" customHeight="1">
      <c r="B126" s="205"/>
      <c r="C126" s="168" t="s">
        <v>114</v>
      </c>
      <c r="D126" s="168"/>
      <c r="E126" s="168"/>
      <c r="F126" s="187" t="s">
        <v>822</v>
      </c>
      <c r="G126" s="168"/>
      <c r="H126" s="168" t="s">
        <v>861</v>
      </c>
      <c r="I126" s="168" t="s">
        <v>819</v>
      </c>
      <c r="J126" s="168">
        <v>255</v>
      </c>
      <c r="K126" s="207"/>
    </row>
    <row r="127" spans="2:11" ht="15" customHeight="1">
      <c r="B127" s="205"/>
      <c r="C127" s="168" t="s">
        <v>837</v>
      </c>
      <c r="D127" s="168"/>
      <c r="E127" s="168"/>
      <c r="F127" s="187" t="s">
        <v>817</v>
      </c>
      <c r="G127" s="168"/>
      <c r="H127" s="168" t="s">
        <v>862</v>
      </c>
      <c r="I127" s="168" t="s">
        <v>839</v>
      </c>
      <c r="J127" s="168"/>
      <c r="K127" s="207"/>
    </row>
    <row r="128" spans="2:11" ht="15" customHeight="1">
      <c r="B128" s="205"/>
      <c r="C128" s="168" t="s">
        <v>840</v>
      </c>
      <c r="D128" s="168"/>
      <c r="E128" s="168"/>
      <c r="F128" s="187" t="s">
        <v>817</v>
      </c>
      <c r="G128" s="168"/>
      <c r="H128" s="168" t="s">
        <v>863</v>
      </c>
      <c r="I128" s="168" t="s">
        <v>842</v>
      </c>
      <c r="J128" s="168"/>
      <c r="K128" s="207"/>
    </row>
    <row r="129" spans="2:11" ht="15" customHeight="1">
      <c r="B129" s="205"/>
      <c r="C129" s="168" t="s">
        <v>843</v>
      </c>
      <c r="D129" s="168"/>
      <c r="E129" s="168"/>
      <c r="F129" s="187" t="s">
        <v>817</v>
      </c>
      <c r="G129" s="168"/>
      <c r="H129" s="168" t="s">
        <v>843</v>
      </c>
      <c r="I129" s="168" t="s">
        <v>842</v>
      </c>
      <c r="J129" s="168"/>
      <c r="K129" s="207"/>
    </row>
    <row r="130" spans="2:11" ht="15" customHeight="1">
      <c r="B130" s="205"/>
      <c r="C130" s="168" t="s">
        <v>36</v>
      </c>
      <c r="D130" s="168"/>
      <c r="E130" s="168"/>
      <c r="F130" s="187" t="s">
        <v>817</v>
      </c>
      <c r="G130" s="168"/>
      <c r="H130" s="168" t="s">
        <v>864</v>
      </c>
      <c r="I130" s="168" t="s">
        <v>842</v>
      </c>
      <c r="J130" s="168"/>
      <c r="K130" s="207"/>
    </row>
    <row r="131" spans="2:11" ht="15" customHeight="1">
      <c r="B131" s="205"/>
      <c r="C131" s="168" t="s">
        <v>865</v>
      </c>
      <c r="D131" s="168"/>
      <c r="E131" s="168"/>
      <c r="F131" s="187" t="s">
        <v>817</v>
      </c>
      <c r="G131" s="168"/>
      <c r="H131" s="168" t="s">
        <v>866</v>
      </c>
      <c r="I131" s="168" t="s">
        <v>842</v>
      </c>
      <c r="J131" s="168"/>
      <c r="K131" s="207"/>
    </row>
    <row r="132" spans="2:11" ht="15" customHeight="1">
      <c r="B132" s="208"/>
      <c r="C132" s="209"/>
      <c r="D132" s="209"/>
      <c r="E132" s="209"/>
      <c r="F132" s="209"/>
      <c r="G132" s="209"/>
      <c r="H132" s="209"/>
      <c r="I132" s="209"/>
      <c r="J132" s="209"/>
      <c r="K132" s="210"/>
    </row>
    <row r="133" spans="2:11" ht="18.75" customHeight="1">
      <c r="B133" s="164"/>
      <c r="C133" s="164"/>
      <c r="D133" s="164"/>
      <c r="E133" s="164"/>
      <c r="F133" s="197"/>
      <c r="G133" s="164"/>
      <c r="H133" s="164"/>
      <c r="I133" s="164"/>
      <c r="J133" s="164"/>
      <c r="K133" s="164"/>
    </row>
    <row r="134" spans="2:11" ht="18.75" customHeight="1"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</row>
    <row r="135" spans="2:11" ht="7.5" customHeight="1">
      <c r="B135" s="175"/>
      <c r="C135" s="176"/>
      <c r="D135" s="176"/>
      <c r="E135" s="176"/>
      <c r="F135" s="176"/>
      <c r="G135" s="176"/>
      <c r="H135" s="176"/>
      <c r="I135" s="176"/>
      <c r="J135" s="176"/>
      <c r="K135" s="177"/>
    </row>
    <row r="136" spans="2:11" ht="45" customHeight="1">
      <c r="B136" s="178"/>
      <c r="C136" s="301" t="s">
        <v>867</v>
      </c>
      <c r="D136" s="301"/>
      <c r="E136" s="301"/>
      <c r="F136" s="301"/>
      <c r="G136" s="301"/>
      <c r="H136" s="301"/>
      <c r="I136" s="301"/>
      <c r="J136" s="301"/>
      <c r="K136" s="179"/>
    </row>
    <row r="137" spans="2:11" ht="17.25" customHeight="1">
      <c r="B137" s="178"/>
      <c r="C137" s="180" t="s">
        <v>810</v>
      </c>
      <c r="D137" s="180"/>
      <c r="E137" s="180"/>
      <c r="F137" s="180" t="s">
        <v>811</v>
      </c>
      <c r="G137" s="181"/>
      <c r="H137" s="180" t="s">
        <v>108</v>
      </c>
      <c r="I137" s="180" t="s">
        <v>53</v>
      </c>
      <c r="J137" s="180" t="s">
        <v>812</v>
      </c>
      <c r="K137" s="179"/>
    </row>
    <row r="138" spans="2:11" ht="17.25" customHeight="1">
      <c r="B138" s="178"/>
      <c r="C138" s="182" t="s">
        <v>813</v>
      </c>
      <c r="D138" s="182"/>
      <c r="E138" s="182"/>
      <c r="F138" s="183" t="s">
        <v>814</v>
      </c>
      <c r="G138" s="184"/>
      <c r="H138" s="182"/>
      <c r="I138" s="182"/>
      <c r="J138" s="182" t="s">
        <v>815</v>
      </c>
      <c r="K138" s="179"/>
    </row>
    <row r="139" spans="2:11" ht="5.25" customHeight="1">
      <c r="B139" s="188"/>
      <c r="C139" s="185"/>
      <c r="D139" s="185"/>
      <c r="E139" s="185"/>
      <c r="F139" s="185"/>
      <c r="G139" s="186"/>
      <c r="H139" s="185"/>
      <c r="I139" s="185"/>
      <c r="J139" s="185"/>
      <c r="K139" s="207"/>
    </row>
    <row r="140" spans="2:11" ht="15" customHeight="1">
      <c r="B140" s="188"/>
      <c r="C140" s="211" t="s">
        <v>816</v>
      </c>
      <c r="D140" s="168"/>
      <c r="E140" s="168"/>
      <c r="F140" s="212" t="s">
        <v>817</v>
      </c>
      <c r="G140" s="168"/>
      <c r="H140" s="211" t="s">
        <v>847</v>
      </c>
      <c r="I140" s="211" t="s">
        <v>819</v>
      </c>
      <c r="J140" s="211" t="s">
        <v>820</v>
      </c>
      <c r="K140" s="207"/>
    </row>
    <row r="141" spans="2:11" ht="15" customHeight="1">
      <c r="B141" s="188"/>
      <c r="C141" s="211" t="s">
        <v>856</v>
      </c>
      <c r="D141" s="168"/>
      <c r="E141" s="168"/>
      <c r="F141" s="212" t="s">
        <v>817</v>
      </c>
      <c r="G141" s="168"/>
      <c r="H141" s="211" t="s">
        <v>868</v>
      </c>
      <c r="I141" s="211" t="s">
        <v>819</v>
      </c>
      <c r="J141" s="211" t="s">
        <v>820</v>
      </c>
      <c r="K141" s="207"/>
    </row>
    <row r="142" spans="2:11" ht="15" customHeight="1">
      <c r="B142" s="188"/>
      <c r="C142" s="211" t="s">
        <v>765</v>
      </c>
      <c r="D142" s="168"/>
      <c r="E142" s="168"/>
      <c r="F142" s="212" t="s">
        <v>817</v>
      </c>
      <c r="G142" s="168"/>
      <c r="H142" s="211" t="s">
        <v>869</v>
      </c>
      <c r="I142" s="211" t="s">
        <v>819</v>
      </c>
      <c r="J142" s="211" t="s">
        <v>820</v>
      </c>
      <c r="K142" s="207"/>
    </row>
    <row r="143" spans="2:11" ht="15" customHeight="1">
      <c r="B143" s="188"/>
      <c r="C143" s="211" t="s">
        <v>821</v>
      </c>
      <c r="D143" s="168"/>
      <c r="E143" s="168"/>
      <c r="F143" s="212" t="s">
        <v>822</v>
      </c>
      <c r="G143" s="168"/>
      <c r="H143" s="211" t="s">
        <v>847</v>
      </c>
      <c r="I143" s="211" t="s">
        <v>819</v>
      </c>
      <c r="J143" s="211">
        <v>50</v>
      </c>
      <c r="K143" s="207"/>
    </row>
    <row r="144" spans="2:11" ht="15" customHeight="1">
      <c r="B144" s="188"/>
      <c r="C144" s="211" t="s">
        <v>824</v>
      </c>
      <c r="D144" s="168"/>
      <c r="E144" s="168"/>
      <c r="F144" s="212" t="s">
        <v>817</v>
      </c>
      <c r="G144" s="168"/>
      <c r="H144" s="211" t="s">
        <v>847</v>
      </c>
      <c r="I144" s="211" t="s">
        <v>826</v>
      </c>
      <c r="J144" s="211"/>
      <c r="K144" s="207"/>
    </row>
    <row r="145" spans="2:11" ht="15" customHeight="1">
      <c r="B145" s="188"/>
      <c r="C145" s="211" t="s">
        <v>827</v>
      </c>
      <c r="D145" s="168"/>
      <c r="E145" s="168"/>
      <c r="F145" s="212" t="s">
        <v>822</v>
      </c>
      <c r="G145" s="168"/>
      <c r="H145" s="211" t="s">
        <v>847</v>
      </c>
      <c r="I145" s="211" t="s">
        <v>819</v>
      </c>
      <c r="J145" s="211">
        <v>50</v>
      </c>
      <c r="K145" s="207"/>
    </row>
    <row r="146" spans="2:11" ht="15" customHeight="1">
      <c r="B146" s="188"/>
      <c r="C146" s="211" t="s">
        <v>835</v>
      </c>
      <c r="D146" s="168"/>
      <c r="E146" s="168"/>
      <c r="F146" s="212" t="s">
        <v>822</v>
      </c>
      <c r="G146" s="168"/>
      <c r="H146" s="211" t="s">
        <v>847</v>
      </c>
      <c r="I146" s="211" t="s">
        <v>819</v>
      </c>
      <c r="J146" s="211">
        <v>50</v>
      </c>
      <c r="K146" s="207"/>
    </row>
    <row r="147" spans="2:11" ht="15" customHeight="1">
      <c r="B147" s="188"/>
      <c r="C147" s="211" t="s">
        <v>833</v>
      </c>
      <c r="D147" s="168"/>
      <c r="E147" s="168"/>
      <c r="F147" s="212" t="s">
        <v>822</v>
      </c>
      <c r="G147" s="168"/>
      <c r="H147" s="211" t="s">
        <v>847</v>
      </c>
      <c r="I147" s="211" t="s">
        <v>819</v>
      </c>
      <c r="J147" s="211">
        <v>50</v>
      </c>
      <c r="K147" s="207"/>
    </row>
    <row r="148" spans="2:11" ht="15" customHeight="1">
      <c r="B148" s="188"/>
      <c r="C148" s="211" t="s">
        <v>98</v>
      </c>
      <c r="D148" s="168"/>
      <c r="E148" s="168"/>
      <c r="F148" s="212" t="s">
        <v>817</v>
      </c>
      <c r="G148" s="168"/>
      <c r="H148" s="211" t="s">
        <v>870</v>
      </c>
      <c r="I148" s="211" t="s">
        <v>819</v>
      </c>
      <c r="J148" s="211" t="s">
        <v>871</v>
      </c>
      <c r="K148" s="207"/>
    </row>
    <row r="149" spans="2:11" ht="15" customHeight="1">
      <c r="B149" s="188"/>
      <c r="C149" s="211" t="s">
        <v>872</v>
      </c>
      <c r="D149" s="168"/>
      <c r="E149" s="168"/>
      <c r="F149" s="212" t="s">
        <v>817</v>
      </c>
      <c r="G149" s="168"/>
      <c r="H149" s="211" t="s">
        <v>873</v>
      </c>
      <c r="I149" s="211" t="s">
        <v>842</v>
      </c>
      <c r="J149" s="211"/>
      <c r="K149" s="207"/>
    </row>
    <row r="150" spans="2:11" ht="15" customHeight="1">
      <c r="B150" s="213"/>
      <c r="C150" s="195"/>
      <c r="D150" s="195"/>
      <c r="E150" s="195"/>
      <c r="F150" s="195"/>
      <c r="G150" s="195"/>
      <c r="H150" s="195"/>
      <c r="I150" s="195"/>
      <c r="J150" s="195"/>
      <c r="K150" s="214"/>
    </row>
    <row r="151" spans="2:11" ht="18.75" customHeight="1">
      <c r="B151" s="164"/>
      <c r="C151" s="168"/>
      <c r="D151" s="168"/>
      <c r="E151" s="168"/>
      <c r="F151" s="187"/>
      <c r="G151" s="168"/>
      <c r="H151" s="168"/>
      <c r="I151" s="168"/>
      <c r="J151" s="168"/>
      <c r="K151" s="164"/>
    </row>
    <row r="152" spans="2:11" ht="18.75" customHeight="1"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</row>
    <row r="153" spans="2:11" ht="7.5" customHeight="1">
      <c r="B153" s="155"/>
      <c r="C153" s="156"/>
      <c r="D153" s="156"/>
      <c r="E153" s="156"/>
      <c r="F153" s="156"/>
      <c r="G153" s="156"/>
      <c r="H153" s="156"/>
      <c r="I153" s="156"/>
      <c r="J153" s="156"/>
      <c r="K153" s="157"/>
    </row>
    <row r="154" spans="2:11" ht="45" customHeight="1">
      <c r="B154" s="158"/>
      <c r="C154" s="298" t="s">
        <v>874</v>
      </c>
      <c r="D154" s="298"/>
      <c r="E154" s="298"/>
      <c r="F154" s="298"/>
      <c r="G154" s="298"/>
      <c r="H154" s="298"/>
      <c r="I154" s="298"/>
      <c r="J154" s="298"/>
      <c r="K154" s="159"/>
    </row>
    <row r="155" spans="2:11" ht="17.25" customHeight="1">
      <c r="B155" s="158"/>
      <c r="C155" s="180" t="s">
        <v>810</v>
      </c>
      <c r="D155" s="180"/>
      <c r="E155" s="180"/>
      <c r="F155" s="180" t="s">
        <v>811</v>
      </c>
      <c r="G155" s="215"/>
      <c r="H155" s="216" t="s">
        <v>108</v>
      </c>
      <c r="I155" s="216" t="s">
        <v>53</v>
      </c>
      <c r="J155" s="180" t="s">
        <v>812</v>
      </c>
      <c r="K155" s="159"/>
    </row>
    <row r="156" spans="2:11" ht="17.25" customHeight="1">
      <c r="B156" s="161"/>
      <c r="C156" s="182" t="s">
        <v>813</v>
      </c>
      <c r="D156" s="182"/>
      <c r="E156" s="182"/>
      <c r="F156" s="183" t="s">
        <v>814</v>
      </c>
      <c r="G156" s="217"/>
      <c r="H156" s="218"/>
      <c r="I156" s="218"/>
      <c r="J156" s="182" t="s">
        <v>815</v>
      </c>
      <c r="K156" s="162"/>
    </row>
    <row r="157" spans="2:11" ht="5.25" customHeight="1">
      <c r="B157" s="188"/>
      <c r="C157" s="185"/>
      <c r="D157" s="185"/>
      <c r="E157" s="185"/>
      <c r="F157" s="185"/>
      <c r="G157" s="186"/>
      <c r="H157" s="185"/>
      <c r="I157" s="185"/>
      <c r="J157" s="185"/>
      <c r="K157" s="207"/>
    </row>
    <row r="158" spans="2:11" ht="15" customHeight="1">
      <c r="B158" s="188"/>
      <c r="C158" s="168" t="s">
        <v>816</v>
      </c>
      <c r="D158" s="168"/>
      <c r="E158" s="168"/>
      <c r="F158" s="187" t="s">
        <v>817</v>
      </c>
      <c r="G158" s="168"/>
      <c r="H158" s="168" t="s">
        <v>847</v>
      </c>
      <c r="I158" s="168" t="s">
        <v>819</v>
      </c>
      <c r="J158" s="168" t="s">
        <v>820</v>
      </c>
      <c r="K158" s="207"/>
    </row>
    <row r="159" spans="2:11" ht="15" customHeight="1">
      <c r="B159" s="188"/>
      <c r="C159" s="168" t="s">
        <v>856</v>
      </c>
      <c r="D159" s="168"/>
      <c r="E159" s="168"/>
      <c r="F159" s="187" t="s">
        <v>817</v>
      </c>
      <c r="G159" s="168"/>
      <c r="H159" s="168" t="s">
        <v>857</v>
      </c>
      <c r="I159" s="168" t="s">
        <v>819</v>
      </c>
      <c r="J159" s="168" t="s">
        <v>820</v>
      </c>
      <c r="K159" s="207"/>
    </row>
    <row r="160" spans="2:11" ht="15" customHeight="1">
      <c r="B160" s="188"/>
      <c r="C160" s="168" t="s">
        <v>765</v>
      </c>
      <c r="D160" s="168"/>
      <c r="E160" s="168"/>
      <c r="F160" s="187" t="s">
        <v>817</v>
      </c>
      <c r="G160" s="168"/>
      <c r="H160" s="168" t="s">
        <v>875</v>
      </c>
      <c r="I160" s="168" t="s">
        <v>819</v>
      </c>
      <c r="J160" s="168" t="s">
        <v>820</v>
      </c>
      <c r="K160" s="207"/>
    </row>
    <row r="161" spans="2:11" ht="15" customHeight="1">
      <c r="B161" s="188"/>
      <c r="C161" s="168" t="s">
        <v>821</v>
      </c>
      <c r="D161" s="168"/>
      <c r="E161" s="168"/>
      <c r="F161" s="187" t="s">
        <v>822</v>
      </c>
      <c r="G161" s="168"/>
      <c r="H161" s="168" t="s">
        <v>875</v>
      </c>
      <c r="I161" s="168" t="s">
        <v>819</v>
      </c>
      <c r="J161" s="168">
        <v>50</v>
      </c>
      <c r="K161" s="207"/>
    </row>
    <row r="162" spans="2:11" ht="15" customHeight="1">
      <c r="B162" s="188"/>
      <c r="C162" s="168" t="s">
        <v>824</v>
      </c>
      <c r="D162" s="168"/>
      <c r="E162" s="168"/>
      <c r="F162" s="187" t="s">
        <v>817</v>
      </c>
      <c r="G162" s="168"/>
      <c r="H162" s="168" t="s">
        <v>875</v>
      </c>
      <c r="I162" s="168" t="s">
        <v>826</v>
      </c>
      <c r="J162" s="168"/>
      <c r="K162" s="207"/>
    </row>
    <row r="163" spans="2:11" ht="15" customHeight="1">
      <c r="B163" s="188"/>
      <c r="C163" s="168" t="s">
        <v>827</v>
      </c>
      <c r="D163" s="168"/>
      <c r="E163" s="168"/>
      <c r="F163" s="187" t="s">
        <v>822</v>
      </c>
      <c r="G163" s="168"/>
      <c r="H163" s="168" t="s">
        <v>875</v>
      </c>
      <c r="I163" s="168" t="s">
        <v>819</v>
      </c>
      <c r="J163" s="168">
        <v>50</v>
      </c>
      <c r="K163" s="207"/>
    </row>
    <row r="164" spans="2:11" ht="15" customHeight="1">
      <c r="B164" s="188"/>
      <c r="C164" s="168" t="s">
        <v>835</v>
      </c>
      <c r="D164" s="168"/>
      <c r="E164" s="168"/>
      <c r="F164" s="187" t="s">
        <v>822</v>
      </c>
      <c r="G164" s="168"/>
      <c r="H164" s="168" t="s">
        <v>875</v>
      </c>
      <c r="I164" s="168" t="s">
        <v>819</v>
      </c>
      <c r="J164" s="168">
        <v>50</v>
      </c>
      <c r="K164" s="207"/>
    </row>
    <row r="165" spans="2:11" ht="15" customHeight="1">
      <c r="B165" s="188"/>
      <c r="C165" s="168" t="s">
        <v>833</v>
      </c>
      <c r="D165" s="168"/>
      <c r="E165" s="168"/>
      <c r="F165" s="187" t="s">
        <v>822</v>
      </c>
      <c r="G165" s="168"/>
      <c r="H165" s="168" t="s">
        <v>875</v>
      </c>
      <c r="I165" s="168" t="s">
        <v>819</v>
      </c>
      <c r="J165" s="168">
        <v>50</v>
      </c>
      <c r="K165" s="207"/>
    </row>
    <row r="166" spans="2:11" ht="15" customHeight="1">
      <c r="B166" s="188"/>
      <c r="C166" s="168" t="s">
        <v>107</v>
      </c>
      <c r="D166" s="168"/>
      <c r="E166" s="168"/>
      <c r="F166" s="187" t="s">
        <v>817</v>
      </c>
      <c r="G166" s="168"/>
      <c r="H166" s="168" t="s">
        <v>876</v>
      </c>
      <c r="I166" s="168" t="s">
        <v>877</v>
      </c>
      <c r="J166" s="168"/>
      <c r="K166" s="207"/>
    </row>
    <row r="167" spans="2:11" ht="15" customHeight="1">
      <c r="B167" s="188"/>
      <c r="C167" s="168" t="s">
        <v>53</v>
      </c>
      <c r="D167" s="168"/>
      <c r="E167" s="168"/>
      <c r="F167" s="187" t="s">
        <v>817</v>
      </c>
      <c r="G167" s="168"/>
      <c r="H167" s="168" t="s">
        <v>878</v>
      </c>
      <c r="I167" s="168" t="s">
        <v>879</v>
      </c>
      <c r="J167" s="168">
        <v>1</v>
      </c>
      <c r="K167" s="207"/>
    </row>
    <row r="168" spans="2:11" ht="15" customHeight="1">
      <c r="B168" s="188"/>
      <c r="C168" s="168" t="s">
        <v>49</v>
      </c>
      <c r="D168" s="168"/>
      <c r="E168" s="168"/>
      <c r="F168" s="187" t="s">
        <v>817</v>
      </c>
      <c r="G168" s="168"/>
      <c r="H168" s="168" t="s">
        <v>880</v>
      </c>
      <c r="I168" s="168" t="s">
        <v>819</v>
      </c>
      <c r="J168" s="168">
        <v>20</v>
      </c>
      <c r="K168" s="207"/>
    </row>
    <row r="169" spans="2:11" ht="15" customHeight="1">
      <c r="B169" s="188"/>
      <c r="C169" s="168" t="s">
        <v>108</v>
      </c>
      <c r="D169" s="168"/>
      <c r="E169" s="168"/>
      <c r="F169" s="187" t="s">
        <v>817</v>
      </c>
      <c r="G169" s="168"/>
      <c r="H169" s="168" t="s">
        <v>881</v>
      </c>
      <c r="I169" s="168" t="s">
        <v>819</v>
      </c>
      <c r="J169" s="168">
        <v>255</v>
      </c>
      <c r="K169" s="207"/>
    </row>
    <row r="170" spans="2:11" ht="15" customHeight="1">
      <c r="B170" s="188"/>
      <c r="C170" s="168" t="s">
        <v>109</v>
      </c>
      <c r="D170" s="168"/>
      <c r="E170" s="168"/>
      <c r="F170" s="187" t="s">
        <v>817</v>
      </c>
      <c r="G170" s="168"/>
      <c r="H170" s="168" t="s">
        <v>781</v>
      </c>
      <c r="I170" s="168" t="s">
        <v>819</v>
      </c>
      <c r="J170" s="168">
        <v>10</v>
      </c>
      <c r="K170" s="207"/>
    </row>
    <row r="171" spans="2:11" ht="15" customHeight="1">
      <c r="B171" s="188"/>
      <c r="C171" s="168" t="s">
        <v>110</v>
      </c>
      <c r="D171" s="168"/>
      <c r="E171" s="168"/>
      <c r="F171" s="187" t="s">
        <v>817</v>
      </c>
      <c r="G171" s="168"/>
      <c r="H171" s="168" t="s">
        <v>882</v>
      </c>
      <c r="I171" s="168" t="s">
        <v>842</v>
      </c>
      <c r="J171" s="168"/>
      <c r="K171" s="207"/>
    </row>
    <row r="172" spans="2:11" ht="15" customHeight="1">
      <c r="B172" s="188"/>
      <c r="C172" s="168" t="s">
        <v>883</v>
      </c>
      <c r="D172" s="168"/>
      <c r="E172" s="168"/>
      <c r="F172" s="187" t="s">
        <v>817</v>
      </c>
      <c r="G172" s="168"/>
      <c r="H172" s="168" t="s">
        <v>884</v>
      </c>
      <c r="I172" s="168" t="s">
        <v>842</v>
      </c>
      <c r="J172" s="168"/>
      <c r="K172" s="207"/>
    </row>
    <row r="173" spans="2:11" ht="15" customHeight="1">
      <c r="B173" s="188"/>
      <c r="C173" s="168" t="s">
        <v>872</v>
      </c>
      <c r="D173" s="168"/>
      <c r="E173" s="168"/>
      <c r="F173" s="187" t="s">
        <v>817</v>
      </c>
      <c r="G173" s="168"/>
      <c r="H173" s="168" t="s">
        <v>885</v>
      </c>
      <c r="I173" s="168" t="s">
        <v>842</v>
      </c>
      <c r="J173" s="168"/>
      <c r="K173" s="207"/>
    </row>
    <row r="174" spans="2:11" ht="15" customHeight="1">
      <c r="B174" s="188"/>
      <c r="C174" s="168" t="s">
        <v>113</v>
      </c>
      <c r="D174" s="168"/>
      <c r="E174" s="168"/>
      <c r="F174" s="187" t="s">
        <v>822</v>
      </c>
      <c r="G174" s="168"/>
      <c r="H174" s="168" t="s">
        <v>886</v>
      </c>
      <c r="I174" s="168" t="s">
        <v>819</v>
      </c>
      <c r="J174" s="168">
        <v>50</v>
      </c>
      <c r="K174" s="207"/>
    </row>
    <row r="175" spans="2:11" ht="15" customHeight="1">
      <c r="B175" s="213"/>
      <c r="C175" s="195"/>
      <c r="D175" s="195"/>
      <c r="E175" s="195"/>
      <c r="F175" s="195"/>
      <c r="G175" s="195"/>
      <c r="H175" s="195"/>
      <c r="I175" s="195"/>
      <c r="J175" s="195"/>
      <c r="K175" s="214"/>
    </row>
    <row r="176" spans="2:11" ht="18.75" customHeight="1">
      <c r="B176" s="164"/>
      <c r="C176" s="168"/>
      <c r="D176" s="168"/>
      <c r="E176" s="168"/>
      <c r="F176" s="187"/>
      <c r="G176" s="168"/>
      <c r="H176" s="168"/>
      <c r="I176" s="168"/>
      <c r="J176" s="168"/>
      <c r="K176" s="164"/>
    </row>
    <row r="177" spans="2:11" ht="18.75" customHeight="1">
      <c r="B177" s="174"/>
      <c r="C177" s="174"/>
      <c r="D177" s="174"/>
      <c r="E177" s="174"/>
      <c r="F177" s="174"/>
      <c r="G177" s="174"/>
      <c r="H177" s="174"/>
      <c r="I177" s="174"/>
      <c r="J177" s="174"/>
      <c r="K177" s="174"/>
    </row>
    <row r="178" spans="2:11" ht="13.5">
      <c r="B178" s="155"/>
      <c r="C178" s="156"/>
      <c r="D178" s="156"/>
      <c r="E178" s="156"/>
      <c r="F178" s="156"/>
      <c r="G178" s="156"/>
      <c r="H178" s="156"/>
      <c r="I178" s="156"/>
      <c r="J178" s="156"/>
      <c r="K178" s="157"/>
    </row>
    <row r="179" spans="2:11" ht="21">
      <c r="B179" s="158"/>
      <c r="C179" s="298" t="s">
        <v>887</v>
      </c>
      <c r="D179" s="298"/>
      <c r="E179" s="298"/>
      <c r="F179" s="298"/>
      <c r="G179" s="298"/>
      <c r="H179" s="298"/>
      <c r="I179" s="298"/>
      <c r="J179" s="298"/>
      <c r="K179" s="159"/>
    </row>
    <row r="180" spans="2:11" ht="25.5" customHeight="1">
      <c r="B180" s="158"/>
      <c r="C180" s="219" t="s">
        <v>888</v>
      </c>
      <c r="D180" s="219"/>
      <c r="E180" s="219"/>
      <c r="F180" s="219" t="s">
        <v>889</v>
      </c>
      <c r="G180" s="220"/>
      <c r="H180" s="299" t="s">
        <v>890</v>
      </c>
      <c r="I180" s="299"/>
      <c r="J180" s="299"/>
      <c r="K180" s="159"/>
    </row>
    <row r="181" spans="2:11" ht="5.25" customHeight="1">
      <c r="B181" s="188"/>
      <c r="C181" s="185"/>
      <c r="D181" s="185"/>
      <c r="E181" s="185"/>
      <c r="F181" s="185"/>
      <c r="G181" s="168"/>
      <c r="H181" s="185"/>
      <c r="I181" s="185"/>
      <c r="J181" s="185"/>
      <c r="K181" s="207"/>
    </row>
    <row r="182" spans="2:11" ht="15" customHeight="1">
      <c r="B182" s="188"/>
      <c r="C182" s="168" t="s">
        <v>891</v>
      </c>
      <c r="D182" s="168"/>
      <c r="E182" s="168"/>
      <c r="F182" s="187" t="s">
        <v>38</v>
      </c>
      <c r="G182" s="168"/>
      <c r="H182" s="297" t="s">
        <v>892</v>
      </c>
      <c r="I182" s="297"/>
      <c r="J182" s="297"/>
      <c r="K182" s="207"/>
    </row>
    <row r="183" spans="2:11" ht="15" customHeight="1">
      <c r="B183" s="188"/>
      <c r="C183" s="192"/>
      <c r="D183" s="168"/>
      <c r="E183" s="168"/>
      <c r="F183" s="187" t="s">
        <v>40</v>
      </c>
      <c r="G183" s="168"/>
      <c r="H183" s="297" t="s">
        <v>893</v>
      </c>
      <c r="I183" s="297"/>
      <c r="J183" s="297"/>
      <c r="K183" s="207"/>
    </row>
    <row r="184" spans="2:11" ht="15" customHeight="1">
      <c r="B184" s="188"/>
      <c r="C184" s="192"/>
      <c r="D184" s="168"/>
      <c r="E184" s="168"/>
      <c r="F184" s="187" t="s">
        <v>43</v>
      </c>
      <c r="G184" s="168"/>
      <c r="H184" s="297" t="s">
        <v>894</v>
      </c>
      <c r="I184" s="297"/>
      <c r="J184" s="297"/>
      <c r="K184" s="207"/>
    </row>
    <row r="185" spans="2:11" ht="15" customHeight="1">
      <c r="B185" s="188"/>
      <c r="C185" s="168"/>
      <c r="D185" s="168"/>
      <c r="E185" s="168"/>
      <c r="F185" s="187" t="s">
        <v>41</v>
      </c>
      <c r="G185" s="168"/>
      <c r="H185" s="297" t="s">
        <v>895</v>
      </c>
      <c r="I185" s="297"/>
      <c r="J185" s="297"/>
      <c r="K185" s="207"/>
    </row>
    <row r="186" spans="2:11" ht="15" customHeight="1">
      <c r="B186" s="188"/>
      <c r="C186" s="168"/>
      <c r="D186" s="168"/>
      <c r="E186" s="168"/>
      <c r="F186" s="187" t="s">
        <v>42</v>
      </c>
      <c r="G186" s="168"/>
      <c r="H186" s="297" t="s">
        <v>896</v>
      </c>
      <c r="I186" s="297"/>
      <c r="J186" s="297"/>
      <c r="K186" s="207"/>
    </row>
    <row r="187" spans="2:11" ht="15" customHeight="1">
      <c r="B187" s="188"/>
      <c r="C187" s="168"/>
      <c r="D187" s="168"/>
      <c r="E187" s="168"/>
      <c r="F187" s="187"/>
      <c r="G187" s="168"/>
      <c r="H187" s="168"/>
      <c r="I187" s="168"/>
      <c r="J187" s="168"/>
      <c r="K187" s="207"/>
    </row>
    <row r="188" spans="2:11" ht="15" customHeight="1">
      <c r="B188" s="188"/>
      <c r="C188" s="168" t="s">
        <v>854</v>
      </c>
      <c r="D188" s="168"/>
      <c r="E188" s="168"/>
      <c r="F188" s="187" t="s">
        <v>74</v>
      </c>
      <c r="G188" s="168"/>
      <c r="H188" s="297" t="s">
        <v>897</v>
      </c>
      <c r="I188" s="297"/>
      <c r="J188" s="297"/>
      <c r="K188" s="207"/>
    </row>
    <row r="189" spans="2:11" ht="15" customHeight="1">
      <c r="B189" s="188"/>
      <c r="C189" s="192"/>
      <c r="D189" s="168"/>
      <c r="E189" s="168"/>
      <c r="F189" s="187" t="s">
        <v>759</v>
      </c>
      <c r="G189" s="168"/>
      <c r="H189" s="297" t="s">
        <v>760</v>
      </c>
      <c r="I189" s="297"/>
      <c r="J189" s="297"/>
      <c r="K189" s="207"/>
    </row>
    <row r="190" spans="2:11" ht="15" customHeight="1">
      <c r="B190" s="188"/>
      <c r="C190" s="168"/>
      <c r="D190" s="168"/>
      <c r="E190" s="168"/>
      <c r="F190" s="187" t="s">
        <v>757</v>
      </c>
      <c r="G190" s="168"/>
      <c r="H190" s="297" t="s">
        <v>898</v>
      </c>
      <c r="I190" s="297"/>
      <c r="J190" s="297"/>
      <c r="K190" s="207"/>
    </row>
    <row r="191" spans="2:11" ht="15" customHeight="1">
      <c r="B191" s="221"/>
      <c r="C191" s="192"/>
      <c r="D191" s="192"/>
      <c r="E191" s="192"/>
      <c r="F191" s="187" t="s">
        <v>761</v>
      </c>
      <c r="G191" s="173"/>
      <c r="H191" s="296" t="s">
        <v>762</v>
      </c>
      <c r="I191" s="296"/>
      <c r="J191" s="296"/>
      <c r="K191" s="222"/>
    </row>
    <row r="192" spans="2:11" ht="15" customHeight="1">
      <c r="B192" s="221"/>
      <c r="C192" s="192"/>
      <c r="D192" s="192"/>
      <c r="E192" s="192"/>
      <c r="F192" s="187" t="s">
        <v>763</v>
      </c>
      <c r="G192" s="173"/>
      <c r="H192" s="296" t="s">
        <v>899</v>
      </c>
      <c r="I192" s="296"/>
      <c r="J192" s="296"/>
      <c r="K192" s="222"/>
    </row>
    <row r="193" spans="2:11" ht="15" customHeight="1">
      <c r="B193" s="221"/>
      <c r="C193" s="192"/>
      <c r="D193" s="192"/>
      <c r="E193" s="192"/>
      <c r="F193" s="223"/>
      <c r="G193" s="173"/>
      <c r="H193" s="224"/>
      <c r="I193" s="224"/>
      <c r="J193" s="224"/>
      <c r="K193" s="222"/>
    </row>
    <row r="194" spans="2:11" ht="15" customHeight="1">
      <c r="B194" s="221"/>
      <c r="C194" s="168" t="s">
        <v>879</v>
      </c>
      <c r="D194" s="192"/>
      <c r="E194" s="192"/>
      <c r="F194" s="187">
        <v>1</v>
      </c>
      <c r="G194" s="173"/>
      <c r="H194" s="296" t="s">
        <v>900</v>
      </c>
      <c r="I194" s="296"/>
      <c r="J194" s="296"/>
      <c r="K194" s="222"/>
    </row>
    <row r="195" spans="2:11" ht="15" customHeight="1">
      <c r="B195" s="221"/>
      <c r="C195" s="192"/>
      <c r="D195" s="192"/>
      <c r="E195" s="192"/>
      <c r="F195" s="187">
        <v>2</v>
      </c>
      <c r="G195" s="173"/>
      <c r="H195" s="296" t="s">
        <v>901</v>
      </c>
      <c r="I195" s="296"/>
      <c r="J195" s="296"/>
      <c r="K195" s="222"/>
    </row>
    <row r="196" spans="2:11" ht="15" customHeight="1">
      <c r="B196" s="221"/>
      <c r="C196" s="192"/>
      <c r="D196" s="192"/>
      <c r="E196" s="192"/>
      <c r="F196" s="187">
        <v>3</v>
      </c>
      <c r="G196" s="173"/>
      <c r="H196" s="296" t="s">
        <v>902</v>
      </c>
      <c r="I196" s="296"/>
      <c r="J196" s="296"/>
      <c r="K196" s="222"/>
    </row>
    <row r="197" spans="2:11" ht="15" customHeight="1">
      <c r="B197" s="221"/>
      <c r="C197" s="192"/>
      <c r="D197" s="192"/>
      <c r="E197" s="192"/>
      <c r="F197" s="187">
        <v>4</v>
      </c>
      <c r="G197" s="173"/>
      <c r="H197" s="296" t="s">
        <v>903</v>
      </c>
      <c r="I197" s="296"/>
      <c r="J197" s="296"/>
      <c r="K197" s="222"/>
    </row>
    <row r="198" spans="2:11" ht="12.75" customHeight="1">
      <c r="B198" s="225"/>
      <c r="C198" s="226"/>
      <c r="D198" s="226"/>
      <c r="E198" s="226"/>
      <c r="F198" s="226"/>
      <c r="G198" s="226"/>
      <c r="H198" s="226"/>
      <c r="I198" s="226"/>
      <c r="J198" s="226"/>
      <c r="K198" s="227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95:J95"/>
    <mergeCell ref="C114:J114"/>
    <mergeCell ref="C136:J136"/>
    <mergeCell ref="H191:J191"/>
    <mergeCell ref="C154:J154"/>
    <mergeCell ref="C179:J179"/>
    <mergeCell ref="H180:J180"/>
    <mergeCell ref="H182:J182"/>
    <mergeCell ref="H183:J183"/>
    <mergeCell ref="H184:J184"/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jednatelstvi</cp:lastModifiedBy>
  <dcterms:modified xsi:type="dcterms:W3CDTF">2017-05-29T10:33:05Z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