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01 - Venkovní úpravy" sheetId="2" r:id="rId2"/>
    <sheet name="SO02 - VON - Vedlejší a o..." sheetId="3" r:id="rId3"/>
  </sheets>
  <definedNames>
    <definedName name="_xlnm.Print_Titles" localSheetId="0">'Rekapitulace stavby'!$85:$85</definedName>
    <definedName name="_xlnm.Print_Titles" localSheetId="1">'SO01 - Venkovní úpravy'!$120:$120</definedName>
    <definedName name="_xlnm.Print_Titles" localSheetId="2">'SO02 - VON - Vedlejší a o...'!$115:$115</definedName>
    <definedName name="_xlnm.Print_Area" localSheetId="0">'Rekapitulace stavby'!$C$4:$AP$70,'Rekapitulace stavby'!$C$76:$AP$106</definedName>
    <definedName name="_xlnm.Print_Area" localSheetId="1">'SO01 - Venkovní úpravy'!$C$4:$Q$70,'SO01 - Venkovní úpravy'!$C$76:$Q$104,'SO01 - Venkovní úpravy'!$C$110:$Q$175</definedName>
    <definedName name="_xlnm.Print_Area" localSheetId="2">'SO02 - VON - Vedlejší a o...'!$C$4:$Q$70,'SO02 - VON - Vedlejší a o...'!$C$76:$Q$99,'SO02 - VON - Vedlejší a o...'!$C$105:$Q$121</definedName>
  </definedNames>
  <calcPr fullCalcOnLoad="1"/>
</workbook>
</file>

<file path=xl/sharedStrings.xml><?xml version="1.0" encoding="utf-8"?>
<sst xmlns="http://schemas.openxmlformats.org/spreadsheetml/2006/main" count="988" uniqueCount="265">
  <si>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</si>
  <si>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</si>
  <si>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</si>
  <si>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</si>
  <si>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</si>
  <si>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</si>
  <si>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</si>
  <si>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</si>
  <si>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</si>
  <si>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</si>
  <si>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</si>
  <si>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</si>
  <si>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</si>
  <si>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</si>
  <si>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</si>
  <si>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VM05 - MŠ Litvínov - venkovní úpravy</t>
  </si>
  <si>
    <t>Místo:</t>
  </si>
  <si>
    <t xml:space="preserve"> </t>
  </si>
  <si>
    <t>Datum:</t>
  </si>
  <si>
    <t>27.01.2014</t>
  </si>
  <si>
    <t>Objednavatel: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</si>
  <si>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</si>
  <si>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</si>
  <si>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</si>
  <si>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</si>
  <si>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</si>
  <si>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</si>
  <si>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</si>
  <si>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0,1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</si>
  <si>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</si>
  <si>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</si>
  <si>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</si>
  <si>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</si>
  <si>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</si>
  <si>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</si>
  <si>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</si>
  <si>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přenesena</t>
  </si>
  <si>
    <t>sníž. přenesena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</si>
  <si>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</si>
  <si>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</si>
  <si>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</si>
  <si>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</si>
  <si>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</si>
  <si>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</si>
  <si>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</si>
  <si>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</si>
  <si>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</si>
  <si>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</si>
  <si>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</si>
  <si>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</si>
  <si>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</si>
  <si>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</si>
  <si>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</si>
  <si>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</si>
  <si>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</si>
  <si>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</si>
  <si>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</si>
  <si>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</si>
  <si>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</si>
  <si>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přenesena
[CZK]</t>
  </si>
  <si>
    <t>DPH snížená přenesena
[CZK]</t>
  </si>
  <si>
    <t>Základna
DPH základní</t>
  </si>
  <si>
    <t>Základna
DPH snížená</t>
  </si>
  <si>
    <t>Základna
DPH zákl. přenesena</t>
  </si>
  <si>
    <t>Základna
DPH sníž. přenesena</t>
  </si>
  <si>
    <t>Základna
DPH nulová</t>
  </si>
  <si>
    <t>1) Náklady z rozpočtů</t>
  </si>
  <si>
    <t>D</t>
  </si>
  <si>
    <t>0</t>
  </si>
  <si>
    <t>###NOIMPORT###</t>
  </si>
  <si>
    <t>IMPORT</t>
  </si>
  <si>
    <t>{EC7B715F-7F99-4E28-9791-E98C4395924E}</t>
  </si>
  <si>
    <t>{00000000-0000-0000-0000-000000000000}</t>
  </si>
  <si>
    <t>SO01</t>
  </si>
  <si>
    <t>Venkovní úpravy</t>
  </si>
  <si>
    <t>1</t>
  </si>
  <si>
    <t>{13739E48-1134-4EEC-8B9C-383B79A50786}</t>
  </si>
  <si>
    <t>SO02</t>
  </si>
  <si>
    <t>VON - Vedlejší a ostatní náklady</t>
  </si>
  <si>
    <t>{79A8B40C-782A-401F-ADC9-3135A4D107B0}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</si>
  <si>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</si>
  <si>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</si>
  <si>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</si>
  <si>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</si>
  <si>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</si>
  <si>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</si>
  <si>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</si>
  <si>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</si>
  <si>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</si>
  <si>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</si>
  <si>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</si>
  <si>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</si>
  <si>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</si>
  <si>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</si>
  <si>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</si>
  <si>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</si>
  <si>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</si>
  <si>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</si>
  <si>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</si>
  <si>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</si>
  <si>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</si>
  <si>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</si>
  <si>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SO01 - Venkovní úpravy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</si>
  <si>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</si>
  <si>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</si>
  <si>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</si>
  <si>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</si>
  <si>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</si>
  <si>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</si>
  <si>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</si>
  <si>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</si>
  <si>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>SO04 -  Venkovní úpravy</t>
  </si>
  <si>
    <t xml:space="preserve">    5 -  Komunikace</t>
  </si>
  <si>
    <t xml:space="preserve">    9 -  Ostatní konstrukce a práce-bourání</t>
  </si>
  <si>
    <t xml:space="preserve">    99 -  Přesun hmot</t>
  </si>
  <si>
    <t>2) Ostatní náklady</t>
  </si>
  <si>
    <t>Zařízení staveniště</t>
  </si>
  <si>
    <t>nákladů rozpočtu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</si>
  <si>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</si>
  <si>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</si>
  <si>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</si>
  <si>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</si>
  <si>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</si>
  <si>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</si>
  <si>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</si>
  <si>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</si>
  <si>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</si>
  <si>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</si>
  <si>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</si>
  <si>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</si>
  <si>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</si>
  <si>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</si>
  <si>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</si>
  <si>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</si>
  <si>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</si>
  <si>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</si>
  <si>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</si>
  <si>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</si>
  <si>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</si>
  <si>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</si>
  <si>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</si>
  <si>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</si>
  <si>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113107131</t>
  </si>
  <si>
    <t>Odstranění podkladu pl do 50 m2 z betonu prostého tl 150 mm</t>
  </si>
  <si>
    <t>m2</t>
  </si>
  <si>
    <t>4</t>
  </si>
  <si>
    <t>143,6*0,5</t>
  </si>
  <si>
    <t>VV</t>
  </si>
  <si>
    <t>Součet</t>
  </si>
  <si>
    <t>132201101</t>
  </si>
  <si>
    <t>Hloubení rýh š do 600 mm v hornině tř. 3 objemu do 100 m3</t>
  </si>
  <si>
    <t>m3</t>
  </si>
  <si>
    <t>(53+51,2+53)*0,6*0,5</t>
  </si>
  <si>
    <t>3</t>
  </si>
  <si>
    <t>162301102</t>
  </si>
  <si>
    <t>Vodorovné přemístění do 1000 m výkopku/sypaniny z horniny tř. 1 až 4</t>
  </si>
  <si>
    <t>162701109</t>
  </si>
  <si>
    <t>Příplatek k vodorovnému přemístění výkopku/sypaniny z horniny tř. 1 až 4 ZKD 1000 m přes 10000 m</t>
  </si>
  <si>
    <t>5</t>
  </si>
  <si>
    <t>171201201</t>
  </si>
  <si>
    <t>Uložení sypaniny na skládky</t>
  </si>
  <si>
    <t>47,16</t>
  </si>
  <si>
    <t>6</t>
  </si>
  <si>
    <t>171201211</t>
  </si>
  <si>
    <t>Poplatek za uložení odpadu ze sypaniny na skládce (skládkovné)</t>
  </si>
  <si>
    <t>t</t>
  </si>
  <si>
    <t>47,16*1,8</t>
  </si>
  <si>
    <t>7</t>
  </si>
  <si>
    <t>460650061</t>
  </si>
  <si>
    <t>Zřízení podkladní vrstvy vozovky a chodníku z kameniva drceného se zhutněním tloušťky do 10 cm</t>
  </si>
  <si>
    <t>64</t>
  </si>
  <si>
    <t>226,4</t>
  </si>
  <si>
    <t>8</t>
  </si>
  <si>
    <t>500.001</t>
  </si>
  <si>
    <t>Demontáž stávající zpevněné plochy -  zámkové dlažby a živice - včetně obrub</t>
  </si>
  <si>
    <t>202,08+18</t>
  </si>
  <si>
    <t>9</t>
  </si>
  <si>
    <t>500.002</t>
  </si>
  <si>
    <t xml:space="preserve">Dosetí travou  v místě nových chodníků </t>
  </si>
  <si>
    <t>(143,6*0,5)+(343*0,5*2)</t>
  </si>
  <si>
    <t>10</t>
  </si>
  <si>
    <t>564211111</t>
  </si>
  <si>
    <t>Podklad nebo podsyp ze štěrkopísku ŠP tl 50 mm</t>
  </si>
  <si>
    <t>11</t>
  </si>
  <si>
    <t>596211112</t>
  </si>
  <si>
    <t>Kladení zámkové dlažby komunikací pro pěší tl 60 mm skupiny A pl do 300 m2</t>
  </si>
  <si>
    <t>12</t>
  </si>
  <si>
    <t>M</t>
  </si>
  <si>
    <t>592451800</t>
  </si>
  <si>
    <t>dlažba zámková UNI 6 20x16,5x6 cm šedá</t>
  </si>
  <si>
    <t>226,4*1,08</t>
  </si>
  <si>
    <t>13</t>
  </si>
  <si>
    <t>965042231</t>
  </si>
  <si>
    <t>Bourání podkladů pod dlažby nebo mazanin betonových nebo z litého asfaltu tl přes 100 mm pl do 4 m2</t>
  </si>
  <si>
    <t>(202,08+18)*0,2</t>
  </si>
  <si>
    <t>14</t>
  </si>
  <si>
    <t>009.001</t>
  </si>
  <si>
    <t>Demontáž stávajícího schodiště na zahradu včetně demolice</t>
  </si>
  <si>
    <t>kpl</t>
  </si>
  <si>
    <t>009.002</t>
  </si>
  <si>
    <t>Dodávka montáž nového schodiště na zahradu - pororošty + OK</t>
  </si>
  <si>
    <t>16</t>
  </si>
  <si>
    <t>009.003</t>
  </si>
  <si>
    <t>Demontáž stávajících stříšek nad vstupem</t>
  </si>
  <si>
    <t>17</t>
  </si>
  <si>
    <t>009.004</t>
  </si>
  <si>
    <t>Dodávka a montáž nových stříšek nad vstupem včetně kotvení</t>
  </si>
  <si>
    <t>18</t>
  </si>
  <si>
    <t>009.005</t>
  </si>
  <si>
    <t>Demontáž stávajícího okapového chodníčku - š = 500 mm</t>
  </si>
  <si>
    <t>bm</t>
  </si>
  <si>
    <t>(18,4*4+12,6*2+22,4*2)</t>
  </si>
  <si>
    <t>19</t>
  </si>
  <si>
    <t>009.006</t>
  </si>
  <si>
    <t>Dodávka a montáž nového okapového chodníčku  z kačírku š = 500 mm , včetně obrubníků a podkladní vrstvy</t>
  </si>
  <si>
    <t>20</t>
  </si>
  <si>
    <t>009.008</t>
  </si>
  <si>
    <t>Oprava stávající konstrukce lapolu - očistění drátěným kartáčem, ponetrace a  přestěrkování + doplnění nového ŽB poklopu</t>
  </si>
  <si>
    <t>009.009</t>
  </si>
  <si>
    <t xml:space="preserve">Rekonstrukce stávající uliční vpusti </t>
  </si>
  <si>
    <t>22</t>
  </si>
  <si>
    <t>009.010</t>
  </si>
  <si>
    <t>Dodávka a montáž odvodňovacího žlabu š=210 mm, dl. 12 350 mm</t>
  </si>
  <si>
    <t>23</t>
  </si>
  <si>
    <t>916231212</t>
  </si>
  <si>
    <t>Osazení chodníkového obrubníku betonového stojatého bez boční opěry do lože z betonu prostého</t>
  </si>
  <si>
    <t>m</t>
  </si>
  <si>
    <t>24</t>
  </si>
  <si>
    <t>592174100</t>
  </si>
  <si>
    <t>obrubník betonový, povrch standard, barva přírodní šedá, dl 1000mm, tl 50mm, v 200mm</t>
  </si>
  <si>
    <t>kus</t>
  </si>
  <si>
    <t>25</t>
  </si>
  <si>
    <t>997006512</t>
  </si>
  <si>
    <t>Vodorovné doprava suti s naložením a složením na skládku do 1 km</t>
  </si>
  <si>
    <t>26</t>
  </si>
  <si>
    <t>997006519</t>
  </si>
  <si>
    <t>Příplatek k vodorovnému přemístění suti na skládkui ZKD 1 km přes 1 km</t>
  </si>
  <si>
    <t>75,429*9</t>
  </si>
  <si>
    <t>27</t>
  </si>
  <si>
    <t>997013831</t>
  </si>
  <si>
    <t>Poplatek za uložení stavebního směsného odpadu na skládce (skládkovné)</t>
  </si>
  <si>
    <t>28</t>
  </si>
  <si>
    <t>998223011</t>
  </si>
  <si>
    <t>Přesun hmot pro pozemní komunikace s krytem dlážděným</t>
  </si>
  <si>
    <t>29</t>
  </si>
  <si>
    <t>998223094</t>
  </si>
  <si>
    <t>Příplatek k přesunu hmot pro pozemní komunikace s krytem dlážděným za zvětšený přesun do 5000 m</t>
  </si>
  <si>
    <t>VP - Vícepráce</t>
  </si>
  <si>
    <t>PN</t>
  </si>
  <si>
    <t>SO02 - VON - Vedlejší a ostatní náklady</t>
  </si>
  <si>
    <t>Ostatní - Ostatní</t>
  </si>
  <si>
    <t>800.01</t>
  </si>
  <si>
    <t>Náklady na vytýčení stávajících sítí podzemního vedení</t>
  </si>
  <si>
    <t>512</t>
  </si>
  <si>
    <t>800.02</t>
  </si>
  <si>
    <t>Náklady na zařízení staveniště</t>
  </si>
  <si>
    <t>800.03</t>
  </si>
  <si>
    <t>Náklady na inženýrskou činnost zhotovitele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</si>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</sst>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/>
      <protection/>
    </xf>
    <xf numFmtId="165" fontId="15" fillId="34" borderId="34" xfId="0" applyNumberFormat="1" applyFont="1" applyFill="1" applyBorder="1" applyAlignment="1">
      <alignment horizontal="center" vertical="center"/>
    </xf>
    <xf numFmtId="0" fontId="15" fillId="0" borderId="34" xfId="0" applyFont="1" applyBorder="1" applyAlignment="1" applyProtection="1">
      <alignment horizontal="center" vertical="center"/>
      <protection/>
    </xf>
    <xf numFmtId="165" fontId="15" fillId="34" borderId="35" xfId="0" applyNumberFormat="1" applyFont="1" applyFill="1" applyBorder="1" applyAlignment="1">
      <alignment horizontal="center" vertical="center"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3" xfId="0" applyFont="1" applyBorder="1" applyAlignment="1" applyProtection="1">
      <alignment horizontal="center" vertical="center"/>
      <protection/>
    </xf>
    <xf numFmtId="49" fontId="31" fillId="0" borderId="33" xfId="0" applyNumberFormat="1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center" vertical="center" wrapText="1"/>
      <protection/>
    </xf>
    <xf numFmtId="168" fontId="31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166" fontId="9" fillId="34" borderId="0" xfId="0" applyNumberFormat="1" applyFont="1" applyFill="1" applyAlignment="1">
      <alignment horizontal="left" vertical="top"/>
    </xf>
    <xf numFmtId="0" fontId="9" fillId="34" borderId="0" xfId="0" applyFont="1" applyFill="1" applyAlignment="1">
      <alignment horizontal="left" vertical="center"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left" vertical="center"/>
      <protection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/>
      <protection/>
    </xf>
    <xf numFmtId="164" fontId="25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1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6B5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B6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B79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6B5A.tmp" descr="C:\KROSplusData\System\Temp\rad76B5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B629.tmp" descr="C:\KROSplusData\System\Temp\rad5B6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B79B.tmp" descr="C:\KROSplusData\System\Temp\rad5B79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28" t="s">
        <v>0</v>
      </c>
      <c r="B1" s="229"/>
      <c r="C1" s="229"/>
      <c r="D1" s="230" t="s">
        <v>1</v>
      </c>
      <c r="E1" s="229"/>
      <c r="F1" s="229"/>
      <c r="G1" s="229"/>
      <c r="H1" s="229"/>
      <c r="I1" s="229"/>
      <c r="J1" s="229"/>
      <c r="K1" s="231" t="s">
        <v>258</v>
      </c>
      <c r="L1" s="231"/>
      <c r="M1" s="231"/>
      <c r="N1" s="231"/>
      <c r="O1" s="231"/>
      <c r="P1" s="231"/>
      <c r="Q1" s="231"/>
      <c r="R1" s="231"/>
      <c r="S1" s="231"/>
      <c r="T1" s="229"/>
      <c r="U1" s="229"/>
      <c r="V1" s="229"/>
      <c r="W1" s="231" t="s">
        <v>259</v>
      </c>
      <c r="X1" s="231"/>
      <c r="Y1" s="231"/>
      <c r="Z1" s="231"/>
      <c r="AA1" s="231"/>
      <c r="AB1" s="231"/>
      <c r="AC1" s="231"/>
      <c r="AD1" s="231"/>
      <c r="AE1" s="231"/>
      <c r="AF1" s="231"/>
      <c r="AG1" s="229"/>
      <c r="AH1" s="22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R2" s="197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1" t="s">
        <v>9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2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63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166" t="s">
        <v>15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1"/>
      <c r="AQ6" s="12"/>
      <c r="BE6" s="160"/>
      <c r="BS6" s="6" t="s">
        <v>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160"/>
      <c r="BS7" s="6" t="s">
        <v>6</v>
      </c>
    </row>
    <row r="8" spans="2:71" s="2" customFormat="1" ht="15" customHeight="1">
      <c r="B8" s="10"/>
      <c r="C8" s="11"/>
      <c r="D8" s="16" t="s">
        <v>16</v>
      </c>
      <c r="E8" s="11"/>
      <c r="F8" s="11"/>
      <c r="G8" s="11"/>
      <c r="H8" s="11"/>
      <c r="I8" s="11"/>
      <c r="J8" s="11"/>
      <c r="K8" s="17" t="s">
        <v>17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18</v>
      </c>
      <c r="AL8" s="11"/>
      <c r="AM8" s="11"/>
      <c r="AN8" s="18" t="s">
        <v>19</v>
      </c>
      <c r="AO8" s="11"/>
      <c r="AP8" s="11"/>
      <c r="AQ8" s="12"/>
      <c r="BE8" s="160"/>
      <c r="BS8" s="6" t="s">
        <v>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0"/>
      <c r="BS9" s="6" t="s">
        <v>6</v>
      </c>
    </row>
    <row r="10" spans="2:71" s="2" customFormat="1" ht="15" customHeight="1">
      <c r="B10" s="10"/>
      <c r="C10" s="11"/>
      <c r="D10" s="16" t="s">
        <v>20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21</v>
      </c>
      <c r="AL10" s="11"/>
      <c r="AM10" s="11"/>
      <c r="AN10" s="17"/>
      <c r="AO10" s="11"/>
      <c r="AP10" s="11"/>
      <c r="AQ10" s="12"/>
      <c r="BE10" s="160"/>
      <c r="BS10" s="6" t="s">
        <v>6</v>
      </c>
    </row>
    <row r="11" spans="2:71" s="2" customFormat="1" ht="19.5" customHeight="1">
      <c r="B11" s="10"/>
      <c r="C11" s="11"/>
      <c r="D11" s="11"/>
      <c r="E11" s="17" t="s">
        <v>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22</v>
      </c>
      <c r="AL11" s="11"/>
      <c r="AM11" s="11"/>
      <c r="AN11" s="17"/>
      <c r="AO11" s="11"/>
      <c r="AP11" s="11"/>
      <c r="AQ11" s="12"/>
      <c r="BE11" s="160"/>
      <c r="BS11" s="6" t="s">
        <v>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0"/>
      <c r="BS12" s="6" t="s">
        <v>6</v>
      </c>
    </row>
    <row r="13" spans="2:71" s="2" customFormat="1" ht="15" customHeight="1">
      <c r="B13" s="10"/>
      <c r="C13" s="11"/>
      <c r="D13" s="16" t="s">
        <v>23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21</v>
      </c>
      <c r="AL13" s="11"/>
      <c r="AM13" s="11"/>
      <c r="AN13" s="19" t="s">
        <v>24</v>
      </c>
      <c r="AO13" s="11"/>
      <c r="AP13" s="11"/>
      <c r="AQ13" s="12"/>
      <c r="BE13" s="160"/>
      <c r="BS13" s="6" t="s">
        <v>6</v>
      </c>
    </row>
    <row r="14" spans="2:71" s="2" customFormat="1" ht="15.75" customHeight="1">
      <c r="B14" s="10"/>
      <c r="C14" s="11"/>
      <c r="D14" s="11"/>
      <c r="E14" s="167" t="s">
        <v>24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" t="s">
        <v>22</v>
      </c>
      <c r="AL14" s="11"/>
      <c r="AM14" s="11"/>
      <c r="AN14" s="19" t="s">
        <v>24</v>
      </c>
      <c r="AO14" s="11"/>
      <c r="AP14" s="11"/>
      <c r="AQ14" s="12"/>
      <c r="BE14" s="160"/>
      <c r="BS14" s="6" t="s">
        <v>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0"/>
      <c r="BS15" s="6" t="s">
        <v>3</v>
      </c>
    </row>
    <row r="16" spans="2:71" s="2" customFormat="1" ht="15" customHeight="1">
      <c r="B16" s="10"/>
      <c r="C16" s="11"/>
      <c r="D16" s="16" t="s">
        <v>25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21</v>
      </c>
      <c r="AL16" s="11"/>
      <c r="AM16" s="11"/>
      <c r="AN16" s="17"/>
      <c r="AO16" s="11"/>
      <c r="AP16" s="11"/>
      <c r="AQ16" s="12"/>
      <c r="BE16" s="160"/>
      <c r="BS16" s="6" t="s">
        <v>3</v>
      </c>
    </row>
    <row r="17" spans="2:71" s="2" customFormat="1" ht="19.5" customHeight="1">
      <c r="B17" s="10"/>
      <c r="C17" s="11"/>
      <c r="D17" s="11"/>
      <c r="E17" s="17" t="s">
        <v>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22</v>
      </c>
      <c r="AL17" s="11"/>
      <c r="AM17" s="11"/>
      <c r="AN17" s="17"/>
      <c r="AO17" s="11"/>
      <c r="AP17" s="11"/>
      <c r="AQ17" s="12"/>
      <c r="BE17" s="160"/>
      <c r="BS17" s="6" t="s">
        <v>26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0"/>
      <c r="BS18" s="6" t="s">
        <v>6</v>
      </c>
    </row>
    <row r="19" spans="2:71" s="2" customFormat="1" ht="15" customHeight="1">
      <c r="B19" s="10"/>
      <c r="C19" s="11"/>
      <c r="D19" s="16" t="s">
        <v>27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6" t="s">
        <v>21</v>
      </c>
      <c r="AL19" s="11"/>
      <c r="AM19" s="11"/>
      <c r="AN19" s="17"/>
      <c r="AO19" s="11"/>
      <c r="AP19" s="11"/>
      <c r="AQ19" s="12"/>
      <c r="BE19" s="160"/>
      <c r="BS19" s="6" t="s">
        <v>28</v>
      </c>
    </row>
    <row r="20" spans="2:57" s="2" customFormat="1" ht="19.5" customHeight="1">
      <c r="B20" s="10"/>
      <c r="C20" s="11"/>
      <c r="D20" s="11"/>
      <c r="E20" s="17" t="s">
        <v>17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6" t="s">
        <v>22</v>
      </c>
      <c r="AL20" s="11"/>
      <c r="AM20" s="11"/>
      <c r="AN20" s="17"/>
      <c r="AO20" s="11"/>
      <c r="AP20" s="11"/>
      <c r="AQ20" s="12"/>
      <c r="BE20" s="160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0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160"/>
    </row>
    <row r="23" spans="2:57" s="2" customFormat="1" ht="15" customHeight="1">
      <c r="B23" s="10"/>
      <c r="C23" s="11"/>
      <c r="D23" s="21" t="s">
        <v>29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68">
        <f>ROUNDUP($AG$87,2)</f>
        <v>0</v>
      </c>
      <c r="AL23" s="162"/>
      <c r="AM23" s="162"/>
      <c r="AN23" s="162"/>
      <c r="AO23" s="162"/>
      <c r="AP23" s="11"/>
      <c r="AQ23" s="12"/>
      <c r="BE23" s="160"/>
    </row>
    <row r="24" spans="2:57" s="2" customFormat="1" ht="15" customHeight="1">
      <c r="B24" s="10"/>
      <c r="C24" s="11"/>
      <c r="D24" s="21" t="s">
        <v>30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68">
        <f>ROUNDUP($AG$91,2)</f>
        <v>0</v>
      </c>
      <c r="AL24" s="162"/>
      <c r="AM24" s="162"/>
      <c r="AN24" s="162"/>
      <c r="AO24" s="162"/>
      <c r="AP24" s="11"/>
      <c r="AQ24" s="12"/>
      <c r="BE24" s="160"/>
    </row>
    <row r="25" spans="2:57" s="6" customFormat="1" ht="7.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4"/>
      <c r="BE25" s="164"/>
    </row>
    <row r="26" spans="2:57" s="6" customFormat="1" ht="27" customHeight="1">
      <c r="B26" s="22"/>
      <c r="C26" s="23"/>
      <c r="D26" s="25" t="s">
        <v>31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69">
        <f>ROUNDUP($AK$23+$AK$24,2)</f>
        <v>0</v>
      </c>
      <c r="AL26" s="170"/>
      <c r="AM26" s="170"/>
      <c r="AN26" s="170"/>
      <c r="AO26" s="170"/>
      <c r="AP26" s="23"/>
      <c r="AQ26" s="24"/>
      <c r="BE26" s="164"/>
    </row>
    <row r="27" spans="2:57" s="6" customFormat="1" ht="7.5" customHeight="1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4"/>
      <c r="BE27" s="164"/>
    </row>
    <row r="28" spans="2:57" s="6" customFormat="1" ht="15" customHeight="1">
      <c r="B28" s="27"/>
      <c r="C28" s="28"/>
      <c r="D28" s="28" t="s">
        <v>32</v>
      </c>
      <c r="E28" s="28"/>
      <c r="F28" s="28" t="s">
        <v>33</v>
      </c>
      <c r="G28" s="28"/>
      <c r="H28" s="28"/>
      <c r="I28" s="28"/>
      <c r="J28" s="28"/>
      <c r="K28" s="28"/>
      <c r="L28" s="171">
        <v>0.21</v>
      </c>
      <c r="M28" s="172"/>
      <c r="N28" s="172"/>
      <c r="O28" s="172"/>
      <c r="P28" s="28"/>
      <c r="Q28" s="28"/>
      <c r="R28" s="28"/>
      <c r="S28" s="28"/>
      <c r="T28" s="30" t="s">
        <v>34</v>
      </c>
      <c r="U28" s="28"/>
      <c r="V28" s="28"/>
      <c r="W28" s="173">
        <f>ROUNDUP($AZ$87+SUM($CD$92:$CD$105),2)</f>
        <v>0</v>
      </c>
      <c r="X28" s="172"/>
      <c r="Y28" s="172"/>
      <c r="Z28" s="172"/>
      <c r="AA28" s="172"/>
      <c r="AB28" s="172"/>
      <c r="AC28" s="172"/>
      <c r="AD28" s="172"/>
      <c r="AE28" s="172"/>
      <c r="AF28" s="28"/>
      <c r="AG28" s="28"/>
      <c r="AH28" s="28"/>
      <c r="AI28" s="28"/>
      <c r="AJ28" s="28"/>
      <c r="AK28" s="173">
        <f>ROUNDUP($AV$87+SUM($BY$92:$BY$105),1)</f>
        <v>0</v>
      </c>
      <c r="AL28" s="172"/>
      <c r="AM28" s="172"/>
      <c r="AN28" s="172"/>
      <c r="AO28" s="172"/>
      <c r="AP28" s="28"/>
      <c r="AQ28" s="31"/>
      <c r="BE28" s="165"/>
    </row>
    <row r="29" spans="2:57" s="6" customFormat="1" ht="15" customHeight="1">
      <c r="B29" s="27"/>
      <c r="C29" s="28"/>
      <c r="D29" s="28"/>
      <c r="E29" s="28"/>
      <c r="F29" s="28" t="s">
        <v>35</v>
      </c>
      <c r="G29" s="28"/>
      <c r="H29" s="28"/>
      <c r="I29" s="28"/>
      <c r="J29" s="28"/>
      <c r="K29" s="28"/>
      <c r="L29" s="171">
        <v>0.15</v>
      </c>
      <c r="M29" s="172"/>
      <c r="N29" s="172"/>
      <c r="O29" s="172"/>
      <c r="P29" s="28"/>
      <c r="Q29" s="28"/>
      <c r="R29" s="28"/>
      <c r="S29" s="28"/>
      <c r="T29" s="30" t="s">
        <v>34</v>
      </c>
      <c r="U29" s="28"/>
      <c r="V29" s="28"/>
      <c r="W29" s="173">
        <f>ROUNDUP($BA$87+SUM($CE$92:$CE$105),2)</f>
        <v>0</v>
      </c>
      <c r="X29" s="172"/>
      <c r="Y29" s="172"/>
      <c r="Z29" s="172"/>
      <c r="AA29" s="172"/>
      <c r="AB29" s="172"/>
      <c r="AC29" s="172"/>
      <c r="AD29" s="172"/>
      <c r="AE29" s="172"/>
      <c r="AF29" s="28"/>
      <c r="AG29" s="28"/>
      <c r="AH29" s="28"/>
      <c r="AI29" s="28"/>
      <c r="AJ29" s="28"/>
      <c r="AK29" s="173">
        <f>ROUNDUP($AW$87+SUM($BZ$92:$BZ$105),1)</f>
        <v>0</v>
      </c>
      <c r="AL29" s="172"/>
      <c r="AM29" s="172"/>
      <c r="AN29" s="172"/>
      <c r="AO29" s="172"/>
      <c r="AP29" s="28"/>
      <c r="AQ29" s="31"/>
      <c r="BE29" s="165"/>
    </row>
    <row r="30" spans="2:57" s="6" customFormat="1" ht="15" customHeight="1" hidden="1">
      <c r="B30" s="27"/>
      <c r="C30" s="28"/>
      <c r="D30" s="28"/>
      <c r="E30" s="28"/>
      <c r="F30" s="28" t="s">
        <v>36</v>
      </c>
      <c r="G30" s="28"/>
      <c r="H30" s="28"/>
      <c r="I30" s="28"/>
      <c r="J30" s="28"/>
      <c r="K30" s="28"/>
      <c r="L30" s="171">
        <v>0.21</v>
      </c>
      <c r="M30" s="172"/>
      <c r="N30" s="172"/>
      <c r="O30" s="172"/>
      <c r="P30" s="28"/>
      <c r="Q30" s="28"/>
      <c r="R30" s="28"/>
      <c r="S30" s="28"/>
      <c r="T30" s="30" t="s">
        <v>34</v>
      </c>
      <c r="U30" s="28"/>
      <c r="V30" s="28"/>
      <c r="W30" s="173">
        <f>ROUNDUP($BB$87+SUM($CF$92:$CF$105),2)</f>
        <v>0</v>
      </c>
      <c r="X30" s="172"/>
      <c r="Y30" s="172"/>
      <c r="Z30" s="172"/>
      <c r="AA30" s="172"/>
      <c r="AB30" s="172"/>
      <c r="AC30" s="172"/>
      <c r="AD30" s="172"/>
      <c r="AE30" s="172"/>
      <c r="AF30" s="28"/>
      <c r="AG30" s="28"/>
      <c r="AH30" s="28"/>
      <c r="AI30" s="28"/>
      <c r="AJ30" s="28"/>
      <c r="AK30" s="173">
        <v>0</v>
      </c>
      <c r="AL30" s="172"/>
      <c r="AM30" s="172"/>
      <c r="AN30" s="172"/>
      <c r="AO30" s="172"/>
      <c r="AP30" s="28"/>
      <c r="AQ30" s="31"/>
      <c r="BE30" s="165"/>
    </row>
    <row r="31" spans="2:57" s="6" customFormat="1" ht="15" customHeight="1" hidden="1">
      <c r="B31" s="27"/>
      <c r="C31" s="28"/>
      <c r="D31" s="28"/>
      <c r="E31" s="28"/>
      <c r="F31" s="28" t="s">
        <v>37</v>
      </c>
      <c r="G31" s="28"/>
      <c r="H31" s="28"/>
      <c r="I31" s="28"/>
      <c r="J31" s="28"/>
      <c r="K31" s="28"/>
      <c r="L31" s="171">
        <v>0.15</v>
      </c>
      <c r="M31" s="172"/>
      <c r="N31" s="172"/>
      <c r="O31" s="172"/>
      <c r="P31" s="28"/>
      <c r="Q31" s="28"/>
      <c r="R31" s="28"/>
      <c r="S31" s="28"/>
      <c r="T31" s="30" t="s">
        <v>34</v>
      </c>
      <c r="U31" s="28"/>
      <c r="V31" s="28"/>
      <c r="W31" s="173">
        <f>ROUNDUP($BC$87+SUM($CG$92:$CG$105),2)</f>
        <v>0</v>
      </c>
      <c r="X31" s="172"/>
      <c r="Y31" s="172"/>
      <c r="Z31" s="172"/>
      <c r="AA31" s="172"/>
      <c r="AB31" s="172"/>
      <c r="AC31" s="172"/>
      <c r="AD31" s="172"/>
      <c r="AE31" s="172"/>
      <c r="AF31" s="28"/>
      <c r="AG31" s="28"/>
      <c r="AH31" s="28"/>
      <c r="AI31" s="28"/>
      <c r="AJ31" s="28"/>
      <c r="AK31" s="173">
        <v>0</v>
      </c>
      <c r="AL31" s="172"/>
      <c r="AM31" s="172"/>
      <c r="AN31" s="172"/>
      <c r="AO31" s="172"/>
      <c r="AP31" s="28"/>
      <c r="AQ31" s="31"/>
      <c r="BE31" s="165"/>
    </row>
    <row r="32" spans="2:57" s="6" customFormat="1" ht="15" customHeight="1" hidden="1">
      <c r="B32" s="27"/>
      <c r="C32" s="28"/>
      <c r="D32" s="28"/>
      <c r="E32" s="28"/>
      <c r="F32" s="28" t="s">
        <v>38</v>
      </c>
      <c r="G32" s="28"/>
      <c r="H32" s="28"/>
      <c r="I32" s="28"/>
      <c r="J32" s="28"/>
      <c r="K32" s="28"/>
      <c r="L32" s="171">
        <v>0</v>
      </c>
      <c r="M32" s="172"/>
      <c r="N32" s="172"/>
      <c r="O32" s="172"/>
      <c r="P32" s="28"/>
      <c r="Q32" s="28"/>
      <c r="R32" s="28"/>
      <c r="S32" s="28"/>
      <c r="T32" s="30" t="s">
        <v>34</v>
      </c>
      <c r="U32" s="28"/>
      <c r="V32" s="28"/>
      <c r="W32" s="173">
        <f>ROUNDUP($BD$87+SUM($CH$92:$CH$105),2)</f>
        <v>0</v>
      </c>
      <c r="X32" s="172"/>
      <c r="Y32" s="172"/>
      <c r="Z32" s="172"/>
      <c r="AA32" s="172"/>
      <c r="AB32" s="172"/>
      <c r="AC32" s="172"/>
      <c r="AD32" s="172"/>
      <c r="AE32" s="172"/>
      <c r="AF32" s="28"/>
      <c r="AG32" s="28"/>
      <c r="AH32" s="28"/>
      <c r="AI32" s="28"/>
      <c r="AJ32" s="28"/>
      <c r="AK32" s="173">
        <v>0</v>
      </c>
      <c r="AL32" s="172"/>
      <c r="AM32" s="172"/>
      <c r="AN32" s="172"/>
      <c r="AO32" s="172"/>
      <c r="AP32" s="28"/>
      <c r="AQ32" s="31"/>
      <c r="BE32" s="165"/>
    </row>
    <row r="33" spans="2:57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BE33" s="164"/>
    </row>
    <row r="34" spans="2:57" s="6" customFormat="1" ht="27" customHeight="1">
      <c r="B34" s="22"/>
      <c r="C34" s="32"/>
      <c r="D34" s="33" t="s">
        <v>39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 t="s">
        <v>40</v>
      </c>
      <c r="U34" s="34"/>
      <c r="V34" s="34"/>
      <c r="W34" s="34"/>
      <c r="X34" s="174" t="s">
        <v>41</v>
      </c>
      <c r="Y34" s="175"/>
      <c r="Z34" s="175"/>
      <c r="AA34" s="175"/>
      <c r="AB34" s="175"/>
      <c r="AC34" s="34"/>
      <c r="AD34" s="34"/>
      <c r="AE34" s="34"/>
      <c r="AF34" s="34"/>
      <c r="AG34" s="34"/>
      <c r="AH34" s="34"/>
      <c r="AI34" s="34"/>
      <c r="AJ34" s="34"/>
      <c r="AK34" s="176">
        <f>ROUNDUP(SUM($AK$26:$AK$32),2)</f>
        <v>0</v>
      </c>
      <c r="AL34" s="175"/>
      <c r="AM34" s="175"/>
      <c r="AN34" s="175"/>
      <c r="AO34" s="177"/>
      <c r="AP34" s="32"/>
      <c r="AQ34" s="24"/>
      <c r="BE34" s="164"/>
    </row>
    <row r="35" spans="2:43" s="6" customFormat="1" ht="15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</row>
    <row r="36" spans="2:43" s="2" customFormat="1" ht="14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2:43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2:43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2"/>
      <c r="C49" s="23"/>
      <c r="D49" s="36" t="s">
        <v>42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23"/>
      <c r="AB49" s="23"/>
      <c r="AC49" s="36" t="s">
        <v>43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23"/>
      <c r="AQ49" s="24"/>
    </row>
    <row r="50" spans="2:43" s="2" customFormat="1" ht="14.25" customHeight="1">
      <c r="B50" s="10"/>
      <c r="C50" s="11"/>
      <c r="D50" s="3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0"/>
      <c r="AA50" s="11"/>
      <c r="AB50" s="11"/>
      <c r="AC50" s="3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0"/>
      <c r="AP50" s="11"/>
      <c r="AQ50" s="12"/>
    </row>
    <row r="51" spans="2:43" s="2" customFormat="1" ht="14.25" customHeight="1">
      <c r="B51" s="10"/>
      <c r="C51" s="11"/>
      <c r="D51" s="3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0"/>
      <c r="AA51" s="11"/>
      <c r="AB51" s="11"/>
      <c r="AC51" s="39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0"/>
      <c r="AP51" s="11"/>
      <c r="AQ51" s="12"/>
    </row>
    <row r="52" spans="2:43" s="2" customFormat="1" ht="14.25" customHeight="1">
      <c r="B52" s="10"/>
      <c r="C52" s="11"/>
      <c r="D52" s="3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0"/>
      <c r="AA52" s="11"/>
      <c r="AB52" s="11"/>
      <c r="AC52" s="39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0"/>
      <c r="AP52" s="11"/>
      <c r="AQ52" s="12"/>
    </row>
    <row r="53" spans="2:43" s="2" customFormat="1" ht="14.25" customHeight="1">
      <c r="B53" s="10"/>
      <c r="C53" s="11"/>
      <c r="D53" s="3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0"/>
      <c r="AA53" s="11"/>
      <c r="AB53" s="11"/>
      <c r="AC53" s="39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0"/>
      <c r="AP53" s="11"/>
      <c r="AQ53" s="12"/>
    </row>
    <row r="54" spans="2:43" s="2" customFormat="1" ht="14.25" customHeight="1">
      <c r="B54" s="10"/>
      <c r="C54" s="11"/>
      <c r="D54" s="3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0"/>
      <c r="AA54" s="11"/>
      <c r="AB54" s="11"/>
      <c r="AC54" s="39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0"/>
      <c r="AP54" s="11"/>
      <c r="AQ54" s="12"/>
    </row>
    <row r="55" spans="2:43" s="2" customFormat="1" ht="14.25" customHeight="1">
      <c r="B55" s="10"/>
      <c r="C55" s="11"/>
      <c r="D55" s="3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0"/>
      <c r="AA55" s="11"/>
      <c r="AB55" s="11"/>
      <c r="AC55" s="39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0"/>
      <c r="AP55" s="11"/>
      <c r="AQ55" s="12"/>
    </row>
    <row r="56" spans="2:43" s="2" customFormat="1" ht="14.25" customHeight="1">
      <c r="B56" s="10"/>
      <c r="C56" s="11"/>
      <c r="D56" s="3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0"/>
      <c r="AA56" s="11"/>
      <c r="AB56" s="11"/>
      <c r="AC56" s="39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0"/>
      <c r="AP56" s="11"/>
      <c r="AQ56" s="12"/>
    </row>
    <row r="57" spans="2:43" s="2" customFormat="1" ht="14.25" customHeight="1">
      <c r="B57" s="10"/>
      <c r="C57" s="11"/>
      <c r="D57" s="3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0"/>
      <c r="AA57" s="11"/>
      <c r="AB57" s="11"/>
      <c r="AC57" s="39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0"/>
      <c r="AP57" s="11"/>
      <c r="AQ57" s="12"/>
    </row>
    <row r="58" spans="2:43" s="6" customFormat="1" ht="15.75" customHeight="1">
      <c r="B58" s="22"/>
      <c r="C58" s="23"/>
      <c r="D58" s="41" t="s">
        <v>44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 t="s">
        <v>45</v>
      </c>
      <c r="S58" s="42"/>
      <c r="T58" s="42"/>
      <c r="U58" s="42"/>
      <c r="V58" s="42"/>
      <c r="W58" s="42"/>
      <c r="X58" s="42"/>
      <c r="Y58" s="42"/>
      <c r="Z58" s="44"/>
      <c r="AA58" s="23"/>
      <c r="AB58" s="23"/>
      <c r="AC58" s="41" t="s">
        <v>44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3" t="s">
        <v>45</v>
      </c>
      <c r="AN58" s="42"/>
      <c r="AO58" s="44"/>
      <c r="AP58" s="23"/>
      <c r="AQ58" s="24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2"/>
      <c r="C60" s="23"/>
      <c r="D60" s="36" t="s">
        <v>46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23"/>
      <c r="AB60" s="23"/>
      <c r="AC60" s="36" t="s">
        <v>47</v>
      </c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23"/>
      <c r="AQ60" s="24"/>
    </row>
    <row r="61" spans="2:43" s="2" customFormat="1" ht="14.25" customHeight="1">
      <c r="B61" s="10"/>
      <c r="C61" s="11"/>
      <c r="D61" s="3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0"/>
      <c r="AA61" s="11"/>
      <c r="AB61" s="11"/>
      <c r="AC61" s="39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0"/>
      <c r="AP61" s="11"/>
      <c r="AQ61" s="12"/>
    </row>
    <row r="62" spans="2:43" s="2" customFormat="1" ht="14.25" customHeight="1">
      <c r="B62" s="10"/>
      <c r="C62" s="11"/>
      <c r="D62" s="3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0"/>
      <c r="AA62" s="11"/>
      <c r="AB62" s="11"/>
      <c r="AC62" s="39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0"/>
      <c r="AP62" s="11"/>
      <c r="AQ62" s="12"/>
    </row>
    <row r="63" spans="2:43" s="2" customFormat="1" ht="14.25" customHeight="1">
      <c r="B63" s="10"/>
      <c r="C63" s="11"/>
      <c r="D63" s="3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0"/>
      <c r="AA63" s="11"/>
      <c r="AB63" s="11"/>
      <c r="AC63" s="39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0"/>
      <c r="AP63" s="11"/>
      <c r="AQ63" s="12"/>
    </row>
    <row r="64" spans="2:43" s="2" customFormat="1" ht="14.25" customHeight="1">
      <c r="B64" s="10"/>
      <c r="C64" s="11"/>
      <c r="D64" s="3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0"/>
      <c r="AA64" s="11"/>
      <c r="AB64" s="11"/>
      <c r="AC64" s="39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0"/>
      <c r="AP64" s="11"/>
      <c r="AQ64" s="12"/>
    </row>
    <row r="65" spans="2:43" s="2" customFormat="1" ht="14.25" customHeight="1">
      <c r="B65" s="10"/>
      <c r="C65" s="11"/>
      <c r="D65" s="3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0"/>
      <c r="AA65" s="11"/>
      <c r="AB65" s="11"/>
      <c r="AC65" s="39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0"/>
      <c r="AP65" s="11"/>
      <c r="AQ65" s="12"/>
    </row>
    <row r="66" spans="2:43" s="2" customFormat="1" ht="14.25" customHeight="1">
      <c r="B66" s="10"/>
      <c r="C66" s="11"/>
      <c r="D66" s="3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0"/>
      <c r="AA66" s="11"/>
      <c r="AB66" s="11"/>
      <c r="AC66" s="39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0"/>
      <c r="AP66" s="11"/>
      <c r="AQ66" s="12"/>
    </row>
    <row r="67" spans="2:43" s="2" customFormat="1" ht="14.25" customHeight="1">
      <c r="B67" s="10"/>
      <c r="C67" s="11"/>
      <c r="D67" s="3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0"/>
      <c r="AA67" s="11"/>
      <c r="AB67" s="11"/>
      <c r="AC67" s="39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0"/>
      <c r="AP67" s="11"/>
      <c r="AQ67" s="12"/>
    </row>
    <row r="68" spans="2:43" s="2" customFormat="1" ht="14.25" customHeight="1">
      <c r="B68" s="10"/>
      <c r="C68" s="11"/>
      <c r="D68" s="3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0"/>
      <c r="AA68" s="11"/>
      <c r="AB68" s="11"/>
      <c r="AC68" s="39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0"/>
      <c r="AP68" s="11"/>
      <c r="AQ68" s="12"/>
    </row>
    <row r="69" spans="2:43" s="6" customFormat="1" ht="15.75" customHeight="1">
      <c r="B69" s="22"/>
      <c r="C69" s="23"/>
      <c r="D69" s="41" t="s">
        <v>44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 t="s">
        <v>45</v>
      </c>
      <c r="S69" s="42"/>
      <c r="T69" s="42"/>
      <c r="U69" s="42"/>
      <c r="V69" s="42"/>
      <c r="W69" s="42"/>
      <c r="X69" s="42"/>
      <c r="Y69" s="42"/>
      <c r="Z69" s="44"/>
      <c r="AA69" s="23"/>
      <c r="AB69" s="23"/>
      <c r="AC69" s="41" t="s">
        <v>44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3" t="s">
        <v>45</v>
      </c>
      <c r="AN69" s="42"/>
      <c r="AO69" s="44"/>
      <c r="AP69" s="23"/>
      <c r="AQ69" s="24"/>
    </row>
    <row r="70" spans="2:43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4"/>
    </row>
    <row r="71" spans="2:43" s="6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5" spans="2:43" s="6" customFormat="1" ht="7.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</row>
    <row r="76" spans="2:43" s="6" customFormat="1" ht="37.5" customHeight="1">
      <c r="B76" s="22"/>
      <c r="C76" s="161" t="s">
        <v>48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24"/>
    </row>
    <row r="77" spans="2:43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4"/>
    </row>
    <row r="78" spans="2:43" s="51" customFormat="1" ht="27" customHeight="1">
      <c r="B78" s="52"/>
      <c r="C78" s="15" t="s">
        <v>14</v>
      </c>
      <c r="D78" s="15"/>
      <c r="E78" s="15"/>
      <c r="F78" s="15"/>
      <c r="G78" s="15"/>
      <c r="H78" s="15"/>
      <c r="I78" s="15"/>
      <c r="J78" s="15"/>
      <c r="K78" s="15"/>
      <c r="L78" s="166" t="str">
        <f>$K$6</f>
        <v>VM05 - MŠ Litvínov - venkovní úpravy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5"/>
      <c r="AQ78" s="53"/>
    </row>
    <row r="79" spans="2:43" s="6" customFormat="1" ht="7.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4"/>
    </row>
    <row r="80" spans="2:43" s="6" customFormat="1" ht="15.75" customHeight="1">
      <c r="B80" s="22"/>
      <c r="C80" s="16" t="s">
        <v>16</v>
      </c>
      <c r="D80" s="23"/>
      <c r="E80" s="23"/>
      <c r="F80" s="23"/>
      <c r="G80" s="23"/>
      <c r="H80" s="23"/>
      <c r="I80" s="23"/>
      <c r="J80" s="23"/>
      <c r="K80" s="23"/>
      <c r="L80" s="54" t="str">
        <f>IF($K$8="","",$K$8)</f>
        <v> 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16" t="s">
        <v>18</v>
      </c>
      <c r="AJ80" s="23"/>
      <c r="AK80" s="23"/>
      <c r="AL80" s="23"/>
      <c r="AM80" s="55" t="str">
        <f>IF($AN$8="","",$AN$8)</f>
        <v>27.01.2014</v>
      </c>
      <c r="AN80" s="23"/>
      <c r="AO80" s="23"/>
      <c r="AP80" s="23"/>
      <c r="AQ80" s="24"/>
    </row>
    <row r="81" spans="2:43" s="6" customFormat="1" ht="7.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4"/>
    </row>
    <row r="82" spans="2:56" s="6" customFormat="1" ht="18.75" customHeight="1">
      <c r="B82" s="22"/>
      <c r="C82" s="16" t="s">
        <v>20</v>
      </c>
      <c r="D82" s="23"/>
      <c r="E82" s="23"/>
      <c r="F82" s="23"/>
      <c r="G82" s="23"/>
      <c r="H82" s="23"/>
      <c r="I82" s="23"/>
      <c r="J82" s="23"/>
      <c r="K82" s="23"/>
      <c r="L82" s="17" t="str">
        <f>IF($E$11="","",$E$11)</f>
        <v> 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16" t="s">
        <v>25</v>
      </c>
      <c r="AJ82" s="23"/>
      <c r="AK82" s="23"/>
      <c r="AL82" s="23"/>
      <c r="AM82" s="179" t="str">
        <f>IF($E$17="","",$E$17)</f>
        <v> </v>
      </c>
      <c r="AN82" s="178"/>
      <c r="AO82" s="178"/>
      <c r="AP82" s="178"/>
      <c r="AQ82" s="24"/>
      <c r="AS82" s="180" t="s">
        <v>49</v>
      </c>
      <c r="AT82" s="181"/>
      <c r="AU82" s="56"/>
      <c r="AV82" s="56"/>
      <c r="AW82" s="56"/>
      <c r="AX82" s="56"/>
      <c r="AY82" s="56"/>
      <c r="AZ82" s="56"/>
      <c r="BA82" s="56"/>
      <c r="BB82" s="56"/>
      <c r="BC82" s="56"/>
      <c r="BD82" s="57"/>
    </row>
    <row r="83" spans="2:56" s="6" customFormat="1" ht="15.75" customHeight="1">
      <c r="B83" s="22"/>
      <c r="C83" s="16" t="s">
        <v>23</v>
      </c>
      <c r="D83" s="23"/>
      <c r="E83" s="23"/>
      <c r="F83" s="23"/>
      <c r="G83" s="23"/>
      <c r="H83" s="23"/>
      <c r="I83" s="23"/>
      <c r="J83" s="23"/>
      <c r="K83" s="23"/>
      <c r="L83" s="17">
        <f>IF($E$14="Vyplň údaj","",$E$14)</f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16" t="s">
        <v>27</v>
      </c>
      <c r="AJ83" s="23"/>
      <c r="AK83" s="23"/>
      <c r="AL83" s="23"/>
      <c r="AM83" s="179" t="str">
        <f>IF($E$20="","",$E$20)</f>
        <v> </v>
      </c>
      <c r="AN83" s="178"/>
      <c r="AO83" s="178"/>
      <c r="AP83" s="178"/>
      <c r="AQ83" s="24"/>
      <c r="AS83" s="182"/>
      <c r="AT83" s="164"/>
      <c r="BD83" s="58"/>
    </row>
    <row r="84" spans="2:56" s="6" customFormat="1" ht="12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4"/>
      <c r="AS84" s="183"/>
      <c r="AT84" s="178"/>
      <c r="AU84" s="23"/>
      <c r="AV84" s="23"/>
      <c r="AW84" s="23"/>
      <c r="AX84" s="23"/>
      <c r="AY84" s="23"/>
      <c r="AZ84" s="23"/>
      <c r="BA84" s="23"/>
      <c r="BB84" s="23"/>
      <c r="BC84" s="23"/>
      <c r="BD84" s="59"/>
    </row>
    <row r="85" spans="2:57" s="6" customFormat="1" ht="30" customHeight="1">
      <c r="B85" s="22"/>
      <c r="C85" s="184" t="s">
        <v>50</v>
      </c>
      <c r="D85" s="175"/>
      <c r="E85" s="175"/>
      <c r="F85" s="175"/>
      <c r="G85" s="175"/>
      <c r="H85" s="34"/>
      <c r="I85" s="185" t="s">
        <v>51</v>
      </c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85" t="s">
        <v>52</v>
      </c>
      <c r="AH85" s="175"/>
      <c r="AI85" s="175"/>
      <c r="AJ85" s="175"/>
      <c r="AK85" s="175"/>
      <c r="AL85" s="175"/>
      <c r="AM85" s="175"/>
      <c r="AN85" s="185" t="s">
        <v>53</v>
      </c>
      <c r="AO85" s="175"/>
      <c r="AP85" s="177"/>
      <c r="AQ85" s="24"/>
      <c r="AS85" s="60" t="s">
        <v>54</v>
      </c>
      <c r="AT85" s="61" t="s">
        <v>55</v>
      </c>
      <c r="AU85" s="61" t="s">
        <v>56</v>
      </c>
      <c r="AV85" s="61" t="s">
        <v>57</v>
      </c>
      <c r="AW85" s="61" t="s">
        <v>58</v>
      </c>
      <c r="AX85" s="61" t="s">
        <v>59</v>
      </c>
      <c r="AY85" s="61" t="s">
        <v>60</v>
      </c>
      <c r="AZ85" s="61" t="s">
        <v>61</v>
      </c>
      <c r="BA85" s="61" t="s">
        <v>62</v>
      </c>
      <c r="BB85" s="61" t="s">
        <v>63</v>
      </c>
      <c r="BC85" s="61" t="s">
        <v>64</v>
      </c>
      <c r="BD85" s="62" t="s">
        <v>65</v>
      </c>
      <c r="BE85" s="63"/>
    </row>
    <row r="86" spans="2:56" s="6" customFormat="1" ht="12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4"/>
      <c r="AS86" s="64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</row>
    <row r="87" spans="2:76" s="51" customFormat="1" ht="33" customHeight="1">
      <c r="B87" s="52"/>
      <c r="C87" s="65" t="s">
        <v>66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193">
        <f>ROUNDUP(SUM($AG$88:$AG$89),2)</f>
        <v>0</v>
      </c>
      <c r="AH87" s="194"/>
      <c r="AI87" s="194"/>
      <c r="AJ87" s="194"/>
      <c r="AK87" s="194"/>
      <c r="AL87" s="194"/>
      <c r="AM87" s="194"/>
      <c r="AN87" s="193">
        <f>ROUNDUP(SUM($AG$87,$AT$87),2)</f>
        <v>0</v>
      </c>
      <c r="AO87" s="194"/>
      <c r="AP87" s="194"/>
      <c r="AQ87" s="53"/>
      <c r="AS87" s="66">
        <f>ROUNDUP(SUM($AS$88:$AS$89),2)</f>
        <v>0</v>
      </c>
      <c r="AT87" s="67">
        <f>ROUNDUP(SUM($AV$87:$AY$87),1)</f>
        <v>0</v>
      </c>
      <c r="AU87" s="68">
        <f>ROUNDUP(SUM($AU$88:$AU$89),5)</f>
        <v>867.9536499999999</v>
      </c>
      <c r="AV87" s="67">
        <f>ROUNDUP($AZ$87*$L$28,2)</f>
        <v>0</v>
      </c>
      <c r="AW87" s="67">
        <f>ROUNDUP($BA$87*$L$29,2)</f>
        <v>0</v>
      </c>
      <c r="AX87" s="67">
        <f>ROUNDUP($BB$87*$L$28,2)</f>
        <v>0</v>
      </c>
      <c r="AY87" s="67">
        <f>ROUNDUP($BC$87*$L$29,2)</f>
        <v>0</v>
      </c>
      <c r="AZ87" s="67">
        <f>ROUNDUP(SUM($AZ$88:$AZ$89),2)</f>
        <v>0</v>
      </c>
      <c r="BA87" s="67">
        <f>ROUNDUP(SUM($BA$88:$BA$89),2)</f>
        <v>0</v>
      </c>
      <c r="BB87" s="67">
        <f>ROUNDUP(SUM($BB$88:$BB$89),2)</f>
        <v>0</v>
      </c>
      <c r="BC87" s="67">
        <f>ROUNDUP(SUM($BC$88:$BC$89),2)</f>
        <v>0</v>
      </c>
      <c r="BD87" s="69">
        <f>ROUNDUP(SUM($BD$88:$BD$89),2)</f>
        <v>0</v>
      </c>
      <c r="BS87" s="51" t="s">
        <v>67</v>
      </c>
      <c r="BT87" s="51" t="s">
        <v>68</v>
      </c>
      <c r="BU87" s="70" t="s">
        <v>69</v>
      </c>
      <c r="BV87" s="51" t="s">
        <v>70</v>
      </c>
      <c r="BW87" s="51" t="s">
        <v>71</v>
      </c>
      <c r="BX87" s="51" t="s">
        <v>72</v>
      </c>
    </row>
    <row r="88" spans="1:76" s="71" customFormat="1" ht="28.5" customHeight="1">
      <c r="A88" s="227" t="s">
        <v>260</v>
      </c>
      <c r="B88" s="72"/>
      <c r="C88" s="73"/>
      <c r="D88" s="188" t="s">
        <v>73</v>
      </c>
      <c r="E88" s="189"/>
      <c r="F88" s="189"/>
      <c r="G88" s="189"/>
      <c r="H88" s="189"/>
      <c r="I88" s="73"/>
      <c r="J88" s="188" t="s">
        <v>74</v>
      </c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6">
        <f>'SO01 - Venkovní úpravy'!$M$27</f>
        <v>0</v>
      </c>
      <c r="AH88" s="187"/>
      <c r="AI88" s="187"/>
      <c r="AJ88" s="187"/>
      <c r="AK88" s="187"/>
      <c r="AL88" s="187"/>
      <c r="AM88" s="187"/>
      <c r="AN88" s="186">
        <f>ROUNDUP(SUM($AG$88,$AT$88),2)</f>
        <v>0</v>
      </c>
      <c r="AO88" s="187"/>
      <c r="AP88" s="187"/>
      <c r="AQ88" s="74"/>
      <c r="AS88" s="75">
        <f>'SO01 - Venkovní úpravy'!$M$25</f>
        <v>0</v>
      </c>
      <c r="AT88" s="76">
        <f>ROUNDUP(SUM($AV$88:$AY$88),1)</f>
        <v>0</v>
      </c>
      <c r="AU88" s="77">
        <f>'SO01 - Venkovní úpravy'!$W$121</f>
        <v>867.9536489999999</v>
      </c>
      <c r="AV88" s="76">
        <f>'SO01 - Venkovní úpravy'!$M$29</f>
        <v>0</v>
      </c>
      <c r="AW88" s="76">
        <f>'SO01 - Venkovní úpravy'!$M$30</f>
        <v>0</v>
      </c>
      <c r="AX88" s="76">
        <f>'SO01 - Venkovní úpravy'!$M$31</f>
        <v>0</v>
      </c>
      <c r="AY88" s="76">
        <f>'SO01 - Venkovní úpravy'!$M$32</f>
        <v>0</v>
      </c>
      <c r="AZ88" s="76">
        <f>'SO01 - Venkovní úpravy'!$H$29</f>
        <v>0</v>
      </c>
      <c r="BA88" s="76">
        <f>'SO01 - Venkovní úpravy'!$H$30</f>
        <v>0</v>
      </c>
      <c r="BB88" s="76">
        <f>'SO01 - Venkovní úpravy'!$H$31</f>
        <v>0</v>
      </c>
      <c r="BC88" s="76">
        <f>'SO01 - Venkovní úpravy'!$H$32</f>
        <v>0</v>
      </c>
      <c r="BD88" s="78">
        <f>'SO01 - Venkovní úpravy'!$H$33</f>
        <v>0</v>
      </c>
      <c r="BT88" s="71" t="s">
        <v>75</v>
      </c>
      <c r="BV88" s="71" t="s">
        <v>70</v>
      </c>
      <c r="BW88" s="71" t="s">
        <v>76</v>
      </c>
      <c r="BX88" s="71" t="s">
        <v>71</v>
      </c>
    </row>
    <row r="89" spans="1:76" s="71" customFormat="1" ht="28.5" customHeight="1">
      <c r="A89" s="227" t="s">
        <v>260</v>
      </c>
      <c r="B89" s="72"/>
      <c r="C89" s="73"/>
      <c r="D89" s="188" t="s">
        <v>77</v>
      </c>
      <c r="E89" s="189"/>
      <c r="F89" s="189"/>
      <c r="G89" s="189"/>
      <c r="H89" s="189"/>
      <c r="I89" s="73"/>
      <c r="J89" s="188" t="s">
        <v>78</v>
      </c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6">
        <f>'SO02 - VON - Vedlejší a o...'!$M$27</f>
        <v>0</v>
      </c>
      <c r="AH89" s="187"/>
      <c r="AI89" s="187"/>
      <c r="AJ89" s="187"/>
      <c r="AK89" s="187"/>
      <c r="AL89" s="187"/>
      <c r="AM89" s="187"/>
      <c r="AN89" s="186">
        <f>ROUNDUP(SUM($AG$89,$AT$89),2)</f>
        <v>0</v>
      </c>
      <c r="AO89" s="187"/>
      <c r="AP89" s="187"/>
      <c r="AQ89" s="74"/>
      <c r="AS89" s="79">
        <f>'SO02 - VON - Vedlejší a o...'!$M$25</f>
        <v>0</v>
      </c>
      <c r="AT89" s="80">
        <f>ROUNDUP(SUM($AV$89:$AY$89),1)</f>
        <v>0</v>
      </c>
      <c r="AU89" s="81">
        <f>'SO02 - VON - Vedlejší a o...'!$W$116</f>
        <v>0</v>
      </c>
      <c r="AV89" s="80">
        <f>'SO02 - VON - Vedlejší a o...'!$M$29</f>
        <v>0</v>
      </c>
      <c r="AW89" s="80">
        <f>'SO02 - VON - Vedlejší a o...'!$M$30</f>
        <v>0</v>
      </c>
      <c r="AX89" s="80">
        <f>'SO02 - VON - Vedlejší a o...'!$M$31</f>
        <v>0</v>
      </c>
      <c r="AY89" s="80">
        <f>'SO02 - VON - Vedlejší a o...'!$M$32</f>
        <v>0</v>
      </c>
      <c r="AZ89" s="80">
        <f>'SO02 - VON - Vedlejší a o...'!$H$29</f>
        <v>0</v>
      </c>
      <c r="BA89" s="80">
        <f>'SO02 - VON - Vedlejší a o...'!$H$30</f>
        <v>0</v>
      </c>
      <c r="BB89" s="80">
        <f>'SO02 - VON - Vedlejší a o...'!$H$31</f>
        <v>0</v>
      </c>
      <c r="BC89" s="80">
        <f>'SO02 - VON - Vedlejší a o...'!$H$32</f>
        <v>0</v>
      </c>
      <c r="BD89" s="82">
        <f>'SO02 - VON - Vedlejší a o...'!$H$33</f>
        <v>0</v>
      </c>
      <c r="BT89" s="71" t="s">
        <v>75</v>
      </c>
      <c r="BV89" s="71" t="s">
        <v>70</v>
      </c>
      <c r="BW89" s="71" t="s">
        <v>79</v>
      </c>
      <c r="BX89" s="71" t="s">
        <v>71</v>
      </c>
    </row>
    <row r="90" spans="2:43" s="2" customFormat="1" ht="14.25" customHeight="1"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2"/>
    </row>
    <row r="91" spans="2:49" s="6" customFormat="1" ht="30.75" customHeight="1">
      <c r="B91" s="22"/>
      <c r="C91" s="65" t="s">
        <v>80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193">
        <f>ROUNDUP(SUM($AG$92:$AG$104),2)</f>
        <v>0</v>
      </c>
      <c r="AH91" s="178"/>
      <c r="AI91" s="178"/>
      <c r="AJ91" s="178"/>
      <c r="AK91" s="178"/>
      <c r="AL91" s="178"/>
      <c r="AM91" s="178"/>
      <c r="AN91" s="193">
        <f>ROUNDUP(SUM($AN$92:$AN$104),2)</f>
        <v>0</v>
      </c>
      <c r="AO91" s="178"/>
      <c r="AP91" s="178"/>
      <c r="AQ91" s="24"/>
      <c r="AS91" s="60" t="s">
        <v>81</v>
      </c>
      <c r="AT91" s="61" t="s">
        <v>82</v>
      </c>
      <c r="AU91" s="61" t="s">
        <v>32</v>
      </c>
      <c r="AV91" s="62" t="s">
        <v>55</v>
      </c>
      <c r="AW91" s="63"/>
    </row>
    <row r="92" spans="2:89" s="6" customFormat="1" ht="21" customHeight="1">
      <c r="B92" s="22"/>
      <c r="C92" s="23"/>
      <c r="D92" s="83" t="s">
        <v>83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190">
        <f>ROUNDUP($AG$87*$AS$92,2)</f>
        <v>0</v>
      </c>
      <c r="AH92" s="178"/>
      <c r="AI92" s="178"/>
      <c r="AJ92" s="178"/>
      <c r="AK92" s="178"/>
      <c r="AL92" s="178"/>
      <c r="AM92" s="178"/>
      <c r="AN92" s="191">
        <f>ROUNDUP($AG$92+$AV$92,2)</f>
        <v>0</v>
      </c>
      <c r="AO92" s="178"/>
      <c r="AP92" s="178"/>
      <c r="AQ92" s="24"/>
      <c r="AS92" s="84">
        <v>0</v>
      </c>
      <c r="AT92" s="85" t="s">
        <v>84</v>
      </c>
      <c r="AU92" s="85" t="s">
        <v>33</v>
      </c>
      <c r="AV92" s="86">
        <f>ROUNDUP(IF($AU$92="základní",$AG$92*$L$28,IF($AU$92="snížená",$AG$92*$L$29,0)),2)</f>
        <v>0</v>
      </c>
      <c r="BV92" s="6" t="s">
        <v>85</v>
      </c>
      <c r="BY92" s="87">
        <f>IF($AU$92="základní",$AV$92,0)</f>
        <v>0</v>
      </c>
      <c r="BZ92" s="87">
        <f>IF($AU$92="snížená",$AV$92,0)</f>
        <v>0</v>
      </c>
      <c r="CA92" s="87">
        <v>0</v>
      </c>
      <c r="CB92" s="87">
        <v>0</v>
      </c>
      <c r="CC92" s="87">
        <v>0</v>
      </c>
      <c r="CD92" s="87">
        <f>IF($AU$92="základní",$AG$92,0)</f>
        <v>0</v>
      </c>
      <c r="CE92" s="87">
        <f>IF($AU$92="snížená",$AG$92,0)</f>
        <v>0</v>
      </c>
      <c r="CF92" s="87">
        <f>IF($AU$92="zákl. přenesena",$AG$92,0)</f>
        <v>0</v>
      </c>
      <c r="CG92" s="87">
        <f>IF($AU$92="sníž. přenesena",$AG$92,0)</f>
        <v>0</v>
      </c>
      <c r="CH92" s="87">
        <f>IF($AU$92="nulová",$AG$92,0)</f>
        <v>0</v>
      </c>
      <c r="CI92" s="6">
        <f>IF($AU$92="základní",1,IF($AU$92="snížená",2,IF($AU$92="zákl. přenesena",4,IF($AU$92="sníž. přenesena",5,3))))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C93" s="23"/>
      <c r="D93" s="83" t="s">
        <v>86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190">
        <f>ROUNDUP($AG$87*$AS$93,2)</f>
        <v>0</v>
      </c>
      <c r="AH93" s="178"/>
      <c r="AI93" s="178"/>
      <c r="AJ93" s="178"/>
      <c r="AK93" s="178"/>
      <c r="AL93" s="178"/>
      <c r="AM93" s="178"/>
      <c r="AN93" s="191">
        <f>ROUNDUP($AG$93+$AV$93,2)</f>
        <v>0</v>
      </c>
      <c r="AO93" s="178"/>
      <c r="AP93" s="178"/>
      <c r="AQ93" s="24"/>
      <c r="AS93" s="88">
        <v>0</v>
      </c>
      <c r="AT93" s="89" t="s">
        <v>84</v>
      </c>
      <c r="AU93" s="89" t="s">
        <v>33</v>
      </c>
      <c r="AV93" s="90">
        <f>ROUNDUP(IF($AU$93="základní",$AG$93*$L$28,IF($AU$93="snížená",$AG$93*$L$29,0)),2)</f>
        <v>0</v>
      </c>
      <c r="BV93" s="6" t="s">
        <v>85</v>
      </c>
      <c r="BY93" s="87">
        <f>IF($AU$93="základní",$AV$93,0)</f>
        <v>0</v>
      </c>
      <c r="BZ93" s="87">
        <f>IF($AU$93="snížená",$AV$93,0)</f>
        <v>0</v>
      </c>
      <c r="CA93" s="87">
        <v>0</v>
      </c>
      <c r="CB93" s="87">
        <v>0</v>
      </c>
      <c r="CC93" s="87">
        <v>0</v>
      </c>
      <c r="CD93" s="87">
        <f>IF($AU$93="základní",$AG$93,0)</f>
        <v>0</v>
      </c>
      <c r="CE93" s="87">
        <f>IF($AU$93="snížená",$AG$93,0)</f>
        <v>0</v>
      </c>
      <c r="CF93" s="87">
        <f>IF($AU$93="zákl. přenesena",$AG$93,0)</f>
        <v>0</v>
      </c>
      <c r="CG93" s="87">
        <f>IF($AU$93="sníž. přenesena",$AG$93,0)</f>
        <v>0</v>
      </c>
      <c r="CH93" s="87">
        <f>IF($AU$93="nulová",$AG$93,0)</f>
        <v>0</v>
      </c>
      <c r="CI93" s="6">
        <f>IF($AU$93="základní",1,IF($AU$93="snížená",2,IF($AU$93="zákl. přenesena",4,IF($AU$93="sníž. přenesena",5,3))))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C94" s="23"/>
      <c r="D94" s="83" t="s">
        <v>87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190">
        <f>ROUNDUP($AG$87*$AS$94,2)</f>
        <v>0</v>
      </c>
      <c r="AH94" s="178"/>
      <c r="AI94" s="178"/>
      <c r="AJ94" s="178"/>
      <c r="AK94" s="178"/>
      <c r="AL94" s="178"/>
      <c r="AM94" s="178"/>
      <c r="AN94" s="191">
        <f>ROUNDUP($AG$94+$AV$94,2)</f>
        <v>0</v>
      </c>
      <c r="AO94" s="178"/>
      <c r="AP94" s="178"/>
      <c r="AQ94" s="24"/>
      <c r="AS94" s="88">
        <v>0</v>
      </c>
      <c r="AT94" s="89" t="s">
        <v>84</v>
      </c>
      <c r="AU94" s="89" t="s">
        <v>33</v>
      </c>
      <c r="AV94" s="90">
        <f>ROUNDUP(IF($AU$94="základní",$AG$94*$L$28,IF($AU$94="snížená",$AG$94*$L$29,0)),2)</f>
        <v>0</v>
      </c>
      <c r="BV94" s="6" t="s">
        <v>85</v>
      </c>
      <c r="BY94" s="87">
        <f>IF($AU$94="základní",$AV$94,0)</f>
        <v>0</v>
      </c>
      <c r="BZ94" s="87">
        <f>IF($AU$94="snížená",$AV$94,0)</f>
        <v>0</v>
      </c>
      <c r="CA94" s="87">
        <v>0</v>
      </c>
      <c r="CB94" s="87">
        <v>0</v>
      </c>
      <c r="CC94" s="87">
        <v>0</v>
      </c>
      <c r="CD94" s="87">
        <f>IF($AU$94="základní",$AG$94,0)</f>
        <v>0</v>
      </c>
      <c r="CE94" s="87">
        <f>IF($AU$94="snížená",$AG$94,0)</f>
        <v>0</v>
      </c>
      <c r="CF94" s="87">
        <f>IF($AU$94="zákl. přenesena",$AG$94,0)</f>
        <v>0</v>
      </c>
      <c r="CG94" s="87">
        <f>IF($AU$94="sníž. přenesena",$AG$94,0)</f>
        <v>0</v>
      </c>
      <c r="CH94" s="87">
        <f>IF($AU$94="nulová",$AG$94,0)</f>
        <v>0</v>
      </c>
      <c r="CI94" s="6">
        <f>IF($AU$94="základní",1,IF($AU$94="snížená",2,IF($AU$94="zákl. přenesena",4,IF($AU$94="sníž. přenesena",5,3))))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C95" s="23"/>
      <c r="D95" s="83" t="s">
        <v>88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190">
        <f>ROUNDUP($AG$87*$AS$95,2)</f>
        <v>0</v>
      </c>
      <c r="AH95" s="178"/>
      <c r="AI95" s="178"/>
      <c r="AJ95" s="178"/>
      <c r="AK95" s="178"/>
      <c r="AL95" s="178"/>
      <c r="AM95" s="178"/>
      <c r="AN95" s="191">
        <f>ROUNDUP($AG$95+$AV$95,2)</f>
        <v>0</v>
      </c>
      <c r="AO95" s="178"/>
      <c r="AP95" s="178"/>
      <c r="AQ95" s="24"/>
      <c r="AS95" s="88">
        <v>0</v>
      </c>
      <c r="AT95" s="89" t="s">
        <v>84</v>
      </c>
      <c r="AU95" s="89" t="s">
        <v>33</v>
      </c>
      <c r="AV95" s="90">
        <f>ROUNDUP(IF($AU$95="základní",$AG$95*$L$28,IF($AU$95="snížená",$AG$95*$L$29,0)),2)</f>
        <v>0</v>
      </c>
      <c r="BV95" s="6" t="s">
        <v>85</v>
      </c>
      <c r="BY95" s="87">
        <f>IF($AU$95="základní",$AV$95,0)</f>
        <v>0</v>
      </c>
      <c r="BZ95" s="87">
        <f>IF($AU$95="snížená",$AV$95,0)</f>
        <v>0</v>
      </c>
      <c r="CA95" s="87">
        <v>0</v>
      </c>
      <c r="CB95" s="87">
        <v>0</v>
      </c>
      <c r="CC95" s="87">
        <v>0</v>
      </c>
      <c r="CD95" s="87">
        <f>IF($AU$95="základní",$AG$95,0)</f>
        <v>0</v>
      </c>
      <c r="CE95" s="87">
        <f>IF($AU$95="snížená",$AG$95,0)</f>
        <v>0</v>
      </c>
      <c r="CF95" s="87">
        <f>IF($AU$95="zákl. přenesena",$AG$95,0)</f>
        <v>0</v>
      </c>
      <c r="CG95" s="87">
        <f>IF($AU$95="sníž. přenesena",$AG$95,0)</f>
        <v>0</v>
      </c>
      <c r="CH95" s="87">
        <f>IF($AU$95="nulová",$AG$95,0)</f>
        <v>0</v>
      </c>
      <c r="CI95" s="6">
        <f>IF($AU$95="základní",1,IF($AU$95="snížená",2,IF($AU$95="zákl. přenesena",4,IF($AU$95="sníž. přenesena",5,3))))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2"/>
      <c r="C96" s="23"/>
      <c r="D96" s="83" t="s">
        <v>89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190">
        <f>ROUNDUP($AG$87*$AS$96,2)</f>
        <v>0</v>
      </c>
      <c r="AH96" s="178"/>
      <c r="AI96" s="178"/>
      <c r="AJ96" s="178"/>
      <c r="AK96" s="178"/>
      <c r="AL96" s="178"/>
      <c r="AM96" s="178"/>
      <c r="AN96" s="191">
        <f>ROUNDUP($AG$96+$AV$96,2)</f>
        <v>0</v>
      </c>
      <c r="AO96" s="178"/>
      <c r="AP96" s="178"/>
      <c r="AQ96" s="24"/>
      <c r="AS96" s="88">
        <v>0</v>
      </c>
      <c r="AT96" s="89" t="s">
        <v>84</v>
      </c>
      <c r="AU96" s="89" t="s">
        <v>33</v>
      </c>
      <c r="AV96" s="90">
        <f>ROUNDUP(IF($AU$96="základní",$AG$96*$L$28,IF($AU$96="snížená",$AG$96*$L$29,0)),2)</f>
        <v>0</v>
      </c>
      <c r="BV96" s="6" t="s">
        <v>85</v>
      </c>
      <c r="BY96" s="87">
        <f>IF($AU$96="základní",$AV$96,0)</f>
        <v>0</v>
      </c>
      <c r="BZ96" s="87">
        <f>IF($AU$96="snížená",$AV$96,0)</f>
        <v>0</v>
      </c>
      <c r="CA96" s="87">
        <v>0</v>
      </c>
      <c r="CB96" s="87">
        <v>0</v>
      </c>
      <c r="CC96" s="87">
        <v>0</v>
      </c>
      <c r="CD96" s="87">
        <f>IF($AU$96="základní",$AG$96,0)</f>
        <v>0</v>
      </c>
      <c r="CE96" s="87">
        <f>IF($AU$96="snížená",$AG$96,0)</f>
        <v>0</v>
      </c>
      <c r="CF96" s="87">
        <f>IF($AU$96="zákl. přenesena",$AG$96,0)</f>
        <v>0</v>
      </c>
      <c r="CG96" s="87">
        <f>IF($AU$96="sníž. přenesena",$AG$96,0)</f>
        <v>0</v>
      </c>
      <c r="CH96" s="87">
        <f>IF($AU$96="nulová",$AG$96,0)</f>
        <v>0</v>
      </c>
      <c r="CI96" s="6">
        <f>IF($AU$96="základní",1,IF($AU$96="snížená",2,IF($AU$96="zákl. přenesena",4,IF($AU$96="sníž. přenesena",5,3))))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2"/>
      <c r="C97" s="23"/>
      <c r="D97" s="83" t="s">
        <v>90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190">
        <f>ROUNDUP($AG$87*$AS$97,2)</f>
        <v>0</v>
      </c>
      <c r="AH97" s="178"/>
      <c r="AI97" s="178"/>
      <c r="AJ97" s="178"/>
      <c r="AK97" s="178"/>
      <c r="AL97" s="178"/>
      <c r="AM97" s="178"/>
      <c r="AN97" s="191">
        <f>ROUNDUP($AG$97+$AV$97,2)</f>
        <v>0</v>
      </c>
      <c r="AO97" s="178"/>
      <c r="AP97" s="178"/>
      <c r="AQ97" s="24"/>
      <c r="AS97" s="88">
        <v>0</v>
      </c>
      <c r="AT97" s="89" t="s">
        <v>84</v>
      </c>
      <c r="AU97" s="89" t="s">
        <v>33</v>
      </c>
      <c r="AV97" s="90">
        <f>ROUNDUP(IF($AU$97="základní",$AG$97*$L$28,IF($AU$97="snížená",$AG$97*$L$29,0)),2)</f>
        <v>0</v>
      </c>
      <c r="BV97" s="6" t="s">
        <v>85</v>
      </c>
      <c r="BY97" s="87">
        <f>IF($AU$97="základní",$AV$97,0)</f>
        <v>0</v>
      </c>
      <c r="BZ97" s="87">
        <f>IF($AU$97="snížená",$AV$97,0)</f>
        <v>0</v>
      </c>
      <c r="CA97" s="87">
        <v>0</v>
      </c>
      <c r="CB97" s="87">
        <v>0</v>
      </c>
      <c r="CC97" s="87">
        <v>0</v>
      </c>
      <c r="CD97" s="87">
        <f>IF($AU$97="základní",$AG$97,0)</f>
        <v>0</v>
      </c>
      <c r="CE97" s="87">
        <f>IF($AU$97="snížená",$AG$97,0)</f>
        <v>0</v>
      </c>
      <c r="CF97" s="87">
        <f>IF($AU$97="zákl. přenesena",$AG$97,0)</f>
        <v>0</v>
      </c>
      <c r="CG97" s="87">
        <f>IF($AU$97="sníž. přenesena",$AG$97,0)</f>
        <v>0</v>
      </c>
      <c r="CH97" s="87">
        <f>IF($AU$97="nulová",$AG$97,0)</f>
        <v>0</v>
      </c>
      <c r="CI97" s="6">
        <f>IF($AU$97="základní",1,IF($AU$97="snížená",2,IF($AU$97="zákl. přenesena",4,IF($AU$97="sníž. přenesena",5,3))))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2"/>
      <c r="C98" s="23"/>
      <c r="D98" s="83" t="s">
        <v>91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190">
        <f>ROUNDUP($AG$87*$AS$98,2)</f>
        <v>0</v>
      </c>
      <c r="AH98" s="178"/>
      <c r="AI98" s="178"/>
      <c r="AJ98" s="178"/>
      <c r="AK98" s="178"/>
      <c r="AL98" s="178"/>
      <c r="AM98" s="178"/>
      <c r="AN98" s="191">
        <f>ROUNDUP($AG$98+$AV$98,2)</f>
        <v>0</v>
      </c>
      <c r="AO98" s="178"/>
      <c r="AP98" s="178"/>
      <c r="AQ98" s="24"/>
      <c r="AS98" s="88">
        <v>0</v>
      </c>
      <c r="AT98" s="89" t="s">
        <v>84</v>
      </c>
      <c r="AU98" s="89" t="s">
        <v>33</v>
      </c>
      <c r="AV98" s="90">
        <f>ROUNDUP(IF($AU$98="základní",$AG$98*$L$28,IF($AU$98="snížená",$AG$98*$L$29,0)),2)</f>
        <v>0</v>
      </c>
      <c r="BV98" s="6" t="s">
        <v>85</v>
      </c>
      <c r="BY98" s="87">
        <f>IF($AU$98="základní",$AV$98,0)</f>
        <v>0</v>
      </c>
      <c r="BZ98" s="87">
        <f>IF($AU$98="snížená",$AV$98,0)</f>
        <v>0</v>
      </c>
      <c r="CA98" s="87">
        <v>0</v>
      </c>
      <c r="CB98" s="87">
        <v>0</v>
      </c>
      <c r="CC98" s="87">
        <v>0</v>
      </c>
      <c r="CD98" s="87">
        <f>IF($AU$98="základní",$AG$98,0)</f>
        <v>0</v>
      </c>
      <c r="CE98" s="87">
        <f>IF($AU$98="snížená",$AG$98,0)</f>
        <v>0</v>
      </c>
      <c r="CF98" s="87">
        <f>IF($AU$98="zákl. přenesena",$AG$98,0)</f>
        <v>0</v>
      </c>
      <c r="CG98" s="87">
        <f>IF($AU$98="sníž. přenesena",$AG$98,0)</f>
        <v>0</v>
      </c>
      <c r="CH98" s="87">
        <f>IF($AU$98="nulová",$AG$98,0)</f>
        <v>0</v>
      </c>
      <c r="CI98" s="6">
        <f>IF($AU$98="základní",1,IF($AU$98="snížená",2,IF($AU$98="zákl. přenesena",4,IF($AU$98="sníž. přenesena",5,3))))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2"/>
      <c r="C99" s="23"/>
      <c r="D99" s="83" t="s">
        <v>92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190">
        <f>ROUNDUP($AG$87*$AS$99,2)</f>
        <v>0</v>
      </c>
      <c r="AH99" s="178"/>
      <c r="AI99" s="178"/>
      <c r="AJ99" s="178"/>
      <c r="AK99" s="178"/>
      <c r="AL99" s="178"/>
      <c r="AM99" s="178"/>
      <c r="AN99" s="191">
        <f>ROUNDUP($AG$99+$AV$99,2)</f>
        <v>0</v>
      </c>
      <c r="AO99" s="178"/>
      <c r="AP99" s="178"/>
      <c r="AQ99" s="24"/>
      <c r="AS99" s="88">
        <v>0</v>
      </c>
      <c r="AT99" s="89" t="s">
        <v>84</v>
      </c>
      <c r="AU99" s="89" t="s">
        <v>33</v>
      </c>
      <c r="AV99" s="90">
        <f>ROUNDUP(IF($AU$99="základní",$AG$99*$L$28,IF($AU$99="snížená",$AG$99*$L$29,0)),2)</f>
        <v>0</v>
      </c>
      <c r="BV99" s="6" t="s">
        <v>85</v>
      </c>
      <c r="BY99" s="87">
        <f>IF($AU$99="základní",$AV$99,0)</f>
        <v>0</v>
      </c>
      <c r="BZ99" s="87">
        <f>IF($AU$99="snížená",$AV$99,0)</f>
        <v>0</v>
      </c>
      <c r="CA99" s="87">
        <v>0</v>
      </c>
      <c r="CB99" s="87">
        <v>0</v>
      </c>
      <c r="CC99" s="87">
        <v>0</v>
      </c>
      <c r="CD99" s="87">
        <f>IF($AU$99="základní",$AG$99,0)</f>
        <v>0</v>
      </c>
      <c r="CE99" s="87">
        <f>IF($AU$99="snížená",$AG$99,0)</f>
        <v>0</v>
      </c>
      <c r="CF99" s="87">
        <f>IF($AU$99="zákl. přenesena",$AG$99,0)</f>
        <v>0</v>
      </c>
      <c r="CG99" s="87">
        <f>IF($AU$99="sníž. přenesena",$AG$99,0)</f>
        <v>0</v>
      </c>
      <c r="CH99" s="87">
        <f>IF($AU$99="nulová",$AG$99,0)</f>
        <v>0</v>
      </c>
      <c r="CI99" s="6">
        <f>IF($AU$99="základní",1,IF($AU$99="snížená",2,IF($AU$99="zákl. přenesena",4,IF($AU$99="sníž. přenesena",5,3))))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2"/>
      <c r="C100" s="23"/>
      <c r="D100" s="83" t="s">
        <v>93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190">
        <f>ROUNDUP($AG$87*$AS$100,2)</f>
        <v>0</v>
      </c>
      <c r="AH100" s="178"/>
      <c r="AI100" s="178"/>
      <c r="AJ100" s="178"/>
      <c r="AK100" s="178"/>
      <c r="AL100" s="178"/>
      <c r="AM100" s="178"/>
      <c r="AN100" s="191">
        <f>ROUNDUP($AG$100+$AV$100,2)</f>
        <v>0</v>
      </c>
      <c r="AO100" s="178"/>
      <c r="AP100" s="178"/>
      <c r="AQ100" s="24"/>
      <c r="AS100" s="88">
        <v>0</v>
      </c>
      <c r="AT100" s="89" t="s">
        <v>84</v>
      </c>
      <c r="AU100" s="89" t="s">
        <v>33</v>
      </c>
      <c r="AV100" s="90">
        <f>ROUNDUP(IF($AU$100="základní",$AG$100*$L$28,IF($AU$100="snížená",$AG$100*$L$29,0)),2)</f>
        <v>0</v>
      </c>
      <c r="BV100" s="6" t="s">
        <v>85</v>
      </c>
      <c r="BY100" s="87">
        <f>IF($AU$100="základní",$AV$100,0)</f>
        <v>0</v>
      </c>
      <c r="BZ100" s="87">
        <f>IF($AU$100="snížená",$AV$100,0)</f>
        <v>0</v>
      </c>
      <c r="CA100" s="87">
        <v>0</v>
      </c>
      <c r="CB100" s="87">
        <v>0</v>
      </c>
      <c r="CC100" s="87">
        <v>0</v>
      </c>
      <c r="CD100" s="87">
        <f>IF($AU$100="základní",$AG$100,0)</f>
        <v>0</v>
      </c>
      <c r="CE100" s="87">
        <f>IF($AU$100="snížená",$AG$100,0)</f>
        <v>0</v>
      </c>
      <c r="CF100" s="87">
        <f>IF($AU$100="zákl. přenesena",$AG$100,0)</f>
        <v>0</v>
      </c>
      <c r="CG100" s="87">
        <f>IF($AU$100="sníž. přenesena",$AG$100,0)</f>
        <v>0</v>
      </c>
      <c r="CH100" s="87">
        <f>IF($AU$100="nulová",$AG$100,0)</f>
        <v>0</v>
      </c>
      <c r="CI100" s="6">
        <f>IF($AU$100="základní",1,IF($AU$100="snížená",2,IF($AU$100="zákl. přenesena",4,IF($AU$100="sníž. přenesena",5,3))))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2"/>
      <c r="C101" s="23"/>
      <c r="D101" s="83" t="s">
        <v>94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190">
        <f>ROUNDUP($AG$87*$AS$101,2)</f>
        <v>0</v>
      </c>
      <c r="AH101" s="178"/>
      <c r="AI101" s="178"/>
      <c r="AJ101" s="178"/>
      <c r="AK101" s="178"/>
      <c r="AL101" s="178"/>
      <c r="AM101" s="178"/>
      <c r="AN101" s="191">
        <f>ROUNDUP($AG$101+$AV$101,2)</f>
        <v>0</v>
      </c>
      <c r="AO101" s="178"/>
      <c r="AP101" s="178"/>
      <c r="AQ101" s="24"/>
      <c r="AS101" s="88">
        <v>0</v>
      </c>
      <c r="AT101" s="89" t="s">
        <v>84</v>
      </c>
      <c r="AU101" s="89" t="s">
        <v>33</v>
      </c>
      <c r="AV101" s="90">
        <f>ROUNDUP(IF($AU$101="základní",$AG$101*$L$28,IF($AU$101="snížená",$AG$101*$L$29,0)),2)</f>
        <v>0</v>
      </c>
      <c r="BV101" s="6" t="s">
        <v>85</v>
      </c>
      <c r="BY101" s="87">
        <f>IF($AU$101="základní",$AV$101,0)</f>
        <v>0</v>
      </c>
      <c r="BZ101" s="87">
        <f>IF($AU$101="snížená",$AV$101,0)</f>
        <v>0</v>
      </c>
      <c r="CA101" s="87">
        <v>0</v>
      </c>
      <c r="CB101" s="87">
        <v>0</v>
      </c>
      <c r="CC101" s="87">
        <v>0</v>
      </c>
      <c r="CD101" s="87">
        <f>IF($AU$101="základní",$AG$101,0)</f>
        <v>0</v>
      </c>
      <c r="CE101" s="87">
        <f>IF($AU$101="snížená",$AG$101,0)</f>
        <v>0</v>
      </c>
      <c r="CF101" s="87">
        <f>IF($AU$101="zákl. přenesena",$AG$101,0)</f>
        <v>0</v>
      </c>
      <c r="CG101" s="87">
        <f>IF($AU$101="sníž. přenesena",$AG$101,0)</f>
        <v>0</v>
      </c>
      <c r="CH101" s="87">
        <f>IF($AU$101="nulová",$AG$101,0)</f>
        <v>0</v>
      </c>
      <c r="CI101" s="6">
        <f>IF($AU$101="základní",1,IF($AU$101="snížená",2,IF($AU$101="zákl. přenesena",4,IF($AU$101="sníž. přenesena",5,3))))</f>
        <v>1</v>
      </c>
      <c r="CJ101" s="6">
        <f>IF($AT$101="stavební čast",1,IF(88101="investiční čast",2,3))</f>
        <v>1</v>
      </c>
      <c r="CK101" s="6" t="str">
        <f>IF($D$101="Vyplň vlastní","","x")</f>
        <v>x</v>
      </c>
    </row>
    <row r="102" spans="2:89" s="6" customFormat="1" ht="21" customHeight="1">
      <c r="B102" s="22"/>
      <c r="C102" s="23"/>
      <c r="D102" s="192" t="s">
        <v>95</v>
      </c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23"/>
      <c r="AD102" s="23"/>
      <c r="AE102" s="23"/>
      <c r="AF102" s="23"/>
      <c r="AG102" s="190">
        <f>$AG$87*$AS$102</f>
        <v>0</v>
      </c>
      <c r="AH102" s="178"/>
      <c r="AI102" s="178"/>
      <c r="AJ102" s="178"/>
      <c r="AK102" s="178"/>
      <c r="AL102" s="178"/>
      <c r="AM102" s="178"/>
      <c r="AN102" s="191">
        <f>$AG$102+$AV$102</f>
        <v>0</v>
      </c>
      <c r="AO102" s="178"/>
      <c r="AP102" s="178"/>
      <c r="AQ102" s="24"/>
      <c r="AS102" s="88">
        <v>0</v>
      </c>
      <c r="AT102" s="89" t="s">
        <v>84</v>
      </c>
      <c r="AU102" s="89" t="s">
        <v>33</v>
      </c>
      <c r="AV102" s="90">
        <f>ROUNDUP(IF($AU$102="nulová",0,IF(OR($AU$102="základní",$AU$102="zákl. přenesena"),$AG$102*$L$28,$AG$102*$L$29)),1)</f>
        <v>0</v>
      </c>
      <c r="BV102" s="6" t="s">
        <v>96</v>
      </c>
      <c r="BY102" s="87">
        <f>IF($AU$102="základní",$AV$102,0)</f>
        <v>0</v>
      </c>
      <c r="BZ102" s="87">
        <f>IF($AU$102="snížená",$AV$102,0)</f>
        <v>0</v>
      </c>
      <c r="CA102" s="87">
        <f>IF($AU$102="zákl. přenesena",$AV$102,0)</f>
        <v>0</v>
      </c>
      <c r="CB102" s="87">
        <f>IF($AU$102="sníž. přenesena",$AV$102,0)</f>
        <v>0</v>
      </c>
      <c r="CC102" s="87">
        <f>IF($AU$102="nulová",$AV$102,0)</f>
        <v>0</v>
      </c>
      <c r="CD102" s="87">
        <f>IF($AU$102="základní",$AG$102,0)</f>
        <v>0</v>
      </c>
      <c r="CE102" s="87">
        <f>IF($AU$102="snížená",$AG$102,0)</f>
        <v>0</v>
      </c>
      <c r="CF102" s="87">
        <f>IF($AU$102="zákl. přenesena",$AG$102,0)</f>
        <v>0</v>
      </c>
      <c r="CG102" s="87">
        <f>IF($AU$102="sníž. přenesena",$AG$102,0)</f>
        <v>0</v>
      </c>
      <c r="CH102" s="87">
        <f>IF($AU$102="nulová",$AG$102,0)</f>
        <v>0</v>
      </c>
      <c r="CI102" s="6">
        <f>IF($AU$102="základní",1,IF($AU$102="snížená",2,IF($AU$102="zákl. přenesena",4,IF($AU$102="sníž. přenesena",5,3))))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2"/>
      <c r="C103" s="23"/>
      <c r="D103" s="192" t="s">
        <v>95</v>
      </c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23"/>
      <c r="AD103" s="23"/>
      <c r="AE103" s="23"/>
      <c r="AF103" s="23"/>
      <c r="AG103" s="190">
        <f>$AG$87*$AS$103</f>
        <v>0</v>
      </c>
      <c r="AH103" s="178"/>
      <c r="AI103" s="178"/>
      <c r="AJ103" s="178"/>
      <c r="AK103" s="178"/>
      <c r="AL103" s="178"/>
      <c r="AM103" s="178"/>
      <c r="AN103" s="191">
        <f>$AG$103+$AV$103</f>
        <v>0</v>
      </c>
      <c r="AO103" s="178"/>
      <c r="AP103" s="178"/>
      <c r="AQ103" s="24"/>
      <c r="AS103" s="88">
        <v>0</v>
      </c>
      <c r="AT103" s="89" t="s">
        <v>84</v>
      </c>
      <c r="AU103" s="89" t="s">
        <v>33</v>
      </c>
      <c r="AV103" s="90">
        <f>ROUNDUP(IF($AU$103="nulová",0,IF(OR($AU$103="základní",$AU$103="zákl. přenesena"),$AG$103*$L$28,$AG$103*$L$29)),1)</f>
        <v>0</v>
      </c>
      <c r="BV103" s="6" t="s">
        <v>96</v>
      </c>
      <c r="BY103" s="87">
        <f>IF($AU$103="základní",$AV$103,0)</f>
        <v>0</v>
      </c>
      <c r="BZ103" s="87">
        <f>IF($AU$103="snížená",$AV$103,0)</f>
        <v>0</v>
      </c>
      <c r="CA103" s="87">
        <f>IF($AU$103="zákl. přenesena",$AV$103,0)</f>
        <v>0</v>
      </c>
      <c r="CB103" s="87">
        <f>IF($AU$103="sníž. přenesena",$AV$103,0)</f>
        <v>0</v>
      </c>
      <c r="CC103" s="87">
        <f>IF($AU$103="nulová",$AV$103,0)</f>
        <v>0</v>
      </c>
      <c r="CD103" s="87">
        <f>IF($AU$103="základní",$AG$103,0)</f>
        <v>0</v>
      </c>
      <c r="CE103" s="87">
        <f>IF($AU$103="snížená",$AG$103,0)</f>
        <v>0</v>
      </c>
      <c r="CF103" s="87">
        <f>IF($AU$103="zákl. přenesena",$AG$103,0)</f>
        <v>0</v>
      </c>
      <c r="CG103" s="87">
        <f>IF($AU$103="sníž. přenesena",$AG$103,0)</f>
        <v>0</v>
      </c>
      <c r="CH103" s="87">
        <f>IF($AU$103="nulová",$AG$103,0)</f>
        <v>0</v>
      </c>
      <c r="CI103" s="6">
        <f>IF($AU$103="základní",1,IF($AU$103="snížená",2,IF($AU$103="zákl. přenesena",4,IF($AU$103="sníž. přenesena",5,3))))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89" s="6" customFormat="1" ht="21" customHeight="1">
      <c r="B104" s="22"/>
      <c r="C104" s="23"/>
      <c r="D104" s="192" t="s">
        <v>95</v>
      </c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23"/>
      <c r="AD104" s="23"/>
      <c r="AE104" s="23"/>
      <c r="AF104" s="23"/>
      <c r="AG104" s="190">
        <f>$AG$87*$AS$104</f>
        <v>0</v>
      </c>
      <c r="AH104" s="178"/>
      <c r="AI104" s="178"/>
      <c r="AJ104" s="178"/>
      <c r="AK104" s="178"/>
      <c r="AL104" s="178"/>
      <c r="AM104" s="178"/>
      <c r="AN104" s="191">
        <f>$AG$104+$AV$104</f>
        <v>0</v>
      </c>
      <c r="AO104" s="178"/>
      <c r="AP104" s="178"/>
      <c r="AQ104" s="24"/>
      <c r="AS104" s="91">
        <v>0</v>
      </c>
      <c r="AT104" s="92" t="s">
        <v>84</v>
      </c>
      <c r="AU104" s="92" t="s">
        <v>33</v>
      </c>
      <c r="AV104" s="93">
        <f>ROUNDUP(IF($AU$104="nulová",0,IF(OR($AU$104="základní",$AU$104="zákl. přenesena"),$AG$104*$L$28,$AG$104*$L$29)),1)</f>
        <v>0</v>
      </c>
      <c r="BV104" s="6" t="s">
        <v>96</v>
      </c>
      <c r="BY104" s="87">
        <f>IF($AU$104="základní",$AV$104,0)</f>
        <v>0</v>
      </c>
      <c r="BZ104" s="87">
        <f>IF($AU$104="snížená",$AV$104,0)</f>
        <v>0</v>
      </c>
      <c r="CA104" s="87">
        <f>IF($AU$104="zákl. přenesena",$AV$104,0)</f>
        <v>0</v>
      </c>
      <c r="CB104" s="87">
        <f>IF($AU$104="sníž. přenesena",$AV$104,0)</f>
        <v>0</v>
      </c>
      <c r="CC104" s="87">
        <f>IF($AU$104="nulová",$AV$104,0)</f>
        <v>0</v>
      </c>
      <c r="CD104" s="87">
        <f>IF($AU$104="základní",$AG$104,0)</f>
        <v>0</v>
      </c>
      <c r="CE104" s="87">
        <f>IF($AU$104="snížená",$AG$104,0)</f>
        <v>0</v>
      </c>
      <c r="CF104" s="87">
        <f>IF($AU$104="zákl. přenesena",$AG$104,0)</f>
        <v>0</v>
      </c>
      <c r="CG104" s="87">
        <f>IF($AU$104="sníž. přenesena",$AG$104,0)</f>
        <v>0</v>
      </c>
      <c r="CH104" s="87">
        <f>IF($AU$104="nulová",$AG$104,0)</f>
        <v>0</v>
      </c>
      <c r="CI104" s="6">
        <f>IF($AU$104="základní",1,IF($AU$104="snížená",2,IF($AU$104="zákl. přenesena",4,IF($AU$104="sníž. přenesena",5,3))))</f>
        <v>1</v>
      </c>
      <c r="CJ104" s="6">
        <f>IF($AT$104="stavební čast",1,IF(88104="investiční čast",2,3))</f>
        <v>1</v>
      </c>
      <c r="CK104" s="6">
        <f>IF($D$104="Vyplň vlastní","","x")</f>
      </c>
    </row>
    <row r="105" spans="2:43" s="6" customFormat="1" ht="12" customHeight="1"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4"/>
    </row>
    <row r="106" spans="2:43" s="6" customFormat="1" ht="30.75" customHeight="1">
      <c r="B106" s="22"/>
      <c r="C106" s="94" t="s">
        <v>97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195">
        <f>ROUNDUP($AG$87+$AG$91,2)</f>
        <v>0</v>
      </c>
      <c r="AH106" s="196"/>
      <c r="AI106" s="196"/>
      <c r="AJ106" s="196"/>
      <c r="AK106" s="196"/>
      <c r="AL106" s="196"/>
      <c r="AM106" s="196"/>
      <c r="AN106" s="195">
        <f>ROUNDUP($AN$87+$AN$91,2)</f>
        <v>0</v>
      </c>
      <c r="AO106" s="196"/>
      <c r="AP106" s="196"/>
      <c r="AQ106" s="24"/>
    </row>
    <row r="107" spans="2:43" s="6" customFormat="1" ht="7.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7"/>
    </row>
  </sheetData>
  <sheetProtection password="CC35" sheet="1" objects="1" scenarios="1" formatColumns="0" formatRows="0" sort="0" autoFilter="0"/>
  <mergeCells count="78">
    <mergeCell ref="AG106:AM106"/>
    <mergeCell ref="AN106:AP106"/>
    <mergeCell ref="AR2:BE2"/>
    <mergeCell ref="D104:AB104"/>
    <mergeCell ref="AG104:AM104"/>
    <mergeCell ref="AN104:AP104"/>
    <mergeCell ref="AG87:AM87"/>
    <mergeCell ref="AN87:AP87"/>
    <mergeCell ref="AG91:AM91"/>
    <mergeCell ref="AN91:AP91"/>
    <mergeCell ref="D102:AB102"/>
    <mergeCell ref="AG102:AM102"/>
    <mergeCell ref="AN102:AP102"/>
    <mergeCell ref="D103:AB103"/>
    <mergeCell ref="AG103:AM103"/>
    <mergeCell ref="AN103:AP103"/>
    <mergeCell ref="AG99:AM99"/>
    <mergeCell ref="AN99:AP99"/>
    <mergeCell ref="AG100:AM100"/>
    <mergeCell ref="AN100:AP100"/>
    <mergeCell ref="AG101:AM101"/>
    <mergeCell ref="AN101:AP101"/>
    <mergeCell ref="AG96:AM96"/>
    <mergeCell ref="AN96:AP96"/>
    <mergeCell ref="AG97:AM97"/>
    <mergeCell ref="AN97:AP97"/>
    <mergeCell ref="AG98:AM98"/>
    <mergeCell ref="AN98:AP98"/>
    <mergeCell ref="AG93:AM93"/>
    <mergeCell ref="AN93:AP93"/>
    <mergeCell ref="AG94:AM94"/>
    <mergeCell ref="AN94:AP94"/>
    <mergeCell ref="AG95:AM95"/>
    <mergeCell ref="AN95:AP95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a, sníž. přenesena, nulová." sqref="AU92:AU105">
      <formula1>"základní,snížená,zákl. přenesena,sníž. přenesena,nulová"</formula1>
    </dataValidation>
    <dataValidation type="list" allowBlank="1" showInputMessage="1" showErrorMessage="1" error="Povoleny jsou hodnoty stavební čast, technologická čast, investiční čast." sqref="AT92:AT10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01 - Venkovní úpravy'!C2" tooltip="SO01 - Venkovní úpravy" display="/"/>
    <hyperlink ref="A89" location="'SO02 - VON - Vedlejší a o...'!C2" tooltip="SO02 - VON - Vedlejší a o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3" width="10.5" style="2" hidden="1" customWidth="1"/>
    <col min="64" max="16384" width="10.5" style="1" customWidth="1"/>
  </cols>
  <sheetData>
    <row r="1" spans="1:256" s="3" customFormat="1" ht="22.5" customHeight="1">
      <c r="A1" s="232"/>
      <c r="B1" s="229"/>
      <c r="C1" s="229"/>
      <c r="D1" s="230" t="s">
        <v>1</v>
      </c>
      <c r="E1" s="229"/>
      <c r="F1" s="231" t="s">
        <v>261</v>
      </c>
      <c r="G1" s="231"/>
      <c r="H1" s="233" t="s">
        <v>262</v>
      </c>
      <c r="I1" s="233"/>
      <c r="J1" s="233"/>
      <c r="K1" s="233"/>
      <c r="L1" s="231" t="s">
        <v>263</v>
      </c>
      <c r="M1" s="229"/>
      <c r="N1" s="229"/>
      <c r="O1" s="230" t="s">
        <v>98</v>
      </c>
      <c r="P1" s="229"/>
      <c r="Q1" s="229"/>
      <c r="R1" s="229"/>
      <c r="S1" s="231" t="s">
        <v>264</v>
      </c>
      <c r="T1" s="231"/>
      <c r="U1" s="232"/>
      <c r="V1" s="2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97" t="s">
        <v>5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61" t="s">
        <v>100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198" t="str">
        <f>'Rekapitulace stavby'!$K$6</f>
        <v>VM05 - MŠ Litvínov - venkovní úpravy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18.75" customHeight="1">
      <c r="B7" s="22"/>
      <c r="C7" s="23"/>
      <c r="D7" s="15" t="s">
        <v>101</v>
      </c>
      <c r="E7" s="23"/>
      <c r="F7" s="166" t="s">
        <v>102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23"/>
      <c r="R7" s="24"/>
    </row>
    <row r="8" spans="2:18" s="6" customFormat="1" ht="7.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2:18" s="6" customFormat="1" ht="15" customHeight="1">
      <c r="B9" s="22"/>
      <c r="C9" s="23"/>
      <c r="D9" s="16" t="s">
        <v>16</v>
      </c>
      <c r="E9" s="23"/>
      <c r="F9" s="17" t="s">
        <v>17</v>
      </c>
      <c r="G9" s="23"/>
      <c r="H9" s="23"/>
      <c r="I9" s="23"/>
      <c r="J9" s="23"/>
      <c r="K9" s="23"/>
      <c r="L9" s="23"/>
      <c r="M9" s="16" t="s">
        <v>18</v>
      </c>
      <c r="N9" s="23"/>
      <c r="O9" s="199" t="str">
        <f>'Rekapitulace stavby'!$AN$8</f>
        <v>27.01.2014</v>
      </c>
      <c r="P9" s="178"/>
      <c r="Q9" s="23"/>
      <c r="R9" s="24"/>
    </row>
    <row r="10" spans="2:18" s="6" customFormat="1" ht="7.5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2:18" s="6" customFormat="1" ht="15" customHeight="1">
      <c r="B11" s="22"/>
      <c r="C11" s="23"/>
      <c r="D11" s="16" t="s">
        <v>20</v>
      </c>
      <c r="E11" s="23"/>
      <c r="F11" s="23"/>
      <c r="G11" s="23"/>
      <c r="H11" s="23"/>
      <c r="I11" s="23"/>
      <c r="J11" s="23"/>
      <c r="K11" s="23"/>
      <c r="L11" s="23"/>
      <c r="M11" s="16" t="s">
        <v>21</v>
      </c>
      <c r="N11" s="23"/>
      <c r="O11" s="179">
        <f>IF('Rekapitulace stavby'!$AN$10="","",'Rekapitulace stavby'!$AN$10)</f>
      </c>
      <c r="P11" s="178"/>
      <c r="Q11" s="23"/>
      <c r="R11" s="24"/>
    </row>
    <row r="12" spans="2:18" s="6" customFormat="1" ht="18.75" customHeight="1">
      <c r="B12" s="22"/>
      <c r="C12" s="23"/>
      <c r="D12" s="23"/>
      <c r="E12" s="17" t="str">
        <f>IF('Rekapitulace stavby'!$E$11="","",'Rekapitulace stavby'!$E$11)</f>
        <v> </v>
      </c>
      <c r="F12" s="23"/>
      <c r="G12" s="23"/>
      <c r="H12" s="23"/>
      <c r="I12" s="23"/>
      <c r="J12" s="23"/>
      <c r="K12" s="23"/>
      <c r="L12" s="23"/>
      <c r="M12" s="16" t="s">
        <v>22</v>
      </c>
      <c r="N12" s="23"/>
      <c r="O12" s="179">
        <f>IF('Rekapitulace stavby'!$AN$11="","",'Rekapitulace stavby'!$AN$11)</f>
      </c>
      <c r="P12" s="178"/>
      <c r="Q12" s="23"/>
      <c r="R12" s="24"/>
    </row>
    <row r="13" spans="2:18" s="6" customFormat="1" ht="7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2:18" s="6" customFormat="1" ht="15" customHeight="1">
      <c r="B14" s="22"/>
      <c r="C14" s="23"/>
      <c r="D14" s="16" t="s">
        <v>23</v>
      </c>
      <c r="E14" s="23"/>
      <c r="F14" s="23"/>
      <c r="G14" s="23"/>
      <c r="H14" s="23"/>
      <c r="I14" s="23"/>
      <c r="J14" s="23"/>
      <c r="K14" s="23"/>
      <c r="L14" s="23"/>
      <c r="M14" s="16" t="s">
        <v>21</v>
      </c>
      <c r="N14" s="23"/>
      <c r="O14" s="200" t="str">
        <f>IF('Rekapitulace stavby'!$AN$13="","",'Rekapitulace stavby'!$AN$13)</f>
        <v>Vyplň údaj</v>
      </c>
      <c r="P14" s="178"/>
      <c r="Q14" s="23"/>
      <c r="R14" s="24"/>
    </row>
    <row r="15" spans="2:18" s="6" customFormat="1" ht="18.75" customHeight="1">
      <c r="B15" s="22"/>
      <c r="C15" s="23"/>
      <c r="D15" s="23"/>
      <c r="E15" s="20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6" t="s">
        <v>22</v>
      </c>
      <c r="N15" s="23"/>
      <c r="O15" s="200" t="str">
        <f>IF('Rekapitulace stavby'!$AN$14="","",'Rekapitulace stavby'!$AN$14)</f>
        <v>Vyplň údaj</v>
      </c>
      <c r="P15" s="178"/>
      <c r="Q15" s="23"/>
      <c r="R15" s="24"/>
    </row>
    <row r="16" spans="2:18" s="6" customFormat="1" ht="7.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6" customFormat="1" ht="15" customHeight="1">
      <c r="B17" s="22"/>
      <c r="C17" s="23"/>
      <c r="D17" s="16" t="s">
        <v>25</v>
      </c>
      <c r="E17" s="23"/>
      <c r="F17" s="23"/>
      <c r="G17" s="23"/>
      <c r="H17" s="23"/>
      <c r="I17" s="23"/>
      <c r="J17" s="23"/>
      <c r="K17" s="23"/>
      <c r="L17" s="23"/>
      <c r="M17" s="16" t="s">
        <v>21</v>
      </c>
      <c r="N17" s="23"/>
      <c r="O17" s="179">
        <f>IF('Rekapitulace stavby'!$AN$16="","",'Rekapitulace stavby'!$AN$16)</f>
      </c>
      <c r="P17" s="178"/>
      <c r="Q17" s="23"/>
      <c r="R17" s="24"/>
    </row>
    <row r="18" spans="2:18" s="6" customFormat="1" ht="18.75" customHeight="1">
      <c r="B18" s="22"/>
      <c r="C18" s="23"/>
      <c r="D18" s="23"/>
      <c r="E18" s="17" t="str">
        <f>IF('Rekapitulace stavby'!$E$17="","",'Rekapitulace stavby'!$E$17)</f>
        <v> </v>
      </c>
      <c r="F18" s="23"/>
      <c r="G18" s="23"/>
      <c r="H18" s="23"/>
      <c r="I18" s="23"/>
      <c r="J18" s="23"/>
      <c r="K18" s="23"/>
      <c r="L18" s="23"/>
      <c r="M18" s="16" t="s">
        <v>22</v>
      </c>
      <c r="N18" s="23"/>
      <c r="O18" s="179">
        <f>IF('Rekapitulace stavby'!$AN$17="","",'Rekapitulace stavby'!$AN$17)</f>
      </c>
      <c r="P18" s="178"/>
      <c r="Q18" s="23"/>
      <c r="R18" s="24"/>
    </row>
    <row r="19" spans="2:18" s="6" customFormat="1" ht="7.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6" customFormat="1" ht="15" customHeight="1">
      <c r="B20" s="22"/>
      <c r="C20" s="23"/>
      <c r="D20" s="16" t="s">
        <v>27</v>
      </c>
      <c r="E20" s="23"/>
      <c r="F20" s="23"/>
      <c r="G20" s="23"/>
      <c r="H20" s="23"/>
      <c r="I20" s="23"/>
      <c r="J20" s="23"/>
      <c r="K20" s="23"/>
      <c r="L20" s="23"/>
      <c r="M20" s="16" t="s">
        <v>21</v>
      </c>
      <c r="N20" s="23"/>
      <c r="O20" s="179">
        <f>IF('Rekapitulace stavby'!$AN$19="","",'Rekapitulace stavby'!$AN$19)</f>
      </c>
      <c r="P20" s="178"/>
      <c r="Q20" s="23"/>
      <c r="R20" s="24"/>
    </row>
    <row r="21" spans="2:18" s="6" customFormat="1" ht="18.75" customHeight="1">
      <c r="B21" s="22"/>
      <c r="C21" s="23"/>
      <c r="D21" s="23"/>
      <c r="E21" s="17" t="str">
        <f>IF('Rekapitulace stavby'!$E$20="","",'Rekapitulace stavby'!$E$20)</f>
        <v> </v>
      </c>
      <c r="F21" s="23"/>
      <c r="G21" s="23"/>
      <c r="H21" s="23"/>
      <c r="I21" s="23"/>
      <c r="J21" s="23"/>
      <c r="K21" s="23"/>
      <c r="L21" s="23"/>
      <c r="M21" s="16" t="s">
        <v>22</v>
      </c>
      <c r="N21" s="23"/>
      <c r="O21" s="179">
        <f>IF('Rekapitulace stavby'!$AN$20="","",'Rekapitulace stavby'!$AN$20)</f>
      </c>
      <c r="P21" s="178"/>
      <c r="Q21" s="23"/>
      <c r="R21" s="24"/>
    </row>
    <row r="22" spans="2:18" s="6" customFormat="1" ht="7.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6" customFormat="1" ht="7.5" customHeight="1">
      <c r="B23" s="22"/>
      <c r="C23" s="2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3"/>
      <c r="R23" s="24"/>
    </row>
    <row r="24" spans="2:18" s="6" customFormat="1" ht="15" customHeight="1">
      <c r="B24" s="22"/>
      <c r="C24" s="23"/>
      <c r="D24" s="95" t="s">
        <v>103</v>
      </c>
      <c r="E24" s="23"/>
      <c r="F24" s="23"/>
      <c r="G24" s="23"/>
      <c r="H24" s="23"/>
      <c r="I24" s="23"/>
      <c r="J24" s="23"/>
      <c r="K24" s="23"/>
      <c r="L24" s="23"/>
      <c r="M24" s="168">
        <f>$N$88</f>
        <v>0</v>
      </c>
      <c r="N24" s="178"/>
      <c r="O24" s="178"/>
      <c r="P24" s="178"/>
      <c r="Q24" s="23"/>
      <c r="R24" s="24"/>
    </row>
    <row r="25" spans="2:18" s="6" customFormat="1" ht="15" customHeight="1">
      <c r="B25" s="22"/>
      <c r="C25" s="23"/>
      <c r="D25" s="21" t="s">
        <v>90</v>
      </c>
      <c r="E25" s="23"/>
      <c r="F25" s="23"/>
      <c r="G25" s="23"/>
      <c r="H25" s="23"/>
      <c r="I25" s="23"/>
      <c r="J25" s="23"/>
      <c r="K25" s="23"/>
      <c r="L25" s="23"/>
      <c r="M25" s="168">
        <f>$N$96</f>
        <v>0</v>
      </c>
      <c r="N25" s="178"/>
      <c r="O25" s="178"/>
      <c r="P25" s="178"/>
      <c r="Q25" s="23"/>
      <c r="R25" s="24"/>
    </row>
    <row r="26" spans="2:18" s="6" customFormat="1" ht="7.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6" customFormat="1" ht="26.25" customHeight="1">
      <c r="B27" s="22"/>
      <c r="C27" s="23"/>
      <c r="D27" s="96" t="s">
        <v>31</v>
      </c>
      <c r="E27" s="23"/>
      <c r="F27" s="23"/>
      <c r="G27" s="23"/>
      <c r="H27" s="23"/>
      <c r="I27" s="23"/>
      <c r="J27" s="23"/>
      <c r="K27" s="23"/>
      <c r="L27" s="23"/>
      <c r="M27" s="201">
        <f>ROUNDUP($M$24+$M$25,2)</f>
        <v>0</v>
      </c>
      <c r="N27" s="178"/>
      <c r="O27" s="178"/>
      <c r="P27" s="178"/>
      <c r="Q27" s="23"/>
      <c r="R27" s="24"/>
    </row>
    <row r="28" spans="2:18" s="6" customFormat="1" ht="7.5" customHeight="1">
      <c r="B28" s="22"/>
      <c r="C28" s="23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3"/>
      <c r="R28" s="24"/>
    </row>
    <row r="29" spans="2:18" s="6" customFormat="1" ht="15" customHeight="1">
      <c r="B29" s="22"/>
      <c r="C29" s="23"/>
      <c r="D29" s="28" t="s">
        <v>32</v>
      </c>
      <c r="E29" s="28" t="s">
        <v>33</v>
      </c>
      <c r="F29" s="29">
        <v>0.21</v>
      </c>
      <c r="G29" s="97" t="s">
        <v>34</v>
      </c>
      <c r="H29" s="202">
        <f>ROUNDUP((((SUM($BE$96:$BE$103)+SUM($BE$121:$BE$174))+SUM($BE$175:$BE$176))),2)</f>
        <v>0</v>
      </c>
      <c r="I29" s="178"/>
      <c r="J29" s="178"/>
      <c r="K29" s="23"/>
      <c r="L29" s="23"/>
      <c r="M29" s="202">
        <f>ROUNDUP((((SUM($BE$96:$BE$103)+SUM($BE$121:$BE$174))*$F$29)+SUM($BE$175:$BE$176)*$F$29),1)</f>
        <v>0</v>
      </c>
      <c r="N29" s="178"/>
      <c r="O29" s="178"/>
      <c r="P29" s="178"/>
      <c r="Q29" s="23"/>
      <c r="R29" s="24"/>
    </row>
    <row r="30" spans="2:18" s="6" customFormat="1" ht="15" customHeight="1">
      <c r="B30" s="22"/>
      <c r="C30" s="23"/>
      <c r="D30" s="23"/>
      <c r="E30" s="28" t="s">
        <v>35</v>
      </c>
      <c r="F30" s="29">
        <v>0.15</v>
      </c>
      <c r="G30" s="97" t="s">
        <v>34</v>
      </c>
      <c r="H30" s="202">
        <f>ROUNDUP((((SUM($BF$96:$BF$103)+SUM($BF$121:$BF$174))+SUM($BF$175:$BF$176))),2)</f>
        <v>0</v>
      </c>
      <c r="I30" s="178"/>
      <c r="J30" s="178"/>
      <c r="K30" s="23"/>
      <c r="L30" s="23"/>
      <c r="M30" s="202">
        <f>ROUNDUP((((SUM($BF$96:$BF$103)+SUM($BF$121:$BF$174))*$F$30)+SUM($BF$175:$BF$176)*$F$30),1)</f>
        <v>0</v>
      </c>
      <c r="N30" s="178"/>
      <c r="O30" s="178"/>
      <c r="P30" s="178"/>
      <c r="Q30" s="23"/>
      <c r="R30" s="24"/>
    </row>
    <row r="31" spans="2:18" s="6" customFormat="1" ht="15" customHeight="1" hidden="1">
      <c r="B31" s="22"/>
      <c r="C31" s="23"/>
      <c r="D31" s="23"/>
      <c r="E31" s="28" t="s">
        <v>36</v>
      </c>
      <c r="F31" s="29">
        <v>0.21</v>
      </c>
      <c r="G31" s="97" t="s">
        <v>34</v>
      </c>
      <c r="H31" s="202">
        <f>ROUNDUP((((SUM($BG$96:$BG$103)+SUM($BG$121:$BG$174))+SUM($BG$175:$BG$176))),2)</f>
        <v>0</v>
      </c>
      <c r="I31" s="178"/>
      <c r="J31" s="178"/>
      <c r="K31" s="23"/>
      <c r="L31" s="23"/>
      <c r="M31" s="202">
        <v>0</v>
      </c>
      <c r="N31" s="178"/>
      <c r="O31" s="178"/>
      <c r="P31" s="178"/>
      <c r="Q31" s="23"/>
      <c r="R31" s="24"/>
    </row>
    <row r="32" spans="2:18" s="6" customFormat="1" ht="15" customHeight="1" hidden="1">
      <c r="B32" s="22"/>
      <c r="C32" s="23"/>
      <c r="D32" s="23"/>
      <c r="E32" s="28" t="s">
        <v>37</v>
      </c>
      <c r="F32" s="29">
        <v>0.15</v>
      </c>
      <c r="G32" s="97" t="s">
        <v>34</v>
      </c>
      <c r="H32" s="202">
        <f>ROUNDUP((((SUM($BH$96:$BH$103)+SUM($BH$121:$BH$174))+SUM($BH$175:$BH$176))),2)</f>
        <v>0</v>
      </c>
      <c r="I32" s="178"/>
      <c r="J32" s="178"/>
      <c r="K32" s="23"/>
      <c r="L32" s="23"/>
      <c r="M32" s="202">
        <v>0</v>
      </c>
      <c r="N32" s="178"/>
      <c r="O32" s="178"/>
      <c r="P32" s="178"/>
      <c r="Q32" s="23"/>
      <c r="R32" s="24"/>
    </row>
    <row r="33" spans="2:18" s="6" customFormat="1" ht="15" customHeight="1" hidden="1">
      <c r="B33" s="22"/>
      <c r="C33" s="23"/>
      <c r="D33" s="23"/>
      <c r="E33" s="28" t="s">
        <v>38</v>
      </c>
      <c r="F33" s="29">
        <v>0</v>
      </c>
      <c r="G33" s="97" t="s">
        <v>34</v>
      </c>
      <c r="H33" s="202">
        <f>ROUNDUP((((SUM($BI$96:$BI$103)+SUM($BI$121:$BI$174))+SUM($BI$175:$BI$176))),2)</f>
        <v>0</v>
      </c>
      <c r="I33" s="178"/>
      <c r="J33" s="178"/>
      <c r="K33" s="23"/>
      <c r="L33" s="23"/>
      <c r="M33" s="202">
        <v>0</v>
      </c>
      <c r="N33" s="178"/>
      <c r="O33" s="178"/>
      <c r="P33" s="178"/>
      <c r="Q33" s="23"/>
      <c r="R33" s="24"/>
    </row>
    <row r="34" spans="2:18" s="6" customFormat="1" ht="7.5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</row>
    <row r="35" spans="2:18" s="6" customFormat="1" ht="26.25" customHeight="1">
      <c r="B35" s="22"/>
      <c r="C35" s="32"/>
      <c r="D35" s="33" t="s">
        <v>39</v>
      </c>
      <c r="E35" s="34"/>
      <c r="F35" s="34"/>
      <c r="G35" s="98" t="s">
        <v>40</v>
      </c>
      <c r="H35" s="35" t="s">
        <v>41</v>
      </c>
      <c r="I35" s="34"/>
      <c r="J35" s="34"/>
      <c r="K35" s="34"/>
      <c r="L35" s="176">
        <f>ROUNDUP(SUM($M$27:$M$33),2)</f>
        <v>0</v>
      </c>
      <c r="M35" s="175"/>
      <c r="N35" s="175"/>
      <c r="O35" s="175"/>
      <c r="P35" s="177"/>
      <c r="Q35" s="32"/>
      <c r="R35" s="24"/>
    </row>
    <row r="36" spans="2:18" s="6" customFormat="1" ht="1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6" customFormat="1" ht="1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2"/>
      <c r="C50" s="23"/>
      <c r="D50" s="36" t="s">
        <v>42</v>
      </c>
      <c r="E50" s="37"/>
      <c r="F50" s="37"/>
      <c r="G50" s="37"/>
      <c r="H50" s="38"/>
      <c r="I50" s="23"/>
      <c r="J50" s="36" t="s">
        <v>43</v>
      </c>
      <c r="K50" s="37"/>
      <c r="L50" s="37"/>
      <c r="M50" s="37"/>
      <c r="N50" s="37"/>
      <c r="O50" s="37"/>
      <c r="P50" s="38"/>
      <c r="Q50" s="23"/>
      <c r="R50" s="24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2"/>
      <c r="C59" s="23"/>
      <c r="D59" s="41" t="s">
        <v>44</v>
      </c>
      <c r="E59" s="42"/>
      <c r="F59" s="42"/>
      <c r="G59" s="43" t="s">
        <v>45</v>
      </c>
      <c r="H59" s="44"/>
      <c r="I59" s="23"/>
      <c r="J59" s="41" t="s">
        <v>44</v>
      </c>
      <c r="K59" s="42"/>
      <c r="L59" s="42"/>
      <c r="M59" s="42"/>
      <c r="N59" s="43" t="s">
        <v>45</v>
      </c>
      <c r="O59" s="42"/>
      <c r="P59" s="44"/>
      <c r="Q59" s="23"/>
      <c r="R59" s="24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2"/>
      <c r="C61" s="23"/>
      <c r="D61" s="36" t="s">
        <v>46</v>
      </c>
      <c r="E61" s="37"/>
      <c r="F61" s="37"/>
      <c r="G61" s="37"/>
      <c r="H61" s="38"/>
      <c r="I61" s="23"/>
      <c r="J61" s="36" t="s">
        <v>47</v>
      </c>
      <c r="K61" s="37"/>
      <c r="L61" s="37"/>
      <c r="M61" s="37"/>
      <c r="N61" s="37"/>
      <c r="O61" s="37"/>
      <c r="P61" s="38"/>
      <c r="Q61" s="23"/>
      <c r="R61" s="24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2"/>
      <c r="C70" s="23"/>
      <c r="D70" s="41" t="s">
        <v>44</v>
      </c>
      <c r="E70" s="42"/>
      <c r="F70" s="42"/>
      <c r="G70" s="43" t="s">
        <v>45</v>
      </c>
      <c r="H70" s="44"/>
      <c r="I70" s="23"/>
      <c r="J70" s="41" t="s">
        <v>44</v>
      </c>
      <c r="K70" s="42"/>
      <c r="L70" s="42"/>
      <c r="M70" s="42"/>
      <c r="N70" s="43" t="s">
        <v>45</v>
      </c>
      <c r="O70" s="42"/>
      <c r="P70" s="44"/>
      <c r="Q70" s="23"/>
      <c r="R70" s="24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9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1"/>
    </row>
    <row r="76" spans="2:21" s="6" customFormat="1" ht="37.5" customHeight="1">
      <c r="B76" s="22"/>
      <c r="C76" s="161" t="s">
        <v>104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4"/>
      <c r="T76" s="23"/>
      <c r="U76" s="23"/>
    </row>
    <row r="77" spans="2:21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T77" s="23"/>
      <c r="U77" s="23"/>
    </row>
    <row r="78" spans="2:21" s="6" customFormat="1" ht="15" customHeight="1">
      <c r="B78" s="22"/>
      <c r="C78" s="16" t="s">
        <v>14</v>
      </c>
      <c r="D78" s="23"/>
      <c r="E78" s="23"/>
      <c r="F78" s="198" t="str">
        <f>$F$6</f>
        <v>VM05 - MŠ Litvínov - venkovní úpravy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23"/>
      <c r="R78" s="24"/>
      <c r="T78" s="23"/>
      <c r="U78" s="23"/>
    </row>
    <row r="79" spans="2:21" s="6" customFormat="1" ht="15" customHeight="1">
      <c r="B79" s="22"/>
      <c r="C79" s="15" t="s">
        <v>101</v>
      </c>
      <c r="D79" s="23"/>
      <c r="E79" s="23"/>
      <c r="F79" s="166" t="str">
        <f>$F$7</f>
        <v>SO01 - Venkovní úpravy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23"/>
      <c r="R79" s="24"/>
      <c r="T79" s="23"/>
      <c r="U79" s="23"/>
    </row>
    <row r="80" spans="2:21" s="6" customFormat="1" ht="7.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T80" s="23"/>
      <c r="U80" s="23"/>
    </row>
    <row r="81" spans="2:21" s="6" customFormat="1" ht="18.75" customHeight="1">
      <c r="B81" s="22"/>
      <c r="C81" s="16" t="s">
        <v>16</v>
      </c>
      <c r="D81" s="23"/>
      <c r="E81" s="23"/>
      <c r="F81" s="17" t="str">
        <f>$F$9</f>
        <v> </v>
      </c>
      <c r="G81" s="23"/>
      <c r="H81" s="23"/>
      <c r="I81" s="23"/>
      <c r="J81" s="23"/>
      <c r="K81" s="16" t="s">
        <v>18</v>
      </c>
      <c r="L81" s="23"/>
      <c r="M81" s="203" t="str">
        <f>IF($O$9="","",$O$9)</f>
        <v>27.01.2014</v>
      </c>
      <c r="N81" s="178"/>
      <c r="O81" s="178"/>
      <c r="P81" s="178"/>
      <c r="Q81" s="23"/>
      <c r="R81" s="24"/>
      <c r="T81" s="23"/>
      <c r="U81" s="23"/>
    </row>
    <row r="82" spans="2:21" s="6" customFormat="1" ht="7.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T82" s="23"/>
      <c r="U82" s="23"/>
    </row>
    <row r="83" spans="2:21" s="6" customFormat="1" ht="15.75" customHeight="1">
      <c r="B83" s="22"/>
      <c r="C83" s="16" t="s">
        <v>20</v>
      </c>
      <c r="D83" s="23"/>
      <c r="E83" s="23"/>
      <c r="F83" s="17" t="str">
        <f>$E$12</f>
        <v> </v>
      </c>
      <c r="G83" s="23"/>
      <c r="H83" s="23"/>
      <c r="I83" s="23"/>
      <c r="J83" s="23"/>
      <c r="K83" s="16" t="s">
        <v>25</v>
      </c>
      <c r="L83" s="23"/>
      <c r="M83" s="179" t="str">
        <f>$E$18</f>
        <v> </v>
      </c>
      <c r="N83" s="178"/>
      <c r="O83" s="178"/>
      <c r="P83" s="178"/>
      <c r="Q83" s="178"/>
      <c r="R83" s="24"/>
      <c r="T83" s="23"/>
      <c r="U83" s="23"/>
    </row>
    <row r="84" spans="2:21" s="6" customFormat="1" ht="15" customHeight="1">
      <c r="B84" s="22"/>
      <c r="C84" s="16" t="s">
        <v>23</v>
      </c>
      <c r="D84" s="23"/>
      <c r="E84" s="23"/>
      <c r="F84" s="17" t="str">
        <f>IF($E$15="","",$E$15)</f>
        <v>Vyplň údaj</v>
      </c>
      <c r="G84" s="23"/>
      <c r="H84" s="23"/>
      <c r="I84" s="23"/>
      <c r="J84" s="23"/>
      <c r="K84" s="16" t="s">
        <v>27</v>
      </c>
      <c r="L84" s="23"/>
      <c r="M84" s="179" t="str">
        <f>$E$21</f>
        <v> </v>
      </c>
      <c r="N84" s="178"/>
      <c r="O84" s="178"/>
      <c r="P84" s="178"/>
      <c r="Q84" s="178"/>
      <c r="R84" s="24"/>
      <c r="T84" s="23"/>
      <c r="U84" s="23"/>
    </row>
    <row r="85" spans="2:21" s="6" customFormat="1" ht="11.2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T85" s="23"/>
      <c r="U85" s="23"/>
    </row>
    <row r="86" spans="2:21" s="6" customFormat="1" ht="30" customHeight="1">
      <c r="B86" s="22"/>
      <c r="C86" s="204" t="s">
        <v>105</v>
      </c>
      <c r="D86" s="196"/>
      <c r="E86" s="196"/>
      <c r="F86" s="196"/>
      <c r="G86" s="196"/>
      <c r="H86" s="32"/>
      <c r="I86" s="32"/>
      <c r="J86" s="32"/>
      <c r="K86" s="32"/>
      <c r="L86" s="32"/>
      <c r="M86" s="32"/>
      <c r="N86" s="204" t="s">
        <v>106</v>
      </c>
      <c r="O86" s="178"/>
      <c r="P86" s="178"/>
      <c r="Q86" s="178"/>
      <c r="R86" s="24"/>
      <c r="T86" s="23"/>
      <c r="U86" s="23"/>
    </row>
    <row r="87" spans="2:21" s="6" customFormat="1" ht="11.2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T87" s="23"/>
      <c r="U87" s="23"/>
    </row>
    <row r="88" spans="2:47" s="6" customFormat="1" ht="30" customHeight="1">
      <c r="B88" s="22"/>
      <c r="C88" s="65" t="s">
        <v>107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93">
        <f>ROUNDUP($N$121,2)</f>
        <v>0</v>
      </c>
      <c r="O88" s="178"/>
      <c r="P88" s="178"/>
      <c r="Q88" s="178"/>
      <c r="R88" s="24"/>
      <c r="T88" s="23"/>
      <c r="U88" s="23"/>
      <c r="AU88" s="6" t="s">
        <v>108</v>
      </c>
    </row>
    <row r="89" spans="2:21" s="70" customFormat="1" ht="25.5" customHeight="1">
      <c r="B89" s="102"/>
      <c r="C89" s="103"/>
      <c r="D89" s="103" t="s">
        <v>109</v>
      </c>
      <c r="E89" s="103"/>
      <c r="F89" s="103"/>
      <c r="G89" s="103"/>
      <c r="H89" s="103"/>
      <c r="I89" s="103"/>
      <c r="J89" s="103"/>
      <c r="K89" s="103"/>
      <c r="L89" s="103"/>
      <c r="M89" s="103"/>
      <c r="N89" s="205">
        <f>ROUNDUP($N$122,2)</f>
        <v>0</v>
      </c>
      <c r="O89" s="206"/>
      <c r="P89" s="206"/>
      <c r="Q89" s="206"/>
      <c r="R89" s="104"/>
      <c r="T89" s="103"/>
      <c r="U89" s="103"/>
    </row>
    <row r="90" spans="2:21" s="105" customFormat="1" ht="21" customHeight="1">
      <c r="B90" s="106"/>
      <c r="C90" s="83"/>
      <c r="D90" s="83" t="s">
        <v>110</v>
      </c>
      <c r="E90" s="83"/>
      <c r="F90" s="83"/>
      <c r="G90" s="83"/>
      <c r="H90" s="83"/>
      <c r="I90" s="83"/>
      <c r="J90" s="83"/>
      <c r="K90" s="83"/>
      <c r="L90" s="83"/>
      <c r="M90" s="83"/>
      <c r="N90" s="191">
        <f>ROUNDUP($N$123,2)</f>
        <v>0</v>
      </c>
      <c r="O90" s="207"/>
      <c r="P90" s="207"/>
      <c r="Q90" s="207"/>
      <c r="R90" s="107"/>
      <c r="T90" s="83"/>
      <c r="U90" s="83"/>
    </row>
    <row r="91" spans="2:21" s="70" customFormat="1" ht="25.5" customHeight="1">
      <c r="B91" s="102"/>
      <c r="C91" s="103"/>
      <c r="D91" s="103" t="s">
        <v>111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05">
        <f>ROUNDUP($N$138,2)</f>
        <v>0</v>
      </c>
      <c r="O91" s="206"/>
      <c r="P91" s="206"/>
      <c r="Q91" s="206"/>
      <c r="R91" s="104"/>
      <c r="T91" s="103"/>
      <c r="U91" s="103"/>
    </row>
    <row r="92" spans="2:21" s="105" customFormat="1" ht="21" customHeight="1">
      <c r="B92" s="106"/>
      <c r="C92" s="83"/>
      <c r="D92" s="83" t="s">
        <v>112</v>
      </c>
      <c r="E92" s="83"/>
      <c r="F92" s="83"/>
      <c r="G92" s="83"/>
      <c r="H92" s="83"/>
      <c r="I92" s="83"/>
      <c r="J92" s="83"/>
      <c r="K92" s="83"/>
      <c r="L92" s="83"/>
      <c r="M92" s="83"/>
      <c r="N92" s="191">
        <f>ROUNDUP($N$139,2)</f>
        <v>0</v>
      </c>
      <c r="O92" s="207"/>
      <c r="P92" s="207"/>
      <c r="Q92" s="207"/>
      <c r="R92" s="107"/>
      <c r="T92" s="83"/>
      <c r="U92" s="83"/>
    </row>
    <row r="93" spans="2:21" s="105" customFormat="1" ht="21" customHeight="1">
      <c r="B93" s="106"/>
      <c r="C93" s="83"/>
      <c r="D93" s="83" t="s">
        <v>113</v>
      </c>
      <c r="E93" s="83"/>
      <c r="F93" s="83"/>
      <c r="G93" s="83"/>
      <c r="H93" s="83"/>
      <c r="I93" s="83"/>
      <c r="J93" s="83"/>
      <c r="K93" s="83"/>
      <c r="L93" s="83"/>
      <c r="M93" s="83"/>
      <c r="N93" s="191">
        <f>ROUNDUP($N$155,2)</f>
        <v>0</v>
      </c>
      <c r="O93" s="207"/>
      <c r="P93" s="207"/>
      <c r="Q93" s="207"/>
      <c r="R93" s="107"/>
      <c r="T93" s="83"/>
      <c r="U93" s="83"/>
    </row>
    <row r="94" spans="2:21" s="105" customFormat="1" ht="21" customHeight="1">
      <c r="B94" s="106"/>
      <c r="C94" s="83"/>
      <c r="D94" s="83" t="s">
        <v>114</v>
      </c>
      <c r="E94" s="83"/>
      <c r="F94" s="83"/>
      <c r="G94" s="83"/>
      <c r="H94" s="83"/>
      <c r="I94" s="83"/>
      <c r="J94" s="83"/>
      <c r="K94" s="83"/>
      <c r="L94" s="83"/>
      <c r="M94" s="83"/>
      <c r="N94" s="191">
        <f>ROUNDUP($N$168,2)</f>
        <v>0</v>
      </c>
      <c r="O94" s="207"/>
      <c r="P94" s="207"/>
      <c r="Q94" s="207"/>
      <c r="R94" s="107"/>
      <c r="T94" s="83"/>
      <c r="U94" s="83"/>
    </row>
    <row r="95" spans="2:21" s="6" customFormat="1" ht="22.5" customHeight="1"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T95" s="23"/>
      <c r="U95" s="23"/>
    </row>
    <row r="96" spans="2:21" s="6" customFormat="1" ht="30" customHeight="1">
      <c r="B96" s="22"/>
      <c r="C96" s="65" t="s">
        <v>115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193">
        <f>ROUNDUP($N$97+$N$98+$N$99+$N$100+$N$101+$N$102,2)</f>
        <v>0</v>
      </c>
      <c r="O96" s="178"/>
      <c r="P96" s="178"/>
      <c r="Q96" s="178"/>
      <c r="R96" s="24"/>
      <c r="T96" s="108" t="s">
        <v>81</v>
      </c>
      <c r="U96" s="109" t="s">
        <v>32</v>
      </c>
    </row>
    <row r="97" spans="2:62" s="6" customFormat="1" ht="18.75" customHeight="1">
      <c r="B97" s="22"/>
      <c r="C97" s="23"/>
      <c r="D97" s="192" t="s">
        <v>116</v>
      </c>
      <c r="E97" s="178"/>
      <c r="F97" s="178"/>
      <c r="G97" s="178"/>
      <c r="H97" s="178"/>
      <c r="I97" s="171">
        <f>IF($N$88&gt;0,$N$97/$N$88,0)</f>
        <v>0</v>
      </c>
      <c r="J97" s="178"/>
      <c r="K97" s="28" t="s">
        <v>117</v>
      </c>
      <c r="L97" s="23"/>
      <c r="M97" s="23"/>
      <c r="N97" s="190">
        <f>ROUNDUP($N$88*$T$97,2)</f>
        <v>0</v>
      </c>
      <c r="O97" s="178"/>
      <c r="P97" s="178"/>
      <c r="Q97" s="178"/>
      <c r="R97" s="24"/>
      <c r="T97" s="110">
        <v>0</v>
      </c>
      <c r="U97" s="111" t="s">
        <v>33</v>
      </c>
      <c r="AY97" s="6" t="s">
        <v>118</v>
      </c>
      <c r="BE97" s="87">
        <f>IF($U$97="základní",$N$97,0)</f>
        <v>0</v>
      </c>
      <c r="BF97" s="87">
        <f>IF($U$97="snížená",$N$97,0)</f>
        <v>0</v>
      </c>
      <c r="BG97" s="87">
        <f>IF($U$97="zákl. přenesena",$N$97,0)</f>
        <v>0</v>
      </c>
      <c r="BH97" s="87">
        <f>IF($U$97="sníž. přenesena",$N$97,0)</f>
        <v>0</v>
      </c>
      <c r="BI97" s="87">
        <f>IF($U$97="nulová",$N$97,0)</f>
        <v>0</v>
      </c>
      <c r="BJ97" s="6" t="s">
        <v>75</v>
      </c>
    </row>
    <row r="98" spans="2:62" s="6" customFormat="1" ht="18.75" customHeight="1">
      <c r="B98" s="22"/>
      <c r="C98" s="23"/>
      <c r="D98" s="192" t="s">
        <v>119</v>
      </c>
      <c r="E98" s="178"/>
      <c r="F98" s="178"/>
      <c r="G98" s="178"/>
      <c r="H98" s="178"/>
      <c r="I98" s="171">
        <f>IF($N$88&gt;0,$N$98/$N$88,0)</f>
        <v>0</v>
      </c>
      <c r="J98" s="178"/>
      <c r="K98" s="28" t="s">
        <v>117</v>
      </c>
      <c r="L98" s="23"/>
      <c r="M98" s="23"/>
      <c r="N98" s="190">
        <f>ROUNDUP($N$88*$T$98,2)</f>
        <v>0</v>
      </c>
      <c r="O98" s="178"/>
      <c r="P98" s="178"/>
      <c r="Q98" s="178"/>
      <c r="R98" s="24"/>
      <c r="T98" s="110">
        <v>0</v>
      </c>
      <c r="U98" s="111" t="s">
        <v>33</v>
      </c>
      <c r="AY98" s="6" t="s">
        <v>118</v>
      </c>
      <c r="BE98" s="87">
        <f>IF($U$98="základní",$N$98,0)</f>
        <v>0</v>
      </c>
      <c r="BF98" s="87">
        <f>IF($U$98="snížená",$N$98,0)</f>
        <v>0</v>
      </c>
      <c r="BG98" s="87">
        <f>IF($U$98="zákl. přenesena",$N$98,0)</f>
        <v>0</v>
      </c>
      <c r="BH98" s="87">
        <f>IF($U$98="sníž. přenesena",$N$98,0)</f>
        <v>0</v>
      </c>
      <c r="BI98" s="87">
        <f>IF($U$98="nulová",$N$98,0)</f>
        <v>0</v>
      </c>
      <c r="BJ98" s="6" t="s">
        <v>75</v>
      </c>
    </row>
    <row r="99" spans="2:62" s="6" customFormat="1" ht="18.75" customHeight="1">
      <c r="B99" s="22"/>
      <c r="C99" s="23"/>
      <c r="D99" s="192" t="s">
        <v>120</v>
      </c>
      <c r="E99" s="178"/>
      <c r="F99" s="178"/>
      <c r="G99" s="178"/>
      <c r="H99" s="178"/>
      <c r="I99" s="171">
        <f>IF($N$88&gt;0,$N$99/$N$88,0)</f>
        <v>0</v>
      </c>
      <c r="J99" s="178"/>
      <c r="K99" s="28" t="s">
        <v>117</v>
      </c>
      <c r="L99" s="23"/>
      <c r="M99" s="23"/>
      <c r="N99" s="190">
        <f>ROUNDUP($N$88*$T$99,2)</f>
        <v>0</v>
      </c>
      <c r="O99" s="178"/>
      <c r="P99" s="178"/>
      <c r="Q99" s="178"/>
      <c r="R99" s="24"/>
      <c r="T99" s="110">
        <v>0</v>
      </c>
      <c r="U99" s="111" t="s">
        <v>33</v>
      </c>
      <c r="AY99" s="6" t="s">
        <v>118</v>
      </c>
      <c r="BE99" s="87">
        <f>IF($U$99="základní",$N$99,0)</f>
        <v>0</v>
      </c>
      <c r="BF99" s="87">
        <f>IF($U$99="snížená",$N$99,0)</f>
        <v>0</v>
      </c>
      <c r="BG99" s="87">
        <f>IF($U$99="zákl. přenesena",$N$99,0)</f>
        <v>0</v>
      </c>
      <c r="BH99" s="87">
        <f>IF($U$99="sníž. přenesena",$N$99,0)</f>
        <v>0</v>
      </c>
      <c r="BI99" s="87">
        <f>IF($U$99="nulová",$N$99,0)</f>
        <v>0</v>
      </c>
      <c r="BJ99" s="6" t="s">
        <v>75</v>
      </c>
    </row>
    <row r="100" spans="2:62" s="6" customFormat="1" ht="18.75" customHeight="1">
      <c r="B100" s="22"/>
      <c r="C100" s="23"/>
      <c r="D100" s="192" t="s">
        <v>121</v>
      </c>
      <c r="E100" s="178"/>
      <c r="F100" s="178"/>
      <c r="G100" s="178"/>
      <c r="H100" s="178"/>
      <c r="I100" s="171">
        <f>IF($N$88&gt;0,$N$100/$N$88,0)</f>
        <v>0</v>
      </c>
      <c r="J100" s="178"/>
      <c r="K100" s="28" t="s">
        <v>117</v>
      </c>
      <c r="L100" s="23"/>
      <c r="M100" s="23"/>
      <c r="N100" s="190">
        <f>ROUNDUP($N$88*$T$100,2)</f>
        <v>0</v>
      </c>
      <c r="O100" s="178"/>
      <c r="P100" s="178"/>
      <c r="Q100" s="178"/>
      <c r="R100" s="24"/>
      <c r="T100" s="110">
        <v>0</v>
      </c>
      <c r="U100" s="111" t="s">
        <v>33</v>
      </c>
      <c r="AY100" s="6" t="s">
        <v>118</v>
      </c>
      <c r="BE100" s="87">
        <f>IF($U$100="základní",$N$100,0)</f>
        <v>0</v>
      </c>
      <c r="BF100" s="87">
        <f>IF($U$100="snížená",$N$100,0)</f>
        <v>0</v>
      </c>
      <c r="BG100" s="87">
        <f>IF($U$100="zákl. přenesena",$N$100,0)</f>
        <v>0</v>
      </c>
      <c r="BH100" s="87">
        <f>IF($U$100="sníž. přenesena",$N$100,0)</f>
        <v>0</v>
      </c>
      <c r="BI100" s="87">
        <f>IF($U$100="nulová",$N$100,0)</f>
        <v>0</v>
      </c>
      <c r="BJ100" s="6" t="s">
        <v>75</v>
      </c>
    </row>
    <row r="101" spans="2:62" s="6" customFormat="1" ht="18.75" customHeight="1">
      <c r="B101" s="22"/>
      <c r="C101" s="23"/>
      <c r="D101" s="192" t="s">
        <v>122</v>
      </c>
      <c r="E101" s="178"/>
      <c r="F101" s="178"/>
      <c r="G101" s="178"/>
      <c r="H101" s="178"/>
      <c r="I101" s="171">
        <f>IF($N$88&gt;0,$N$101/$N$88,0)</f>
        <v>0</v>
      </c>
      <c r="J101" s="178"/>
      <c r="K101" s="28" t="s">
        <v>117</v>
      </c>
      <c r="L101" s="23"/>
      <c r="M101" s="23"/>
      <c r="N101" s="190">
        <f>ROUNDUP($N$88*$T$101,2)</f>
        <v>0</v>
      </c>
      <c r="O101" s="178"/>
      <c r="P101" s="178"/>
      <c r="Q101" s="178"/>
      <c r="R101" s="24"/>
      <c r="T101" s="110">
        <v>0</v>
      </c>
      <c r="U101" s="111" t="s">
        <v>33</v>
      </c>
      <c r="AY101" s="6" t="s">
        <v>118</v>
      </c>
      <c r="BE101" s="87">
        <f>IF($U$101="základní",$N$101,0)</f>
        <v>0</v>
      </c>
      <c r="BF101" s="87">
        <f>IF($U$101="snížená",$N$101,0)</f>
        <v>0</v>
      </c>
      <c r="BG101" s="87">
        <f>IF($U$101="zákl. přenesena",$N$101,0)</f>
        <v>0</v>
      </c>
      <c r="BH101" s="87">
        <f>IF($U$101="sníž. přenesena",$N$101,0)</f>
        <v>0</v>
      </c>
      <c r="BI101" s="87">
        <f>IF($U$101="nulová",$N$101,0)</f>
        <v>0</v>
      </c>
      <c r="BJ101" s="6" t="s">
        <v>75</v>
      </c>
    </row>
    <row r="102" spans="2:62" s="6" customFormat="1" ht="18.75" customHeight="1">
      <c r="B102" s="22"/>
      <c r="C102" s="23"/>
      <c r="D102" s="83" t="s">
        <v>123</v>
      </c>
      <c r="E102" s="23"/>
      <c r="F102" s="23"/>
      <c r="G102" s="23"/>
      <c r="H102" s="23"/>
      <c r="I102" s="171">
        <f>IF($N$88&gt;0,$N$102/$N$88,0)</f>
        <v>0</v>
      </c>
      <c r="J102" s="178"/>
      <c r="K102" s="28" t="s">
        <v>117</v>
      </c>
      <c r="L102" s="23"/>
      <c r="M102" s="23"/>
      <c r="N102" s="190">
        <f>ROUNDUP($N$88*$T$102,2)</f>
        <v>0</v>
      </c>
      <c r="O102" s="178"/>
      <c r="P102" s="178"/>
      <c r="Q102" s="178"/>
      <c r="R102" s="24"/>
      <c r="T102" s="112">
        <v>0</v>
      </c>
      <c r="U102" s="113" t="s">
        <v>33</v>
      </c>
      <c r="AY102" s="6" t="s">
        <v>124</v>
      </c>
      <c r="BE102" s="87">
        <f>IF($U$102="základní",$N$102,0)</f>
        <v>0</v>
      </c>
      <c r="BF102" s="87">
        <f>IF($U$102="snížená",$N$102,0)</f>
        <v>0</v>
      </c>
      <c r="BG102" s="87">
        <f>IF($U$102="zákl. přenesena",$N$102,0)</f>
        <v>0</v>
      </c>
      <c r="BH102" s="87">
        <f>IF($U$102="sníž. přenesena",$N$102,0)</f>
        <v>0</v>
      </c>
      <c r="BI102" s="87">
        <f>IF($U$102="nulová",$N$102,0)</f>
        <v>0</v>
      </c>
      <c r="BJ102" s="6" t="s">
        <v>75</v>
      </c>
    </row>
    <row r="103" spans="2:21" s="6" customFormat="1" ht="14.25" customHeight="1"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T103" s="23"/>
      <c r="U103" s="23"/>
    </row>
    <row r="104" spans="2:21" s="6" customFormat="1" ht="30" customHeight="1">
      <c r="B104" s="22"/>
      <c r="C104" s="94" t="s">
        <v>97</v>
      </c>
      <c r="D104" s="32"/>
      <c r="E104" s="32"/>
      <c r="F104" s="32"/>
      <c r="G104" s="32"/>
      <c r="H104" s="32"/>
      <c r="I104" s="32"/>
      <c r="J104" s="32"/>
      <c r="K104" s="32"/>
      <c r="L104" s="195">
        <f>ROUNDUP(SUM($N$88+$N$96),2)</f>
        <v>0</v>
      </c>
      <c r="M104" s="196"/>
      <c r="N104" s="196"/>
      <c r="O104" s="196"/>
      <c r="P104" s="196"/>
      <c r="Q104" s="196"/>
      <c r="R104" s="24"/>
      <c r="T104" s="23"/>
      <c r="U104" s="23"/>
    </row>
    <row r="105" spans="2:21" s="6" customFormat="1" ht="7.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  <c r="T105" s="23"/>
      <c r="U105" s="23"/>
    </row>
    <row r="106" ht="14.25" customHeight="1">
      <c r="N106" s="1"/>
    </row>
    <row r="107" ht="14.25" customHeight="1">
      <c r="N107" s="1"/>
    </row>
    <row r="108" ht="14.25" customHeight="1">
      <c r="N108" s="1"/>
    </row>
    <row r="109" spans="2:18" s="6" customFormat="1" ht="7.5" customHeight="1"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</row>
    <row r="110" spans="2:18" s="6" customFormat="1" ht="37.5" customHeight="1">
      <c r="B110" s="22"/>
      <c r="C110" s="161" t="s">
        <v>125</v>
      </c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24"/>
    </row>
    <row r="111" spans="2:18" s="6" customFormat="1" ht="7.5" customHeight="1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2:18" s="6" customFormat="1" ht="15" customHeight="1">
      <c r="B112" s="22"/>
      <c r="C112" s="16" t="s">
        <v>14</v>
      </c>
      <c r="D112" s="23"/>
      <c r="E112" s="23"/>
      <c r="F112" s="198" t="str">
        <f>$F$6</f>
        <v>VM05 - MŠ Litvínov - venkovní úpravy</v>
      </c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23"/>
      <c r="R112" s="24"/>
    </row>
    <row r="113" spans="2:18" s="6" customFormat="1" ht="15" customHeight="1">
      <c r="B113" s="22"/>
      <c r="C113" s="15" t="s">
        <v>101</v>
      </c>
      <c r="D113" s="23"/>
      <c r="E113" s="23"/>
      <c r="F113" s="166" t="str">
        <f>$F$7</f>
        <v>SO01 - Venkovní úpravy</v>
      </c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23"/>
      <c r="R113" s="24"/>
    </row>
    <row r="114" spans="2:18" s="6" customFormat="1" ht="7.5" customHeight="1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18" s="6" customFormat="1" ht="18.75" customHeight="1">
      <c r="B115" s="22"/>
      <c r="C115" s="16" t="s">
        <v>16</v>
      </c>
      <c r="D115" s="23"/>
      <c r="E115" s="23"/>
      <c r="F115" s="17" t="str">
        <f>$F$9</f>
        <v> </v>
      </c>
      <c r="G115" s="23"/>
      <c r="H115" s="23"/>
      <c r="I115" s="23"/>
      <c r="J115" s="23"/>
      <c r="K115" s="16" t="s">
        <v>18</v>
      </c>
      <c r="L115" s="23"/>
      <c r="M115" s="203" t="str">
        <f>IF($O$9="","",$O$9)</f>
        <v>27.01.2014</v>
      </c>
      <c r="N115" s="178"/>
      <c r="O115" s="178"/>
      <c r="P115" s="178"/>
      <c r="Q115" s="23"/>
      <c r="R115" s="24"/>
    </row>
    <row r="116" spans="2:18" s="6" customFormat="1" ht="7.5" customHeight="1"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2:18" s="6" customFormat="1" ht="15.75" customHeight="1">
      <c r="B117" s="22"/>
      <c r="C117" s="16" t="s">
        <v>20</v>
      </c>
      <c r="D117" s="23"/>
      <c r="E117" s="23"/>
      <c r="F117" s="17" t="str">
        <f>$E$12</f>
        <v> </v>
      </c>
      <c r="G117" s="23"/>
      <c r="H117" s="23"/>
      <c r="I117" s="23"/>
      <c r="J117" s="23"/>
      <c r="K117" s="16" t="s">
        <v>25</v>
      </c>
      <c r="L117" s="23"/>
      <c r="M117" s="179" t="str">
        <f>$E$18</f>
        <v> </v>
      </c>
      <c r="N117" s="178"/>
      <c r="O117" s="178"/>
      <c r="P117" s="178"/>
      <c r="Q117" s="178"/>
      <c r="R117" s="24"/>
    </row>
    <row r="118" spans="2:18" s="6" customFormat="1" ht="15" customHeight="1">
      <c r="B118" s="22"/>
      <c r="C118" s="16" t="s">
        <v>23</v>
      </c>
      <c r="D118" s="23"/>
      <c r="E118" s="23"/>
      <c r="F118" s="17" t="str">
        <f>IF($E$15="","",$E$15)</f>
        <v>Vyplň údaj</v>
      </c>
      <c r="G118" s="23"/>
      <c r="H118" s="23"/>
      <c r="I118" s="23"/>
      <c r="J118" s="23"/>
      <c r="K118" s="16" t="s">
        <v>27</v>
      </c>
      <c r="L118" s="23"/>
      <c r="M118" s="179" t="str">
        <f>$E$21</f>
        <v> </v>
      </c>
      <c r="N118" s="178"/>
      <c r="O118" s="178"/>
      <c r="P118" s="178"/>
      <c r="Q118" s="178"/>
      <c r="R118" s="24"/>
    </row>
    <row r="119" spans="2:18" s="6" customFormat="1" ht="11.25" customHeight="1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27" s="114" customFormat="1" ht="30" customHeight="1">
      <c r="B120" s="115"/>
      <c r="C120" s="116" t="s">
        <v>126</v>
      </c>
      <c r="D120" s="117" t="s">
        <v>127</v>
      </c>
      <c r="E120" s="117" t="s">
        <v>50</v>
      </c>
      <c r="F120" s="208" t="s">
        <v>128</v>
      </c>
      <c r="G120" s="209"/>
      <c r="H120" s="209"/>
      <c r="I120" s="209"/>
      <c r="J120" s="117" t="s">
        <v>129</v>
      </c>
      <c r="K120" s="117" t="s">
        <v>130</v>
      </c>
      <c r="L120" s="208" t="s">
        <v>131</v>
      </c>
      <c r="M120" s="209"/>
      <c r="N120" s="208" t="s">
        <v>132</v>
      </c>
      <c r="O120" s="209"/>
      <c r="P120" s="209"/>
      <c r="Q120" s="210"/>
      <c r="R120" s="118"/>
      <c r="T120" s="60" t="s">
        <v>133</v>
      </c>
      <c r="U120" s="61" t="s">
        <v>32</v>
      </c>
      <c r="V120" s="61" t="s">
        <v>134</v>
      </c>
      <c r="W120" s="61" t="s">
        <v>135</v>
      </c>
      <c r="X120" s="61" t="s">
        <v>136</v>
      </c>
      <c r="Y120" s="61" t="s">
        <v>137</v>
      </c>
      <c r="Z120" s="61" t="s">
        <v>138</v>
      </c>
      <c r="AA120" s="62" t="s">
        <v>139</v>
      </c>
    </row>
    <row r="121" spans="2:63" s="6" customFormat="1" ht="30" customHeight="1">
      <c r="B121" s="22"/>
      <c r="C121" s="65" t="s">
        <v>103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23">
        <f>$BK$121</f>
        <v>0</v>
      </c>
      <c r="O121" s="178"/>
      <c r="P121" s="178"/>
      <c r="Q121" s="178"/>
      <c r="R121" s="24"/>
      <c r="T121" s="64"/>
      <c r="U121" s="37"/>
      <c r="V121" s="37"/>
      <c r="W121" s="119">
        <f>$W$122+$W$138+$W$175</f>
        <v>867.9536489999999</v>
      </c>
      <c r="X121" s="37"/>
      <c r="Y121" s="119">
        <f>$Y$122+$Y$138+$Y$175</f>
        <v>149.74383400000002</v>
      </c>
      <c r="Z121" s="37"/>
      <c r="AA121" s="120">
        <f>$AA$122+$AA$138+$AA$175</f>
        <v>112.9902</v>
      </c>
      <c r="AT121" s="6" t="s">
        <v>67</v>
      </c>
      <c r="AU121" s="6" t="s">
        <v>108</v>
      </c>
      <c r="BK121" s="121">
        <f>$BK$122+$BK$138+$BK$175</f>
        <v>0</v>
      </c>
    </row>
    <row r="122" spans="2:63" s="122" customFormat="1" ht="37.5" customHeight="1">
      <c r="B122" s="123"/>
      <c r="C122" s="124"/>
      <c r="D122" s="125" t="s">
        <v>109</v>
      </c>
      <c r="E122" s="124"/>
      <c r="F122" s="124"/>
      <c r="G122" s="124"/>
      <c r="H122" s="124"/>
      <c r="I122" s="124"/>
      <c r="J122" s="124"/>
      <c r="K122" s="124"/>
      <c r="L122" s="124"/>
      <c r="M122" s="124"/>
      <c r="N122" s="224">
        <f>$BK$122</f>
        <v>0</v>
      </c>
      <c r="O122" s="225"/>
      <c r="P122" s="225"/>
      <c r="Q122" s="225"/>
      <c r="R122" s="126"/>
      <c r="T122" s="127"/>
      <c r="U122" s="124"/>
      <c r="V122" s="124"/>
      <c r="W122" s="128">
        <f>$W$123</f>
        <v>210.63276</v>
      </c>
      <c r="X122" s="124"/>
      <c r="Y122" s="128">
        <f>$Y$123</f>
        <v>0</v>
      </c>
      <c r="Z122" s="124"/>
      <c r="AA122" s="129">
        <f>$AA$123</f>
        <v>16.155</v>
      </c>
      <c r="AR122" s="130" t="s">
        <v>75</v>
      </c>
      <c r="AT122" s="130" t="s">
        <v>67</v>
      </c>
      <c r="AU122" s="130" t="s">
        <v>68</v>
      </c>
      <c r="AY122" s="130" t="s">
        <v>140</v>
      </c>
      <c r="BK122" s="131">
        <f>$BK$123</f>
        <v>0</v>
      </c>
    </row>
    <row r="123" spans="2:63" s="122" customFormat="1" ht="21" customHeight="1">
      <c r="B123" s="123"/>
      <c r="C123" s="124"/>
      <c r="D123" s="132" t="s">
        <v>110</v>
      </c>
      <c r="E123" s="124"/>
      <c r="F123" s="124"/>
      <c r="G123" s="124"/>
      <c r="H123" s="124"/>
      <c r="I123" s="124"/>
      <c r="J123" s="124"/>
      <c r="K123" s="124"/>
      <c r="L123" s="124"/>
      <c r="M123" s="124"/>
      <c r="N123" s="226">
        <f>$BK$123</f>
        <v>0</v>
      </c>
      <c r="O123" s="225"/>
      <c r="P123" s="225"/>
      <c r="Q123" s="225"/>
      <c r="R123" s="126"/>
      <c r="T123" s="127"/>
      <c r="U123" s="124"/>
      <c r="V123" s="124"/>
      <c r="W123" s="128">
        <f>SUM($W$124:$W$137)</f>
        <v>210.63276</v>
      </c>
      <c r="X123" s="124"/>
      <c r="Y123" s="128">
        <f>SUM($Y$124:$Y$137)</f>
        <v>0</v>
      </c>
      <c r="Z123" s="124"/>
      <c r="AA123" s="129">
        <f>SUM($AA$124:$AA$137)</f>
        <v>16.155</v>
      </c>
      <c r="AR123" s="130" t="s">
        <v>75</v>
      </c>
      <c r="AT123" s="130" t="s">
        <v>67</v>
      </c>
      <c r="AU123" s="130" t="s">
        <v>75</v>
      </c>
      <c r="AY123" s="130" t="s">
        <v>140</v>
      </c>
      <c r="BK123" s="131">
        <f>SUM($BK$124:$BK$137)</f>
        <v>0</v>
      </c>
    </row>
    <row r="124" spans="2:63" s="6" customFormat="1" ht="27" customHeight="1">
      <c r="B124" s="22"/>
      <c r="C124" s="133" t="s">
        <v>75</v>
      </c>
      <c r="D124" s="133" t="s">
        <v>141</v>
      </c>
      <c r="E124" s="134" t="s">
        <v>142</v>
      </c>
      <c r="F124" s="211" t="s">
        <v>143</v>
      </c>
      <c r="G124" s="212"/>
      <c r="H124" s="212"/>
      <c r="I124" s="212"/>
      <c r="J124" s="135" t="s">
        <v>144</v>
      </c>
      <c r="K124" s="136">
        <v>71.8</v>
      </c>
      <c r="L124" s="213">
        <v>0</v>
      </c>
      <c r="M124" s="212"/>
      <c r="N124" s="214">
        <f>ROUND($L$124*$K$124,2)</f>
        <v>0</v>
      </c>
      <c r="O124" s="212"/>
      <c r="P124" s="212"/>
      <c r="Q124" s="212"/>
      <c r="R124" s="24"/>
      <c r="T124" s="137"/>
      <c r="U124" s="30" t="s">
        <v>33</v>
      </c>
      <c r="V124" s="138">
        <v>1.35</v>
      </c>
      <c r="W124" s="138">
        <f>$V$124*$K$124</f>
        <v>96.93</v>
      </c>
      <c r="X124" s="138">
        <v>0</v>
      </c>
      <c r="Y124" s="138">
        <f>$X$124*$K$124</f>
        <v>0</v>
      </c>
      <c r="Z124" s="138">
        <v>0.225</v>
      </c>
      <c r="AA124" s="139">
        <f>$Z$124*$K$124</f>
        <v>16.155</v>
      </c>
      <c r="AR124" s="6" t="s">
        <v>145</v>
      </c>
      <c r="AT124" s="6" t="s">
        <v>141</v>
      </c>
      <c r="AU124" s="6" t="s">
        <v>99</v>
      </c>
      <c r="AY124" s="6" t="s">
        <v>140</v>
      </c>
      <c r="BE124" s="87">
        <f>IF($U$124="základní",$N$124,0)</f>
        <v>0</v>
      </c>
      <c r="BF124" s="87">
        <f>IF($U$124="snížená",$N$124,0)</f>
        <v>0</v>
      </c>
      <c r="BG124" s="87">
        <f>IF($U$124="zákl. přenesena",$N$124,0)</f>
        <v>0</v>
      </c>
      <c r="BH124" s="87">
        <f>IF($U$124="sníž. přenesena",$N$124,0)</f>
        <v>0</v>
      </c>
      <c r="BI124" s="87">
        <f>IF($U$124="nulová",$N$124,0)</f>
        <v>0</v>
      </c>
      <c r="BJ124" s="6" t="s">
        <v>75</v>
      </c>
      <c r="BK124" s="87">
        <f>ROUND($L$124*$K$124,2)</f>
        <v>0</v>
      </c>
    </row>
    <row r="125" spans="2:51" s="6" customFormat="1" ht="15.75" customHeight="1">
      <c r="B125" s="140"/>
      <c r="C125" s="141"/>
      <c r="D125" s="141"/>
      <c r="E125" s="141"/>
      <c r="F125" s="215" t="s">
        <v>146</v>
      </c>
      <c r="G125" s="216"/>
      <c r="H125" s="216"/>
      <c r="I125" s="216"/>
      <c r="J125" s="141"/>
      <c r="K125" s="142">
        <v>71.8</v>
      </c>
      <c r="L125" s="141"/>
      <c r="M125" s="141"/>
      <c r="N125" s="141"/>
      <c r="O125" s="141"/>
      <c r="P125" s="141"/>
      <c r="Q125" s="141"/>
      <c r="R125" s="143"/>
      <c r="T125" s="144"/>
      <c r="U125" s="141"/>
      <c r="V125" s="141"/>
      <c r="W125" s="141"/>
      <c r="X125" s="141"/>
      <c r="Y125" s="141"/>
      <c r="Z125" s="141"/>
      <c r="AA125" s="145"/>
      <c r="AT125" s="146" t="s">
        <v>147</v>
      </c>
      <c r="AU125" s="146" t="s">
        <v>99</v>
      </c>
      <c r="AV125" s="146" t="s">
        <v>99</v>
      </c>
      <c r="AW125" s="146" t="s">
        <v>108</v>
      </c>
      <c r="AX125" s="146" t="s">
        <v>68</v>
      </c>
      <c r="AY125" s="146" t="s">
        <v>140</v>
      </c>
    </row>
    <row r="126" spans="2:51" s="6" customFormat="1" ht="15.75" customHeight="1">
      <c r="B126" s="147"/>
      <c r="C126" s="148"/>
      <c r="D126" s="148"/>
      <c r="E126" s="148"/>
      <c r="F126" s="217" t="s">
        <v>148</v>
      </c>
      <c r="G126" s="218"/>
      <c r="H126" s="218"/>
      <c r="I126" s="218"/>
      <c r="J126" s="148"/>
      <c r="K126" s="149">
        <v>71.8</v>
      </c>
      <c r="L126" s="148"/>
      <c r="M126" s="148"/>
      <c r="N126" s="148"/>
      <c r="O126" s="148"/>
      <c r="P126" s="148"/>
      <c r="Q126" s="148"/>
      <c r="R126" s="150"/>
      <c r="T126" s="151"/>
      <c r="U126" s="148"/>
      <c r="V126" s="148"/>
      <c r="W126" s="148"/>
      <c r="X126" s="148"/>
      <c r="Y126" s="148"/>
      <c r="Z126" s="148"/>
      <c r="AA126" s="152"/>
      <c r="AT126" s="153" t="s">
        <v>147</v>
      </c>
      <c r="AU126" s="153" t="s">
        <v>99</v>
      </c>
      <c r="AV126" s="153" t="s">
        <v>145</v>
      </c>
      <c r="AW126" s="153" t="s">
        <v>108</v>
      </c>
      <c r="AX126" s="153" t="s">
        <v>75</v>
      </c>
      <c r="AY126" s="153" t="s">
        <v>140</v>
      </c>
    </row>
    <row r="127" spans="2:63" s="6" customFormat="1" ht="27" customHeight="1">
      <c r="B127" s="22"/>
      <c r="C127" s="133" t="s">
        <v>99</v>
      </c>
      <c r="D127" s="133" t="s">
        <v>141</v>
      </c>
      <c r="E127" s="134" t="s">
        <v>149</v>
      </c>
      <c r="F127" s="211" t="s">
        <v>150</v>
      </c>
      <c r="G127" s="212"/>
      <c r="H127" s="212"/>
      <c r="I127" s="212"/>
      <c r="J127" s="135" t="s">
        <v>151</v>
      </c>
      <c r="K127" s="136">
        <v>47.16</v>
      </c>
      <c r="L127" s="213">
        <v>0</v>
      </c>
      <c r="M127" s="212"/>
      <c r="N127" s="214">
        <f>ROUND($L$127*$K$127,2)</f>
        <v>0</v>
      </c>
      <c r="O127" s="212"/>
      <c r="P127" s="212"/>
      <c r="Q127" s="212"/>
      <c r="R127" s="24"/>
      <c r="T127" s="137"/>
      <c r="U127" s="30" t="s">
        <v>33</v>
      </c>
      <c r="V127" s="138">
        <v>2.32</v>
      </c>
      <c r="W127" s="138">
        <f>$V$127*$K$127</f>
        <v>109.41119999999998</v>
      </c>
      <c r="X127" s="138">
        <v>0</v>
      </c>
      <c r="Y127" s="138">
        <f>$X$127*$K$127</f>
        <v>0</v>
      </c>
      <c r="Z127" s="138">
        <v>0</v>
      </c>
      <c r="AA127" s="139">
        <f>$Z$127*$K$127</f>
        <v>0</v>
      </c>
      <c r="AR127" s="6" t="s">
        <v>145</v>
      </c>
      <c r="AT127" s="6" t="s">
        <v>141</v>
      </c>
      <c r="AU127" s="6" t="s">
        <v>99</v>
      </c>
      <c r="AY127" s="6" t="s">
        <v>140</v>
      </c>
      <c r="BE127" s="87">
        <f>IF($U$127="základní",$N$127,0)</f>
        <v>0</v>
      </c>
      <c r="BF127" s="87">
        <f>IF($U$127="snížená",$N$127,0)</f>
        <v>0</v>
      </c>
      <c r="BG127" s="87">
        <f>IF($U$127="zákl. přenesena",$N$127,0)</f>
        <v>0</v>
      </c>
      <c r="BH127" s="87">
        <f>IF($U$127="sníž. přenesena",$N$127,0)</f>
        <v>0</v>
      </c>
      <c r="BI127" s="87">
        <f>IF($U$127="nulová",$N$127,0)</f>
        <v>0</v>
      </c>
      <c r="BJ127" s="6" t="s">
        <v>75</v>
      </c>
      <c r="BK127" s="87">
        <f>ROUND($L$127*$K$127,2)</f>
        <v>0</v>
      </c>
    </row>
    <row r="128" spans="2:51" s="6" customFormat="1" ht="15.75" customHeight="1">
      <c r="B128" s="140"/>
      <c r="C128" s="141"/>
      <c r="D128" s="141"/>
      <c r="E128" s="141"/>
      <c r="F128" s="215" t="s">
        <v>152</v>
      </c>
      <c r="G128" s="216"/>
      <c r="H128" s="216"/>
      <c r="I128" s="216"/>
      <c r="J128" s="141"/>
      <c r="K128" s="142">
        <v>47.16</v>
      </c>
      <c r="L128" s="141"/>
      <c r="M128" s="141"/>
      <c r="N128" s="141"/>
      <c r="O128" s="141"/>
      <c r="P128" s="141"/>
      <c r="Q128" s="141"/>
      <c r="R128" s="143"/>
      <c r="T128" s="144"/>
      <c r="U128" s="141"/>
      <c r="V128" s="141"/>
      <c r="W128" s="141"/>
      <c r="X128" s="141"/>
      <c r="Y128" s="141"/>
      <c r="Z128" s="141"/>
      <c r="AA128" s="145"/>
      <c r="AT128" s="146" t="s">
        <v>147</v>
      </c>
      <c r="AU128" s="146" t="s">
        <v>99</v>
      </c>
      <c r="AV128" s="146" t="s">
        <v>99</v>
      </c>
      <c r="AW128" s="146" t="s">
        <v>108</v>
      </c>
      <c r="AX128" s="146" t="s">
        <v>68</v>
      </c>
      <c r="AY128" s="146" t="s">
        <v>140</v>
      </c>
    </row>
    <row r="129" spans="2:51" s="6" customFormat="1" ht="15.75" customHeight="1">
      <c r="B129" s="147"/>
      <c r="C129" s="148"/>
      <c r="D129" s="148"/>
      <c r="E129" s="148"/>
      <c r="F129" s="217" t="s">
        <v>148</v>
      </c>
      <c r="G129" s="218"/>
      <c r="H129" s="218"/>
      <c r="I129" s="218"/>
      <c r="J129" s="148"/>
      <c r="K129" s="149">
        <v>47.16</v>
      </c>
      <c r="L129" s="148"/>
      <c r="M129" s="148"/>
      <c r="N129" s="148"/>
      <c r="O129" s="148"/>
      <c r="P129" s="148"/>
      <c r="Q129" s="148"/>
      <c r="R129" s="150"/>
      <c r="T129" s="151"/>
      <c r="U129" s="148"/>
      <c r="V129" s="148"/>
      <c r="W129" s="148"/>
      <c r="X129" s="148"/>
      <c r="Y129" s="148"/>
      <c r="Z129" s="148"/>
      <c r="AA129" s="152"/>
      <c r="AT129" s="153" t="s">
        <v>147</v>
      </c>
      <c r="AU129" s="153" t="s">
        <v>99</v>
      </c>
      <c r="AV129" s="153" t="s">
        <v>145</v>
      </c>
      <c r="AW129" s="153" t="s">
        <v>108</v>
      </c>
      <c r="AX129" s="153" t="s">
        <v>75</v>
      </c>
      <c r="AY129" s="153" t="s">
        <v>140</v>
      </c>
    </row>
    <row r="130" spans="2:63" s="6" customFormat="1" ht="27" customHeight="1">
      <c r="B130" s="22"/>
      <c r="C130" s="133" t="s">
        <v>153</v>
      </c>
      <c r="D130" s="133" t="s">
        <v>141</v>
      </c>
      <c r="E130" s="134" t="s">
        <v>154</v>
      </c>
      <c r="F130" s="211" t="s">
        <v>155</v>
      </c>
      <c r="G130" s="212"/>
      <c r="H130" s="212"/>
      <c r="I130" s="212"/>
      <c r="J130" s="135" t="s">
        <v>151</v>
      </c>
      <c r="K130" s="136">
        <v>47.16</v>
      </c>
      <c r="L130" s="213">
        <v>0</v>
      </c>
      <c r="M130" s="212"/>
      <c r="N130" s="214">
        <f>ROUND($L$130*$K$130,2)</f>
        <v>0</v>
      </c>
      <c r="O130" s="212"/>
      <c r="P130" s="212"/>
      <c r="Q130" s="212"/>
      <c r="R130" s="24"/>
      <c r="T130" s="137"/>
      <c r="U130" s="30" t="s">
        <v>33</v>
      </c>
      <c r="V130" s="138">
        <v>0.046</v>
      </c>
      <c r="W130" s="138">
        <f>$V$130*$K$130</f>
        <v>2.1693599999999997</v>
      </c>
      <c r="X130" s="138">
        <v>0</v>
      </c>
      <c r="Y130" s="138">
        <f>$X$130*$K$130</f>
        <v>0</v>
      </c>
      <c r="Z130" s="138">
        <v>0</v>
      </c>
      <c r="AA130" s="139">
        <f>$Z$130*$K$130</f>
        <v>0</v>
      </c>
      <c r="AR130" s="6" t="s">
        <v>145</v>
      </c>
      <c r="AT130" s="6" t="s">
        <v>141</v>
      </c>
      <c r="AU130" s="6" t="s">
        <v>99</v>
      </c>
      <c r="AY130" s="6" t="s">
        <v>140</v>
      </c>
      <c r="BE130" s="87">
        <f>IF($U$130="základní",$N$130,0)</f>
        <v>0</v>
      </c>
      <c r="BF130" s="87">
        <f>IF($U$130="snížená",$N$130,0)</f>
        <v>0</v>
      </c>
      <c r="BG130" s="87">
        <f>IF($U$130="zákl. přenesena",$N$130,0)</f>
        <v>0</v>
      </c>
      <c r="BH130" s="87">
        <f>IF($U$130="sníž. přenesena",$N$130,0)</f>
        <v>0</v>
      </c>
      <c r="BI130" s="87">
        <f>IF($U$130="nulová",$N$130,0)</f>
        <v>0</v>
      </c>
      <c r="BJ130" s="6" t="s">
        <v>75</v>
      </c>
      <c r="BK130" s="87">
        <f>ROUND($L$130*$K$130,2)</f>
        <v>0</v>
      </c>
    </row>
    <row r="131" spans="2:63" s="6" customFormat="1" ht="39" customHeight="1">
      <c r="B131" s="22"/>
      <c r="C131" s="133" t="s">
        <v>145</v>
      </c>
      <c r="D131" s="133" t="s">
        <v>141</v>
      </c>
      <c r="E131" s="134" t="s">
        <v>156</v>
      </c>
      <c r="F131" s="211" t="s">
        <v>157</v>
      </c>
      <c r="G131" s="212"/>
      <c r="H131" s="212"/>
      <c r="I131" s="212"/>
      <c r="J131" s="135" t="s">
        <v>151</v>
      </c>
      <c r="K131" s="136">
        <v>424.44</v>
      </c>
      <c r="L131" s="213">
        <v>0</v>
      </c>
      <c r="M131" s="212"/>
      <c r="N131" s="214">
        <f>ROUND($L$131*$K$131,2)</f>
        <v>0</v>
      </c>
      <c r="O131" s="212"/>
      <c r="P131" s="212"/>
      <c r="Q131" s="212"/>
      <c r="R131" s="24"/>
      <c r="T131" s="137"/>
      <c r="U131" s="30" t="s">
        <v>33</v>
      </c>
      <c r="V131" s="138">
        <v>0.004</v>
      </c>
      <c r="W131" s="138">
        <f>$V$131*$K$131</f>
        <v>1.69776</v>
      </c>
      <c r="X131" s="138">
        <v>0</v>
      </c>
      <c r="Y131" s="138">
        <f>$X$131*$K$131</f>
        <v>0</v>
      </c>
      <c r="Z131" s="138">
        <v>0</v>
      </c>
      <c r="AA131" s="139">
        <f>$Z$131*$K$131</f>
        <v>0</v>
      </c>
      <c r="AR131" s="6" t="s">
        <v>145</v>
      </c>
      <c r="AT131" s="6" t="s">
        <v>141</v>
      </c>
      <c r="AU131" s="6" t="s">
        <v>99</v>
      </c>
      <c r="AY131" s="6" t="s">
        <v>140</v>
      </c>
      <c r="BE131" s="87">
        <f>IF($U$131="základní",$N$131,0)</f>
        <v>0</v>
      </c>
      <c r="BF131" s="87">
        <f>IF($U$131="snížená",$N$131,0)</f>
        <v>0</v>
      </c>
      <c r="BG131" s="87">
        <f>IF($U$131="zákl. přenesena",$N$131,0)</f>
        <v>0</v>
      </c>
      <c r="BH131" s="87">
        <f>IF($U$131="sníž. přenesena",$N$131,0)</f>
        <v>0</v>
      </c>
      <c r="BI131" s="87">
        <f>IF($U$131="nulová",$N$131,0)</f>
        <v>0</v>
      </c>
      <c r="BJ131" s="6" t="s">
        <v>75</v>
      </c>
      <c r="BK131" s="87">
        <f>ROUND($L$131*$K$131,2)</f>
        <v>0</v>
      </c>
    </row>
    <row r="132" spans="2:63" s="6" customFormat="1" ht="15.75" customHeight="1">
      <c r="B132" s="22"/>
      <c r="C132" s="133" t="s">
        <v>158</v>
      </c>
      <c r="D132" s="133" t="s">
        <v>141</v>
      </c>
      <c r="E132" s="134" t="s">
        <v>159</v>
      </c>
      <c r="F132" s="211" t="s">
        <v>160</v>
      </c>
      <c r="G132" s="212"/>
      <c r="H132" s="212"/>
      <c r="I132" s="212"/>
      <c r="J132" s="135" t="s">
        <v>151</v>
      </c>
      <c r="K132" s="136">
        <v>47.16</v>
      </c>
      <c r="L132" s="213">
        <v>0</v>
      </c>
      <c r="M132" s="212"/>
      <c r="N132" s="214">
        <f>ROUND($L$132*$K$132,2)</f>
        <v>0</v>
      </c>
      <c r="O132" s="212"/>
      <c r="P132" s="212"/>
      <c r="Q132" s="212"/>
      <c r="R132" s="24"/>
      <c r="T132" s="137"/>
      <c r="U132" s="30" t="s">
        <v>33</v>
      </c>
      <c r="V132" s="138">
        <v>0.009</v>
      </c>
      <c r="W132" s="138">
        <f>$V$132*$K$132</f>
        <v>0.42443999999999993</v>
      </c>
      <c r="X132" s="138">
        <v>0</v>
      </c>
      <c r="Y132" s="138">
        <f>$X$132*$K$132</f>
        <v>0</v>
      </c>
      <c r="Z132" s="138">
        <v>0</v>
      </c>
      <c r="AA132" s="139">
        <f>$Z$132*$K$132</f>
        <v>0</v>
      </c>
      <c r="AR132" s="6" t="s">
        <v>145</v>
      </c>
      <c r="AT132" s="6" t="s">
        <v>141</v>
      </c>
      <c r="AU132" s="6" t="s">
        <v>99</v>
      </c>
      <c r="AY132" s="6" t="s">
        <v>140</v>
      </c>
      <c r="BE132" s="87">
        <f>IF($U$132="základní",$N$132,0)</f>
        <v>0</v>
      </c>
      <c r="BF132" s="87">
        <f>IF($U$132="snížená",$N$132,0)</f>
        <v>0</v>
      </c>
      <c r="BG132" s="87">
        <f>IF($U$132="zákl. přenesena",$N$132,0)</f>
        <v>0</v>
      </c>
      <c r="BH132" s="87">
        <f>IF($U$132="sníž. přenesena",$N$132,0)</f>
        <v>0</v>
      </c>
      <c r="BI132" s="87">
        <f>IF($U$132="nulová",$N$132,0)</f>
        <v>0</v>
      </c>
      <c r="BJ132" s="6" t="s">
        <v>75</v>
      </c>
      <c r="BK132" s="87">
        <f>ROUND($L$132*$K$132,2)</f>
        <v>0</v>
      </c>
    </row>
    <row r="133" spans="2:51" s="6" customFormat="1" ht="15.75" customHeight="1">
      <c r="B133" s="140"/>
      <c r="C133" s="141"/>
      <c r="D133" s="141"/>
      <c r="E133" s="141"/>
      <c r="F133" s="215" t="s">
        <v>161</v>
      </c>
      <c r="G133" s="216"/>
      <c r="H133" s="216"/>
      <c r="I133" s="216"/>
      <c r="J133" s="141"/>
      <c r="K133" s="142">
        <v>47.16</v>
      </c>
      <c r="L133" s="141"/>
      <c r="M133" s="141"/>
      <c r="N133" s="141"/>
      <c r="O133" s="141"/>
      <c r="P133" s="141"/>
      <c r="Q133" s="141"/>
      <c r="R133" s="143"/>
      <c r="T133" s="144"/>
      <c r="U133" s="141"/>
      <c r="V133" s="141"/>
      <c r="W133" s="141"/>
      <c r="X133" s="141"/>
      <c r="Y133" s="141"/>
      <c r="Z133" s="141"/>
      <c r="AA133" s="145"/>
      <c r="AT133" s="146" t="s">
        <v>147</v>
      </c>
      <c r="AU133" s="146" t="s">
        <v>99</v>
      </c>
      <c r="AV133" s="146" t="s">
        <v>99</v>
      </c>
      <c r="AW133" s="146" t="s">
        <v>108</v>
      </c>
      <c r="AX133" s="146" t="s">
        <v>68</v>
      </c>
      <c r="AY133" s="146" t="s">
        <v>140</v>
      </c>
    </row>
    <row r="134" spans="2:51" s="6" customFormat="1" ht="15.75" customHeight="1">
      <c r="B134" s="147"/>
      <c r="C134" s="148"/>
      <c r="D134" s="148"/>
      <c r="E134" s="148"/>
      <c r="F134" s="217" t="s">
        <v>148</v>
      </c>
      <c r="G134" s="218"/>
      <c r="H134" s="218"/>
      <c r="I134" s="218"/>
      <c r="J134" s="148"/>
      <c r="K134" s="149">
        <v>47.16</v>
      </c>
      <c r="L134" s="148"/>
      <c r="M134" s="148"/>
      <c r="N134" s="148"/>
      <c r="O134" s="148"/>
      <c r="P134" s="148"/>
      <c r="Q134" s="148"/>
      <c r="R134" s="150"/>
      <c r="T134" s="151"/>
      <c r="U134" s="148"/>
      <c r="V134" s="148"/>
      <c r="W134" s="148"/>
      <c r="X134" s="148"/>
      <c r="Y134" s="148"/>
      <c r="Z134" s="148"/>
      <c r="AA134" s="152"/>
      <c r="AT134" s="153" t="s">
        <v>147</v>
      </c>
      <c r="AU134" s="153" t="s">
        <v>99</v>
      </c>
      <c r="AV134" s="153" t="s">
        <v>145</v>
      </c>
      <c r="AW134" s="153" t="s">
        <v>108</v>
      </c>
      <c r="AX134" s="153" t="s">
        <v>75</v>
      </c>
      <c r="AY134" s="153" t="s">
        <v>140</v>
      </c>
    </row>
    <row r="135" spans="2:63" s="6" customFormat="1" ht="27" customHeight="1">
      <c r="B135" s="22"/>
      <c r="C135" s="133" t="s">
        <v>162</v>
      </c>
      <c r="D135" s="133" t="s">
        <v>141</v>
      </c>
      <c r="E135" s="134" t="s">
        <v>163</v>
      </c>
      <c r="F135" s="211" t="s">
        <v>164</v>
      </c>
      <c r="G135" s="212"/>
      <c r="H135" s="212"/>
      <c r="I135" s="212"/>
      <c r="J135" s="135" t="s">
        <v>165</v>
      </c>
      <c r="K135" s="136">
        <v>84.888</v>
      </c>
      <c r="L135" s="213">
        <v>0</v>
      </c>
      <c r="M135" s="212"/>
      <c r="N135" s="214">
        <f>ROUND($L$135*$K$135,2)</f>
        <v>0</v>
      </c>
      <c r="O135" s="212"/>
      <c r="P135" s="212"/>
      <c r="Q135" s="212"/>
      <c r="R135" s="24"/>
      <c r="T135" s="137"/>
      <c r="U135" s="30" t="s">
        <v>33</v>
      </c>
      <c r="V135" s="138">
        <v>0</v>
      </c>
      <c r="W135" s="138">
        <f>$V$135*$K$135</f>
        <v>0</v>
      </c>
      <c r="X135" s="138">
        <v>0</v>
      </c>
      <c r="Y135" s="138">
        <f>$X$135*$K$135</f>
        <v>0</v>
      </c>
      <c r="Z135" s="138">
        <v>0</v>
      </c>
      <c r="AA135" s="139">
        <f>$Z$135*$K$135</f>
        <v>0</v>
      </c>
      <c r="AR135" s="6" t="s">
        <v>145</v>
      </c>
      <c r="AT135" s="6" t="s">
        <v>141</v>
      </c>
      <c r="AU135" s="6" t="s">
        <v>99</v>
      </c>
      <c r="AY135" s="6" t="s">
        <v>140</v>
      </c>
      <c r="BE135" s="87">
        <f>IF($U$135="základní",$N$135,0)</f>
        <v>0</v>
      </c>
      <c r="BF135" s="87">
        <f>IF($U$135="snížená",$N$135,0)</f>
        <v>0</v>
      </c>
      <c r="BG135" s="87">
        <f>IF($U$135="zákl. přenesena",$N$135,0)</f>
        <v>0</v>
      </c>
      <c r="BH135" s="87">
        <f>IF($U$135="sníž. přenesena",$N$135,0)</f>
        <v>0</v>
      </c>
      <c r="BI135" s="87">
        <f>IF($U$135="nulová",$N$135,0)</f>
        <v>0</v>
      </c>
      <c r="BJ135" s="6" t="s">
        <v>75</v>
      </c>
      <c r="BK135" s="87">
        <f>ROUND($L$135*$K$135,2)</f>
        <v>0</v>
      </c>
    </row>
    <row r="136" spans="2:51" s="6" customFormat="1" ht="15.75" customHeight="1">
      <c r="B136" s="140"/>
      <c r="C136" s="141"/>
      <c r="D136" s="141"/>
      <c r="E136" s="141"/>
      <c r="F136" s="215" t="s">
        <v>166</v>
      </c>
      <c r="G136" s="216"/>
      <c r="H136" s="216"/>
      <c r="I136" s="216"/>
      <c r="J136" s="141"/>
      <c r="K136" s="142">
        <v>84.888</v>
      </c>
      <c r="L136" s="141"/>
      <c r="M136" s="141"/>
      <c r="N136" s="141"/>
      <c r="O136" s="141"/>
      <c r="P136" s="141"/>
      <c r="Q136" s="141"/>
      <c r="R136" s="143"/>
      <c r="T136" s="144"/>
      <c r="U136" s="141"/>
      <c r="V136" s="141"/>
      <c r="W136" s="141"/>
      <c r="X136" s="141"/>
      <c r="Y136" s="141"/>
      <c r="Z136" s="141"/>
      <c r="AA136" s="145"/>
      <c r="AT136" s="146" t="s">
        <v>147</v>
      </c>
      <c r="AU136" s="146" t="s">
        <v>99</v>
      </c>
      <c r="AV136" s="146" t="s">
        <v>99</v>
      </c>
      <c r="AW136" s="146" t="s">
        <v>108</v>
      </c>
      <c r="AX136" s="146" t="s">
        <v>68</v>
      </c>
      <c r="AY136" s="146" t="s">
        <v>140</v>
      </c>
    </row>
    <row r="137" spans="2:51" s="6" customFormat="1" ht="15.75" customHeight="1">
      <c r="B137" s="147"/>
      <c r="C137" s="148"/>
      <c r="D137" s="148"/>
      <c r="E137" s="148"/>
      <c r="F137" s="217" t="s">
        <v>148</v>
      </c>
      <c r="G137" s="218"/>
      <c r="H137" s="218"/>
      <c r="I137" s="218"/>
      <c r="J137" s="148"/>
      <c r="K137" s="149">
        <v>84.888</v>
      </c>
      <c r="L137" s="148"/>
      <c r="M137" s="148"/>
      <c r="N137" s="148"/>
      <c r="O137" s="148"/>
      <c r="P137" s="148"/>
      <c r="Q137" s="148"/>
      <c r="R137" s="150"/>
      <c r="T137" s="151"/>
      <c r="U137" s="148"/>
      <c r="V137" s="148"/>
      <c r="W137" s="148"/>
      <c r="X137" s="148"/>
      <c r="Y137" s="148"/>
      <c r="Z137" s="148"/>
      <c r="AA137" s="152"/>
      <c r="AT137" s="153" t="s">
        <v>147</v>
      </c>
      <c r="AU137" s="153" t="s">
        <v>99</v>
      </c>
      <c r="AV137" s="153" t="s">
        <v>145</v>
      </c>
      <c r="AW137" s="153" t="s">
        <v>108</v>
      </c>
      <c r="AX137" s="153" t="s">
        <v>75</v>
      </c>
      <c r="AY137" s="153" t="s">
        <v>140</v>
      </c>
    </row>
    <row r="138" spans="2:63" s="122" customFormat="1" ht="37.5" customHeight="1">
      <c r="B138" s="123"/>
      <c r="C138" s="124"/>
      <c r="D138" s="125" t="s">
        <v>111</v>
      </c>
      <c r="E138" s="124"/>
      <c r="F138" s="124"/>
      <c r="G138" s="124"/>
      <c r="H138" s="124"/>
      <c r="I138" s="124"/>
      <c r="J138" s="124"/>
      <c r="K138" s="124"/>
      <c r="L138" s="124"/>
      <c r="M138" s="124"/>
      <c r="N138" s="224">
        <f>$BK$138</f>
        <v>0</v>
      </c>
      <c r="O138" s="225"/>
      <c r="P138" s="225"/>
      <c r="Q138" s="225"/>
      <c r="R138" s="126"/>
      <c r="T138" s="127"/>
      <c r="U138" s="124"/>
      <c r="V138" s="124"/>
      <c r="W138" s="128">
        <f>$W$139+$W$155+$W$168</f>
        <v>657.320889</v>
      </c>
      <c r="X138" s="124"/>
      <c r="Y138" s="128">
        <f>$Y$139+$Y$155+$Y$168</f>
        <v>149.74383400000002</v>
      </c>
      <c r="Z138" s="124"/>
      <c r="AA138" s="129">
        <f>$AA$139+$AA$155+$AA$168</f>
        <v>96.8352</v>
      </c>
      <c r="AR138" s="130" t="s">
        <v>75</v>
      </c>
      <c r="AT138" s="130" t="s">
        <v>67</v>
      </c>
      <c r="AU138" s="130" t="s">
        <v>68</v>
      </c>
      <c r="AY138" s="130" t="s">
        <v>140</v>
      </c>
      <c r="BK138" s="131">
        <f>$BK$139+$BK$155+$BK$168</f>
        <v>0</v>
      </c>
    </row>
    <row r="139" spans="2:63" s="122" customFormat="1" ht="21" customHeight="1">
      <c r="B139" s="123"/>
      <c r="C139" s="124"/>
      <c r="D139" s="132" t="s">
        <v>112</v>
      </c>
      <c r="E139" s="124"/>
      <c r="F139" s="124"/>
      <c r="G139" s="124"/>
      <c r="H139" s="124"/>
      <c r="I139" s="124"/>
      <c r="J139" s="124"/>
      <c r="K139" s="124"/>
      <c r="L139" s="124"/>
      <c r="M139" s="124"/>
      <c r="N139" s="226">
        <f>$BK$139</f>
        <v>0</v>
      </c>
      <c r="O139" s="225"/>
      <c r="P139" s="225"/>
      <c r="Q139" s="225"/>
      <c r="R139" s="126"/>
      <c r="T139" s="127"/>
      <c r="U139" s="124"/>
      <c r="V139" s="124"/>
      <c r="W139" s="128">
        <f>SUM($W$140:$W$154)</f>
        <v>534.3859199999999</v>
      </c>
      <c r="X139" s="124"/>
      <c r="Y139" s="128">
        <f>SUM($Y$140:$Y$154)</f>
        <v>95.93926400000001</v>
      </c>
      <c r="Z139" s="124"/>
      <c r="AA139" s="129">
        <f>SUM($AA$140:$AA$154)</f>
        <v>96.8352</v>
      </c>
      <c r="AR139" s="130" t="s">
        <v>75</v>
      </c>
      <c r="AT139" s="130" t="s">
        <v>67</v>
      </c>
      <c r="AU139" s="130" t="s">
        <v>75</v>
      </c>
      <c r="AY139" s="130" t="s">
        <v>140</v>
      </c>
      <c r="BK139" s="131">
        <f>SUM($BK$140:$BK$154)</f>
        <v>0</v>
      </c>
    </row>
    <row r="140" spans="2:63" s="6" customFormat="1" ht="39" customHeight="1">
      <c r="B140" s="22"/>
      <c r="C140" s="133" t="s">
        <v>167</v>
      </c>
      <c r="D140" s="133" t="s">
        <v>141</v>
      </c>
      <c r="E140" s="134" t="s">
        <v>168</v>
      </c>
      <c r="F140" s="211" t="s">
        <v>169</v>
      </c>
      <c r="G140" s="212"/>
      <c r="H140" s="212"/>
      <c r="I140" s="212"/>
      <c r="J140" s="135" t="s">
        <v>144</v>
      </c>
      <c r="K140" s="136">
        <v>226.4</v>
      </c>
      <c r="L140" s="213">
        <v>0</v>
      </c>
      <c r="M140" s="212"/>
      <c r="N140" s="214">
        <f>ROUND($L$140*$K$140,2)</f>
        <v>0</v>
      </c>
      <c r="O140" s="212"/>
      <c r="P140" s="212"/>
      <c r="Q140" s="212"/>
      <c r="R140" s="24"/>
      <c r="T140" s="137"/>
      <c r="U140" s="30" t="s">
        <v>33</v>
      </c>
      <c r="V140" s="138">
        <v>0.038</v>
      </c>
      <c r="W140" s="138">
        <f>$V$140*$K$140</f>
        <v>8.6032</v>
      </c>
      <c r="X140" s="138">
        <v>0.19695</v>
      </c>
      <c r="Y140" s="138">
        <f>$X$140*$K$140</f>
        <v>44.589479999999995</v>
      </c>
      <c r="Z140" s="138">
        <v>0</v>
      </c>
      <c r="AA140" s="139">
        <f>$Z$140*$K$140</f>
        <v>0</v>
      </c>
      <c r="AR140" s="6" t="s">
        <v>170</v>
      </c>
      <c r="AT140" s="6" t="s">
        <v>141</v>
      </c>
      <c r="AU140" s="6" t="s">
        <v>99</v>
      </c>
      <c r="AY140" s="6" t="s">
        <v>140</v>
      </c>
      <c r="BE140" s="87">
        <f>IF($U$140="základní",$N$140,0)</f>
        <v>0</v>
      </c>
      <c r="BF140" s="87">
        <f>IF($U$140="snížená",$N$140,0)</f>
        <v>0</v>
      </c>
      <c r="BG140" s="87">
        <f>IF($U$140="zákl. přenesena",$N$140,0)</f>
        <v>0</v>
      </c>
      <c r="BH140" s="87">
        <f>IF($U$140="sníž. přenesena",$N$140,0)</f>
        <v>0</v>
      </c>
      <c r="BI140" s="87">
        <f>IF($U$140="nulová",$N$140,0)</f>
        <v>0</v>
      </c>
      <c r="BJ140" s="6" t="s">
        <v>75</v>
      </c>
      <c r="BK140" s="87">
        <f>ROUND($L$140*$K$140,2)</f>
        <v>0</v>
      </c>
    </row>
    <row r="141" spans="2:51" s="6" customFormat="1" ht="15.75" customHeight="1">
      <c r="B141" s="140"/>
      <c r="C141" s="141"/>
      <c r="D141" s="141"/>
      <c r="E141" s="141"/>
      <c r="F141" s="215" t="s">
        <v>171</v>
      </c>
      <c r="G141" s="216"/>
      <c r="H141" s="216"/>
      <c r="I141" s="216"/>
      <c r="J141" s="141"/>
      <c r="K141" s="142">
        <v>226.4</v>
      </c>
      <c r="L141" s="141"/>
      <c r="M141" s="141"/>
      <c r="N141" s="141"/>
      <c r="O141" s="141"/>
      <c r="P141" s="141"/>
      <c r="Q141" s="141"/>
      <c r="R141" s="143"/>
      <c r="T141" s="144"/>
      <c r="U141" s="141"/>
      <c r="V141" s="141"/>
      <c r="W141" s="141"/>
      <c r="X141" s="141"/>
      <c r="Y141" s="141"/>
      <c r="Z141" s="141"/>
      <c r="AA141" s="145"/>
      <c r="AT141" s="146" t="s">
        <v>147</v>
      </c>
      <c r="AU141" s="146" t="s">
        <v>99</v>
      </c>
      <c r="AV141" s="146" t="s">
        <v>99</v>
      </c>
      <c r="AW141" s="146" t="s">
        <v>108</v>
      </c>
      <c r="AX141" s="146" t="s">
        <v>68</v>
      </c>
      <c r="AY141" s="146" t="s">
        <v>140</v>
      </c>
    </row>
    <row r="142" spans="2:63" s="6" customFormat="1" ht="27" customHeight="1">
      <c r="B142" s="22"/>
      <c r="C142" s="133" t="s">
        <v>172</v>
      </c>
      <c r="D142" s="133" t="s">
        <v>141</v>
      </c>
      <c r="E142" s="134" t="s">
        <v>173</v>
      </c>
      <c r="F142" s="211" t="s">
        <v>174</v>
      </c>
      <c r="G142" s="212"/>
      <c r="H142" s="212"/>
      <c r="I142" s="212"/>
      <c r="J142" s="135" t="s">
        <v>144</v>
      </c>
      <c r="K142" s="136">
        <v>220.08</v>
      </c>
      <c r="L142" s="213">
        <v>0</v>
      </c>
      <c r="M142" s="212"/>
      <c r="N142" s="214">
        <f>ROUND($L$142*$K$142,2)</f>
        <v>0</v>
      </c>
      <c r="O142" s="212"/>
      <c r="P142" s="212"/>
      <c r="Q142" s="212"/>
      <c r="R142" s="24"/>
      <c r="T142" s="137"/>
      <c r="U142" s="30" t="s">
        <v>33</v>
      </c>
      <c r="V142" s="138">
        <v>0</v>
      </c>
      <c r="W142" s="138">
        <f>$V$142*$K$142</f>
        <v>0</v>
      </c>
      <c r="X142" s="138">
        <v>0</v>
      </c>
      <c r="Y142" s="138">
        <f>$X$142*$K$142</f>
        <v>0</v>
      </c>
      <c r="Z142" s="138">
        <v>0</v>
      </c>
      <c r="AA142" s="139">
        <f>$Z$142*$K$142</f>
        <v>0</v>
      </c>
      <c r="AR142" s="6" t="s">
        <v>145</v>
      </c>
      <c r="AT142" s="6" t="s">
        <v>141</v>
      </c>
      <c r="AU142" s="6" t="s">
        <v>99</v>
      </c>
      <c r="AY142" s="6" t="s">
        <v>140</v>
      </c>
      <c r="BE142" s="87">
        <f>IF($U$142="základní",$N$142,0)</f>
        <v>0</v>
      </c>
      <c r="BF142" s="87">
        <f>IF($U$142="snížená",$N$142,0)</f>
        <v>0</v>
      </c>
      <c r="BG142" s="87">
        <f>IF($U$142="zákl. přenesena",$N$142,0)</f>
        <v>0</v>
      </c>
      <c r="BH142" s="87">
        <f>IF($U$142="sníž. přenesena",$N$142,0)</f>
        <v>0</v>
      </c>
      <c r="BI142" s="87">
        <f>IF($U$142="nulová",$N$142,0)</f>
        <v>0</v>
      </c>
      <c r="BJ142" s="6" t="s">
        <v>75</v>
      </c>
      <c r="BK142" s="87">
        <f>ROUND($L$142*$K$142,2)</f>
        <v>0</v>
      </c>
    </row>
    <row r="143" spans="2:51" s="6" customFormat="1" ht="15.75" customHeight="1">
      <c r="B143" s="140"/>
      <c r="C143" s="141"/>
      <c r="D143" s="141"/>
      <c r="E143" s="141"/>
      <c r="F143" s="215" t="s">
        <v>175</v>
      </c>
      <c r="G143" s="216"/>
      <c r="H143" s="216"/>
      <c r="I143" s="216"/>
      <c r="J143" s="141"/>
      <c r="K143" s="142">
        <v>220.08</v>
      </c>
      <c r="L143" s="141"/>
      <c r="M143" s="141"/>
      <c r="N143" s="141"/>
      <c r="O143" s="141"/>
      <c r="P143" s="141"/>
      <c r="Q143" s="141"/>
      <c r="R143" s="143"/>
      <c r="T143" s="144"/>
      <c r="U143" s="141"/>
      <c r="V143" s="141"/>
      <c r="W143" s="141"/>
      <c r="X143" s="141"/>
      <c r="Y143" s="141"/>
      <c r="Z143" s="141"/>
      <c r="AA143" s="145"/>
      <c r="AT143" s="146" t="s">
        <v>147</v>
      </c>
      <c r="AU143" s="146" t="s">
        <v>99</v>
      </c>
      <c r="AV143" s="146" t="s">
        <v>99</v>
      </c>
      <c r="AW143" s="146" t="s">
        <v>108</v>
      </c>
      <c r="AX143" s="146" t="s">
        <v>75</v>
      </c>
      <c r="AY143" s="146" t="s">
        <v>140</v>
      </c>
    </row>
    <row r="144" spans="2:63" s="6" customFormat="1" ht="15.75" customHeight="1">
      <c r="B144" s="22"/>
      <c r="C144" s="133" t="s">
        <v>176</v>
      </c>
      <c r="D144" s="133" t="s">
        <v>141</v>
      </c>
      <c r="E144" s="134" t="s">
        <v>177</v>
      </c>
      <c r="F144" s="211" t="s">
        <v>178</v>
      </c>
      <c r="G144" s="212"/>
      <c r="H144" s="212"/>
      <c r="I144" s="212"/>
      <c r="J144" s="135" t="s">
        <v>144</v>
      </c>
      <c r="K144" s="136">
        <v>414.8</v>
      </c>
      <c r="L144" s="213">
        <v>0</v>
      </c>
      <c r="M144" s="212"/>
      <c r="N144" s="214">
        <f>ROUND($L$144*$K$144,2)</f>
        <v>0</v>
      </c>
      <c r="O144" s="212"/>
      <c r="P144" s="212"/>
      <c r="Q144" s="212"/>
      <c r="R144" s="24"/>
      <c r="T144" s="137"/>
      <c r="U144" s="30" t="s">
        <v>33</v>
      </c>
      <c r="V144" s="138">
        <v>0</v>
      </c>
      <c r="W144" s="138">
        <f>$V$144*$K$144</f>
        <v>0</v>
      </c>
      <c r="X144" s="138">
        <v>0</v>
      </c>
      <c r="Y144" s="138">
        <f>$X$144*$K$144</f>
        <v>0</v>
      </c>
      <c r="Z144" s="138">
        <v>0</v>
      </c>
      <c r="AA144" s="139">
        <f>$Z$144*$K$144</f>
        <v>0</v>
      </c>
      <c r="AR144" s="6" t="s">
        <v>145</v>
      </c>
      <c r="AT144" s="6" t="s">
        <v>141</v>
      </c>
      <c r="AU144" s="6" t="s">
        <v>99</v>
      </c>
      <c r="AY144" s="6" t="s">
        <v>140</v>
      </c>
      <c r="BE144" s="87">
        <f>IF($U$144="základní",$N$144,0)</f>
        <v>0</v>
      </c>
      <c r="BF144" s="87">
        <f>IF($U$144="snížená",$N$144,0)</f>
        <v>0</v>
      </c>
      <c r="BG144" s="87">
        <f>IF($U$144="zákl. přenesena",$N$144,0)</f>
        <v>0</v>
      </c>
      <c r="BH144" s="87">
        <f>IF($U$144="sníž. přenesena",$N$144,0)</f>
        <v>0</v>
      </c>
      <c r="BI144" s="87">
        <f>IF($U$144="nulová",$N$144,0)</f>
        <v>0</v>
      </c>
      <c r="BJ144" s="6" t="s">
        <v>75</v>
      </c>
      <c r="BK144" s="87">
        <f>ROUND($L$144*$K$144,2)</f>
        <v>0</v>
      </c>
    </row>
    <row r="145" spans="2:51" s="6" customFormat="1" ht="15.75" customHeight="1">
      <c r="B145" s="140"/>
      <c r="C145" s="141"/>
      <c r="D145" s="141"/>
      <c r="E145" s="141"/>
      <c r="F145" s="215" t="s">
        <v>179</v>
      </c>
      <c r="G145" s="216"/>
      <c r="H145" s="216"/>
      <c r="I145" s="216"/>
      <c r="J145" s="141"/>
      <c r="K145" s="142">
        <v>414.8</v>
      </c>
      <c r="L145" s="141"/>
      <c r="M145" s="141"/>
      <c r="N145" s="141"/>
      <c r="O145" s="141"/>
      <c r="P145" s="141"/>
      <c r="Q145" s="141"/>
      <c r="R145" s="143"/>
      <c r="T145" s="144"/>
      <c r="U145" s="141"/>
      <c r="V145" s="141"/>
      <c r="W145" s="141"/>
      <c r="X145" s="141"/>
      <c r="Y145" s="141"/>
      <c r="Z145" s="141"/>
      <c r="AA145" s="145"/>
      <c r="AT145" s="146" t="s">
        <v>147</v>
      </c>
      <c r="AU145" s="146" t="s">
        <v>99</v>
      </c>
      <c r="AV145" s="146" t="s">
        <v>99</v>
      </c>
      <c r="AW145" s="146" t="s">
        <v>108</v>
      </c>
      <c r="AX145" s="146" t="s">
        <v>75</v>
      </c>
      <c r="AY145" s="146" t="s">
        <v>140</v>
      </c>
    </row>
    <row r="146" spans="2:63" s="6" customFormat="1" ht="15.75" customHeight="1">
      <c r="B146" s="22"/>
      <c r="C146" s="133" t="s">
        <v>180</v>
      </c>
      <c r="D146" s="133" t="s">
        <v>141</v>
      </c>
      <c r="E146" s="134" t="s">
        <v>181</v>
      </c>
      <c r="F146" s="211" t="s">
        <v>182</v>
      </c>
      <c r="G146" s="212"/>
      <c r="H146" s="212"/>
      <c r="I146" s="212"/>
      <c r="J146" s="135" t="s">
        <v>144</v>
      </c>
      <c r="K146" s="136">
        <v>226.4</v>
      </c>
      <c r="L146" s="213">
        <v>0</v>
      </c>
      <c r="M146" s="212"/>
      <c r="N146" s="214">
        <f>ROUND($L$146*$K$146,2)</f>
        <v>0</v>
      </c>
      <c r="O146" s="212"/>
      <c r="P146" s="212"/>
      <c r="Q146" s="212"/>
      <c r="R146" s="24"/>
      <c r="T146" s="137"/>
      <c r="U146" s="30" t="s">
        <v>33</v>
      </c>
      <c r="V146" s="138">
        <v>0.029</v>
      </c>
      <c r="W146" s="138">
        <f>$V$146*$K$146</f>
        <v>6.565600000000001</v>
      </c>
      <c r="X146" s="138">
        <v>0</v>
      </c>
      <c r="Y146" s="138">
        <f>$X$146*$K$146</f>
        <v>0</v>
      </c>
      <c r="Z146" s="138">
        <v>0</v>
      </c>
      <c r="AA146" s="139">
        <f>$Z$146*$K$146</f>
        <v>0</v>
      </c>
      <c r="AR146" s="6" t="s">
        <v>145</v>
      </c>
      <c r="AT146" s="6" t="s">
        <v>141</v>
      </c>
      <c r="AU146" s="6" t="s">
        <v>99</v>
      </c>
      <c r="AY146" s="6" t="s">
        <v>140</v>
      </c>
      <c r="BE146" s="87">
        <f>IF($U$146="základní",$N$146,0)</f>
        <v>0</v>
      </c>
      <c r="BF146" s="87">
        <f>IF($U$146="snížená",$N$146,0)</f>
        <v>0</v>
      </c>
      <c r="BG146" s="87">
        <f>IF($U$146="zákl. přenesena",$N$146,0)</f>
        <v>0</v>
      </c>
      <c r="BH146" s="87">
        <f>IF($U$146="sníž. přenesena",$N$146,0)</f>
        <v>0</v>
      </c>
      <c r="BI146" s="87">
        <f>IF($U$146="nulová",$N$146,0)</f>
        <v>0</v>
      </c>
      <c r="BJ146" s="6" t="s">
        <v>75</v>
      </c>
      <c r="BK146" s="87">
        <f>ROUND($L$146*$K$146,2)</f>
        <v>0</v>
      </c>
    </row>
    <row r="147" spans="2:51" s="6" customFormat="1" ht="15.75" customHeight="1">
      <c r="B147" s="140"/>
      <c r="C147" s="141"/>
      <c r="D147" s="141"/>
      <c r="E147" s="141"/>
      <c r="F147" s="215" t="s">
        <v>171</v>
      </c>
      <c r="G147" s="216"/>
      <c r="H147" s="216"/>
      <c r="I147" s="216"/>
      <c r="J147" s="141"/>
      <c r="K147" s="142">
        <v>226.4</v>
      </c>
      <c r="L147" s="141"/>
      <c r="M147" s="141"/>
      <c r="N147" s="141"/>
      <c r="O147" s="141"/>
      <c r="P147" s="141"/>
      <c r="Q147" s="141"/>
      <c r="R147" s="143"/>
      <c r="T147" s="144"/>
      <c r="U147" s="141"/>
      <c r="V147" s="141"/>
      <c r="W147" s="141"/>
      <c r="X147" s="141"/>
      <c r="Y147" s="141"/>
      <c r="Z147" s="141"/>
      <c r="AA147" s="145"/>
      <c r="AT147" s="146" t="s">
        <v>147</v>
      </c>
      <c r="AU147" s="146" t="s">
        <v>99</v>
      </c>
      <c r="AV147" s="146" t="s">
        <v>99</v>
      </c>
      <c r="AW147" s="146" t="s">
        <v>108</v>
      </c>
      <c r="AX147" s="146" t="s">
        <v>68</v>
      </c>
      <c r="AY147" s="146" t="s">
        <v>140</v>
      </c>
    </row>
    <row r="148" spans="2:51" s="6" customFormat="1" ht="15.75" customHeight="1">
      <c r="B148" s="147"/>
      <c r="C148" s="148"/>
      <c r="D148" s="148"/>
      <c r="E148" s="148"/>
      <c r="F148" s="217" t="s">
        <v>148</v>
      </c>
      <c r="G148" s="218"/>
      <c r="H148" s="218"/>
      <c r="I148" s="218"/>
      <c r="J148" s="148"/>
      <c r="K148" s="149">
        <v>226.4</v>
      </c>
      <c r="L148" s="148"/>
      <c r="M148" s="148"/>
      <c r="N148" s="148"/>
      <c r="O148" s="148"/>
      <c r="P148" s="148"/>
      <c r="Q148" s="148"/>
      <c r="R148" s="150"/>
      <c r="T148" s="151"/>
      <c r="U148" s="148"/>
      <c r="V148" s="148"/>
      <c r="W148" s="148"/>
      <c r="X148" s="148"/>
      <c r="Y148" s="148"/>
      <c r="Z148" s="148"/>
      <c r="AA148" s="152"/>
      <c r="AT148" s="153" t="s">
        <v>147</v>
      </c>
      <c r="AU148" s="153" t="s">
        <v>99</v>
      </c>
      <c r="AV148" s="153" t="s">
        <v>145</v>
      </c>
      <c r="AW148" s="153" t="s">
        <v>108</v>
      </c>
      <c r="AX148" s="153" t="s">
        <v>75</v>
      </c>
      <c r="AY148" s="153" t="s">
        <v>140</v>
      </c>
    </row>
    <row r="149" spans="2:63" s="6" customFormat="1" ht="27" customHeight="1">
      <c r="B149" s="22"/>
      <c r="C149" s="133" t="s">
        <v>183</v>
      </c>
      <c r="D149" s="133" t="s">
        <v>141</v>
      </c>
      <c r="E149" s="134" t="s">
        <v>184</v>
      </c>
      <c r="F149" s="211" t="s">
        <v>185</v>
      </c>
      <c r="G149" s="212"/>
      <c r="H149" s="212"/>
      <c r="I149" s="212"/>
      <c r="J149" s="135" t="s">
        <v>144</v>
      </c>
      <c r="K149" s="136">
        <v>226.4</v>
      </c>
      <c r="L149" s="213">
        <v>0</v>
      </c>
      <c r="M149" s="212"/>
      <c r="N149" s="214">
        <f>ROUND($L$149*$K$149,2)</f>
        <v>0</v>
      </c>
      <c r="O149" s="212"/>
      <c r="P149" s="212"/>
      <c r="Q149" s="212"/>
      <c r="R149" s="24"/>
      <c r="T149" s="137"/>
      <c r="U149" s="30" t="s">
        <v>33</v>
      </c>
      <c r="V149" s="138">
        <v>0.53</v>
      </c>
      <c r="W149" s="138">
        <f>$V$149*$K$149</f>
        <v>119.992</v>
      </c>
      <c r="X149" s="138">
        <v>0.08425</v>
      </c>
      <c r="Y149" s="138">
        <f>$X$149*$K$149</f>
        <v>19.0742</v>
      </c>
      <c r="Z149" s="138">
        <v>0</v>
      </c>
      <c r="AA149" s="139">
        <f>$Z$149*$K$149</f>
        <v>0</v>
      </c>
      <c r="AR149" s="6" t="s">
        <v>145</v>
      </c>
      <c r="AT149" s="6" t="s">
        <v>141</v>
      </c>
      <c r="AU149" s="6" t="s">
        <v>99</v>
      </c>
      <c r="AY149" s="6" t="s">
        <v>140</v>
      </c>
      <c r="BE149" s="87">
        <f>IF($U$149="základní",$N$149,0)</f>
        <v>0</v>
      </c>
      <c r="BF149" s="87">
        <f>IF($U$149="snížená",$N$149,0)</f>
        <v>0</v>
      </c>
      <c r="BG149" s="87">
        <f>IF($U$149="zákl. přenesena",$N$149,0)</f>
        <v>0</v>
      </c>
      <c r="BH149" s="87">
        <f>IF($U$149="sníž. přenesena",$N$149,0)</f>
        <v>0</v>
      </c>
      <c r="BI149" s="87">
        <f>IF($U$149="nulová",$N$149,0)</f>
        <v>0</v>
      </c>
      <c r="BJ149" s="6" t="s">
        <v>75</v>
      </c>
      <c r="BK149" s="87">
        <f>ROUND($L$149*$K$149,2)</f>
        <v>0</v>
      </c>
    </row>
    <row r="150" spans="2:51" s="6" customFormat="1" ht="15.75" customHeight="1">
      <c r="B150" s="140"/>
      <c r="C150" s="141"/>
      <c r="D150" s="141"/>
      <c r="E150" s="141"/>
      <c r="F150" s="215" t="s">
        <v>171</v>
      </c>
      <c r="G150" s="216"/>
      <c r="H150" s="216"/>
      <c r="I150" s="216"/>
      <c r="J150" s="141"/>
      <c r="K150" s="142">
        <v>226.4</v>
      </c>
      <c r="L150" s="141"/>
      <c r="M150" s="141"/>
      <c r="N150" s="141"/>
      <c r="O150" s="141"/>
      <c r="P150" s="141"/>
      <c r="Q150" s="141"/>
      <c r="R150" s="143"/>
      <c r="T150" s="144"/>
      <c r="U150" s="141"/>
      <c r="V150" s="141"/>
      <c r="W150" s="141"/>
      <c r="X150" s="141"/>
      <c r="Y150" s="141"/>
      <c r="Z150" s="141"/>
      <c r="AA150" s="145"/>
      <c r="AT150" s="146" t="s">
        <v>147</v>
      </c>
      <c r="AU150" s="146" t="s">
        <v>99</v>
      </c>
      <c r="AV150" s="146" t="s">
        <v>99</v>
      </c>
      <c r="AW150" s="146" t="s">
        <v>108</v>
      </c>
      <c r="AX150" s="146" t="s">
        <v>68</v>
      </c>
      <c r="AY150" s="146" t="s">
        <v>140</v>
      </c>
    </row>
    <row r="151" spans="2:63" s="6" customFormat="1" ht="15.75" customHeight="1">
      <c r="B151" s="22"/>
      <c r="C151" s="154" t="s">
        <v>186</v>
      </c>
      <c r="D151" s="154" t="s">
        <v>187</v>
      </c>
      <c r="E151" s="155" t="s">
        <v>188</v>
      </c>
      <c r="F151" s="219" t="s">
        <v>189</v>
      </c>
      <c r="G151" s="220"/>
      <c r="H151" s="220"/>
      <c r="I151" s="220"/>
      <c r="J151" s="156" t="s">
        <v>144</v>
      </c>
      <c r="K151" s="157">
        <v>244.512</v>
      </c>
      <c r="L151" s="221">
        <v>0</v>
      </c>
      <c r="M151" s="220"/>
      <c r="N151" s="222">
        <f>ROUND($L$151*$K$151,2)</f>
        <v>0</v>
      </c>
      <c r="O151" s="212"/>
      <c r="P151" s="212"/>
      <c r="Q151" s="212"/>
      <c r="R151" s="24"/>
      <c r="T151" s="137"/>
      <c r="U151" s="30" t="s">
        <v>33</v>
      </c>
      <c r="V151" s="138">
        <v>0</v>
      </c>
      <c r="W151" s="138">
        <f>$V$151*$K$151</f>
        <v>0</v>
      </c>
      <c r="X151" s="138">
        <v>0.132</v>
      </c>
      <c r="Y151" s="138">
        <f>$X$151*$K$151</f>
        <v>32.275584</v>
      </c>
      <c r="Z151" s="138">
        <v>0</v>
      </c>
      <c r="AA151" s="139">
        <f>$Z$151*$K$151</f>
        <v>0</v>
      </c>
      <c r="AR151" s="6" t="s">
        <v>172</v>
      </c>
      <c r="AT151" s="6" t="s">
        <v>187</v>
      </c>
      <c r="AU151" s="6" t="s">
        <v>99</v>
      </c>
      <c r="AY151" s="6" t="s">
        <v>140</v>
      </c>
      <c r="BE151" s="87">
        <f>IF($U$151="základní",$N$151,0)</f>
        <v>0</v>
      </c>
      <c r="BF151" s="87">
        <f>IF($U$151="snížená",$N$151,0)</f>
        <v>0</v>
      </c>
      <c r="BG151" s="87">
        <f>IF($U$151="zákl. přenesena",$N$151,0)</f>
        <v>0</v>
      </c>
      <c r="BH151" s="87">
        <f>IF($U$151="sníž. přenesena",$N$151,0)</f>
        <v>0</v>
      </c>
      <c r="BI151" s="87">
        <f>IF($U$151="nulová",$N$151,0)</f>
        <v>0</v>
      </c>
      <c r="BJ151" s="6" t="s">
        <v>75</v>
      </c>
      <c r="BK151" s="87">
        <f>ROUND($L$151*$K$151,2)</f>
        <v>0</v>
      </c>
    </row>
    <row r="152" spans="2:51" s="6" customFormat="1" ht="15.75" customHeight="1">
      <c r="B152" s="140"/>
      <c r="C152" s="141"/>
      <c r="D152" s="141"/>
      <c r="E152" s="141"/>
      <c r="F152" s="215" t="s">
        <v>190</v>
      </c>
      <c r="G152" s="216"/>
      <c r="H152" s="216"/>
      <c r="I152" s="216"/>
      <c r="J152" s="141"/>
      <c r="K152" s="142">
        <v>244.512</v>
      </c>
      <c r="L152" s="141"/>
      <c r="M152" s="141"/>
      <c r="N152" s="141"/>
      <c r="O152" s="141"/>
      <c r="P152" s="141"/>
      <c r="Q152" s="141"/>
      <c r="R152" s="143"/>
      <c r="T152" s="144"/>
      <c r="U152" s="141"/>
      <c r="V152" s="141"/>
      <c r="W152" s="141"/>
      <c r="X152" s="141"/>
      <c r="Y152" s="141"/>
      <c r="Z152" s="141"/>
      <c r="AA152" s="145"/>
      <c r="AT152" s="146" t="s">
        <v>147</v>
      </c>
      <c r="AU152" s="146" t="s">
        <v>99</v>
      </c>
      <c r="AV152" s="146" t="s">
        <v>99</v>
      </c>
      <c r="AW152" s="146" t="s">
        <v>108</v>
      </c>
      <c r="AX152" s="146" t="s">
        <v>68</v>
      </c>
      <c r="AY152" s="146" t="s">
        <v>140</v>
      </c>
    </row>
    <row r="153" spans="2:63" s="6" customFormat="1" ht="39" customHeight="1">
      <c r="B153" s="22"/>
      <c r="C153" s="133" t="s">
        <v>191</v>
      </c>
      <c r="D153" s="133" t="s">
        <v>141</v>
      </c>
      <c r="E153" s="134" t="s">
        <v>192</v>
      </c>
      <c r="F153" s="211" t="s">
        <v>193</v>
      </c>
      <c r="G153" s="212"/>
      <c r="H153" s="212"/>
      <c r="I153" s="212"/>
      <c r="J153" s="135" t="s">
        <v>151</v>
      </c>
      <c r="K153" s="136">
        <v>44.016</v>
      </c>
      <c r="L153" s="213">
        <v>0</v>
      </c>
      <c r="M153" s="212"/>
      <c r="N153" s="214">
        <f>ROUND($L$153*$K$153,2)</f>
        <v>0</v>
      </c>
      <c r="O153" s="212"/>
      <c r="P153" s="212"/>
      <c r="Q153" s="212"/>
      <c r="R153" s="24"/>
      <c r="T153" s="137"/>
      <c r="U153" s="30" t="s">
        <v>33</v>
      </c>
      <c r="V153" s="138">
        <v>9.07</v>
      </c>
      <c r="W153" s="138">
        <f>$V$153*$K$153</f>
        <v>399.22512</v>
      </c>
      <c r="X153" s="138">
        <v>0</v>
      </c>
      <c r="Y153" s="138">
        <f>$X$153*$K$153</f>
        <v>0</v>
      </c>
      <c r="Z153" s="138">
        <v>2.2</v>
      </c>
      <c r="AA153" s="139">
        <f>$Z$153*$K$153</f>
        <v>96.8352</v>
      </c>
      <c r="AR153" s="6" t="s">
        <v>145</v>
      </c>
      <c r="AT153" s="6" t="s">
        <v>141</v>
      </c>
      <c r="AU153" s="6" t="s">
        <v>99</v>
      </c>
      <c r="AY153" s="6" t="s">
        <v>140</v>
      </c>
      <c r="BE153" s="87">
        <f>IF($U$153="základní",$N$153,0)</f>
        <v>0</v>
      </c>
      <c r="BF153" s="87">
        <f>IF($U$153="snížená",$N$153,0)</f>
        <v>0</v>
      </c>
      <c r="BG153" s="87">
        <f>IF($U$153="zákl. přenesena",$N$153,0)</f>
        <v>0</v>
      </c>
      <c r="BH153" s="87">
        <f>IF($U$153="sníž. přenesena",$N$153,0)</f>
        <v>0</v>
      </c>
      <c r="BI153" s="87">
        <f>IF($U$153="nulová",$N$153,0)</f>
        <v>0</v>
      </c>
      <c r="BJ153" s="6" t="s">
        <v>75</v>
      </c>
      <c r="BK153" s="87">
        <f>ROUND($L$153*$K$153,2)</f>
        <v>0</v>
      </c>
    </row>
    <row r="154" spans="2:51" s="6" customFormat="1" ht="15.75" customHeight="1">
      <c r="B154" s="140"/>
      <c r="C154" s="141"/>
      <c r="D154" s="141"/>
      <c r="E154" s="141"/>
      <c r="F154" s="215" t="s">
        <v>194</v>
      </c>
      <c r="G154" s="216"/>
      <c r="H154" s="216"/>
      <c r="I154" s="216"/>
      <c r="J154" s="141"/>
      <c r="K154" s="142">
        <v>44.016</v>
      </c>
      <c r="L154" s="141"/>
      <c r="M154" s="141"/>
      <c r="N154" s="141"/>
      <c r="O154" s="141"/>
      <c r="P154" s="141"/>
      <c r="Q154" s="141"/>
      <c r="R154" s="143"/>
      <c r="T154" s="144"/>
      <c r="U154" s="141"/>
      <c r="V154" s="141"/>
      <c r="W154" s="141"/>
      <c r="X154" s="141"/>
      <c r="Y154" s="141"/>
      <c r="Z154" s="141"/>
      <c r="AA154" s="145"/>
      <c r="AT154" s="146" t="s">
        <v>147</v>
      </c>
      <c r="AU154" s="146" t="s">
        <v>99</v>
      </c>
      <c r="AV154" s="146" t="s">
        <v>99</v>
      </c>
      <c r="AW154" s="146" t="s">
        <v>108</v>
      </c>
      <c r="AX154" s="146" t="s">
        <v>75</v>
      </c>
      <c r="AY154" s="146" t="s">
        <v>140</v>
      </c>
    </row>
    <row r="155" spans="2:63" s="122" customFormat="1" ht="30.75" customHeight="1">
      <c r="B155" s="123"/>
      <c r="C155" s="124"/>
      <c r="D155" s="132" t="s">
        <v>113</v>
      </c>
      <c r="E155" s="124"/>
      <c r="F155" s="124"/>
      <c r="G155" s="124"/>
      <c r="H155" s="124"/>
      <c r="I155" s="124"/>
      <c r="J155" s="124"/>
      <c r="K155" s="124"/>
      <c r="L155" s="124"/>
      <c r="M155" s="124"/>
      <c r="N155" s="226">
        <f>$BK$155</f>
        <v>0</v>
      </c>
      <c r="O155" s="225"/>
      <c r="P155" s="225"/>
      <c r="Q155" s="225"/>
      <c r="R155" s="126"/>
      <c r="T155" s="127"/>
      <c r="U155" s="124"/>
      <c r="V155" s="124"/>
      <c r="W155" s="128">
        <f>SUM($W$156:$W$167)</f>
        <v>61.739999999999995</v>
      </c>
      <c r="X155" s="124"/>
      <c r="Y155" s="128">
        <f>SUM($Y$156:$Y$167)</f>
        <v>53.804570000000005</v>
      </c>
      <c r="Z155" s="124"/>
      <c r="AA155" s="129">
        <f>SUM($AA$156:$AA$167)</f>
        <v>0</v>
      </c>
      <c r="AR155" s="130" t="s">
        <v>75</v>
      </c>
      <c r="AT155" s="130" t="s">
        <v>67</v>
      </c>
      <c r="AU155" s="130" t="s">
        <v>75</v>
      </c>
      <c r="AY155" s="130" t="s">
        <v>140</v>
      </c>
      <c r="BK155" s="131">
        <f>SUM($BK$156:$BK$167)</f>
        <v>0</v>
      </c>
    </row>
    <row r="156" spans="2:63" s="6" customFormat="1" ht="27" customHeight="1">
      <c r="B156" s="22"/>
      <c r="C156" s="133" t="s">
        <v>195</v>
      </c>
      <c r="D156" s="133" t="s">
        <v>141</v>
      </c>
      <c r="E156" s="134" t="s">
        <v>196</v>
      </c>
      <c r="F156" s="211" t="s">
        <v>197</v>
      </c>
      <c r="G156" s="212"/>
      <c r="H156" s="212"/>
      <c r="I156" s="212"/>
      <c r="J156" s="135" t="s">
        <v>198</v>
      </c>
      <c r="K156" s="136">
        <v>5</v>
      </c>
      <c r="L156" s="213">
        <v>0</v>
      </c>
      <c r="M156" s="212"/>
      <c r="N156" s="214">
        <f>ROUND($L$156*$K$156,2)</f>
        <v>0</v>
      </c>
      <c r="O156" s="212"/>
      <c r="P156" s="212"/>
      <c r="Q156" s="212"/>
      <c r="R156" s="24"/>
      <c r="T156" s="137"/>
      <c r="U156" s="30" t="s">
        <v>33</v>
      </c>
      <c r="V156" s="138">
        <v>0</v>
      </c>
      <c r="W156" s="138">
        <f>$V$156*$K$156</f>
        <v>0</v>
      </c>
      <c r="X156" s="138">
        <v>0</v>
      </c>
      <c r="Y156" s="138">
        <f>$X$156*$K$156</f>
        <v>0</v>
      </c>
      <c r="Z156" s="138">
        <v>0</v>
      </c>
      <c r="AA156" s="139">
        <f>$Z$156*$K$156</f>
        <v>0</v>
      </c>
      <c r="AR156" s="6" t="s">
        <v>145</v>
      </c>
      <c r="AT156" s="6" t="s">
        <v>141</v>
      </c>
      <c r="AU156" s="6" t="s">
        <v>99</v>
      </c>
      <c r="AY156" s="6" t="s">
        <v>140</v>
      </c>
      <c r="BE156" s="87">
        <f>IF($U$156="základní",$N$156,0)</f>
        <v>0</v>
      </c>
      <c r="BF156" s="87">
        <f>IF($U$156="snížená",$N$156,0)</f>
        <v>0</v>
      </c>
      <c r="BG156" s="87">
        <f>IF($U$156="zákl. přenesena",$N$156,0)</f>
        <v>0</v>
      </c>
      <c r="BH156" s="87">
        <f>IF($U$156="sníž. přenesena",$N$156,0)</f>
        <v>0</v>
      </c>
      <c r="BI156" s="87">
        <f>IF($U$156="nulová",$N$156,0)</f>
        <v>0</v>
      </c>
      <c r="BJ156" s="6" t="s">
        <v>75</v>
      </c>
      <c r="BK156" s="87">
        <f>ROUND($L$156*$K$156,2)</f>
        <v>0</v>
      </c>
    </row>
    <row r="157" spans="2:63" s="6" customFormat="1" ht="27" customHeight="1">
      <c r="B157" s="22"/>
      <c r="C157" s="133" t="s">
        <v>8</v>
      </c>
      <c r="D157" s="133" t="s">
        <v>141</v>
      </c>
      <c r="E157" s="134" t="s">
        <v>199</v>
      </c>
      <c r="F157" s="211" t="s">
        <v>200</v>
      </c>
      <c r="G157" s="212"/>
      <c r="H157" s="212"/>
      <c r="I157" s="212"/>
      <c r="J157" s="135" t="s">
        <v>198</v>
      </c>
      <c r="K157" s="136">
        <v>5</v>
      </c>
      <c r="L157" s="213">
        <v>0</v>
      </c>
      <c r="M157" s="212"/>
      <c r="N157" s="214">
        <f>ROUND($L$157*$K$157,2)</f>
        <v>0</v>
      </c>
      <c r="O157" s="212"/>
      <c r="P157" s="212"/>
      <c r="Q157" s="212"/>
      <c r="R157" s="24"/>
      <c r="T157" s="137"/>
      <c r="U157" s="30" t="s">
        <v>33</v>
      </c>
      <c r="V157" s="138">
        <v>0</v>
      </c>
      <c r="W157" s="138">
        <f>$V$157*$K$157</f>
        <v>0</v>
      </c>
      <c r="X157" s="138">
        <v>0</v>
      </c>
      <c r="Y157" s="138">
        <f>$X$157*$K$157</f>
        <v>0</v>
      </c>
      <c r="Z157" s="138">
        <v>0</v>
      </c>
      <c r="AA157" s="139">
        <f>$Z$157*$K$157</f>
        <v>0</v>
      </c>
      <c r="AR157" s="6" t="s">
        <v>145</v>
      </c>
      <c r="AT157" s="6" t="s">
        <v>141</v>
      </c>
      <c r="AU157" s="6" t="s">
        <v>99</v>
      </c>
      <c r="AY157" s="6" t="s">
        <v>140</v>
      </c>
      <c r="BE157" s="87">
        <f>IF($U$157="základní",$N$157,0)</f>
        <v>0</v>
      </c>
      <c r="BF157" s="87">
        <f>IF($U$157="snížená",$N$157,0)</f>
        <v>0</v>
      </c>
      <c r="BG157" s="87">
        <f>IF($U$157="zákl. přenesena",$N$157,0)</f>
        <v>0</v>
      </c>
      <c r="BH157" s="87">
        <f>IF($U$157="sníž. přenesena",$N$157,0)</f>
        <v>0</v>
      </c>
      <c r="BI157" s="87">
        <f>IF($U$157="nulová",$N$157,0)</f>
        <v>0</v>
      </c>
      <c r="BJ157" s="6" t="s">
        <v>75</v>
      </c>
      <c r="BK157" s="87">
        <f>ROUND($L$157*$K$157,2)</f>
        <v>0</v>
      </c>
    </row>
    <row r="158" spans="2:63" s="6" customFormat="1" ht="15.75" customHeight="1">
      <c r="B158" s="22"/>
      <c r="C158" s="133" t="s">
        <v>201</v>
      </c>
      <c r="D158" s="133" t="s">
        <v>141</v>
      </c>
      <c r="E158" s="134" t="s">
        <v>202</v>
      </c>
      <c r="F158" s="211" t="s">
        <v>203</v>
      </c>
      <c r="G158" s="212"/>
      <c r="H158" s="212"/>
      <c r="I158" s="212"/>
      <c r="J158" s="135" t="s">
        <v>198</v>
      </c>
      <c r="K158" s="136">
        <v>4</v>
      </c>
      <c r="L158" s="213">
        <v>0</v>
      </c>
      <c r="M158" s="212"/>
      <c r="N158" s="214">
        <f>ROUND($L$158*$K$158,2)</f>
        <v>0</v>
      </c>
      <c r="O158" s="212"/>
      <c r="P158" s="212"/>
      <c r="Q158" s="212"/>
      <c r="R158" s="24"/>
      <c r="T158" s="137"/>
      <c r="U158" s="30" t="s">
        <v>33</v>
      </c>
      <c r="V158" s="138">
        <v>0</v>
      </c>
      <c r="W158" s="138">
        <f>$V$158*$K$158</f>
        <v>0</v>
      </c>
      <c r="X158" s="138">
        <v>0</v>
      </c>
      <c r="Y158" s="138">
        <f>$X$158*$K$158</f>
        <v>0</v>
      </c>
      <c r="Z158" s="138">
        <v>0</v>
      </c>
      <c r="AA158" s="139">
        <f>$Z$158*$K$158</f>
        <v>0</v>
      </c>
      <c r="AR158" s="6" t="s">
        <v>145</v>
      </c>
      <c r="AT158" s="6" t="s">
        <v>141</v>
      </c>
      <c r="AU158" s="6" t="s">
        <v>99</v>
      </c>
      <c r="AY158" s="6" t="s">
        <v>140</v>
      </c>
      <c r="BE158" s="87">
        <f>IF($U$158="základní",$N$158,0)</f>
        <v>0</v>
      </c>
      <c r="BF158" s="87">
        <f>IF($U$158="snížená",$N$158,0)</f>
        <v>0</v>
      </c>
      <c r="BG158" s="87">
        <f>IF($U$158="zákl. přenesena",$N$158,0)</f>
        <v>0</v>
      </c>
      <c r="BH158" s="87">
        <f>IF($U$158="sníž. přenesena",$N$158,0)</f>
        <v>0</v>
      </c>
      <c r="BI158" s="87">
        <f>IF($U$158="nulová",$N$158,0)</f>
        <v>0</v>
      </c>
      <c r="BJ158" s="6" t="s">
        <v>75</v>
      </c>
      <c r="BK158" s="87">
        <f>ROUND($L$158*$K$158,2)</f>
        <v>0</v>
      </c>
    </row>
    <row r="159" spans="2:63" s="6" customFormat="1" ht="27" customHeight="1">
      <c r="B159" s="22"/>
      <c r="C159" s="133" t="s">
        <v>204</v>
      </c>
      <c r="D159" s="133" t="s">
        <v>141</v>
      </c>
      <c r="E159" s="134" t="s">
        <v>205</v>
      </c>
      <c r="F159" s="211" t="s">
        <v>206</v>
      </c>
      <c r="G159" s="212"/>
      <c r="H159" s="212"/>
      <c r="I159" s="212"/>
      <c r="J159" s="135" t="s">
        <v>198</v>
      </c>
      <c r="K159" s="136">
        <v>4</v>
      </c>
      <c r="L159" s="213">
        <v>0</v>
      </c>
      <c r="M159" s="212"/>
      <c r="N159" s="214">
        <f>ROUND($L$159*$K$159,2)</f>
        <v>0</v>
      </c>
      <c r="O159" s="212"/>
      <c r="P159" s="212"/>
      <c r="Q159" s="212"/>
      <c r="R159" s="24"/>
      <c r="T159" s="137"/>
      <c r="U159" s="30" t="s">
        <v>33</v>
      </c>
      <c r="V159" s="138">
        <v>0</v>
      </c>
      <c r="W159" s="138">
        <f>$V$159*$K$159</f>
        <v>0</v>
      </c>
      <c r="X159" s="138">
        <v>0</v>
      </c>
      <c r="Y159" s="138">
        <f>$X$159*$K$159</f>
        <v>0</v>
      </c>
      <c r="Z159" s="138">
        <v>0</v>
      </c>
      <c r="AA159" s="139">
        <f>$Z$159*$K$159</f>
        <v>0</v>
      </c>
      <c r="AR159" s="6" t="s">
        <v>145</v>
      </c>
      <c r="AT159" s="6" t="s">
        <v>141</v>
      </c>
      <c r="AU159" s="6" t="s">
        <v>99</v>
      </c>
      <c r="AY159" s="6" t="s">
        <v>140</v>
      </c>
      <c r="BE159" s="87">
        <f>IF($U$159="základní",$N$159,0)</f>
        <v>0</v>
      </c>
      <c r="BF159" s="87">
        <f>IF($U$159="snížená",$N$159,0)</f>
        <v>0</v>
      </c>
      <c r="BG159" s="87">
        <f>IF($U$159="zákl. přenesena",$N$159,0)</f>
        <v>0</v>
      </c>
      <c r="BH159" s="87">
        <f>IF($U$159="sníž. přenesena",$N$159,0)</f>
        <v>0</v>
      </c>
      <c r="BI159" s="87">
        <f>IF($U$159="nulová",$N$159,0)</f>
        <v>0</v>
      </c>
      <c r="BJ159" s="6" t="s">
        <v>75</v>
      </c>
      <c r="BK159" s="87">
        <f>ROUND($L$159*$K$159,2)</f>
        <v>0</v>
      </c>
    </row>
    <row r="160" spans="2:63" s="6" customFormat="1" ht="27" customHeight="1">
      <c r="B160" s="22"/>
      <c r="C160" s="133" t="s">
        <v>207</v>
      </c>
      <c r="D160" s="133" t="s">
        <v>141</v>
      </c>
      <c r="E160" s="134" t="s">
        <v>208</v>
      </c>
      <c r="F160" s="211" t="s">
        <v>209</v>
      </c>
      <c r="G160" s="212"/>
      <c r="H160" s="212"/>
      <c r="I160" s="212"/>
      <c r="J160" s="135" t="s">
        <v>210</v>
      </c>
      <c r="K160" s="136">
        <v>143.6</v>
      </c>
      <c r="L160" s="213">
        <v>0</v>
      </c>
      <c r="M160" s="212"/>
      <c r="N160" s="214">
        <f>ROUND($L$160*$K$160,2)</f>
        <v>0</v>
      </c>
      <c r="O160" s="212"/>
      <c r="P160" s="212"/>
      <c r="Q160" s="212"/>
      <c r="R160" s="24"/>
      <c r="T160" s="137"/>
      <c r="U160" s="30" t="s">
        <v>33</v>
      </c>
      <c r="V160" s="138">
        <v>0</v>
      </c>
      <c r="W160" s="138">
        <f>$V$160*$K$160</f>
        <v>0</v>
      </c>
      <c r="X160" s="138">
        <v>0</v>
      </c>
      <c r="Y160" s="138">
        <f>$X$160*$K$160</f>
        <v>0</v>
      </c>
      <c r="Z160" s="138">
        <v>0</v>
      </c>
      <c r="AA160" s="139">
        <f>$Z$160*$K$160</f>
        <v>0</v>
      </c>
      <c r="AR160" s="6" t="s">
        <v>145</v>
      </c>
      <c r="AT160" s="6" t="s">
        <v>141</v>
      </c>
      <c r="AU160" s="6" t="s">
        <v>99</v>
      </c>
      <c r="AY160" s="6" t="s">
        <v>140</v>
      </c>
      <c r="BE160" s="87">
        <f>IF($U$160="základní",$N$160,0)</f>
        <v>0</v>
      </c>
      <c r="BF160" s="87">
        <f>IF($U$160="snížená",$N$160,0)</f>
        <v>0</v>
      </c>
      <c r="BG160" s="87">
        <f>IF($U$160="zákl. přenesena",$N$160,0)</f>
        <v>0</v>
      </c>
      <c r="BH160" s="87">
        <f>IF($U$160="sníž. přenesena",$N$160,0)</f>
        <v>0</v>
      </c>
      <c r="BI160" s="87">
        <f>IF($U$160="nulová",$N$160,0)</f>
        <v>0</v>
      </c>
      <c r="BJ160" s="6" t="s">
        <v>75</v>
      </c>
      <c r="BK160" s="87">
        <f>ROUND($L$160*$K$160,2)</f>
        <v>0</v>
      </c>
    </row>
    <row r="161" spans="2:51" s="6" customFormat="1" ht="15.75" customHeight="1">
      <c r="B161" s="140"/>
      <c r="C161" s="141"/>
      <c r="D161" s="141"/>
      <c r="E161" s="141"/>
      <c r="F161" s="215" t="s">
        <v>211</v>
      </c>
      <c r="G161" s="216"/>
      <c r="H161" s="216"/>
      <c r="I161" s="216"/>
      <c r="J161" s="141"/>
      <c r="K161" s="142">
        <v>143.6</v>
      </c>
      <c r="L161" s="141"/>
      <c r="M161" s="141"/>
      <c r="N161" s="141"/>
      <c r="O161" s="141"/>
      <c r="P161" s="141"/>
      <c r="Q161" s="141"/>
      <c r="R161" s="143"/>
      <c r="T161" s="144"/>
      <c r="U161" s="141"/>
      <c r="V161" s="141"/>
      <c r="W161" s="141"/>
      <c r="X161" s="141"/>
      <c r="Y161" s="141"/>
      <c r="Z161" s="141"/>
      <c r="AA161" s="145"/>
      <c r="AT161" s="146" t="s">
        <v>147</v>
      </c>
      <c r="AU161" s="146" t="s">
        <v>99</v>
      </c>
      <c r="AV161" s="146" t="s">
        <v>99</v>
      </c>
      <c r="AW161" s="146" t="s">
        <v>108</v>
      </c>
      <c r="AX161" s="146" t="s">
        <v>68</v>
      </c>
      <c r="AY161" s="146" t="s">
        <v>140</v>
      </c>
    </row>
    <row r="162" spans="2:63" s="6" customFormat="1" ht="39" customHeight="1">
      <c r="B162" s="22"/>
      <c r="C162" s="133" t="s">
        <v>212</v>
      </c>
      <c r="D162" s="133" t="s">
        <v>141</v>
      </c>
      <c r="E162" s="134" t="s">
        <v>213</v>
      </c>
      <c r="F162" s="211" t="s">
        <v>214</v>
      </c>
      <c r="G162" s="212"/>
      <c r="H162" s="212"/>
      <c r="I162" s="212"/>
      <c r="J162" s="135" t="s">
        <v>210</v>
      </c>
      <c r="K162" s="136">
        <v>143.6</v>
      </c>
      <c r="L162" s="213">
        <v>0</v>
      </c>
      <c r="M162" s="212"/>
      <c r="N162" s="214">
        <f>ROUND($L$162*$K$162,2)</f>
        <v>0</v>
      </c>
      <c r="O162" s="212"/>
      <c r="P162" s="212"/>
      <c r="Q162" s="212"/>
      <c r="R162" s="24"/>
      <c r="T162" s="137"/>
      <c r="U162" s="30" t="s">
        <v>33</v>
      </c>
      <c r="V162" s="138">
        <v>0</v>
      </c>
      <c r="W162" s="138">
        <f>$V$162*$K$162</f>
        <v>0</v>
      </c>
      <c r="X162" s="138">
        <v>0</v>
      </c>
      <c r="Y162" s="138">
        <f>$X$162*$K$162</f>
        <v>0</v>
      </c>
      <c r="Z162" s="138">
        <v>0</v>
      </c>
      <c r="AA162" s="139">
        <f>$Z$162*$K$162</f>
        <v>0</v>
      </c>
      <c r="AR162" s="6" t="s">
        <v>145</v>
      </c>
      <c r="AT162" s="6" t="s">
        <v>141</v>
      </c>
      <c r="AU162" s="6" t="s">
        <v>99</v>
      </c>
      <c r="AY162" s="6" t="s">
        <v>140</v>
      </c>
      <c r="BE162" s="87">
        <f>IF($U$162="základní",$N$162,0)</f>
        <v>0</v>
      </c>
      <c r="BF162" s="87">
        <f>IF($U$162="snížená",$N$162,0)</f>
        <v>0</v>
      </c>
      <c r="BG162" s="87">
        <f>IF($U$162="zákl. přenesena",$N$162,0)</f>
        <v>0</v>
      </c>
      <c r="BH162" s="87">
        <f>IF($U$162="sníž. přenesena",$N$162,0)</f>
        <v>0</v>
      </c>
      <c r="BI162" s="87">
        <f>IF($U$162="nulová",$N$162,0)</f>
        <v>0</v>
      </c>
      <c r="BJ162" s="6" t="s">
        <v>75</v>
      </c>
      <c r="BK162" s="87">
        <f>ROUND($L$162*$K$162,2)</f>
        <v>0</v>
      </c>
    </row>
    <row r="163" spans="2:63" s="6" customFormat="1" ht="39" customHeight="1">
      <c r="B163" s="22"/>
      <c r="C163" s="133" t="s">
        <v>215</v>
      </c>
      <c r="D163" s="133" t="s">
        <v>141</v>
      </c>
      <c r="E163" s="134" t="s">
        <v>216</v>
      </c>
      <c r="F163" s="211" t="s">
        <v>217</v>
      </c>
      <c r="G163" s="212"/>
      <c r="H163" s="212"/>
      <c r="I163" s="212"/>
      <c r="J163" s="135" t="s">
        <v>198</v>
      </c>
      <c r="K163" s="136">
        <v>1</v>
      </c>
      <c r="L163" s="213">
        <v>0</v>
      </c>
      <c r="M163" s="212"/>
      <c r="N163" s="214">
        <f>ROUND($L$163*$K$163,2)</f>
        <v>0</v>
      </c>
      <c r="O163" s="212"/>
      <c r="P163" s="212"/>
      <c r="Q163" s="212"/>
      <c r="R163" s="24"/>
      <c r="T163" s="137"/>
      <c r="U163" s="30" t="s">
        <v>33</v>
      </c>
      <c r="V163" s="138">
        <v>0</v>
      </c>
      <c r="W163" s="138">
        <f>$V$163*$K$163</f>
        <v>0</v>
      </c>
      <c r="X163" s="138">
        <v>0</v>
      </c>
      <c r="Y163" s="138">
        <f>$X$163*$K$163</f>
        <v>0</v>
      </c>
      <c r="Z163" s="138">
        <v>0</v>
      </c>
      <c r="AA163" s="139">
        <f>$Z$163*$K$163</f>
        <v>0</v>
      </c>
      <c r="AR163" s="6" t="s">
        <v>145</v>
      </c>
      <c r="AT163" s="6" t="s">
        <v>141</v>
      </c>
      <c r="AU163" s="6" t="s">
        <v>99</v>
      </c>
      <c r="AY163" s="6" t="s">
        <v>140</v>
      </c>
      <c r="BE163" s="87">
        <f>IF($U$163="základní",$N$163,0)</f>
        <v>0</v>
      </c>
      <c r="BF163" s="87">
        <f>IF($U$163="snížená",$N$163,0)</f>
        <v>0</v>
      </c>
      <c r="BG163" s="87">
        <f>IF($U$163="zákl. přenesena",$N$163,0)</f>
        <v>0</v>
      </c>
      <c r="BH163" s="87">
        <f>IF($U$163="sníž. přenesena",$N$163,0)</f>
        <v>0</v>
      </c>
      <c r="BI163" s="87">
        <f>IF($U$163="nulová",$N$163,0)</f>
        <v>0</v>
      </c>
      <c r="BJ163" s="6" t="s">
        <v>75</v>
      </c>
      <c r="BK163" s="87">
        <f>ROUND($L$163*$K$163,2)</f>
        <v>0</v>
      </c>
    </row>
    <row r="164" spans="2:63" s="6" customFormat="1" ht="15.75" customHeight="1">
      <c r="B164" s="22"/>
      <c r="C164" s="133" t="s">
        <v>7</v>
      </c>
      <c r="D164" s="133" t="s">
        <v>141</v>
      </c>
      <c r="E164" s="134" t="s">
        <v>218</v>
      </c>
      <c r="F164" s="211" t="s">
        <v>219</v>
      </c>
      <c r="G164" s="212"/>
      <c r="H164" s="212"/>
      <c r="I164" s="212"/>
      <c r="J164" s="135" t="s">
        <v>198</v>
      </c>
      <c r="K164" s="136">
        <v>1</v>
      </c>
      <c r="L164" s="213">
        <v>0</v>
      </c>
      <c r="M164" s="212"/>
      <c r="N164" s="214">
        <f>ROUND($L$164*$K$164,2)</f>
        <v>0</v>
      </c>
      <c r="O164" s="212"/>
      <c r="P164" s="212"/>
      <c r="Q164" s="212"/>
      <c r="R164" s="24"/>
      <c r="T164" s="137"/>
      <c r="U164" s="30" t="s">
        <v>33</v>
      </c>
      <c r="V164" s="138">
        <v>0</v>
      </c>
      <c r="W164" s="138">
        <f>$V$164*$K$164</f>
        <v>0</v>
      </c>
      <c r="X164" s="138">
        <v>0</v>
      </c>
      <c r="Y164" s="138">
        <f>$X$164*$K$164</f>
        <v>0</v>
      </c>
      <c r="Z164" s="138">
        <v>0</v>
      </c>
      <c r="AA164" s="139">
        <f>$Z$164*$K$164</f>
        <v>0</v>
      </c>
      <c r="AR164" s="6" t="s">
        <v>145</v>
      </c>
      <c r="AT164" s="6" t="s">
        <v>141</v>
      </c>
      <c r="AU164" s="6" t="s">
        <v>99</v>
      </c>
      <c r="AY164" s="6" t="s">
        <v>140</v>
      </c>
      <c r="BE164" s="87">
        <f>IF($U$164="základní",$N$164,0)</f>
        <v>0</v>
      </c>
      <c r="BF164" s="87">
        <f>IF($U$164="snížená",$N$164,0)</f>
        <v>0</v>
      </c>
      <c r="BG164" s="87">
        <f>IF($U$164="zákl. přenesena",$N$164,0)</f>
        <v>0</v>
      </c>
      <c r="BH164" s="87">
        <f>IF($U$164="sníž. přenesena",$N$164,0)</f>
        <v>0</v>
      </c>
      <c r="BI164" s="87">
        <f>IF($U$164="nulová",$N$164,0)</f>
        <v>0</v>
      </c>
      <c r="BJ164" s="6" t="s">
        <v>75</v>
      </c>
      <c r="BK164" s="87">
        <f>ROUND($L$164*$K$164,2)</f>
        <v>0</v>
      </c>
    </row>
    <row r="165" spans="2:63" s="6" customFormat="1" ht="27" customHeight="1">
      <c r="B165" s="22"/>
      <c r="C165" s="133" t="s">
        <v>220</v>
      </c>
      <c r="D165" s="133" t="s">
        <v>141</v>
      </c>
      <c r="E165" s="134" t="s">
        <v>221</v>
      </c>
      <c r="F165" s="211" t="s">
        <v>222</v>
      </c>
      <c r="G165" s="212"/>
      <c r="H165" s="212"/>
      <c r="I165" s="212"/>
      <c r="J165" s="135" t="s">
        <v>210</v>
      </c>
      <c r="K165" s="136">
        <v>12.35</v>
      </c>
      <c r="L165" s="213">
        <v>0</v>
      </c>
      <c r="M165" s="212"/>
      <c r="N165" s="214">
        <f>ROUND($L$165*$K$165,2)</f>
        <v>0</v>
      </c>
      <c r="O165" s="212"/>
      <c r="P165" s="212"/>
      <c r="Q165" s="212"/>
      <c r="R165" s="24"/>
      <c r="T165" s="137"/>
      <c r="U165" s="30" t="s">
        <v>33</v>
      </c>
      <c r="V165" s="138">
        <v>0</v>
      </c>
      <c r="W165" s="138">
        <f>$V$165*$K$165</f>
        <v>0</v>
      </c>
      <c r="X165" s="138">
        <v>0</v>
      </c>
      <c r="Y165" s="138">
        <f>$X$165*$K$165</f>
        <v>0</v>
      </c>
      <c r="Z165" s="138">
        <v>0</v>
      </c>
      <c r="AA165" s="139">
        <f>$Z$165*$K$165</f>
        <v>0</v>
      </c>
      <c r="AR165" s="6" t="s">
        <v>145</v>
      </c>
      <c r="AT165" s="6" t="s">
        <v>141</v>
      </c>
      <c r="AU165" s="6" t="s">
        <v>99</v>
      </c>
      <c r="AY165" s="6" t="s">
        <v>140</v>
      </c>
      <c r="BE165" s="87">
        <f>IF($U$165="základní",$N$165,0)</f>
        <v>0</v>
      </c>
      <c r="BF165" s="87">
        <f>IF($U$165="snížená",$N$165,0)</f>
        <v>0</v>
      </c>
      <c r="BG165" s="87">
        <f>IF($U$165="zákl. přenesena",$N$165,0)</f>
        <v>0</v>
      </c>
      <c r="BH165" s="87">
        <f>IF($U$165="sníž. přenesena",$N$165,0)</f>
        <v>0</v>
      </c>
      <c r="BI165" s="87">
        <f>IF($U$165="nulová",$N$165,0)</f>
        <v>0</v>
      </c>
      <c r="BJ165" s="6" t="s">
        <v>75</v>
      </c>
      <c r="BK165" s="87">
        <f>ROUND($L$165*$K$165,2)</f>
        <v>0</v>
      </c>
    </row>
    <row r="166" spans="2:63" s="6" customFormat="1" ht="39" customHeight="1">
      <c r="B166" s="22"/>
      <c r="C166" s="133" t="s">
        <v>223</v>
      </c>
      <c r="D166" s="133" t="s">
        <v>141</v>
      </c>
      <c r="E166" s="134" t="s">
        <v>224</v>
      </c>
      <c r="F166" s="211" t="s">
        <v>225</v>
      </c>
      <c r="G166" s="212"/>
      <c r="H166" s="212"/>
      <c r="I166" s="212"/>
      <c r="J166" s="135" t="s">
        <v>226</v>
      </c>
      <c r="K166" s="136">
        <v>343</v>
      </c>
      <c r="L166" s="213">
        <v>0</v>
      </c>
      <c r="M166" s="212"/>
      <c r="N166" s="214">
        <f>ROUND($L$166*$K$166,2)</f>
        <v>0</v>
      </c>
      <c r="O166" s="212"/>
      <c r="P166" s="212"/>
      <c r="Q166" s="212"/>
      <c r="R166" s="24"/>
      <c r="T166" s="137"/>
      <c r="U166" s="30" t="s">
        <v>33</v>
      </c>
      <c r="V166" s="138">
        <v>0.18</v>
      </c>
      <c r="W166" s="138">
        <f>$V$166*$K$166</f>
        <v>61.739999999999995</v>
      </c>
      <c r="X166" s="138">
        <v>0.09599</v>
      </c>
      <c r="Y166" s="138">
        <f>$X$166*$K$166</f>
        <v>32.92457</v>
      </c>
      <c r="Z166" s="138">
        <v>0</v>
      </c>
      <c r="AA166" s="139">
        <f>$Z$166*$K$166</f>
        <v>0</v>
      </c>
      <c r="AR166" s="6" t="s">
        <v>145</v>
      </c>
      <c r="AT166" s="6" t="s">
        <v>141</v>
      </c>
      <c r="AU166" s="6" t="s">
        <v>99</v>
      </c>
      <c r="AY166" s="6" t="s">
        <v>140</v>
      </c>
      <c r="BE166" s="87">
        <f>IF($U$166="základní",$N$166,0)</f>
        <v>0</v>
      </c>
      <c r="BF166" s="87">
        <f>IF($U$166="snížená",$N$166,0)</f>
        <v>0</v>
      </c>
      <c r="BG166" s="87">
        <f>IF($U$166="zákl. přenesena",$N$166,0)</f>
        <v>0</v>
      </c>
      <c r="BH166" s="87">
        <f>IF($U$166="sníž. přenesena",$N$166,0)</f>
        <v>0</v>
      </c>
      <c r="BI166" s="87">
        <f>IF($U$166="nulová",$N$166,0)</f>
        <v>0</v>
      </c>
      <c r="BJ166" s="6" t="s">
        <v>75</v>
      </c>
      <c r="BK166" s="87">
        <f>ROUND($L$166*$K$166,2)</f>
        <v>0</v>
      </c>
    </row>
    <row r="167" spans="2:63" s="6" customFormat="1" ht="27" customHeight="1">
      <c r="B167" s="22"/>
      <c r="C167" s="154" t="s">
        <v>227</v>
      </c>
      <c r="D167" s="154" t="s">
        <v>187</v>
      </c>
      <c r="E167" s="155" t="s">
        <v>228</v>
      </c>
      <c r="F167" s="219" t="s">
        <v>229</v>
      </c>
      <c r="G167" s="220"/>
      <c r="H167" s="220"/>
      <c r="I167" s="220"/>
      <c r="J167" s="156" t="s">
        <v>230</v>
      </c>
      <c r="K167" s="157">
        <v>360</v>
      </c>
      <c r="L167" s="221">
        <v>0</v>
      </c>
      <c r="M167" s="220"/>
      <c r="N167" s="222">
        <f>ROUND($L$167*$K$167,2)</f>
        <v>0</v>
      </c>
      <c r="O167" s="212"/>
      <c r="P167" s="212"/>
      <c r="Q167" s="212"/>
      <c r="R167" s="24"/>
      <c r="T167" s="137"/>
      <c r="U167" s="30" t="s">
        <v>33</v>
      </c>
      <c r="V167" s="138">
        <v>0</v>
      </c>
      <c r="W167" s="138">
        <f>$V$167*$K$167</f>
        <v>0</v>
      </c>
      <c r="X167" s="138">
        <v>0.058</v>
      </c>
      <c r="Y167" s="138">
        <f>$X$167*$K$167</f>
        <v>20.880000000000003</v>
      </c>
      <c r="Z167" s="138">
        <v>0</v>
      </c>
      <c r="AA167" s="139">
        <f>$Z$167*$K$167</f>
        <v>0</v>
      </c>
      <c r="AR167" s="6" t="s">
        <v>172</v>
      </c>
      <c r="AT167" s="6" t="s">
        <v>187</v>
      </c>
      <c r="AU167" s="6" t="s">
        <v>99</v>
      </c>
      <c r="AY167" s="6" t="s">
        <v>140</v>
      </c>
      <c r="BE167" s="87">
        <f>IF($U$167="základní",$N$167,0)</f>
        <v>0</v>
      </c>
      <c r="BF167" s="87">
        <f>IF($U$167="snížená",$N$167,0)</f>
        <v>0</v>
      </c>
      <c r="BG167" s="87">
        <f>IF($U$167="zákl. přenesena",$N$167,0)</f>
        <v>0</v>
      </c>
      <c r="BH167" s="87">
        <f>IF($U$167="sníž. přenesena",$N$167,0)</f>
        <v>0</v>
      </c>
      <c r="BI167" s="87">
        <f>IF($U$167="nulová",$N$167,0)</f>
        <v>0</v>
      </c>
      <c r="BJ167" s="6" t="s">
        <v>75</v>
      </c>
      <c r="BK167" s="87">
        <f>ROUND($L$167*$K$167,2)</f>
        <v>0</v>
      </c>
    </row>
    <row r="168" spans="2:63" s="122" customFormat="1" ht="30.75" customHeight="1">
      <c r="B168" s="123"/>
      <c r="C168" s="124"/>
      <c r="D168" s="132" t="s">
        <v>114</v>
      </c>
      <c r="E168" s="124"/>
      <c r="F168" s="124"/>
      <c r="G168" s="124"/>
      <c r="H168" s="124"/>
      <c r="I168" s="124"/>
      <c r="J168" s="124"/>
      <c r="K168" s="124"/>
      <c r="L168" s="124"/>
      <c r="M168" s="124"/>
      <c r="N168" s="226">
        <f>$BK$168</f>
        <v>0</v>
      </c>
      <c r="O168" s="225"/>
      <c r="P168" s="225"/>
      <c r="Q168" s="225"/>
      <c r="R168" s="126"/>
      <c r="T168" s="127"/>
      <c r="U168" s="124"/>
      <c r="V168" s="124"/>
      <c r="W168" s="128">
        <f>SUM($W$169:$W$174)</f>
        <v>61.194969</v>
      </c>
      <c r="X168" s="124"/>
      <c r="Y168" s="128">
        <f>SUM($Y$169:$Y$174)</f>
        <v>0</v>
      </c>
      <c r="Z168" s="124"/>
      <c r="AA168" s="129">
        <f>SUM($AA$169:$AA$174)</f>
        <v>0</v>
      </c>
      <c r="AR168" s="130" t="s">
        <v>75</v>
      </c>
      <c r="AT168" s="130" t="s">
        <v>67</v>
      </c>
      <c r="AU168" s="130" t="s">
        <v>75</v>
      </c>
      <c r="AY168" s="130" t="s">
        <v>140</v>
      </c>
      <c r="BK168" s="131">
        <f>SUM($BK$169:$BK$174)</f>
        <v>0</v>
      </c>
    </row>
    <row r="169" spans="2:63" s="6" customFormat="1" ht="27" customHeight="1">
      <c r="B169" s="22"/>
      <c r="C169" s="133" t="s">
        <v>231</v>
      </c>
      <c r="D169" s="133" t="s">
        <v>141</v>
      </c>
      <c r="E169" s="134" t="s">
        <v>232</v>
      </c>
      <c r="F169" s="211" t="s">
        <v>233</v>
      </c>
      <c r="G169" s="212"/>
      <c r="H169" s="212"/>
      <c r="I169" s="212"/>
      <c r="J169" s="135" t="s">
        <v>165</v>
      </c>
      <c r="K169" s="136">
        <v>149.744</v>
      </c>
      <c r="L169" s="213">
        <v>0</v>
      </c>
      <c r="M169" s="212"/>
      <c r="N169" s="214">
        <f>ROUND($L$169*$K$169,2)</f>
        <v>0</v>
      </c>
      <c r="O169" s="212"/>
      <c r="P169" s="212"/>
      <c r="Q169" s="212"/>
      <c r="R169" s="24"/>
      <c r="T169" s="137"/>
      <c r="U169" s="30" t="s">
        <v>33</v>
      </c>
      <c r="V169" s="138">
        <v>0.091</v>
      </c>
      <c r="W169" s="138">
        <f>$V$169*$K$169</f>
        <v>13.626704</v>
      </c>
      <c r="X169" s="138">
        <v>0</v>
      </c>
      <c r="Y169" s="138">
        <f>$X$169*$K$169</f>
        <v>0</v>
      </c>
      <c r="Z169" s="138">
        <v>0</v>
      </c>
      <c r="AA169" s="139">
        <f>$Z$169*$K$169</f>
        <v>0</v>
      </c>
      <c r="AR169" s="6" t="s">
        <v>145</v>
      </c>
      <c r="AT169" s="6" t="s">
        <v>141</v>
      </c>
      <c r="AU169" s="6" t="s">
        <v>99</v>
      </c>
      <c r="AY169" s="6" t="s">
        <v>140</v>
      </c>
      <c r="BE169" s="87">
        <f>IF($U$169="základní",$N$169,0)</f>
        <v>0</v>
      </c>
      <c r="BF169" s="87">
        <f>IF($U$169="snížená",$N$169,0)</f>
        <v>0</v>
      </c>
      <c r="BG169" s="87">
        <f>IF($U$169="zákl. přenesena",$N$169,0)</f>
        <v>0</v>
      </c>
      <c r="BH169" s="87">
        <f>IF($U$169="sníž. přenesena",$N$169,0)</f>
        <v>0</v>
      </c>
      <c r="BI169" s="87">
        <f>IF($U$169="nulová",$N$169,0)</f>
        <v>0</v>
      </c>
      <c r="BJ169" s="6" t="s">
        <v>75</v>
      </c>
      <c r="BK169" s="87">
        <f>ROUND($L$169*$K$169,2)</f>
        <v>0</v>
      </c>
    </row>
    <row r="170" spans="2:63" s="6" customFormat="1" ht="27" customHeight="1">
      <c r="B170" s="22"/>
      <c r="C170" s="133" t="s">
        <v>234</v>
      </c>
      <c r="D170" s="133" t="s">
        <v>141</v>
      </c>
      <c r="E170" s="134" t="s">
        <v>235</v>
      </c>
      <c r="F170" s="211" t="s">
        <v>236</v>
      </c>
      <c r="G170" s="212"/>
      <c r="H170" s="212"/>
      <c r="I170" s="212"/>
      <c r="J170" s="135" t="s">
        <v>165</v>
      </c>
      <c r="K170" s="136">
        <v>678.861</v>
      </c>
      <c r="L170" s="213">
        <v>0</v>
      </c>
      <c r="M170" s="212"/>
      <c r="N170" s="214">
        <f>ROUND($L$170*$K$170,2)</f>
        <v>0</v>
      </c>
      <c r="O170" s="212"/>
      <c r="P170" s="212"/>
      <c r="Q170" s="212"/>
      <c r="R170" s="24"/>
      <c r="T170" s="137"/>
      <c r="U170" s="30" t="s">
        <v>33</v>
      </c>
      <c r="V170" s="138">
        <v>0.003</v>
      </c>
      <c r="W170" s="138">
        <f>$V$170*$K$170</f>
        <v>2.036583</v>
      </c>
      <c r="X170" s="138">
        <v>0</v>
      </c>
      <c r="Y170" s="138">
        <f>$X$170*$K$170</f>
        <v>0</v>
      </c>
      <c r="Z170" s="138">
        <v>0</v>
      </c>
      <c r="AA170" s="139">
        <f>$Z$170*$K$170</f>
        <v>0</v>
      </c>
      <c r="AR170" s="6" t="s">
        <v>145</v>
      </c>
      <c r="AT170" s="6" t="s">
        <v>141</v>
      </c>
      <c r="AU170" s="6" t="s">
        <v>99</v>
      </c>
      <c r="AY170" s="6" t="s">
        <v>140</v>
      </c>
      <c r="BE170" s="87">
        <f>IF($U$170="základní",$N$170,0)</f>
        <v>0</v>
      </c>
      <c r="BF170" s="87">
        <f>IF($U$170="snížená",$N$170,0)</f>
        <v>0</v>
      </c>
      <c r="BG170" s="87">
        <f>IF($U$170="zákl. přenesena",$N$170,0)</f>
        <v>0</v>
      </c>
      <c r="BH170" s="87">
        <f>IF($U$170="sníž. přenesena",$N$170,0)</f>
        <v>0</v>
      </c>
      <c r="BI170" s="87">
        <f>IF($U$170="nulová",$N$170,0)</f>
        <v>0</v>
      </c>
      <c r="BJ170" s="6" t="s">
        <v>75</v>
      </c>
      <c r="BK170" s="87">
        <f>ROUND($L$170*$K$170,2)</f>
        <v>0</v>
      </c>
    </row>
    <row r="171" spans="2:51" s="6" customFormat="1" ht="15.75" customHeight="1">
      <c r="B171" s="140"/>
      <c r="C171" s="141"/>
      <c r="D171" s="141"/>
      <c r="E171" s="141"/>
      <c r="F171" s="215" t="s">
        <v>237</v>
      </c>
      <c r="G171" s="216"/>
      <c r="H171" s="216"/>
      <c r="I171" s="216"/>
      <c r="J171" s="141"/>
      <c r="K171" s="142">
        <v>678.861</v>
      </c>
      <c r="L171" s="141"/>
      <c r="M171" s="141"/>
      <c r="N171" s="141"/>
      <c r="O171" s="141"/>
      <c r="P171" s="141"/>
      <c r="Q171" s="141"/>
      <c r="R171" s="143"/>
      <c r="T171" s="144"/>
      <c r="U171" s="141"/>
      <c r="V171" s="141"/>
      <c r="W171" s="141"/>
      <c r="X171" s="141"/>
      <c r="Y171" s="141"/>
      <c r="Z171" s="141"/>
      <c r="AA171" s="145"/>
      <c r="AT171" s="146" t="s">
        <v>147</v>
      </c>
      <c r="AU171" s="146" t="s">
        <v>99</v>
      </c>
      <c r="AV171" s="146" t="s">
        <v>99</v>
      </c>
      <c r="AW171" s="146" t="s">
        <v>108</v>
      </c>
      <c r="AX171" s="146" t="s">
        <v>75</v>
      </c>
      <c r="AY171" s="146" t="s">
        <v>140</v>
      </c>
    </row>
    <row r="172" spans="2:63" s="6" customFormat="1" ht="27" customHeight="1">
      <c r="B172" s="22"/>
      <c r="C172" s="133" t="s">
        <v>238</v>
      </c>
      <c r="D172" s="133" t="s">
        <v>141</v>
      </c>
      <c r="E172" s="134" t="s">
        <v>239</v>
      </c>
      <c r="F172" s="211" t="s">
        <v>240</v>
      </c>
      <c r="G172" s="212"/>
      <c r="H172" s="212"/>
      <c r="I172" s="212"/>
      <c r="J172" s="135" t="s">
        <v>165</v>
      </c>
      <c r="K172" s="136">
        <v>149.744</v>
      </c>
      <c r="L172" s="213">
        <v>0</v>
      </c>
      <c r="M172" s="212"/>
      <c r="N172" s="214">
        <f>ROUND($L$172*$K$172,2)</f>
        <v>0</v>
      </c>
      <c r="O172" s="212"/>
      <c r="P172" s="212"/>
      <c r="Q172" s="212"/>
      <c r="R172" s="24"/>
      <c r="T172" s="137"/>
      <c r="U172" s="30" t="s">
        <v>33</v>
      </c>
      <c r="V172" s="138">
        <v>0</v>
      </c>
      <c r="W172" s="138">
        <f>$V$172*$K$172</f>
        <v>0</v>
      </c>
      <c r="X172" s="138">
        <v>0</v>
      </c>
      <c r="Y172" s="138">
        <f>$X$172*$K$172</f>
        <v>0</v>
      </c>
      <c r="Z172" s="138">
        <v>0</v>
      </c>
      <c r="AA172" s="139">
        <f>$Z$172*$K$172</f>
        <v>0</v>
      </c>
      <c r="AR172" s="6" t="s">
        <v>145</v>
      </c>
      <c r="AT172" s="6" t="s">
        <v>141</v>
      </c>
      <c r="AU172" s="6" t="s">
        <v>99</v>
      </c>
      <c r="AY172" s="6" t="s">
        <v>140</v>
      </c>
      <c r="BE172" s="87">
        <f>IF($U$172="základní",$N$172,0)</f>
        <v>0</v>
      </c>
      <c r="BF172" s="87">
        <f>IF($U$172="snížená",$N$172,0)</f>
        <v>0</v>
      </c>
      <c r="BG172" s="87">
        <f>IF($U$172="zákl. přenesena",$N$172,0)</f>
        <v>0</v>
      </c>
      <c r="BH172" s="87">
        <f>IF($U$172="sníž. přenesena",$N$172,0)</f>
        <v>0</v>
      </c>
      <c r="BI172" s="87">
        <f>IF($U$172="nulová",$N$172,0)</f>
        <v>0</v>
      </c>
      <c r="BJ172" s="6" t="s">
        <v>75</v>
      </c>
      <c r="BK172" s="87">
        <f>ROUND($L$172*$K$172,2)</f>
        <v>0</v>
      </c>
    </row>
    <row r="173" spans="2:63" s="6" customFormat="1" ht="27" customHeight="1">
      <c r="B173" s="22"/>
      <c r="C173" s="133" t="s">
        <v>241</v>
      </c>
      <c r="D173" s="133" t="s">
        <v>141</v>
      </c>
      <c r="E173" s="134" t="s">
        <v>242</v>
      </c>
      <c r="F173" s="211" t="s">
        <v>243</v>
      </c>
      <c r="G173" s="212"/>
      <c r="H173" s="212"/>
      <c r="I173" s="212"/>
      <c r="J173" s="135" t="s">
        <v>165</v>
      </c>
      <c r="K173" s="136">
        <v>105.154</v>
      </c>
      <c r="L173" s="213">
        <v>0</v>
      </c>
      <c r="M173" s="212"/>
      <c r="N173" s="214">
        <f>ROUND($L$173*$K$173,2)</f>
        <v>0</v>
      </c>
      <c r="O173" s="212"/>
      <c r="P173" s="212"/>
      <c r="Q173" s="212"/>
      <c r="R173" s="24"/>
      <c r="T173" s="137"/>
      <c r="U173" s="30" t="s">
        <v>33</v>
      </c>
      <c r="V173" s="138">
        <v>0.397</v>
      </c>
      <c r="W173" s="138">
        <f>$V$173*$K$173</f>
        <v>41.746138</v>
      </c>
      <c r="X173" s="138">
        <v>0</v>
      </c>
      <c r="Y173" s="138">
        <f>$X$173*$K$173</f>
        <v>0</v>
      </c>
      <c r="Z173" s="138">
        <v>0</v>
      </c>
      <c r="AA173" s="139">
        <f>$Z$173*$K$173</f>
        <v>0</v>
      </c>
      <c r="AR173" s="6" t="s">
        <v>145</v>
      </c>
      <c r="AT173" s="6" t="s">
        <v>141</v>
      </c>
      <c r="AU173" s="6" t="s">
        <v>99</v>
      </c>
      <c r="AY173" s="6" t="s">
        <v>140</v>
      </c>
      <c r="BE173" s="87">
        <f>IF($U$173="základní",$N$173,0)</f>
        <v>0</v>
      </c>
      <c r="BF173" s="87">
        <f>IF($U$173="snížená",$N$173,0)</f>
        <v>0</v>
      </c>
      <c r="BG173" s="87">
        <f>IF($U$173="zákl. přenesena",$N$173,0)</f>
        <v>0</v>
      </c>
      <c r="BH173" s="87">
        <f>IF($U$173="sníž. přenesena",$N$173,0)</f>
        <v>0</v>
      </c>
      <c r="BI173" s="87">
        <f>IF($U$173="nulová",$N$173,0)</f>
        <v>0</v>
      </c>
      <c r="BJ173" s="6" t="s">
        <v>75</v>
      </c>
      <c r="BK173" s="87">
        <f>ROUND($L$173*$K$173,2)</f>
        <v>0</v>
      </c>
    </row>
    <row r="174" spans="2:63" s="6" customFormat="1" ht="39" customHeight="1">
      <c r="B174" s="22"/>
      <c r="C174" s="133" t="s">
        <v>244</v>
      </c>
      <c r="D174" s="133" t="s">
        <v>141</v>
      </c>
      <c r="E174" s="134" t="s">
        <v>245</v>
      </c>
      <c r="F174" s="211" t="s">
        <v>246</v>
      </c>
      <c r="G174" s="212"/>
      <c r="H174" s="212"/>
      <c r="I174" s="212"/>
      <c r="J174" s="135" t="s">
        <v>165</v>
      </c>
      <c r="K174" s="136">
        <v>210.308</v>
      </c>
      <c r="L174" s="213">
        <v>0</v>
      </c>
      <c r="M174" s="212"/>
      <c r="N174" s="214">
        <f>ROUND($L$174*$K$174,2)</f>
        <v>0</v>
      </c>
      <c r="O174" s="212"/>
      <c r="P174" s="212"/>
      <c r="Q174" s="212"/>
      <c r="R174" s="24"/>
      <c r="T174" s="137"/>
      <c r="U174" s="30" t="s">
        <v>33</v>
      </c>
      <c r="V174" s="138">
        <v>0.018</v>
      </c>
      <c r="W174" s="138">
        <f>$V$174*$K$174</f>
        <v>3.785544</v>
      </c>
      <c r="X174" s="138">
        <v>0</v>
      </c>
      <c r="Y174" s="138">
        <f>$X$174*$K$174</f>
        <v>0</v>
      </c>
      <c r="Z174" s="138">
        <v>0</v>
      </c>
      <c r="AA174" s="139">
        <f>$Z$174*$K$174</f>
        <v>0</v>
      </c>
      <c r="AR174" s="6" t="s">
        <v>145</v>
      </c>
      <c r="AT174" s="6" t="s">
        <v>141</v>
      </c>
      <c r="AU174" s="6" t="s">
        <v>99</v>
      </c>
      <c r="AY174" s="6" t="s">
        <v>140</v>
      </c>
      <c r="BE174" s="87">
        <f>IF($U$174="základní",$N$174,0)</f>
        <v>0</v>
      </c>
      <c r="BF174" s="87">
        <f>IF($U$174="snížená",$N$174,0)</f>
        <v>0</v>
      </c>
      <c r="BG174" s="87">
        <f>IF($U$174="zákl. přenesena",$N$174,0)</f>
        <v>0</v>
      </c>
      <c r="BH174" s="87">
        <f>IF($U$174="sníž. přenesena",$N$174,0)</f>
        <v>0</v>
      </c>
      <c r="BI174" s="87">
        <f>IF($U$174="nulová",$N$174,0)</f>
        <v>0</v>
      </c>
      <c r="BJ174" s="6" t="s">
        <v>75</v>
      </c>
      <c r="BK174" s="87">
        <f>ROUND($L$174*$K$174,2)</f>
        <v>0</v>
      </c>
    </row>
    <row r="175" spans="2:63" s="6" customFormat="1" ht="51" customHeight="1">
      <c r="B175" s="22"/>
      <c r="C175" s="23"/>
      <c r="D175" s="125" t="s">
        <v>247</v>
      </c>
      <c r="E175" s="23"/>
      <c r="F175" s="23"/>
      <c r="G175" s="23"/>
      <c r="H175" s="23"/>
      <c r="I175" s="23"/>
      <c r="J175" s="23"/>
      <c r="K175" s="23"/>
      <c r="L175" s="23"/>
      <c r="M175" s="23"/>
      <c r="N175" s="224">
        <f>$BK$175</f>
        <v>0</v>
      </c>
      <c r="O175" s="178"/>
      <c r="P175" s="178"/>
      <c r="Q175" s="178"/>
      <c r="R175" s="24"/>
      <c r="T175" s="158"/>
      <c r="U175" s="42"/>
      <c r="V175" s="42"/>
      <c r="W175" s="42"/>
      <c r="X175" s="42"/>
      <c r="Y175" s="42"/>
      <c r="Z175" s="42"/>
      <c r="AA175" s="44"/>
      <c r="AT175" s="6" t="s">
        <v>67</v>
      </c>
      <c r="AU175" s="6" t="s">
        <v>68</v>
      </c>
      <c r="AY175" s="6" t="s">
        <v>248</v>
      </c>
      <c r="BK175" s="87">
        <v>0</v>
      </c>
    </row>
    <row r="176" spans="2:18" s="6" customFormat="1" ht="7.5" customHeight="1">
      <c r="B176" s="45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7"/>
    </row>
    <row r="177" s="2" customFormat="1" ht="14.25" customHeight="1">
      <c r="N177" s="1"/>
    </row>
    <row r="178" ht="14.25" customHeight="1">
      <c r="N178" s="1"/>
    </row>
    <row r="179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$N$175</f>
        <v>0</v>
      </c>
    </row>
  </sheetData>
  <sheetProtection password="CC35" sheet="1" objects="1" scenarios="1" formatColumns="0" formatRows="0" sort="0" autoFilter="0"/>
  <mergeCells count="186">
    <mergeCell ref="N175:Q175"/>
    <mergeCell ref="H1:K1"/>
    <mergeCell ref="S2:AC2"/>
    <mergeCell ref="F174:I174"/>
    <mergeCell ref="L174:M174"/>
    <mergeCell ref="N174:Q174"/>
    <mergeCell ref="N121:Q121"/>
    <mergeCell ref="N122:Q122"/>
    <mergeCell ref="N123:Q123"/>
    <mergeCell ref="N138:Q138"/>
    <mergeCell ref="N139:Q139"/>
    <mergeCell ref="N155:Q155"/>
    <mergeCell ref="N168:Q168"/>
    <mergeCell ref="F171:I171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0:I170"/>
    <mergeCell ref="L170:M170"/>
    <mergeCell ref="N170:Q170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1:I161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2:I152"/>
    <mergeCell ref="F153:I153"/>
    <mergeCell ref="L153:M153"/>
    <mergeCell ref="N153:Q153"/>
    <mergeCell ref="F154:I154"/>
    <mergeCell ref="F156:I156"/>
    <mergeCell ref="L156:M156"/>
    <mergeCell ref="N156:Q156"/>
    <mergeCell ref="F149:I149"/>
    <mergeCell ref="L149:M149"/>
    <mergeCell ref="N149:Q149"/>
    <mergeCell ref="F150:I150"/>
    <mergeCell ref="F151:I151"/>
    <mergeCell ref="L151:M151"/>
    <mergeCell ref="N151:Q151"/>
    <mergeCell ref="F145:I145"/>
    <mergeCell ref="F146:I146"/>
    <mergeCell ref="L146:M146"/>
    <mergeCell ref="N146:Q146"/>
    <mergeCell ref="F147:I147"/>
    <mergeCell ref="F148:I148"/>
    <mergeCell ref="F142:I142"/>
    <mergeCell ref="L142:M142"/>
    <mergeCell ref="N142:Q142"/>
    <mergeCell ref="F143:I143"/>
    <mergeCell ref="F144:I144"/>
    <mergeCell ref="L144:M144"/>
    <mergeCell ref="N144:Q144"/>
    <mergeCell ref="F136:I136"/>
    <mergeCell ref="F137:I137"/>
    <mergeCell ref="F140:I140"/>
    <mergeCell ref="L140:M140"/>
    <mergeCell ref="N140:Q140"/>
    <mergeCell ref="F141:I14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29:I129"/>
    <mergeCell ref="F130:I130"/>
    <mergeCell ref="L130:M130"/>
    <mergeCell ref="N130:Q130"/>
    <mergeCell ref="F131:I131"/>
    <mergeCell ref="L131:M131"/>
    <mergeCell ref="N131:Q131"/>
    <mergeCell ref="F125:I125"/>
    <mergeCell ref="F126:I126"/>
    <mergeCell ref="F127:I127"/>
    <mergeCell ref="L127:M127"/>
    <mergeCell ref="N127:Q127"/>
    <mergeCell ref="F128:I128"/>
    <mergeCell ref="F120:I120"/>
    <mergeCell ref="L120:M120"/>
    <mergeCell ref="N120:Q120"/>
    <mergeCell ref="F124:I124"/>
    <mergeCell ref="L124:M124"/>
    <mergeCell ref="N124:Q124"/>
    <mergeCell ref="C110:Q110"/>
    <mergeCell ref="F112:P112"/>
    <mergeCell ref="F113:P113"/>
    <mergeCell ref="M115:P115"/>
    <mergeCell ref="M117:Q117"/>
    <mergeCell ref="M118:Q118"/>
    <mergeCell ref="D101:H101"/>
    <mergeCell ref="I101:J101"/>
    <mergeCell ref="N101:Q101"/>
    <mergeCell ref="I102:J102"/>
    <mergeCell ref="N102:Q102"/>
    <mergeCell ref="L104:Q104"/>
    <mergeCell ref="D99:H99"/>
    <mergeCell ref="I99:J99"/>
    <mergeCell ref="N99:Q99"/>
    <mergeCell ref="D100:H100"/>
    <mergeCell ref="I100:J100"/>
    <mergeCell ref="N100:Q100"/>
    <mergeCell ref="N96:Q96"/>
    <mergeCell ref="D97:H97"/>
    <mergeCell ref="I97:J97"/>
    <mergeCell ref="N97:Q97"/>
    <mergeCell ref="D98:H98"/>
    <mergeCell ref="I98:J98"/>
    <mergeCell ref="N98:Q98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3" width="10.5" style="2" hidden="1" customWidth="1"/>
    <col min="64" max="16384" width="10.5" style="1" customWidth="1"/>
  </cols>
  <sheetData>
    <row r="1" spans="1:256" s="3" customFormat="1" ht="22.5" customHeight="1">
      <c r="A1" s="232"/>
      <c r="B1" s="229"/>
      <c r="C1" s="229"/>
      <c r="D1" s="230" t="s">
        <v>1</v>
      </c>
      <c r="E1" s="229"/>
      <c r="F1" s="231" t="s">
        <v>261</v>
      </c>
      <c r="G1" s="231"/>
      <c r="H1" s="233" t="s">
        <v>262</v>
      </c>
      <c r="I1" s="233"/>
      <c r="J1" s="233"/>
      <c r="K1" s="233"/>
      <c r="L1" s="231" t="s">
        <v>263</v>
      </c>
      <c r="M1" s="229"/>
      <c r="N1" s="229"/>
      <c r="O1" s="230" t="s">
        <v>98</v>
      </c>
      <c r="P1" s="229"/>
      <c r="Q1" s="229"/>
      <c r="R1" s="229"/>
      <c r="S1" s="231" t="s">
        <v>264</v>
      </c>
      <c r="T1" s="231"/>
      <c r="U1" s="232"/>
      <c r="V1" s="2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97" t="s">
        <v>5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61" t="s">
        <v>100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198" t="str">
        <f>'Rekapitulace stavby'!$K$6</f>
        <v>VM05 - MŠ Litvínov - venkovní úpravy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1"/>
      <c r="R6" s="12"/>
    </row>
    <row r="7" spans="2:18" s="6" customFormat="1" ht="18.75" customHeight="1">
      <c r="B7" s="22"/>
      <c r="C7" s="23"/>
      <c r="D7" s="15" t="s">
        <v>101</v>
      </c>
      <c r="E7" s="23"/>
      <c r="F7" s="166" t="s">
        <v>249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23"/>
      <c r="R7" s="24"/>
    </row>
    <row r="8" spans="2:18" s="6" customFormat="1" ht="7.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2:18" s="6" customFormat="1" ht="15" customHeight="1">
      <c r="B9" s="22"/>
      <c r="C9" s="23"/>
      <c r="D9" s="16" t="s">
        <v>16</v>
      </c>
      <c r="E9" s="23"/>
      <c r="F9" s="17" t="s">
        <v>17</v>
      </c>
      <c r="G9" s="23"/>
      <c r="H9" s="23"/>
      <c r="I9" s="23"/>
      <c r="J9" s="23"/>
      <c r="K9" s="23"/>
      <c r="L9" s="23"/>
      <c r="M9" s="16" t="s">
        <v>18</v>
      </c>
      <c r="N9" s="23"/>
      <c r="O9" s="199" t="str">
        <f>'Rekapitulace stavby'!$AN$8</f>
        <v>27.01.2014</v>
      </c>
      <c r="P9" s="178"/>
      <c r="Q9" s="23"/>
      <c r="R9" s="24"/>
    </row>
    <row r="10" spans="2:18" s="6" customFormat="1" ht="7.5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2:18" s="6" customFormat="1" ht="15" customHeight="1">
      <c r="B11" s="22"/>
      <c r="C11" s="23"/>
      <c r="D11" s="16" t="s">
        <v>20</v>
      </c>
      <c r="E11" s="23"/>
      <c r="F11" s="23"/>
      <c r="G11" s="23"/>
      <c r="H11" s="23"/>
      <c r="I11" s="23"/>
      <c r="J11" s="23"/>
      <c r="K11" s="23"/>
      <c r="L11" s="23"/>
      <c r="M11" s="16" t="s">
        <v>21</v>
      </c>
      <c r="N11" s="23"/>
      <c r="O11" s="179">
        <f>IF('Rekapitulace stavby'!$AN$10="","",'Rekapitulace stavby'!$AN$10)</f>
      </c>
      <c r="P11" s="178"/>
      <c r="Q11" s="23"/>
      <c r="R11" s="24"/>
    </row>
    <row r="12" spans="2:18" s="6" customFormat="1" ht="18.75" customHeight="1">
      <c r="B12" s="22"/>
      <c r="C12" s="23"/>
      <c r="D12" s="23"/>
      <c r="E12" s="17" t="str">
        <f>IF('Rekapitulace stavby'!$E$11="","",'Rekapitulace stavby'!$E$11)</f>
        <v> </v>
      </c>
      <c r="F12" s="23"/>
      <c r="G12" s="23"/>
      <c r="H12" s="23"/>
      <c r="I12" s="23"/>
      <c r="J12" s="23"/>
      <c r="K12" s="23"/>
      <c r="L12" s="23"/>
      <c r="M12" s="16" t="s">
        <v>22</v>
      </c>
      <c r="N12" s="23"/>
      <c r="O12" s="179">
        <f>IF('Rekapitulace stavby'!$AN$11="","",'Rekapitulace stavby'!$AN$11)</f>
      </c>
      <c r="P12" s="178"/>
      <c r="Q12" s="23"/>
      <c r="R12" s="24"/>
    </row>
    <row r="13" spans="2:18" s="6" customFormat="1" ht="7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2:18" s="6" customFormat="1" ht="15" customHeight="1">
      <c r="B14" s="22"/>
      <c r="C14" s="23"/>
      <c r="D14" s="16" t="s">
        <v>23</v>
      </c>
      <c r="E14" s="23"/>
      <c r="F14" s="23"/>
      <c r="G14" s="23"/>
      <c r="H14" s="23"/>
      <c r="I14" s="23"/>
      <c r="J14" s="23"/>
      <c r="K14" s="23"/>
      <c r="L14" s="23"/>
      <c r="M14" s="16" t="s">
        <v>21</v>
      </c>
      <c r="N14" s="23"/>
      <c r="O14" s="200" t="str">
        <f>IF('Rekapitulace stavby'!$AN$13="","",'Rekapitulace stavby'!$AN$13)</f>
        <v>Vyplň údaj</v>
      </c>
      <c r="P14" s="178"/>
      <c r="Q14" s="23"/>
      <c r="R14" s="24"/>
    </row>
    <row r="15" spans="2:18" s="6" customFormat="1" ht="18.75" customHeight="1">
      <c r="B15" s="22"/>
      <c r="C15" s="23"/>
      <c r="D15" s="23"/>
      <c r="E15" s="200" t="str">
        <f>IF('Rekapitulace stavby'!$E$14="","",'Rekapitulace stavby'!$E$14)</f>
        <v>Vyplň údaj</v>
      </c>
      <c r="F15" s="178"/>
      <c r="G15" s="178"/>
      <c r="H15" s="178"/>
      <c r="I15" s="178"/>
      <c r="J15" s="178"/>
      <c r="K15" s="178"/>
      <c r="L15" s="178"/>
      <c r="M15" s="16" t="s">
        <v>22</v>
      </c>
      <c r="N15" s="23"/>
      <c r="O15" s="200" t="str">
        <f>IF('Rekapitulace stavby'!$AN$14="","",'Rekapitulace stavby'!$AN$14)</f>
        <v>Vyplň údaj</v>
      </c>
      <c r="P15" s="178"/>
      <c r="Q15" s="23"/>
      <c r="R15" s="24"/>
    </row>
    <row r="16" spans="2:18" s="6" customFormat="1" ht="7.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6" customFormat="1" ht="15" customHeight="1">
      <c r="B17" s="22"/>
      <c r="C17" s="23"/>
      <c r="D17" s="16" t="s">
        <v>25</v>
      </c>
      <c r="E17" s="23"/>
      <c r="F17" s="23"/>
      <c r="G17" s="23"/>
      <c r="H17" s="23"/>
      <c r="I17" s="23"/>
      <c r="J17" s="23"/>
      <c r="K17" s="23"/>
      <c r="L17" s="23"/>
      <c r="M17" s="16" t="s">
        <v>21</v>
      </c>
      <c r="N17" s="23"/>
      <c r="O17" s="179">
        <f>IF('Rekapitulace stavby'!$AN$16="","",'Rekapitulace stavby'!$AN$16)</f>
      </c>
      <c r="P17" s="178"/>
      <c r="Q17" s="23"/>
      <c r="R17" s="24"/>
    </row>
    <row r="18" spans="2:18" s="6" customFormat="1" ht="18.75" customHeight="1">
      <c r="B18" s="22"/>
      <c r="C18" s="23"/>
      <c r="D18" s="23"/>
      <c r="E18" s="17" t="str">
        <f>IF('Rekapitulace stavby'!$E$17="","",'Rekapitulace stavby'!$E$17)</f>
        <v> </v>
      </c>
      <c r="F18" s="23"/>
      <c r="G18" s="23"/>
      <c r="H18" s="23"/>
      <c r="I18" s="23"/>
      <c r="J18" s="23"/>
      <c r="K18" s="23"/>
      <c r="L18" s="23"/>
      <c r="M18" s="16" t="s">
        <v>22</v>
      </c>
      <c r="N18" s="23"/>
      <c r="O18" s="179">
        <f>IF('Rekapitulace stavby'!$AN$17="","",'Rekapitulace stavby'!$AN$17)</f>
      </c>
      <c r="P18" s="178"/>
      <c r="Q18" s="23"/>
      <c r="R18" s="24"/>
    </row>
    <row r="19" spans="2:18" s="6" customFormat="1" ht="7.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6" customFormat="1" ht="15" customHeight="1">
      <c r="B20" s="22"/>
      <c r="C20" s="23"/>
      <c r="D20" s="16" t="s">
        <v>27</v>
      </c>
      <c r="E20" s="23"/>
      <c r="F20" s="23"/>
      <c r="G20" s="23"/>
      <c r="H20" s="23"/>
      <c r="I20" s="23"/>
      <c r="J20" s="23"/>
      <c r="K20" s="23"/>
      <c r="L20" s="23"/>
      <c r="M20" s="16" t="s">
        <v>21</v>
      </c>
      <c r="N20" s="23"/>
      <c r="O20" s="179">
        <f>IF('Rekapitulace stavby'!$AN$19="","",'Rekapitulace stavby'!$AN$19)</f>
      </c>
      <c r="P20" s="178"/>
      <c r="Q20" s="23"/>
      <c r="R20" s="24"/>
    </row>
    <row r="21" spans="2:18" s="6" customFormat="1" ht="18.75" customHeight="1">
      <c r="B21" s="22"/>
      <c r="C21" s="23"/>
      <c r="D21" s="23"/>
      <c r="E21" s="17" t="str">
        <f>IF('Rekapitulace stavby'!$E$20="","",'Rekapitulace stavby'!$E$20)</f>
        <v> </v>
      </c>
      <c r="F21" s="23"/>
      <c r="G21" s="23"/>
      <c r="H21" s="23"/>
      <c r="I21" s="23"/>
      <c r="J21" s="23"/>
      <c r="K21" s="23"/>
      <c r="L21" s="23"/>
      <c r="M21" s="16" t="s">
        <v>22</v>
      </c>
      <c r="N21" s="23"/>
      <c r="O21" s="179">
        <f>IF('Rekapitulace stavby'!$AN$20="","",'Rekapitulace stavby'!$AN$20)</f>
      </c>
      <c r="P21" s="178"/>
      <c r="Q21" s="23"/>
      <c r="R21" s="24"/>
    </row>
    <row r="22" spans="2:18" s="6" customFormat="1" ht="7.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6" customFormat="1" ht="7.5" customHeight="1">
      <c r="B23" s="22"/>
      <c r="C23" s="2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3"/>
      <c r="R23" s="24"/>
    </row>
    <row r="24" spans="2:18" s="6" customFormat="1" ht="15" customHeight="1">
      <c r="B24" s="22"/>
      <c r="C24" s="23"/>
      <c r="D24" s="95" t="s">
        <v>103</v>
      </c>
      <c r="E24" s="23"/>
      <c r="F24" s="23"/>
      <c r="G24" s="23"/>
      <c r="H24" s="23"/>
      <c r="I24" s="23"/>
      <c r="J24" s="23"/>
      <c r="K24" s="23"/>
      <c r="L24" s="23"/>
      <c r="M24" s="168">
        <f>$N$88</f>
        <v>0</v>
      </c>
      <c r="N24" s="178"/>
      <c r="O24" s="178"/>
      <c r="P24" s="178"/>
      <c r="Q24" s="23"/>
      <c r="R24" s="24"/>
    </row>
    <row r="25" spans="2:18" s="6" customFormat="1" ht="15" customHeight="1">
      <c r="B25" s="22"/>
      <c r="C25" s="23"/>
      <c r="D25" s="21" t="s">
        <v>90</v>
      </c>
      <c r="E25" s="23"/>
      <c r="F25" s="23"/>
      <c r="G25" s="23"/>
      <c r="H25" s="23"/>
      <c r="I25" s="23"/>
      <c r="J25" s="23"/>
      <c r="K25" s="23"/>
      <c r="L25" s="23"/>
      <c r="M25" s="168">
        <f>$N$91</f>
        <v>0</v>
      </c>
      <c r="N25" s="178"/>
      <c r="O25" s="178"/>
      <c r="P25" s="178"/>
      <c r="Q25" s="23"/>
      <c r="R25" s="24"/>
    </row>
    <row r="26" spans="2:18" s="6" customFormat="1" ht="7.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6" customFormat="1" ht="26.25" customHeight="1">
      <c r="B27" s="22"/>
      <c r="C27" s="23"/>
      <c r="D27" s="96" t="s">
        <v>31</v>
      </c>
      <c r="E27" s="23"/>
      <c r="F27" s="23"/>
      <c r="G27" s="23"/>
      <c r="H27" s="23"/>
      <c r="I27" s="23"/>
      <c r="J27" s="23"/>
      <c r="K27" s="23"/>
      <c r="L27" s="23"/>
      <c r="M27" s="201">
        <f>ROUNDUP($M$24+$M$25,2)</f>
        <v>0</v>
      </c>
      <c r="N27" s="178"/>
      <c r="O27" s="178"/>
      <c r="P27" s="178"/>
      <c r="Q27" s="23"/>
      <c r="R27" s="24"/>
    </row>
    <row r="28" spans="2:18" s="6" customFormat="1" ht="7.5" customHeight="1">
      <c r="B28" s="22"/>
      <c r="C28" s="23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3"/>
      <c r="R28" s="24"/>
    </row>
    <row r="29" spans="2:18" s="6" customFormat="1" ht="15" customHeight="1">
      <c r="B29" s="22"/>
      <c r="C29" s="23"/>
      <c r="D29" s="28" t="s">
        <v>32</v>
      </c>
      <c r="E29" s="28" t="s">
        <v>33</v>
      </c>
      <c r="F29" s="29">
        <v>0.21</v>
      </c>
      <c r="G29" s="97" t="s">
        <v>34</v>
      </c>
      <c r="H29" s="202">
        <f>ROUNDUP((((SUM($BE$91:$BE$98)+SUM($BE$116:$BE$120))+SUM($BE$121:$BE$122))),2)</f>
        <v>0</v>
      </c>
      <c r="I29" s="178"/>
      <c r="J29" s="178"/>
      <c r="K29" s="23"/>
      <c r="L29" s="23"/>
      <c r="M29" s="202">
        <f>ROUNDUP((((SUM($BE$91:$BE$98)+SUM($BE$116:$BE$120))*$F$29)+SUM($BE$121:$BE$122)*$F$29),1)</f>
        <v>0</v>
      </c>
      <c r="N29" s="178"/>
      <c r="O29" s="178"/>
      <c r="P29" s="178"/>
      <c r="Q29" s="23"/>
      <c r="R29" s="24"/>
    </row>
    <row r="30" spans="2:18" s="6" customFormat="1" ht="15" customHeight="1">
      <c r="B30" s="22"/>
      <c r="C30" s="23"/>
      <c r="D30" s="23"/>
      <c r="E30" s="28" t="s">
        <v>35</v>
      </c>
      <c r="F30" s="29">
        <v>0.15</v>
      </c>
      <c r="G30" s="97" t="s">
        <v>34</v>
      </c>
      <c r="H30" s="202">
        <f>ROUNDUP((((SUM($BF$91:$BF$98)+SUM($BF$116:$BF$120))+SUM($BF$121:$BF$122))),2)</f>
        <v>0</v>
      </c>
      <c r="I30" s="178"/>
      <c r="J30" s="178"/>
      <c r="K30" s="23"/>
      <c r="L30" s="23"/>
      <c r="M30" s="202">
        <f>ROUNDUP((((SUM($BF$91:$BF$98)+SUM($BF$116:$BF$120))*$F$30)+SUM($BF$121:$BF$122)*$F$30),1)</f>
        <v>0</v>
      </c>
      <c r="N30" s="178"/>
      <c r="O30" s="178"/>
      <c r="P30" s="178"/>
      <c r="Q30" s="23"/>
      <c r="R30" s="24"/>
    </row>
    <row r="31" spans="2:18" s="6" customFormat="1" ht="15" customHeight="1" hidden="1">
      <c r="B31" s="22"/>
      <c r="C31" s="23"/>
      <c r="D31" s="23"/>
      <c r="E31" s="28" t="s">
        <v>36</v>
      </c>
      <c r="F31" s="29">
        <v>0.21</v>
      </c>
      <c r="G31" s="97" t="s">
        <v>34</v>
      </c>
      <c r="H31" s="202">
        <f>ROUNDUP((((SUM($BG$91:$BG$98)+SUM($BG$116:$BG$120))+SUM($BG$121:$BG$122))),2)</f>
        <v>0</v>
      </c>
      <c r="I31" s="178"/>
      <c r="J31" s="178"/>
      <c r="K31" s="23"/>
      <c r="L31" s="23"/>
      <c r="M31" s="202">
        <v>0</v>
      </c>
      <c r="N31" s="178"/>
      <c r="O31" s="178"/>
      <c r="P31" s="178"/>
      <c r="Q31" s="23"/>
      <c r="R31" s="24"/>
    </row>
    <row r="32" spans="2:18" s="6" customFormat="1" ht="15" customHeight="1" hidden="1">
      <c r="B32" s="22"/>
      <c r="C32" s="23"/>
      <c r="D32" s="23"/>
      <c r="E32" s="28" t="s">
        <v>37</v>
      </c>
      <c r="F32" s="29">
        <v>0.15</v>
      </c>
      <c r="G32" s="97" t="s">
        <v>34</v>
      </c>
      <c r="H32" s="202">
        <f>ROUNDUP((((SUM($BH$91:$BH$98)+SUM($BH$116:$BH$120))+SUM($BH$121:$BH$122))),2)</f>
        <v>0</v>
      </c>
      <c r="I32" s="178"/>
      <c r="J32" s="178"/>
      <c r="K32" s="23"/>
      <c r="L32" s="23"/>
      <c r="M32" s="202">
        <v>0</v>
      </c>
      <c r="N32" s="178"/>
      <c r="O32" s="178"/>
      <c r="P32" s="178"/>
      <c r="Q32" s="23"/>
      <c r="R32" s="24"/>
    </row>
    <row r="33" spans="2:18" s="6" customFormat="1" ht="15" customHeight="1" hidden="1">
      <c r="B33" s="22"/>
      <c r="C33" s="23"/>
      <c r="D33" s="23"/>
      <c r="E33" s="28" t="s">
        <v>38</v>
      </c>
      <c r="F33" s="29">
        <v>0</v>
      </c>
      <c r="G33" s="97" t="s">
        <v>34</v>
      </c>
      <c r="H33" s="202">
        <f>ROUNDUP((((SUM($BI$91:$BI$98)+SUM($BI$116:$BI$120))+SUM($BI$121:$BI$122))),2)</f>
        <v>0</v>
      </c>
      <c r="I33" s="178"/>
      <c r="J33" s="178"/>
      <c r="K33" s="23"/>
      <c r="L33" s="23"/>
      <c r="M33" s="202">
        <v>0</v>
      </c>
      <c r="N33" s="178"/>
      <c r="O33" s="178"/>
      <c r="P33" s="178"/>
      <c r="Q33" s="23"/>
      <c r="R33" s="24"/>
    </row>
    <row r="34" spans="2:18" s="6" customFormat="1" ht="7.5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</row>
    <row r="35" spans="2:18" s="6" customFormat="1" ht="26.25" customHeight="1">
      <c r="B35" s="22"/>
      <c r="C35" s="32"/>
      <c r="D35" s="33" t="s">
        <v>39</v>
      </c>
      <c r="E35" s="34"/>
      <c r="F35" s="34"/>
      <c r="G35" s="98" t="s">
        <v>40</v>
      </c>
      <c r="H35" s="35" t="s">
        <v>41</v>
      </c>
      <c r="I35" s="34"/>
      <c r="J35" s="34"/>
      <c r="K35" s="34"/>
      <c r="L35" s="176">
        <f>ROUNDUP(SUM($M$27:$M$33),2)</f>
        <v>0</v>
      </c>
      <c r="M35" s="175"/>
      <c r="N35" s="175"/>
      <c r="O35" s="175"/>
      <c r="P35" s="177"/>
      <c r="Q35" s="32"/>
      <c r="R35" s="24"/>
    </row>
    <row r="36" spans="2:18" s="6" customFormat="1" ht="1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6" customFormat="1" ht="1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2"/>
      <c r="C50" s="23"/>
      <c r="D50" s="36" t="s">
        <v>42</v>
      </c>
      <c r="E50" s="37"/>
      <c r="F50" s="37"/>
      <c r="G50" s="37"/>
      <c r="H50" s="38"/>
      <c r="I50" s="23"/>
      <c r="J50" s="36" t="s">
        <v>43</v>
      </c>
      <c r="K50" s="37"/>
      <c r="L50" s="37"/>
      <c r="M50" s="37"/>
      <c r="N50" s="37"/>
      <c r="O50" s="37"/>
      <c r="P50" s="38"/>
      <c r="Q50" s="23"/>
      <c r="R50" s="24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2"/>
      <c r="C59" s="23"/>
      <c r="D59" s="41" t="s">
        <v>44</v>
      </c>
      <c r="E59" s="42"/>
      <c r="F59" s="42"/>
      <c r="G59" s="43" t="s">
        <v>45</v>
      </c>
      <c r="H59" s="44"/>
      <c r="I59" s="23"/>
      <c r="J59" s="41" t="s">
        <v>44</v>
      </c>
      <c r="K59" s="42"/>
      <c r="L59" s="42"/>
      <c r="M59" s="42"/>
      <c r="N59" s="43" t="s">
        <v>45</v>
      </c>
      <c r="O59" s="42"/>
      <c r="P59" s="44"/>
      <c r="Q59" s="23"/>
      <c r="R59" s="24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2"/>
      <c r="C61" s="23"/>
      <c r="D61" s="36" t="s">
        <v>46</v>
      </c>
      <c r="E61" s="37"/>
      <c r="F61" s="37"/>
      <c r="G61" s="37"/>
      <c r="H61" s="38"/>
      <c r="I61" s="23"/>
      <c r="J61" s="36" t="s">
        <v>47</v>
      </c>
      <c r="K61" s="37"/>
      <c r="L61" s="37"/>
      <c r="M61" s="37"/>
      <c r="N61" s="37"/>
      <c r="O61" s="37"/>
      <c r="P61" s="38"/>
      <c r="Q61" s="23"/>
      <c r="R61" s="24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2"/>
      <c r="C70" s="23"/>
      <c r="D70" s="41" t="s">
        <v>44</v>
      </c>
      <c r="E70" s="42"/>
      <c r="F70" s="42"/>
      <c r="G70" s="43" t="s">
        <v>45</v>
      </c>
      <c r="H70" s="44"/>
      <c r="I70" s="23"/>
      <c r="J70" s="41" t="s">
        <v>44</v>
      </c>
      <c r="K70" s="42"/>
      <c r="L70" s="42"/>
      <c r="M70" s="42"/>
      <c r="N70" s="43" t="s">
        <v>45</v>
      </c>
      <c r="O70" s="42"/>
      <c r="P70" s="44"/>
      <c r="Q70" s="23"/>
      <c r="R70" s="24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9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1"/>
    </row>
    <row r="76" spans="2:21" s="6" customFormat="1" ht="37.5" customHeight="1">
      <c r="B76" s="22"/>
      <c r="C76" s="161" t="s">
        <v>104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4"/>
      <c r="T76" s="23"/>
      <c r="U76" s="23"/>
    </row>
    <row r="77" spans="2:21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T77" s="23"/>
      <c r="U77" s="23"/>
    </row>
    <row r="78" spans="2:21" s="6" customFormat="1" ht="15" customHeight="1">
      <c r="B78" s="22"/>
      <c r="C78" s="16" t="s">
        <v>14</v>
      </c>
      <c r="D78" s="23"/>
      <c r="E78" s="23"/>
      <c r="F78" s="198" t="str">
        <f>$F$6</f>
        <v>VM05 - MŠ Litvínov - venkovní úpravy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23"/>
      <c r="R78" s="24"/>
      <c r="T78" s="23"/>
      <c r="U78" s="23"/>
    </row>
    <row r="79" spans="2:21" s="6" customFormat="1" ht="15" customHeight="1">
      <c r="B79" s="22"/>
      <c r="C79" s="15" t="s">
        <v>101</v>
      </c>
      <c r="D79" s="23"/>
      <c r="E79" s="23"/>
      <c r="F79" s="166" t="str">
        <f>$F$7</f>
        <v>SO02 - VON - Vedlejší a ostatní náklady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23"/>
      <c r="R79" s="24"/>
      <c r="T79" s="23"/>
      <c r="U79" s="23"/>
    </row>
    <row r="80" spans="2:21" s="6" customFormat="1" ht="7.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T80" s="23"/>
      <c r="U80" s="23"/>
    </row>
    <row r="81" spans="2:21" s="6" customFormat="1" ht="18.75" customHeight="1">
      <c r="B81" s="22"/>
      <c r="C81" s="16" t="s">
        <v>16</v>
      </c>
      <c r="D81" s="23"/>
      <c r="E81" s="23"/>
      <c r="F81" s="17" t="str">
        <f>$F$9</f>
        <v> </v>
      </c>
      <c r="G81" s="23"/>
      <c r="H81" s="23"/>
      <c r="I81" s="23"/>
      <c r="J81" s="23"/>
      <c r="K81" s="16" t="s">
        <v>18</v>
      </c>
      <c r="L81" s="23"/>
      <c r="M81" s="203" t="str">
        <f>IF($O$9="","",$O$9)</f>
        <v>27.01.2014</v>
      </c>
      <c r="N81" s="178"/>
      <c r="O81" s="178"/>
      <c r="P81" s="178"/>
      <c r="Q81" s="23"/>
      <c r="R81" s="24"/>
      <c r="T81" s="23"/>
      <c r="U81" s="23"/>
    </row>
    <row r="82" spans="2:21" s="6" customFormat="1" ht="7.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T82" s="23"/>
      <c r="U82" s="23"/>
    </row>
    <row r="83" spans="2:21" s="6" customFormat="1" ht="15.75" customHeight="1">
      <c r="B83" s="22"/>
      <c r="C83" s="16" t="s">
        <v>20</v>
      </c>
      <c r="D83" s="23"/>
      <c r="E83" s="23"/>
      <c r="F83" s="17" t="str">
        <f>$E$12</f>
        <v> </v>
      </c>
      <c r="G83" s="23"/>
      <c r="H83" s="23"/>
      <c r="I83" s="23"/>
      <c r="J83" s="23"/>
      <c r="K83" s="16" t="s">
        <v>25</v>
      </c>
      <c r="L83" s="23"/>
      <c r="M83" s="179" t="str">
        <f>$E$18</f>
        <v> </v>
      </c>
      <c r="N83" s="178"/>
      <c r="O83" s="178"/>
      <c r="P83" s="178"/>
      <c r="Q83" s="178"/>
      <c r="R83" s="24"/>
      <c r="T83" s="23"/>
      <c r="U83" s="23"/>
    </row>
    <row r="84" spans="2:21" s="6" customFormat="1" ht="15" customHeight="1">
      <c r="B84" s="22"/>
      <c r="C84" s="16" t="s">
        <v>23</v>
      </c>
      <c r="D84" s="23"/>
      <c r="E84" s="23"/>
      <c r="F84" s="17" t="str">
        <f>IF($E$15="","",$E$15)</f>
        <v>Vyplň údaj</v>
      </c>
      <c r="G84" s="23"/>
      <c r="H84" s="23"/>
      <c r="I84" s="23"/>
      <c r="J84" s="23"/>
      <c r="K84" s="16" t="s">
        <v>27</v>
      </c>
      <c r="L84" s="23"/>
      <c r="M84" s="179" t="str">
        <f>$E$21</f>
        <v> </v>
      </c>
      <c r="N84" s="178"/>
      <c r="O84" s="178"/>
      <c r="P84" s="178"/>
      <c r="Q84" s="178"/>
      <c r="R84" s="24"/>
      <c r="T84" s="23"/>
      <c r="U84" s="23"/>
    </row>
    <row r="85" spans="2:21" s="6" customFormat="1" ht="11.2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T85" s="23"/>
      <c r="U85" s="23"/>
    </row>
    <row r="86" spans="2:21" s="6" customFormat="1" ht="30" customHeight="1">
      <c r="B86" s="22"/>
      <c r="C86" s="204" t="s">
        <v>105</v>
      </c>
      <c r="D86" s="196"/>
      <c r="E86" s="196"/>
      <c r="F86" s="196"/>
      <c r="G86" s="196"/>
      <c r="H86" s="32"/>
      <c r="I86" s="32"/>
      <c r="J86" s="32"/>
      <c r="K86" s="32"/>
      <c r="L86" s="32"/>
      <c r="M86" s="32"/>
      <c r="N86" s="204" t="s">
        <v>106</v>
      </c>
      <c r="O86" s="178"/>
      <c r="P86" s="178"/>
      <c r="Q86" s="178"/>
      <c r="R86" s="24"/>
      <c r="T86" s="23"/>
      <c r="U86" s="23"/>
    </row>
    <row r="87" spans="2:21" s="6" customFormat="1" ht="11.2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T87" s="23"/>
      <c r="U87" s="23"/>
    </row>
    <row r="88" spans="2:47" s="6" customFormat="1" ht="30" customHeight="1">
      <c r="B88" s="22"/>
      <c r="C88" s="65" t="s">
        <v>107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93">
        <f>ROUNDUP($N$116,2)</f>
        <v>0</v>
      </c>
      <c r="O88" s="178"/>
      <c r="P88" s="178"/>
      <c r="Q88" s="178"/>
      <c r="R88" s="24"/>
      <c r="T88" s="23"/>
      <c r="U88" s="23"/>
      <c r="AU88" s="6" t="s">
        <v>108</v>
      </c>
    </row>
    <row r="89" spans="2:21" s="70" customFormat="1" ht="25.5" customHeight="1">
      <c r="B89" s="102"/>
      <c r="C89" s="103"/>
      <c r="D89" s="103" t="s">
        <v>250</v>
      </c>
      <c r="E89" s="103"/>
      <c r="F89" s="103"/>
      <c r="G89" s="103"/>
      <c r="H89" s="103"/>
      <c r="I89" s="103"/>
      <c r="J89" s="103"/>
      <c r="K89" s="103"/>
      <c r="L89" s="103"/>
      <c r="M89" s="103"/>
      <c r="N89" s="205">
        <f>ROUNDUP($N$117,2)</f>
        <v>0</v>
      </c>
      <c r="O89" s="206"/>
      <c r="P89" s="206"/>
      <c r="Q89" s="206"/>
      <c r="R89" s="104"/>
      <c r="T89" s="103"/>
      <c r="U89" s="103"/>
    </row>
    <row r="90" spans="2:21" s="6" customFormat="1" ht="22.5" customHeight="1"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T90" s="23"/>
      <c r="U90" s="23"/>
    </row>
    <row r="91" spans="2:21" s="6" customFormat="1" ht="30" customHeight="1">
      <c r="B91" s="22"/>
      <c r="C91" s="65" t="s">
        <v>115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193">
        <f>ROUNDUP($N$92+$N$93+$N$94+$N$95+$N$96+$N$97,2)</f>
        <v>0</v>
      </c>
      <c r="O91" s="178"/>
      <c r="P91" s="178"/>
      <c r="Q91" s="178"/>
      <c r="R91" s="24"/>
      <c r="T91" s="108" t="s">
        <v>81</v>
      </c>
      <c r="U91" s="109" t="s">
        <v>32</v>
      </c>
    </row>
    <row r="92" spans="2:62" s="6" customFormat="1" ht="18.75" customHeight="1">
      <c r="B92" s="22"/>
      <c r="C92" s="23"/>
      <c r="D92" s="192" t="s">
        <v>116</v>
      </c>
      <c r="E92" s="178"/>
      <c r="F92" s="178"/>
      <c r="G92" s="178"/>
      <c r="H92" s="178"/>
      <c r="I92" s="171">
        <f>IF($N$88&gt;0,$N$92/$N$88,0)</f>
        <v>0</v>
      </c>
      <c r="J92" s="178"/>
      <c r="K92" s="28" t="s">
        <v>117</v>
      </c>
      <c r="L92" s="23"/>
      <c r="M92" s="23"/>
      <c r="N92" s="190">
        <f>ROUNDUP($N$88*$T$92,2)</f>
        <v>0</v>
      </c>
      <c r="O92" s="178"/>
      <c r="P92" s="178"/>
      <c r="Q92" s="178"/>
      <c r="R92" s="24"/>
      <c r="T92" s="110">
        <v>0</v>
      </c>
      <c r="U92" s="111" t="s">
        <v>33</v>
      </c>
      <c r="AY92" s="6" t="s">
        <v>118</v>
      </c>
      <c r="BE92" s="87">
        <f>IF($U$92="základní",$N$92,0)</f>
        <v>0</v>
      </c>
      <c r="BF92" s="87">
        <f>IF($U$92="snížená",$N$92,0)</f>
        <v>0</v>
      </c>
      <c r="BG92" s="87">
        <f>IF($U$92="zákl. přenesena",$N$92,0)</f>
        <v>0</v>
      </c>
      <c r="BH92" s="87">
        <f>IF($U$92="sníž. přenesena",$N$92,0)</f>
        <v>0</v>
      </c>
      <c r="BI92" s="87">
        <f>IF($U$92="nulová",$N$92,0)</f>
        <v>0</v>
      </c>
      <c r="BJ92" s="6" t="s">
        <v>75</v>
      </c>
    </row>
    <row r="93" spans="2:62" s="6" customFormat="1" ht="18.75" customHeight="1">
      <c r="B93" s="22"/>
      <c r="C93" s="23"/>
      <c r="D93" s="192" t="s">
        <v>119</v>
      </c>
      <c r="E93" s="178"/>
      <c r="F93" s="178"/>
      <c r="G93" s="178"/>
      <c r="H93" s="178"/>
      <c r="I93" s="171">
        <f>IF($N$88&gt;0,$N$93/$N$88,0)</f>
        <v>0</v>
      </c>
      <c r="J93" s="178"/>
      <c r="K93" s="28" t="s">
        <v>117</v>
      </c>
      <c r="L93" s="23"/>
      <c r="M93" s="23"/>
      <c r="N93" s="190">
        <f>ROUNDUP($N$88*$T$93,2)</f>
        <v>0</v>
      </c>
      <c r="O93" s="178"/>
      <c r="P93" s="178"/>
      <c r="Q93" s="178"/>
      <c r="R93" s="24"/>
      <c r="T93" s="110">
        <v>0</v>
      </c>
      <c r="U93" s="111" t="s">
        <v>33</v>
      </c>
      <c r="AY93" s="6" t="s">
        <v>118</v>
      </c>
      <c r="BE93" s="87">
        <f>IF($U$93="základní",$N$93,0)</f>
        <v>0</v>
      </c>
      <c r="BF93" s="87">
        <f>IF($U$93="snížená",$N$93,0)</f>
        <v>0</v>
      </c>
      <c r="BG93" s="87">
        <f>IF($U$93="zákl. přenesena",$N$93,0)</f>
        <v>0</v>
      </c>
      <c r="BH93" s="87">
        <f>IF($U$93="sníž. přenesena",$N$93,0)</f>
        <v>0</v>
      </c>
      <c r="BI93" s="87">
        <f>IF($U$93="nulová",$N$93,0)</f>
        <v>0</v>
      </c>
      <c r="BJ93" s="6" t="s">
        <v>75</v>
      </c>
    </row>
    <row r="94" spans="2:62" s="6" customFormat="1" ht="18.75" customHeight="1">
      <c r="B94" s="22"/>
      <c r="C94" s="23"/>
      <c r="D94" s="192" t="s">
        <v>120</v>
      </c>
      <c r="E94" s="178"/>
      <c r="F94" s="178"/>
      <c r="G94" s="178"/>
      <c r="H94" s="178"/>
      <c r="I94" s="171">
        <f>IF($N$88&gt;0,$N$94/$N$88,0)</f>
        <v>0</v>
      </c>
      <c r="J94" s="178"/>
      <c r="K94" s="28" t="s">
        <v>117</v>
      </c>
      <c r="L94" s="23"/>
      <c r="M94" s="23"/>
      <c r="N94" s="190">
        <f>ROUNDUP($N$88*$T$94,2)</f>
        <v>0</v>
      </c>
      <c r="O94" s="178"/>
      <c r="P94" s="178"/>
      <c r="Q94" s="178"/>
      <c r="R94" s="24"/>
      <c r="T94" s="110">
        <v>0</v>
      </c>
      <c r="U94" s="111" t="s">
        <v>33</v>
      </c>
      <c r="AY94" s="6" t="s">
        <v>118</v>
      </c>
      <c r="BE94" s="87">
        <f>IF($U$94="základní",$N$94,0)</f>
        <v>0</v>
      </c>
      <c r="BF94" s="87">
        <f>IF($U$94="snížená",$N$94,0)</f>
        <v>0</v>
      </c>
      <c r="BG94" s="87">
        <f>IF($U$94="zákl. přenesena",$N$94,0)</f>
        <v>0</v>
      </c>
      <c r="BH94" s="87">
        <f>IF($U$94="sníž. přenesena",$N$94,0)</f>
        <v>0</v>
      </c>
      <c r="BI94" s="87">
        <f>IF($U$94="nulová",$N$94,0)</f>
        <v>0</v>
      </c>
      <c r="BJ94" s="6" t="s">
        <v>75</v>
      </c>
    </row>
    <row r="95" spans="2:62" s="6" customFormat="1" ht="18.75" customHeight="1">
      <c r="B95" s="22"/>
      <c r="C95" s="23"/>
      <c r="D95" s="192" t="s">
        <v>121</v>
      </c>
      <c r="E95" s="178"/>
      <c r="F95" s="178"/>
      <c r="G95" s="178"/>
      <c r="H95" s="178"/>
      <c r="I95" s="171">
        <f>IF($N$88&gt;0,$N$95/$N$88,0)</f>
        <v>0</v>
      </c>
      <c r="J95" s="178"/>
      <c r="K95" s="28" t="s">
        <v>117</v>
      </c>
      <c r="L95" s="23"/>
      <c r="M95" s="23"/>
      <c r="N95" s="190">
        <f>ROUNDUP($N$88*$T$95,2)</f>
        <v>0</v>
      </c>
      <c r="O95" s="178"/>
      <c r="P95" s="178"/>
      <c r="Q95" s="178"/>
      <c r="R95" s="24"/>
      <c r="T95" s="110">
        <v>0</v>
      </c>
      <c r="U95" s="111" t="s">
        <v>33</v>
      </c>
      <c r="AY95" s="6" t="s">
        <v>118</v>
      </c>
      <c r="BE95" s="87">
        <f>IF($U$95="základní",$N$95,0)</f>
        <v>0</v>
      </c>
      <c r="BF95" s="87">
        <f>IF($U$95="snížená",$N$95,0)</f>
        <v>0</v>
      </c>
      <c r="BG95" s="87">
        <f>IF($U$95="zákl. přenesena",$N$95,0)</f>
        <v>0</v>
      </c>
      <c r="BH95" s="87">
        <f>IF($U$95="sníž. přenesena",$N$95,0)</f>
        <v>0</v>
      </c>
      <c r="BI95" s="87">
        <f>IF($U$95="nulová",$N$95,0)</f>
        <v>0</v>
      </c>
      <c r="BJ95" s="6" t="s">
        <v>75</v>
      </c>
    </row>
    <row r="96" spans="2:62" s="6" customFormat="1" ht="18.75" customHeight="1">
      <c r="B96" s="22"/>
      <c r="C96" s="23"/>
      <c r="D96" s="192" t="s">
        <v>122</v>
      </c>
      <c r="E96" s="178"/>
      <c r="F96" s="178"/>
      <c r="G96" s="178"/>
      <c r="H96" s="178"/>
      <c r="I96" s="171">
        <f>IF($N$88&gt;0,$N$96/$N$88,0)</f>
        <v>0</v>
      </c>
      <c r="J96" s="178"/>
      <c r="K96" s="28" t="s">
        <v>117</v>
      </c>
      <c r="L96" s="23"/>
      <c r="M96" s="23"/>
      <c r="N96" s="190">
        <f>ROUNDUP($N$88*$T$96,2)</f>
        <v>0</v>
      </c>
      <c r="O96" s="178"/>
      <c r="P96" s="178"/>
      <c r="Q96" s="178"/>
      <c r="R96" s="24"/>
      <c r="T96" s="110">
        <v>0</v>
      </c>
      <c r="U96" s="111" t="s">
        <v>33</v>
      </c>
      <c r="AY96" s="6" t="s">
        <v>118</v>
      </c>
      <c r="BE96" s="87">
        <f>IF($U$96="základní",$N$96,0)</f>
        <v>0</v>
      </c>
      <c r="BF96" s="87">
        <f>IF($U$96="snížená",$N$96,0)</f>
        <v>0</v>
      </c>
      <c r="BG96" s="87">
        <f>IF($U$96="zákl. přenesena",$N$96,0)</f>
        <v>0</v>
      </c>
      <c r="BH96" s="87">
        <f>IF($U$96="sníž. přenesena",$N$96,0)</f>
        <v>0</v>
      </c>
      <c r="BI96" s="87">
        <f>IF($U$96="nulová",$N$96,0)</f>
        <v>0</v>
      </c>
      <c r="BJ96" s="6" t="s">
        <v>75</v>
      </c>
    </row>
    <row r="97" spans="2:62" s="6" customFormat="1" ht="18.75" customHeight="1">
      <c r="B97" s="22"/>
      <c r="C97" s="23"/>
      <c r="D97" s="83" t="s">
        <v>123</v>
      </c>
      <c r="E97" s="23"/>
      <c r="F97" s="23"/>
      <c r="G97" s="23"/>
      <c r="H97" s="23"/>
      <c r="I97" s="171">
        <f>IF($N$88&gt;0,$N$97/$N$88,0)</f>
        <v>0</v>
      </c>
      <c r="J97" s="178"/>
      <c r="K97" s="28" t="s">
        <v>117</v>
      </c>
      <c r="L97" s="23"/>
      <c r="M97" s="23"/>
      <c r="N97" s="190">
        <f>ROUNDUP($N$88*$T$97,2)</f>
        <v>0</v>
      </c>
      <c r="O97" s="178"/>
      <c r="P97" s="178"/>
      <c r="Q97" s="178"/>
      <c r="R97" s="24"/>
      <c r="T97" s="112">
        <v>0</v>
      </c>
      <c r="U97" s="113" t="s">
        <v>33</v>
      </c>
      <c r="AY97" s="6" t="s">
        <v>124</v>
      </c>
      <c r="BE97" s="87">
        <f>IF($U$97="základní",$N$97,0)</f>
        <v>0</v>
      </c>
      <c r="BF97" s="87">
        <f>IF($U$97="snížená",$N$97,0)</f>
        <v>0</v>
      </c>
      <c r="BG97" s="87">
        <f>IF($U$97="zákl. přenesena",$N$97,0)</f>
        <v>0</v>
      </c>
      <c r="BH97" s="87">
        <f>IF($U$97="sníž. přenesena",$N$97,0)</f>
        <v>0</v>
      </c>
      <c r="BI97" s="87">
        <f>IF($U$97="nulová",$N$97,0)</f>
        <v>0</v>
      </c>
      <c r="BJ97" s="6" t="s">
        <v>75</v>
      </c>
    </row>
    <row r="98" spans="2:21" s="6" customFormat="1" ht="14.25" customHeight="1"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T98" s="23"/>
      <c r="U98" s="23"/>
    </row>
    <row r="99" spans="2:21" s="6" customFormat="1" ht="30" customHeight="1">
      <c r="B99" s="22"/>
      <c r="C99" s="94" t="s">
        <v>97</v>
      </c>
      <c r="D99" s="32"/>
      <c r="E99" s="32"/>
      <c r="F99" s="32"/>
      <c r="G99" s="32"/>
      <c r="H99" s="32"/>
      <c r="I99" s="32"/>
      <c r="J99" s="32"/>
      <c r="K99" s="32"/>
      <c r="L99" s="195">
        <f>ROUNDUP(SUM($N$88+$N$91),2)</f>
        <v>0</v>
      </c>
      <c r="M99" s="196"/>
      <c r="N99" s="196"/>
      <c r="O99" s="196"/>
      <c r="P99" s="196"/>
      <c r="Q99" s="196"/>
      <c r="R99" s="24"/>
      <c r="T99" s="23"/>
      <c r="U99" s="23"/>
    </row>
    <row r="100" spans="2:21" s="6" customFormat="1" ht="7.5" customHeigh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7"/>
      <c r="T100" s="23"/>
      <c r="U100" s="23"/>
    </row>
    <row r="101" ht="14.25" customHeight="1">
      <c r="N101" s="1"/>
    </row>
    <row r="102" ht="14.25" customHeight="1">
      <c r="N102" s="1"/>
    </row>
    <row r="103" ht="14.25" customHeight="1">
      <c r="N103" s="1"/>
    </row>
    <row r="104" spans="2:18" s="6" customFormat="1" ht="7.5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</row>
    <row r="105" spans="2:18" s="6" customFormat="1" ht="37.5" customHeight="1">
      <c r="B105" s="22"/>
      <c r="C105" s="161" t="s">
        <v>125</v>
      </c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24"/>
    </row>
    <row r="106" spans="2:18" s="6" customFormat="1" ht="7.5" customHeight="1"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</row>
    <row r="107" spans="2:18" s="6" customFormat="1" ht="15" customHeight="1">
      <c r="B107" s="22"/>
      <c r="C107" s="16" t="s">
        <v>14</v>
      </c>
      <c r="D107" s="23"/>
      <c r="E107" s="23"/>
      <c r="F107" s="198" t="str">
        <f>$F$6</f>
        <v>VM05 - MŠ Litvínov - venkovní úpravy</v>
      </c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23"/>
      <c r="R107" s="24"/>
    </row>
    <row r="108" spans="2:18" s="6" customFormat="1" ht="15" customHeight="1">
      <c r="B108" s="22"/>
      <c r="C108" s="15" t="s">
        <v>101</v>
      </c>
      <c r="D108" s="23"/>
      <c r="E108" s="23"/>
      <c r="F108" s="166" t="str">
        <f>$F$7</f>
        <v>SO02 - VON - Vedlejší a ostatní náklady</v>
      </c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23"/>
      <c r="R108" s="24"/>
    </row>
    <row r="109" spans="2:18" s="6" customFormat="1" ht="7.5" customHeight="1"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2:18" s="6" customFormat="1" ht="18.75" customHeight="1">
      <c r="B110" s="22"/>
      <c r="C110" s="16" t="s">
        <v>16</v>
      </c>
      <c r="D110" s="23"/>
      <c r="E110" s="23"/>
      <c r="F110" s="17" t="str">
        <f>$F$9</f>
        <v> </v>
      </c>
      <c r="G110" s="23"/>
      <c r="H110" s="23"/>
      <c r="I110" s="23"/>
      <c r="J110" s="23"/>
      <c r="K110" s="16" t="s">
        <v>18</v>
      </c>
      <c r="L110" s="23"/>
      <c r="M110" s="203" t="str">
        <f>IF($O$9="","",$O$9)</f>
        <v>27.01.2014</v>
      </c>
      <c r="N110" s="178"/>
      <c r="O110" s="178"/>
      <c r="P110" s="178"/>
      <c r="Q110" s="23"/>
      <c r="R110" s="24"/>
    </row>
    <row r="111" spans="2:18" s="6" customFormat="1" ht="7.5" customHeight="1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2:18" s="6" customFormat="1" ht="15.75" customHeight="1">
      <c r="B112" s="22"/>
      <c r="C112" s="16" t="s">
        <v>20</v>
      </c>
      <c r="D112" s="23"/>
      <c r="E112" s="23"/>
      <c r="F112" s="17" t="str">
        <f>$E$12</f>
        <v> </v>
      </c>
      <c r="G112" s="23"/>
      <c r="H112" s="23"/>
      <c r="I112" s="23"/>
      <c r="J112" s="23"/>
      <c r="K112" s="16" t="s">
        <v>25</v>
      </c>
      <c r="L112" s="23"/>
      <c r="M112" s="179" t="str">
        <f>$E$18</f>
        <v> </v>
      </c>
      <c r="N112" s="178"/>
      <c r="O112" s="178"/>
      <c r="P112" s="178"/>
      <c r="Q112" s="178"/>
      <c r="R112" s="24"/>
    </row>
    <row r="113" spans="2:18" s="6" customFormat="1" ht="15" customHeight="1">
      <c r="B113" s="22"/>
      <c r="C113" s="16" t="s">
        <v>23</v>
      </c>
      <c r="D113" s="23"/>
      <c r="E113" s="23"/>
      <c r="F113" s="17" t="str">
        <f>IF($E$15="","",$E$15)</f>
        <v>Vyplň údaj</v>
      </c>
      <c r="G113" s="23"/>
      <c r="H113" s="23"/>
      <c r="I113" s="23"/>
      <c r="J113" s="23"/>
      <c r="K113" s="16" t="s">
        <v>27</v>
      </c>
      <c r="L113" s="23"/>
      <c r="M113" s="179" t="str">
        <f>$E$21</f>
        <v> </v>
      </c>
      <c r="N113" s="178"/>
      <c r="O113" s="178"/>
      <c r="P113" s="178"/>
      <c r="Q113" s="178"/>
      <c r="R113" s="24"/>
    </row>
    <row r="114" spans="2:18" s="6" customFormat="1" ht="11.25" customHeight="1"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2:27" s="114" customFormat="1" ht="30" customHeight="1">
      <c r="B115" s="115"/>
      <c r="C115" s="116" t="s">
        <v>126</v>
      </c>
      <c r="D115" s="117" t="s">
        <v>127</v>
      </c>
      <c r="E115" s="117" t="s">
        <v>50</v>
      </c>
      <c r="F115" s="208" t="s">
        <v>128</v>
      </c>
      <c r="G115" s="209"/>
      <c r="H115" s="209"/>
      <c r="I115" s="209"/>
      <c r="J115" s="117" t="s">
        <v>129</v>
      </c>
      <c r="K115" s="117" t="s">
        <v>130</v>
      </c>
      <c r="L115" s="208" t="s">
        <v>131</v>
      </c>
      <c r="M115" s="209"/>
      <c r="N115" s="208" t="s">
        <v>132</v>
      </c>
      <c r="O115" s="209"/>
      <c r="P115" s="209"/>
      <c r="Q115" s="210"/>
      <c r="R115" s="118"/>
      <c r="T115" s="60" t="s">
        <v>133</v>
      </c>
      <c r="U115" s="61" t="s">
        <v>32</v>
      </c>
      <c r="V115" s="61" t="s">
        <v>134</v>
      </c>
      <c r="W115" s="61" t="s">
        <v>135</v>
      </c>
      <c r="X115" s="61" t="s">
        <v>136</v>
      </c>
      <c r="Y115" s="61" t="s">
        <v>137</v>
      </c>
      <c r="Z115" s="61" t="s">
        <v>138</v>
      </c>
      <c r="AA115" s="62" t="s">
        <v>139</v>
      </c>
    </row>
    <row r="116" spans="2:63" s="6" customFormat="1" ht="30" customHeight="1">
      <c r="B116" s="22"/>
      <c r="C116" s="65" t="s">
        <v>103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23">
        <f>$BK$116</f>
        <v>0</v>
      </c>
      <c r="O116" s="178"/>
      <c r="P116" s="178"/>
      <c r="Q116" s="178"/>
      <c r="R116" s="24"/>
      <c r="T116" s="64"/>
      <c r="U116" s="37"/>
      <c r="V116" s="37"/>
      <c r="W116" s="119">
        <f>$W$117+$W$121</f>
        <v>0</v>
      </c>
      <c r="X116" s="37"/>
      <c r="Y116" s="119">
        <f>$Y$117+$Y$121</f>
        <v>0</v>
      </c>
      <c r="Z116" s="37"/>
      <c r="AA116" s="120">
        <f>$AA$117+$AA$121</f>
        <v>0</v>
      </c>
      <c r="AT116" s="6" t="s">
        <v>67</v>
      </c>
      <c r="AU116" s="6" t="s">
        <v>108</v>
      </c>
      <c r="BK116" s="121">
        <f>$BK$117+$BK$121</f>
        <v>0</v>
      </c>
    </row>
    <row r="117" spans="2:63" s="122" customFormat="1" ht="37.5" customHeight="1">
      <c r="B117" s="123"/>
      <c r="C117" s="124"/>
      <c r="D117" s="125" t="s">
        <v>250</v>
      </c>
      <c r="E117" s="124"/>
      <c r="F117" s="124"/>
      <c r="G117" s="124"/>
      <c r="H117" s="124"/>
      <c r="I117" s="124"/>
      <c r="J117" s="124"/>
      <c r="K117" s="124"/>
      <c r="L117" s="124"/>
      <c r="M117" s="124"/>
      <c r="N117" s="224">
        <f>$BK$117</f>
        <v>0</v>
      </c>
      <c r="O117" s="225"/>
      <c r="P117" s="225"/>
      <c r="Q117" s="225"/>
      <c r="R117" s="126"/>
      <c r="T117" s="127"/>
      <c r="U117" s="124"/>
      <c r="V117" s="124"/>
      <c r="W117" s="128">
        <f>SUM($W$118:$W$120)</f>
        <v>0</v>
      </c>
      <c r="X117" s="124"/>
      <c r="Y117" s="128">
        <f>SUM($Y$118:$Y$120)</f>
        <v>0</v>
      </c>
      <c r="Z117" s="124"/>
      <c r="AA117" s="129">
        <f>SUM($AA$118:$AA$120)</f>
        <v>0</v>
      </c>
      <c r="AR117" s="130" t="s">
        <v>145</v>
      </c>
      <c r="AT117" s="130" t="s">
        <v>67</v>
      </c>
      <c r="AU117" s="130" t="s">
        <v>68</v>
      </c>
      <c r="AY117" s="130" t="s">
        <v>140</v>
      </c>
      <c r="BK117" s="131">
        <f>SUM($BK$118:$BK$120)</f>
        <v>0</v>
      </c>
    </row>
    <row r="118" spans="2:63" s="6" customFormat="1" ht="27" customHeight="1">
      <c r="B118" s="22"/>
      <c r="C118" s="133" t="s">
        <v>75</v>
      </c>
      <c r="D118" s="133" t="s">
        <v>141</v>
      </c>
      <c r="E118" s="134" t="s">
        <v>251</v>
      </c>
      <c r="F118" s="211" t="s">
        <v>252</v>
      </c>
      <c r="G118" s="212"/>
      <c r="H118" s="212"/>
      <c r="I118" s="212"/>
      <c r="J118" s="135" t="s">
        <v>198</v>
      </c>
      <c r="K118" s="136">
        <v>1</v>
      </c>
      <c r="L118" s="213">
        <v>0</v>
      </c>
      <c r="M118" s="212"/>
      <c r="N118" s="214">
        <f>ROUND($L$118*$K$118,2)</f>
        <v>0</v>
      </c>
      <c r="O118" s="212"/>
      <c r="P118" s="212"/>
      <c r="Q118" s="212"/>
      <c r="R118" s="24"/>
      <c r="T118" s="137"/>
      <c r="U118" s="30" t="s">
        <v>33</v>
      </c>
      <c r="V118" s="138">
        <v>0</v>
      </c>
      <c r="W118" s="138">
        <f>$V$118*$K$118</f>
        <v>0</v>
      </c>
      <c r="X118" s="138">
        <v>0</v>
      </c>
      <c r="Y118" s="138">
        <f>$X$118*$K$118</f>
        <v>0</v>
      </c>
      <c r="Z118" s="138">
        <v>0</v>
      </c>
      <c r="AA118" s="139">
        <f>$Z$118*$K$118</f>
        <v>0</v>
      </c>
      <c r="AR118" s="6" t="s">
        <v>253</v>
      </c>
      <c r="AT118" s="6" t="s">
        <v>141</v>
      </c>
      <c r="AU118" s="6" t="s">
        <v>75</v>
      </c>
      <c r="AY118" s="6" t="s">
        <v>140</v>
      </c>
      <c r="BE118" s="87">
        <f>IF($U$118="základní",$N$118,0)</f>
        <v>0</v>
      </c>
      <c r="BF118" s="87">
        <f>IF($U$118="snížená",$N$118,0)</f>
        <v>0</v>
      </c>
      <c r="BG118" s="87">
        <f>IF($U$118="zákl. přenesena",$N$118,0)</f>
        <v>0</v>
      </c>
      <c r="BH118" s="87">
        <f>IF($U$118="sníž. přenesena",$N$118,0)</f>
        <v>0</v>
      </c>
      <c r="BI118" s="87">
        <f>IF($U$118="nulová",$N$118,0)</f>
        <v>0</v>
      </c>
      <c r="BJ118" s="6" t="s">
        <v>75</v>
      </c>
      <c r="BK118" s="87">
        <f>ROUND($L$118*$K$118,2)</f>
        <v>0</v>
      </c>
    </row>
    <row r="119" spans="2:63" s="6" customFormat="1" ht="15.75" customHeight="1">
      <c r="B119" s="22"/>
      <c r="C119" s="133" t="s">
        <v>99</v>
      </c>
      <c r="D119" s="133" t="s">
        <v>141</v>
      </c>
      <c r="E119" s="134" t="s">
        <v>254</v>
      </c>
      <c r="F119" s="211" t="s">
        <v>255</v>
      </c>
      <c r="G119" s="212"/>
      <c r="H119" s="212"/>
      <c r="I119" s="212"/>
      <c r="J119" s="135" t="s">
        <v>198</v>
      </c>
      <c r="K119" s="136">
        <v>1</v>
      </c>
      <c r="L119" s="213">
        <v>0</v>
      </c>
      <c r="M119" s="212"/>
      <c r="N119" s="214">
        <f>ROUND($L$119*$K$119,2)</f>
        <v>0</v>
      </c>
      <c r="O119" s="212"/>
      <c r="P119" s="212"/>
      <c r="Q119" s="212"/>
      <c r="R119" s="24"/>
      <c r="T119" s="137"/>
      <c r="U119" s="30" t="s">
        <v>33</v>
      </c>
      <c r="V119" s="138">
        <v>0</v>
      </c>
      <c r="W119" s="138">
        <f>$V$119*$K$119</f>
        <v>0</v>
      </c>
      <c r="X119" s="138">
        <v>0</v>
      </c>
      <c r="Y119" s="138">
        <f>$X$119*$K$119</f>
        <v>0</v>
      </c>
      <c r="Z119" s="138">
        <v>0</v>
      </c>
      <c r="AA119" s="139">
        <f>$Z$119*$K$119</f>
        <v>0</v>
      </c>
      <c r="AR119" s="6" t="s">
        <v>253</v>
      </c>
      <c r="AT119" s="6" t="s">
        <v>141</v>
      </c>
      <c r="AU119" s="6" t="s">
        <v>75</v>
      </c>
      <c r="AY119" s="6" t="s">
        <v>140</v>
      </c>
      <c r="BE119" s="87">
        <f>IF($U$119="základní",$N$119,0)</f>
        <v>0</v>
      </c>
      <c r="BF119" s="87">
        <f>IF($U$119="snížená",$N$119,0)</f>
        <v>0</v>
      </c>
      <c r="BG119" s="87">
        <f>IF($U$119="zákl. přenesena",$N$119,0)</f>
        <v>0</v>
      </c>
      <c r="BH119" s="87">
        <f>IF($U$119="sníž. přenesena",$N$119,0)</f>
        <v>0</v>
      </c>
      <c r="BI119" s="87">
        <f>IF($U$119="nulová",$N$119,0)</f>
        <v>0</v>
      </c>
      <c r="BJ119" s="6" t="s">
        <v>75</v>
      </c>
      <c r="BK119" s="87">
        <f>ROUND($L$119*$K$119,2)</f>
        <v>0</v>
      </c>
    </row>
    <row r="120" spans="2:63" s="6" customFormat="1" ht="15.75" customHeight="1">
      <c r="B120" s="22"/>
      <c r="C120" s="133" t="s">
        <v>153</v>
      </c>
      <c r="D120" s="133" t="s">
        <v>141</v>
      </c>
      <c r="E120" s="134" t="s">
        <v>256</v>
      </c>
      <c r="F120" s="211" t="s">
        <v>257</v>
      </c>
      <c r="G120" s="212"/>
      <c r="H120" s="212"/>
      <c r="I120" s="212"/>
      <c r="J120" s="135" t="s">
        <v>198</v>
      </c>
      <c r="K120" s="136">
        <v>1</v>
      </c>
      <c r="L120" s="213">
        <v>0</v>
      </c>
      <c r="M120" s="212"/>
      <c r="N120" s="214">
        <f>ROUND($L$120*$K$120,2)</f>
        <v>0</v>
      </c>
      <c r="O120" s="212"/>
      <c r="P120" s="212"/>
      <c r="Q120" s="212"/>
      <c r="R120" s="24"/>
      <c r="T120" s="137"/>
      <c r="U120" s="30" t="s">
        <v>33</v>
      </c>
      <c r="V120" s="138">
        <v>0</v>
      </c>
      <c r="W120" s="138">
        <f>$V$120*$K$120</f>
        <v>0</v>
      </c>
      <c r="X120" s="138">
        <v>0</v>
      </c>
      <c r="Y120" s="138">
        <f>$X$120*$K$120</f>
        <v>0</v>
      </c>
      <c r="Z120" s="138">
        <v>0</v>
      </c>
      <c r="AA120" s="139">
        <f>$Z$120*$K$120</f>
        <v>0</v>
      </c>
      <c r="AR120" s="6" t="s">
        <v>253</v>
      </c>
      <c r="AT120" s="6" t="s">
        <v>141</v>
      </c>
      <c r="AU120" s="6" t="s">
        <v>75</v>
      </c>
      <c r="AY120" s="6" t="s">
        <v>140</v>
      </c>
      <c r="BE120" s="87">
        <f>IF($U$120="základní",$N$120,0)</f>
        <v>0</v>
      </c>
      <c r="BF120" s="87">
        <f>IF($U$120="snížená",$N$120,0)</f>
        <v>0</v>
      </c>
      <c r="BG120" s="87">
        <f>IF($U$120="zákl. přenesena",$N$120,0)</f>
        <v>0</v>
      </c>
      <c r="BH120" s="87">
        <f>IF($U$120="sníž. přenesena",$N$120,0)</f>
        <v>0</v>
      </c>
      <c r="BI120" s="87">
        <f>IF($U$120="nulová",$N$120,0)</f>
        <v>0</v>
      </c>
      <c r="BJ120" s="6" t="s">
        <v>75</v>
      </c>
      <c r="BK120" s="87">
        <f>ROUND($L$120*$K$120,2)</f>
        <v>0</v>
      </c>
    </row>
    <row r="121" spans="2:63" s="6" customFormat="1" ht="51" customHeight="1">
      <c r="B121" s="22"/>
      <c r="C121" s="23"/>
      <c r="D121" s="125" t="s">
        <v>247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24">
        <f>$BK$121</f>
        <v>0</v>
      </c>
      <c r="O121" s="178"/>
      <c r="P121" s="178"/>
      <c r="Q121" s="178"/>
      <c r="R121" s="24"/>
      <c r="T121" s="158"/>
      <c r="U121" s="42"/>
      <c r="V121" s="42"/>
      <c r="W121" s="42"/>
      <c r="X121" s="42"/>
      <c r="Y121" s="42"/>
      <c r="Z121" s="42"/>
      <c r="AA121" s="44"/>
      <c r="AT121" s="6" t="s">
        <v>67</v>
      </c>
      <c r="AU121" s="6" t="s">
        <v>68</v>
      </c>
      <c r="AY121" s="6" t="s">
        <v>248</v>
      </c>
      <c r="BK121" s="87">
        <v>0</v>
      </c>
    </row>
    <row r="122" spans="2:18" s="6" customFormat="1" ht="7.5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ht="14.25" customHeight="1">
      <c r="N123" s="1"/>
    </row>
    <row r="124" ht="14.25" customHeight="1">
      <c r="N124" s="1"/>
    </row>
    <row r="125" ht="14.25" customHeight="1">
      <c r="N125" s="1"/>
    </row>
    <row r="126" ht="14.25" customHeight="1">
      <c r="N126" s="1"/>
    </row>
    <row r="127" ht="14.25" customHeight="1">
      <c r="N127" s="1"/>
    </row>
    <row r="128" ht="14.25" customHeight="1">
      <c r="N128" s="1"/>
    </row>
    <row r="129" ht="14.25" customHeight="1">
      <c r="N129" s="1"/>
    </row>
    <row r="130" ht="14.25" customHeight="1">
      <c r="N130" s="1"/>
    </row>
    <row r="131" ht="14.25" customHeight="1">
      <c r="N131" s="1"/>
    </row>
    <row r="132" ht="14.25" customHeight="1">
      <c r="N132" s="1"/>
    </row>
    <row r="133" ht="14.25" customHeight="1">
      <c r="N133" s="1"/>
    </row>
    <row r="134" ht="14.25" customHeight="1">
      <c r="N134" s="1"/>
    </row>
    <row r="135" ht="14.25" customHeight="1">
      <c r="N135" s="1"/>
    </row>
    <row r="136" ht="14.25" customHeight="1">
      <c r="N136" s="1"/>
    </row>
    <row r="137" ht="14.25" customHeight="1">
      <c r="N137" s="1"/>
    </row>
    <row r="138" ht="14.25" customHeight="1">
      <c r="N138" s="1"/>
    </row>
    <row r="139" ht="14.25" customHeight="1">
      <c r="N139" s="1"/>
    </row>
    <row r="140" ht="14.25" customHeight="1">
      <c r="N140" s="1"/>
    </row>
    <row r="141" ht="14.25" customHeight="1">
      <c r="N141" s="1"/>
    </row>
    <row r="142" ht="14.25" customHeight="1">
      <c r="N142" s="1"/>
    </row>
    <row r="143" ht="14.25" customHeight="1">
      <c r="N143" s="1"/>
    </row>
    <row r="144" ht="14.25" customHeight="1">
      <c r="N144" s="1"/>
    </row>
    <row r="145" ht="14.25" customHeight="1">
      <c r="N145" s="1"/>
    </row>
    <row r="146" ht="14.25" customHeight="1">
      <c r="N146" s="1"/>
    </row>
    <row r="147" ht="14.25" customHeight="1">
      <c r="N147" s="1"/>
    </row>
    <row r="148" ht="14.25" customHeight="1">
      <c r="N148" s="1"/>
    </row>
    <row r="149" ht="14.25" customHeight="1">
      <c r="N149" s="1"/>
    </row>
    <row r="150" ht="14.25" customHeight="1">
      <c r="N150" s="1"/>
    </row>
    <row r="151" ht="14.25" customHeight="1">
      <c r="N151" s="1"/>
    </row>
    <row r="152" ht="14.25" customHeight="1">
      <c r="N152" s="1"/>
    </row>
    <row r="153" ht="14.25" customHeight="1">
      <c r="N153" s="1"/>
    </row>
    <row r="154" ht="14.25" customHeight="1">
      <c r="N154" s="1"/>
    </row>
    <row r="155" ht="14.25" customHeight="1">
      <c r="N155" s="1"/>
    </row>
    <row r="156" ht="14.25" customHeight="1">
      <c r="N156" s="1"/>
    </row>
    <row r="157" ht="14.25" customHeight="1">
      <c r="N157" s="1"/>
    </row>
    <row r="158" ht="14.25" customHeight="1">
      <c r="N158" s="1"/>
    </row>
    <row r="159" ht="14.25" customHeight="1">
      <c r="N159" s="1"/>
    </row>
    <row r="160" ht="14.25" customHeight="1">
      <c r="N160" s="1"/>
    </row>
    <row r="161" ht="14.25" customHeight="1">
      <c r="N161" s="1"/>
    </row>
    <row r="162" ht="14.25" customHeight="1">
      <c r="N162" s="1"/>
    </row>
    <row r="163" ht="14.25" customHeight="1">
      <c r="N163" s="1"/>
    </row>
    <row r="164" ht="14.25" customHeight="1">
      <c r="N164" s="1"/>
    </row>
    <row r="165" ht="14.25" customHeight="1">
      <c r="N165" s="1"/>
    </row>
    <row r="166" ht="14.25" customHeight="1">
      <c r="N166" s="1"/>
    </row>
    <row r="167" ht="14.25" customHeight="1">
      <c r="N167" s="1"/>
    </row>
    <row r="168" ht="14.25" customHeight="1">
      <c r="N168" s="1"/>
    </row>
    <row r="169" ht="14.25" customHeight="1">
      <c r="N169" s="1"/>
    </row>
    <row r="170" ht="14.25" customHeight="1">
      <c r="N170" s="1"/>
    </row>
    <row r="171" ht="14.25" customHeight="1">
      <c r="N171" s="1"/>
    </row>
    <row r="172" ht="14.25" customHeight="1">
      <c r="N172" s="1"/>
    </row>
    <row r="173" ht="14.25" customHeight="1">
      <c r="N173" s="1"/>
    </row>
    <row r="174" ht="14.25" customHeight="1">
      <c r="N174" s="1"/>
    </row>
    <row r="175" ht="14.25" customHeight="1">
      <c r="N175" s="1"/>
    </row>
    <row r="176" ht="14.25" customHeight="1">
      <c r="N176" s="1"/>
    </row>
    <row r="177" s="2" customFormat="1" ht="14.25" customHeight="1">
      <c r="N177" s="1"/>
    </row>
    <row r="178" ht="14.25" customHeight="1">
      <c r="N178" s="1"/>
    </row>
    <row r="179" ht="14.25" customHeight="1">
      <c r="N179" s="1"/>
    </row>
    <row r="180" ht="14.25" customHeight="1">
      <c r="N180" s="1"/>
    </row>
    <row r="181" ht="14.25" customHeight="1">
      <c r="N181" s="1"/>
    </row>
    <row r="182" ht="14.25" customHeight="1">
      <c r="N182" s="1"/>
    </row>
    <row r="183" ht="14.25" customHeight="1">
      <c r="N183" s="1"/>
    </row>
    <row r="184" ht="14.25" customHeight="1">
      <c r="N184" s="1"/>
    </row>
    <row r="185" ht="14.25" customHeight="1">
      <c r="N185" s="1"/>
    </row>
    <row r="186" ht="14.25" customHeight="1">
      <c r="N186" s="1"/>
    </row>
    <row r="187" ht="14.25" customHeight="1">
      <c r="N187" s="1"/>
    </row>
    <row r="188" ht="14.25" customHeight="1">
      <c r="N188" s="1"/>
    </row>
    <row r="189" ht="14.25" customHeight="1">
      <c r="N189" s="1"/>
    </row>
    <row r="190" ht="14.25" customHeight="1">
      <c r="N190" s="1"/>
    </row>
    <row r="191" ht="14.25" customHeight="1">
      <c r="N191" s="1"/>
    </row>
    <row r="192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$N$121</f>
        <v>0</v>
      </c>
    </row>
  </sheetData>
  <sheetProtection password="CC35" sheet="1" objects="1" scenarios="1" formatColumns="0" formatRows="0" sort="0" autoFilter="0"/>
  <mergeCells count="80">
    <mergeCell ref="N121:Q121"/>
    <mergeCell ref="H1:K1"/>
    <mergeCell ref="S2:AC2"/>
    <mergeCell ref="F119:I119"/>
    <mergeCell ref="L119:M119"/>
    <mergeCell ref="N119:Q119"/>
    <mergeCell ref="F120:I120"/>
    <mergeCell ref="L120:M120"/>
    <mergeCell ref="N120:Q120"/>
    <mergeCell ref="F115:I115"/>
    <mergeCell ref="L115:M115"/>
    <mergeCell ref="N115:Q115"/>
    <mergeCell ref="F118:I118"/>
    <mergeCell ref="L118:M118"/>
    <mergeCell ref="N118:Q118"/>
    <mergeCell ref="N116:Q116"/>
    <mergeCell ref="N117:Q117"/>
    <mergeCell ref="C105:Q105"/>
    <mergeCell ref="F107:P107"/>
    <mergeCell ref="F108:P108"/>
    <mergeCell ref="M110:P110"/>
    <mergeCell ref="M112:Q112"/>
    <mergeCell ref="M113:Q113"/>
    <mergeCell ref="D96:H96"/>
    <mergeCell ref="I96:J96"/>
    <mergeCell ref="N96:Q96"/>
    <mergeCell ref="I97:J97"/>
    <mergeCell ref="N97:Q97"/>
    <mergeCell ref="L99:Q99"/>
    <mergeCell ref="D94:H94"/>
    <mergeCell ref="I94:J94"/>
    <mergeCell ref="N94:Q94"/>
    <mergeCell ref="D95:H95"/>
    <mergeCell ref="I95:J95"/>
    <mergeCell ref="N95:Q95"/>
    <mergeCell ref="N89:Q89"/>
    <mergeCell ref="N91:Q91"/>
    <mergeCell ref="D92:H92"/>
    <mergeCell ref="I92:J92"/>
    <mergeCell ref="N92:Q92"/>
    <mergeCell ref="D93:H93"/>
    <mergeCell ref="I93:J93"/>
    <mergeCell ref="N93:Q93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modified xsi:type="dcterms:W3CDTF">2014-01-27T21:21:05Z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