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LIT1 - Demolice 6-ti budo..." sheetId="2" r:id="rId2"/>
    <sheet name="Pokyny pro vyplnění" sheetId="3" r:id="rId3"/>
  </sheets>
  <definedNames>
    <definedName name="_xlnm.Print_Titles" localSheetId="1">'LIT1 - Demolice 6-ti budo...'!$84:$84</definedName>
    <definedName name="_xlnm.Print_Titles" localSheetId="0">'Rekapitulace stavby'!$47:$47</definedName>
    <definedName name="_xlnm.Print_Area" localSheetId="1">'LIT1 - Demolice 6-ti budo...'!$C$4:$P$32,'LIT1 - Demolice 6-ti budo...'!$C$38:$Q$69,'LIT1 - Demolice 6-ti budo...'!$C$75:$R$316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<sst xmlns="http://schemas.openxmlformats.org/spreadsheetml/2006/main" count="2448" uniqueCount="729">
  <si>
    <t>Export VZ</t>
  </si>
  <si>
    <t>List obsahuje:</t>
  </si>
  <si>
    <t>1.0</t>
  </si>
  <si>
    <t>False</t>
  </si>
  <si>
    <t>{6EB3AD2B-EF3E-4609-87B2-B89182396DD5}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</si>
  <si>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</si>
  <si>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</si>
  <si>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</si>
  <si>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</si>
  <si>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</si>
  <si>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</si>
  <si>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</si>
  <si>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</si>
  <si>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</si>
  <si>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</si>
  <si>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</si>
  <si>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LIT1 - Demolice 6-ti budov ubytoven U Bílého Sloupu v Litvínově</t>
  </si>
  <si>
    <t>0,1</t>
  </si>
  <si>
    <t>1</t>
  </si>
  <si>
    <t>Místo:</t>
  </si>
  <si>
    <t>Litvínov</t>
  </si>
  <si>
    <t>Datum:</t>
  </si>
  <si>
    <t>27.03.2016</t>
  </si>
  <si>
    <t>10</t>
  </si>
  <si>
    <t>100</t>
  </si>
  <si>
    <t>Zadavatel:</t>
  </si>
  <si>
    <t>IČ:</t>
  </si>
  <si>
    <t>Město Litvínov, MěÚ Litvínov</t>
  </si>
  <si>
    <t>DIČ:</t>
  </si>
  <si>
    <t>Uchazeč:</t>
  </si>
  <si>
    <t>Vyplň údaj</t>
  </si>
  <si>
    <t>Projektant:</t>
  </si>
  <si>
    <t>Roman Brzek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</si>
  <si>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</si>
  <si>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</si>
  <si>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</si>
  <si>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</si>
  <si>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</si>
  <si>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</si>
  <si>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</si>
  <si>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</si>
  <si>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</si>
  <si>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</si>
  <si>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</si>
  <si>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</si>
  <si>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</si>
  <si>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</si>
  <si>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</si>
  <si>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</si>
  <si>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</si>
  <si>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</si>
  <si>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</si>
  <si>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</si>
  <si>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</si>
  <si>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</si>
  <si>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</si>
  <si>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</si>
  <si>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</si>
  <si>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</si>
  <si>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</si>
  <si>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</si>
  <si>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</si>
  <si>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</si>
  <si>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</si>
  <si>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</si>
  <si>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</si>
  <si>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</si>
  <si>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</si>
  <si>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</si>
  <si>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</si>
  <si>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LIT1</t>
  </si>
  <si>
    <t>Demolice 6-ti budov ubytoven U Bílého Sloupu v Litvínově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</si>
  <si>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</si>
  <si>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</si>
  <si>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</si>
  <si>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</si>
  <si>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</si>
  <si>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</si>
  <si>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</si>
  <si>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</si>
  <si>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</si>
  <si>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</si>
  <si>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</si>
  <si>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</si>
  <si>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</si>
  <si>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</si>
  <si>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</si>
  <si>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</si>
  <si>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</si>
  <si>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</si>
  <si>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</si>
  <si>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</si>
  <si>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735 - Ústřední vytápění - otopná tělesa</t>
  </si>
  <si>
    <t xml:space="preserve">    748 - Elektromontáže - osvětlovací zařízení a svítidla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</si>
  <si>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</si>
  <si>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</si>
  <si>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</si>
  <si>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766 - Konstrukce truhlářské</t>
  </si>
  <si>
    <t>M - Práce a dodávky M</t>
  </si>
  <si>
    <t xml:space="preserve">    21-M - Elektromontáže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</si>
  <si>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</si>
  <si>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</si>
  <si>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</si>
  <si>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</si>
  <si>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</si>
  <si>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</si>
  <si>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</si>
  <si>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</si>
  <si>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</si>
  <si>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</si>
  <si>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</si>
  <si>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</si>
  <si>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</si>
  <si>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</si>
  <si>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</si>
  <si>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</si>
  <si>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</si>
  <si>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</si>
  <si>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</si>
  <si>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</si>
  <si>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</si>
  <si>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</si>
  <si>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CS ÚRS 2013 01</t>
  </si>
  <si>
    <t>4</t>
  </si>
  <si>
    <t>-850679290</t>
  </si>
  <si>
    <t>Odstranění křovin a stromů s odstraněním kořenů průměru kmene do 100 mm do sklonu terénu 1 : 5, při celkové ploše do 1 000 m2</t>
  </si>
  <si>
    <t>PP</t>
  </si>
  <si>
    <t>111201401</t>
  </si>
  <si>
    <t>Spálení křovin a stromů průměru kmene do 100 mm</t>
  </si>
  <si>
    <t>984239237</t>
  </si>
  <si>
    <t>Spálení odstraněných křovin a stromů na hromadách průměru kmene do 100 mm pro jakoukoliv plochu</t>
  </si>
  <si>
    <t>3</t>
  </si>
  <si>
    <t>113107222</t>
  </si>
  <si>
    <t>Odstranění podkladu pl přes 200 m2 z kameniva drceného tl 200 mm</t>
  </si>
  <si>
    <t>-1723540995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</si>
  <si>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</si>
  <si>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62,0*8,0</t>
  </si>
  <si>
    <t>VV</t>
  </si>
  <si>
    <t>113107242</t>
  </si>
  <si>
    <t>Odstranění podkladu pl přes 200 m2 živičných tl 100 mm</t>
  </si>
  <si>
    <t>1044680735</t>
  </si>
  <si>
    <t>Odstranění podkladů nebo krytů s přemístěním hmot na skládku na vzdálenost do 20 m nebo s naložením na dopravní prostředek v ploše jednotlivě přes 200 m2 živičných, o tl. vrstvy přes 50 do 100 mm</t>
  </si>
  <si>
    <t>"komunikace mezi objekty, cca 25% povrchu je už odstraněno"</t>
  </si>
  <si>
    <t>62,0*8,0*0,75</t>
  </si>
  <si>
    <t>5</t>
  </si>
  <si>
    <t>11900140R</t>
  </si>
  <si>
    <t>Dočasné zajištění potrubí ocelového - ochrana vodovodní přípojky pod obj. č.1 jakýmkoliv způsobem</t>
  </si>
  <si>
    <t>m</t>
  </si>
  <si>
    <t>1893413362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</si>
  <si>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</si>
  <si>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6</t>
  </si>
  <si>
    <t>122201402</t>
  </si>
  <si>
    <t>Vykopávky v zemníku na suchu v hornině tř. 3 objem do 1000 m3</t>
  </si>
  <si>
    <t>m3</t>
  </si>
  <si>
    <t>1819315566</t>
  </si>
  <si>
    <t>Vykopávky v zemnících na suchu s přehozením výkopku na vzdálenost do 3 m nebo s naložením na dopravní prostředek v hornině tř. 3 přes 100 do 1 000 m3</t>
  </si>
  <si>
    <t>"zemina pro zpětné zásypy po vybourání základových konstrukcí"</t>
  </si>
  <si>
    <t>"předpokládá se, že stávající podsyp pod zákl. deskou budov bude pro zásyp nevhodný"</t>
  </si>
  <si>
    <t>385</t>
  </si>
  <si>
    <t>7</t>
  </si>
  <si>
    <t>162701105</t>
  </si>
  <si>
    <t>Vodorovné přemístění do 10000 m výkopku/sypaniny z horniny tř. 1 až 4 - deficit zásypu</t>
  </si>
  <si>
    <t>-1038288483</t>
  </si>
  <si>
    <t>Vodorovné přemístění výkopku nebo sypaniny po suchu na obvyklém dopravním prostředku, bez naložení výkopku, avšak se složením bez rozhrnutí z horniny tř. 1 až 4 na vzdálenost přes 9 000 do 10 000 m</t>
  </si>
  <si>
    <t>8</t>
  </si>
  <si>
    <t>162701105x</t>
  </si>
  <si>
    <t>Vodorovné přemístění do 10000 m výkopku/sypaniny z horniny tř. 1 až 4 - zemina ke konečným terénním úpravám</t>
  </si>
  <si>
    <t>1045042501</t>
  </si>
  <si>
    <t>9</t>
  </si>
  <si>
    <t>162701105xx</t>
  </si>
  <si>
    <t>Vodorovné přemístění do 10000 m výkopku/sypaniny z horniny tř. 1 až 4 - výkopek nevhodný pro zásyp</t>
  </si>
  <si>
    <t>1045945409</t>
  </si>
  <si>
    <t>44,125*11,78*0,10*6*0,75</t>
  </si>
  <si>
    <t>171201201</t>
  </si>
  <si>
    <t>Uložení sypaniny na skládky</t>
  </si>
  <si>
    <t>1302039129</t>
  </si>
  <si>
    <t>11</t>
  </si>
  <si>
    <t>171201211</t>
  </si>
  <si>
    <t>Poplatek za uložení odpadu ze sypaniny na skládce (skládkovné)</t>
  </si>
  <si>
    <t>t</t>
  </si>
  <si>
    <t>-2142901371</t>
  </si>
  <si>
    <t>Uložení sypaniny poplatek za uložení sypaniny na skládce ( skládkovné )</t>
  </si>
  <si>
    <t>12</t>
  </si>
  <si>
    <t>174101101</t>
  </si>
  <si>
    <t>Zásyp jam, šachet rýh nebo kolem objektů sypaninou se zhutněním</t>
  </si>
  <si>
    <t>-540302881</t>
  </si>
  <si>
    <t>Zásyp sypaninou z jakékoliv horniny s uložením výkopku ve vrstvách se zhutněním jam, šachet, rýh nebo kolem objektů v těchto vykopávkách</t>
  </si>
  <si>
    <t>334,653*1,15</t>
  </si>
  <si>
    <t>13</t>
  </si>
  <si>
    <t>181301113</t>
  </si>
  <si>
    <t>Rozprostření ornice / zeminy tl vrstvy do 200 mm pl přes 500 m2 v rovině nebo ve svahu do 1:5</t>
  </si>
  <si>
    <t>1914536379</t>
  </si>
  <si>
    <t>Rozprostření a urovnání ornice v rovině nebo ve svahu sklonu do 1 : 5 při souvislé ploše přes 500 m2, tl. vrstvy přes 150 do 200 mm</t>
  </si>
  <si>
    <t>14</t>
  </si>
  <si>
    <t>M</t>
  </si>
  <si>
    <t>5812100R1</t>
  </si>
  <si>
    <t>nákup zeminy</t>
  </si>
  <si>
    <t>1388870144</t>
  </si>
  <si>
    <t>181951102</t>
  </si>
  <si>
    <t>Úprava pláně v hornině tř. 1 až 4 se zhutněním</t>
  </si>
  <si>
    <t>1273522595</t>
  </si>
  <si>
    <t>Úprava pláně vyrovnáním výškových rozdílů v hornině tř. 1 až 4 se zhutněním</t>
  </si>
  <si>
    <t>"částečně zůstane zachován stávající trávní porost"</t>
  </si>
  <si>
    <t>4440,0</t>
  </si>
  <si>
    <t>16</t>
  </si>
  <si>
    <t>184807111</t>
  </si>
  <si>
    <t>Zřízení ochrany stromu bedněním</t>
  </si>
  <si>
    <t>-1762863915</t>
  </si>
  <si>
    <t>Ochrana kmene bedněním před poškozením stavebním provozem zřízení</t>
  </si>
  <si>
    <t>2,0*4*1,70*6</t>
  </si>
  <si>
    <t>12,0*1,50*2*2</t>
  </si>
  <si>
    <t>Součet</t>
  </si>
  <si>
    <t>17</t>
  </si>
  <si>
    <t>184807112</t>
  </si>
  <si>
    <t>Odstranění ochrany stromu bedněním</t>
  </si>
  <si>
    <t>1689341969</t>
  </si>
  <si>
    <t>Ochrana kmene bedněním před poškozením stavebním provozem odstranění</t>
  </si>
  <si>
    <t>18</t>
  </si>
  <si>
    <t>411121121</t>
  </si>
  <si>
    <t>Montáž prefabrikovaných ŽB stropů ze stropních panelů š 1200 mm dl do 3800 mm</t>
  </si>
  <si>
    <t>kus</t>
  </si>
  <si>
    <t>2055220684</t>
  </si>
  <si>
    <t>Montáž prefabrikovaných železobetonových stropů se zalitím spár, včetně podpěrné konstrukce, na cementovou maltu ze stropních panelů šířky do 1200 mm a délky do 3800 mm</t>
  </si>
  <si>
    <t>"zakrytí šachty TK"</t>
  </si>
  <si>
    <t>19</t>
  </si>
  <si>
    <t>593468600</t>
  </si>
  <si>
    <t>panel stropní předpjatý 100x119x25 cm</t>
  </si>
  <si>
    <t>-142976544</t>
  </si>
  <si>
    <t>desky (prefabrikáty) stropní betonové a železobetonové desky (prefabrikáty) stropní z betonu předpjatého panely stropní předpjaté - SPIROLL B55 - výšky 25 cm PPS ...   /250 - 4 + 0      100 x 119 x 25</t>
  </si>
  <si>
    <t>20</t>
  </si>
  <si>
    <t>91972612R</t>
  </si>
  <si>
    <t xml:space="preserve">Geotextilie pro ochranu, separaci a filtraci </t>
  </si>
  <si>
    <t>-1694030911</t>
  </si>
  <si>
    <t>Geotextilie netkaná pro ochranu, separaci nebo filtraci měrná hmotnost do 200 g/m2</t>
  </si>
  <si>
    <t>"ochrana konstrukcí při bourání materiálů, obsahujících azbest"</t>
  </si>
  <si>
    <t>750,0*6</t>
  </si>
  <si>
    <t>961044111</t>
  </si>
  <si>
    <t>Bourání základů z betonu prostého</t>
  </si>
  <si>
    <t>249255604</t>
  </si>
  <si>
    <t>Bourání základů z betonu prostého</t>
  </si>
  <si>
    <t>"pod úrovní terénu - obvod., vnitřní pasy, patky, část oplocení"</t>
  </si>
  <si>
    <t>(44,175+10,98)*2*0,40*0,55*6</t>
  </si>
  <si>
    <t>43,375*2*0,40*0,60*6</t>
  </si>
  <si>
    <t>0,80*0,80*1,0*2+0,90*0,60*0,60*6</t>
  </si>
  <si>
    <t>214,0*0,30*0,60*0,50</t>
  </si>
  <si>
    <t>22</t>
  </si>
  <si>
    <t>963042819</t>
  </si>
  <si>
    <t>Bourání schodišťových stupňů betonových zhotovených na místě</t>
  </si>
  <si>
    <t>2046819006</t>
  </si>
  <si>
    <t>23</t>
  </si>
  <si>
    <t>965042241</t>
  </si>
  <si>
    <t>Bourání podkladů pod dlažby nebo mazanin betonových nebo z litého asfaltu tl přes 100 mm pl pře 4 m2</t>
  </si>
  <si>
    <t>1106552437</t>
  </si>
  <si>
    <t>Bourání podkladů pod dlažby nebo litých celistvých podlah a mazanin betonových nebo z litého asfaltu tl. přes 100 mm, plochy přes 4 m2</t>
  </si>
  <si>
    <t>"odvodňovací žlab"</t>
  </si>
  <si>
    <t>(44,06*2*2+44,175*2*4)*0,60*0,15</t>
  </si>
  <si>
    <t>24</t>
  </si>
  <si>
    <t>966071821</t>
  </si>
  <si>
    <t>Rozebrání drátěného pletiva se čtvercovými oky výšky do 1,6 m</t>
  </si>
  <si>
    <t>-543153276</t>
  </si>
  <si>
    <t>Rozebrání oplocení z pletiva drátěného se čtvercovými oky, výšky do 1,6 m</t>
  </si>
  <si>
    <t>"předpoklad 75 %"</t>
  </si>
  <si>
    <t>(55,0*2+15,0+40,0+45,0+4,0)*0,75</t>
  </si>
  <si>
    <t>25</t>
  </si>
  <si>
    <t>966072811</t>
  </si>
  <si>
    <t>Rozebrání rámového oplocení na ocelové sloupky výšky do 2m</t>
  </si>
  <si>
    <t>-1499968693</t>
  </si>
  <si>
    <t>Rozebrání oplocení z dílců rámových na ocelové sloupky, výšky přes 1 do 2 m</t>
  </si>
  <si>
    <t>(55,0*2+15,0+40,0+45,0+4,0)*0,25</t>
  </si>
  <si>
    <t>26</t>
  </si>
  <si>
    <t>966073811</t>
  </si>
  <si>
    <t>Rozebrání vrat a vrátek k oplocení plochy do 6 m2</t>
  </si>
  <si>
    <t>528891380</t>
  </si>
  <si>
    <t>Rozebrání vrat a vrátek k oplocení plochy jednotlivě přes 2 do 6 m2</t>
  </si>
  <si>
    <t>27</t>
  </si>
  <si>
    <t>968062355</t>
  </si>
  <si>
    <t>Vybourání dřevěných rámů oken dvojitých včetně křídel pl do 2 m2</t>
  </si>
  <si>
    <t>505401565</t>
  </si>
  <si>
    <t>Vybourání dřevěných rámů oken s křídly, dveřních zárubní, vrat, stěn, ostění nebo obkladů rámů oken s křídly dvojitých, plochy do 2 m2</t>
  </si>
  <si>
    <t>1,18*1,18*32</t>
  </si>
  <si>
    <t>1,18*1,18*33</t>
  </si>
  <si>
    <t>28</t>
  </si>
  <si>
    <t>981013313</t>
  </si>
  <si>
    <t>Demolice budov zděných na MVC podíl konstrukcí do 20 % těžkou mechanizací</t>
  </si>
  <si>
    <t>-667707901</t>
  </si>
  <si>
    <t>Demolice budov těžkými mechanizačními prostředky z cihel, kamene, smíšeného nebo hrázděného zdiva, tvárnic na maltu vápennou nebo vápenocementovou s podílem konstrukcí přes 15 do 20 %</t>
  </si>
  <si>
    <t>44,175*11,78*3,20*4</t>
  </si>
  <si>
    <t>44,06*11,78*3,20*2</t>
  </si>
  <si>
    <t>29</t>
  </si>
  <si>
    <t>981332111</t>
  </si>
  <si>
    <t>Demolice ocelových konstrukcí hal, technologických zařízení apod. jakýmkoliv způsobem</t>
  </si>
  <si>
    <t>-1776204859</t>
  </si>
  <si>
    <t>Demolice ocelových konstrukcí hal, sil, technologických zařízení apod. jakýmkoliv způsobem</t>
  </si>
  <si>
    <t>"vazníky - veškerý ocelový a kovový materiál je majetkem investora "</t>
  </si>
  <si>
    <t>(29,36+13,80)*46*6*0,00245</t>
  </si>
  <si>
    <t>30</t>
  </si>
  <si>
    <t>981511113</t>
  </si>
  <si>
    <t>Demolice konstrukcí objektů z betonu prostého nebo kamenného zdiva postupným rozebíráním</t>
  </si>
  <si>
    <t>681498727</t>
  </si>
  <si>
    <t>Demolice konstrukcí objektů postupným rozebíráním zdiva na maltu cementovou z kamene nebo z betonu prostého</t>
  </si>
  <si>
    <t>"šachty TK"</t>
  </si>
  <si>
    <t>(0,60+0,90)*2*0,15*1,0*2*6</t>
  </si>
  <si>
    <t>31</t>
  </si>
  <si>
    <t>997006512</t>
  </si>
  <si>
    <t>Vodorovné doprava suti s naložením a složením na skládku do 1 km</t>
  </si>
  <si>
    <t>664013853</t>
  </si>
  <si>
    <t>Vodorovná doprava suti na skládku s naložením na dopravní prostředek a složením přes 100 m do 1 km</t>
  </si>
  <si>
    <t>32</t>
  </si>
  <si>
    <t>997006519</t>
  </si>
  <si>
    <t>Příplatek k vodorovnému přemístění suti na skládkui ZKD 1 km přes 1 km</t>
  </si>
  <si>
    <t>-1948384151</t>
  </si>
  <si>
    <t>Vodorovná doprava suti na skládku s naložením na dopravní prostředek a složením Příplatek k ceně za každý další i započatý 1 km přes 1 km</t>
  </si>
  <si>
    <t>4527,772*9 'Přepočtené koeficientem množství</t>
  </si>
  <si>
    <t>33</t>
  </si>
  <si>
    <t>997006551</t>
  </si>
  <si>
    <t>Hrubé urovnání suti na skládce bez zhutnění</t>
  </si>
  <si>
    <t>579127211</t>
  </si>
  <si>
    <t>34</t>
  </si>
  <si>
    <t>997013801</t>
  </si>
  <si>
    <t>Poplatek za uložení stavebního betonového odpadu na skládce (skládkovné)</t>
  </si>
  <si>
    <t>-1531314284</t>
  </si>
  <si>
    <t>Poplatek za uložení stavebního odpadu na skládce (skládkovné) betonového</t>
  </si>
  <si>
    <t>35</t>
  </si>
  <si>
    <t>997013802</t>
  </si>
  <si>
    <t>Poplatek za uložení stavebního železobetonového odpadu na skládce (skládkovné)</t>
  </si>
  <si>
    <t>1215805666</t>
  </si>
  <si>
    <t>Poplatek za uložení stavebního odpadu na skládce (skládkovné) železobetonového</t>
  </si>
  <si>
    <t>36</t>
  </si>
  <si>
    <t>997013803</t>
  </si>
  <si>
    <t>Poplatek za uložení stavebního odpadu z keramických materiálů na skládce (skládkovné)</t>
  </si>
  <si>
    <t>-804365626</t>
  </si>
  <si>
    <t>Poplatek za uložení stavebního odpadu na skládce (skládkovné) z keramických materiálů</t>
  </si>
  <si>
    <t>37</t>
  </si>
  <si>
    <t>997013811</t>
  </si>
  <si>
    <t>Poplatek za uložení stavebního dřevěného odpadu na skládce (skládkovné)</t>
  </si>
  <si>
    <t>-62966735</t>
  </si>
  <si>
    <t>Poplatek za uložení stavebního odpadu na skládce (skládkovné) dřevěného</t>
  </si>
  <si>
    <t>38</t>
  </si>
  <si>
    <t>997013814</t>
  </si>
  <si>
    <t>Poplatek za uložení stavebního odpadu z izolačních hmot na skládce (skládkovné)</t>
  </si>
  <si>
    <t>1051817354</t>
  </si>
  <si>
    <t>Poplatek za uložení stavebního odpadu na skládce (skládkovné) z izolačních materiálů</t>
  </si>
  <si>
    <t>39</t>
  </si>
  <si>
    <t>997013821</t>
  </si>
  <si>
    <t>Poplatek za uložení stavebního odpadu ekologicky závadného s azbestem na skládce (skládkovné)</t>
  </si>
  <si>
    <t>2090166711</t>
  </si>
  <si>
    <t>Poplatek za uložení stavebního odpadu na skládce (skládkovné) ekologicky závadného s azbestem</t>
  </si>
  <si>
    <t>40</t>
  </si>
  <si>
    <t>997013822</t>
  </si>
  <si>
    <t>Poplatek za uložení stavebního odpadu s oleji nebo ropnými látkami  na skládce (skládkovné)</t>
  </si>
  <si>
    <t>-1968536178</t>
  </si>
  <si>
    <t>Poplatek za uložení stavebního odpadu na skládce (skládkovné) s oleji nebo ropnými látkami</t>
  </si>
  <si>
    <t>41</t>
  </si>
  <si>
    <t>997013831</t>
  </si>
  <si>
    <t>Poplatek za uložení stavebního směsného odpadu na skládce (skládkovné)</t>
  </si>
  <si>
    <t>1934933063</t>
  </si>
  <si>
    <t>Poplatek za uložení stavebního odpadu na skládce (skládkovné) směsného</t>
  </si>
  <si>
    <t>42</t>
  </si>
  <si>
    <t>998001123</t>
  </si>
  <si>
    <t>Přesun hmot pro demolice objektů v do 21 m</t>
  </si>
  <si>
    <t>395910371</t>
  </si>
  <si>
    <t>Přesun hmot pro demolice objektů výšky do 21 m</t>
  </si>
  <si>
    <t>43</t>
  </si>
  <si>
    <t>711131811</t>
  </si>
  <si>
    <t>Odstranění izolace proti zemní vlhkosti vodorovné - 2x</t>
  </si>
  <si>
    <t>-2130726926</t>
  </si>
  <si>
    <t>Odstranění izolace proti zemní vlhkosti na ploše vodorovné V</t>
  </si>
  <si>
    <t>44,06*11,78*2</t>
  </si>
  <si>
    <t>44,175*11,78*2</t>
  </si>
  <si>
    <t>44</t>
  </si>
  <si>
    <t>713190821</t>
  </si>
  <si>
    <t>Odstranění tepelné izolace vrstvy mezi konstrukcemi z polystyrenu tl do 50 mm</t>
  </si>
  <si>
    <t>396460815</t>
  </si>
  <si>
    <t>Odstranění tepelné izolace běžných stavebních konstrukcí – vrstvy, doplňky a konstrukční součásti dilatační vrstvy mezi konstrukcemi polystyren do 50 mm</t>
  </si>
  <si>
    <t>45</t>
  </si>
  <si>
    <t>725110814</t>
  </si>
  <si>
    <t>Demontáž klozetu Kombi, odsávací</t>
  </si>
  <si>
    <t>soubor</t>
  </si>
  <si>
    <t>1802395740</t>
  </si>
  <si>
    <t>Demontáž klozetů odsávacích nebo kombinačních</t>
  </si>
  <si>
    <t>46</t>
  </si>
  <si>
    <t>725130811</t>
  </si>
  <si>
    <t>Demontáž pisoárových stání s nádrží jednodílných</t>
  </si>
  <si>
    <t>-2005165356</t>
  </si>
  <si>
    <t>Demontáž pisoárových stání s nádrží 1 dílných</t>
  </si>
  <si>
    <t>47</t>
  </si>
  <si>
    <t>725210821</t>
  </si>
  <si>
    <t>Demontáž umyvadel bez výtokových armatur</t>
  </si>
  <si>
    <t>-718449341</t>
  </si>
  <si>
    <t>Demontáž umyvadel bez výtokových armatur umyvadel</t>
  </si>
  <si>
    <t>48</t>
  </si>
  <si>
    <t>725220841</t>
  </si>
  <si>
    <t>Demontáž van ocelová rohová</t>
  </si>
  <si>
    <t>1561255319</t>
  </si>
  <si>
    <t>Demontáž van ocelových rohových</t>
  </si>
  <si>
    <t>49</t>
  </si>
  <si>
    <t>725310823</t>
  </si>
  <si>
    <t>Demontáž dřez jednoduchý vestavěný v kuchyňských sestavách bez výtokových armatur</t>
  </si>
  <si>
    <t>1986654773</t>
  </si>
  <si>
    <t>Demontáž dřezů jednodílných bez výtokových armatur vestavěných v kuchyňských sestavách</t>
  </si>
  <si>
    <t>50</t>
  </si>
  <si>
    <t>725410812</t>
  </si>
  <si>
    <t>Demontáž žlab litinový nebo ocelový jednoduchý délky 2000 4 baterie</t>
  </si>
  <si>
    <t>-1417832896</t>
  </si>
  <si>
    <t>Demontáž žlabů umývacích litinových nebo ocelových včetně rozvodného potrubí a armatur u stojanových žlabů jednoduchých na stojanech nebo konzolách, délky 2000 mm 4 baterie</t>
  </si>
  <si>
    <t>51</t>
  </si>
  <si>
    <t>725590811</t>
  </si>
  <si>
    <t>Přemístění vnitrostaveništní demontovaných pro zařizovací předměty v objektech výšky do 6 m</t>
  </si>
  <si>
    <t>-1234998941</t>
  </si>
  <si>
    <t>Vnitrostaveništní přemístění vybouraných (demontovaných) hmot zařizovacích předmětů vodorovně do 100 m v objektech výšky do 6 m</t>
  </si>
  <si>
    <t>52</t>
  </si>
  <si>
    <t>725810812</t>
  </si>
  <si>
    <t>Demontáž ventilů výtokových stojánkových</t>
  </si>
  <si>
    <t>-692288165</t>
  </si>
  <si>
    <t>Demontáž výtokových ventilů stojánkových</t>
  </si>
  <si>
    <t>53</t>
  </si>
  <si>
    <t>725820801</t>
  </si>
  <si>
    <t xml:space="preserve">Demontáž baterie nástěnné </t>
  </si>
  <si>
    <t>-1840465682</t>
  </si>
  <si>
    <t>Demontáž baterií nástěnných do G 3/4</t>
  </si>
  <si>
    <t>54</t>
  </si>
  <si>
    <t>725840850</t>
  </si>
  <si>
    <t>Demontáž baterie sprchové</t>
  </si>
  <si>
    <t>-1810216631</t>
  </si>
  <si>
    <t>Demontáž baterií sprchových diferenciálních T 1954 do G 3/4 x 1</t>
  </si>
  <si>
    <t>55</t>
  </si>
  <si>
    <t>735211812</t>
  </si>
  <si>
    <t>Demontáž registru trubkového žebrového 76/156 délka do 3 m dvoupramenný</t>
  </si>
  <si>
    <t>847630819</t>
  </si>
  <si>
    <t>Demontáž registrů z ocelových trubek žebrových D 76/3/156 stavební délky do 3 m, o počtu pramenů registru 2</t>
  </si>
  <si>
    <t>(28+13)*6+14*6</t>
  </si>
  <si>
    <t>56</t>
  </si>
  <si>
    <t>735211813</t>
  </si>
  <si>
    <t>Demontáž registru trubkového žebrového 76/156 délka do 3 m třípramenný</t>
  </si>
  <si>
    <t>-1903557453</t>
  </si>
  <si>
    <t>Demontáž registrů z ocelových trubek žebrových D 76/3/156 stavební délky do 3 m, o počtu pramenů registru 3</t>
  </si>
  <si>
    <t>(3+8)*6</t>
  </si>
  <si>
    <t>57</t>
  </si>
  <si>
    <t>735890801</t>
  </si>
  <si>
    <t>Přemístění demontovaného otopného tělesa vodorovně 100 m v objektech výšky do 6 m</t>
  </si>
  <si>
    <t>1254928559</t>
  </si>
  <si>
    <t>Vnitrostaveništní přemístění vybouraných (demontovaných) hmot otopných těles vodorovně do 100 m v objektech výšky do 6 m</t>
  </si>
  <si>
    <t>330*0,051+66*0,077</t>
  </si>
  <si>
    <t>58</t>
  </si>
  <si>
    <t>74871120R</t>
  </si>
  <si>
    <t>Demontáž stožár osvětlení ocelový</t>
  </si>
  <si>
    <t>2018204488</t>
  </si>
  <si>
    <t>Montáž stožárů osvětlení, bez zemních prací parkových ocelových</t>
  </si>
  <si>
    <t>59</t>
  </si>
  <si>
    <t>762335821</t>
  </si>
  <si>
    <t>Demontáž krokví rovnoběžných s okapem průřezové plochy do 120 cm2 na ocelový podklad</t>
  </si>
  <si>
    <t>168988882</t>
  </si>
  <si>
    <t>Demontáž vázaných konstrukcí krovů sklonu do 60 st. krokví rovnoběžných s okapem (vlašských) na ocelový podklad, průřezové plochy do 120 cm2</t>
  </si>
  <si>
    <t>42,20*11*6</t>
  </si>
  <si>
    <t>60</t>
  </si>
  <si>
    <t>764322830</t>
  </si>
  <si>
    <t>Demontáž oplechování okapů tvrdá krytina rš 400 mm do 30°</t>
  </si>
  <si>
    <t>-1283907018</t>
  </si>
  <si>
    <t>Demontáž oplechování okapů na střechách s tvrdou krytinou bez podkladního plechu rš 330 a 400 mm, sklonu do 30 st.</t>
  </si>
  <si>
    <t>44,20*2*6</t>
  </si>
  <si>
    <t>61</t>
  </si>
  <si>
    <t>764341811</t>
  </si>
  <si>
    <t>Demontáž lemování trub průměr do 75 mm vlnitá krytina do 30°</t>
  </si>
  <si>
    <t>-963618685</t>
  </si>
  <si>
    <t>Demontáž ostatních prvků kusových lemování trub, konzol, držáků na vlnité krytině, průměru do 75 mm, sklonu do 30 st.</t>
  </si>
  <si>
    <t>2*6</t>
  </si>
  <si>
    <t>62</t>
  </si>
  <si>
    <t>764341831</t>
  </si>
  <si>
    <t>Demontáž lemování trub průměr do 150 mm vlnitá krytina do 30°</t>
  </si>
  <si>
    <t>-1028155042</t>
  </si>
  <si>
    <t>Demontáž ostatních prvků kusových lemování trub, konzol, držáků na vlnité krytině, průměru přes 100 do 150 mm, sklonu do 30 st.</t>
  </si>
  <si>
    <t>4*6</t>
  </si>
  <si>
    <t>63</t>
  </si>
  <si>
    <t>764341841</t>
  </si>
  <si>
    <t>Demontáž lemování trub průměr do 200 mm vlnitá krytina do 30°</t>
  </si>
  <si>
    <t>260321602</t>
  </si>
  <si>
    <t>Demontáž ostatních prvků kusových lemování trub, konzol, držáků na vlnité krytině, průměru přes 150 do 200, sklonu do 30 st.</t>
  </si>
  <si>
    <t>64</t>
  </si>
  <si>
    <t>764345811</t>
  </si>
  <si>
    <t>Demontáž ventilační nástavec průměr do 75 mm do 30°</t>
  </si>
  <si>
    <t>-592084133</t>
  </si>
  <si>
    <t>Demontáž ostatních prvků kusových ventilační nástavce výšky 500 až 1000 mm se stříškou a lemováním, průměru do 75 mm, sklonu do 30 st.</t>
  </si>
  <si>
    <t>65</t>
  </si>
  <si>
    <t>764345831</t>
  </si>
  <si>
    <t>Demontáž ventilační nástavec průměr do 150 mm do 30°</t>
  </si>
  <si>
    <t>-1453496800</t>
  </si>
  <si>
    <t>Demontáž ostatních prvků kusových ventilační nástavce výšky 500 až 1000 mm se stříškou a lemováním, průměru přes 75 do 150 mm, sklonu do 30 st.</t>
  </si>
  <si>
    <t>66</t>
  </si>
  <si>
    <t>764345841</t>
  </si>
  <si>
    <t>Demontáž ventilační nástavec průměr do 200 mm do 30°</t>
  </si>
  <si>
    <t>-1645500032</t>
  </si>
  <si>
    <t>Demontáž ostatních prvků kusových ventilační nástavce výšky 500 až 1000 mm se stříškou a lemováním, průměru přes 150 do 200 mm, sklonu do 30 st.</t>
  </si>
  <si>
    <t>67</t>
  </si>
  <si>
    <t>764347841</t>
  </si>
  <si>
    <t>Demontáž ventilační stříška průměr do 200 mm do 30°</t>
  </si>
  <si>
    <t>-350179067</t>
  </si>
  <si>
    <t>Demontáž ostatních prvků kusových stříšky, kloboučku s manžetou, průměru přes 75 do 200 mm, sklonu do 30 st.</t>
  </si>
  <si>
    <t>68</t>
  </si>
  <si>
    <t>764352810</t>
  </si>
  <si>
    <t>Demontáž žlab podokapní půlkruhový rovný rš 330 mm do 30°</t>
  </si>
  <si>
    <t>1936395484</t>
  </si>
  <si>
    <t>Demontáž žlabů podokapních půlkruhových, rovných rš 330 mm, sklonu do 30 st.</t>
  </si>
  <si>
    <t>69</t>
  </si>
  <si>
    <t>764359810</t>
  </si>
  <si>
    <t>Demontáž kotlík kónický do 30°</t>
  </si>
  <si>
    <t>433594117</t>
  </si>
  <si>
    <t>Demontáž žlabů kotlíku kónického, sklonu do 30 st.</t>
  </si>
  <si>
    <t>70</t>
  </si>
  <si>
    <t>764391820</t>
  </si>
  <si>
    <t>Demontáž závětrná lišta rš 330 mm do 30°</t>
  </si>
  <si>
    <t>-18523654</t>
  </si>
  <si>
    <t>Demontáž ostatních prvků střešních závětrné lišty rš 250 a 330 mm, sklonu do 30 st.</t>
  </si>
  <si>
    <t>6,40*2*2*6</t>
  </si>
  <si>
    <t>71</t>
  </si>
  <si>
    <t>764454801</t>
  </si>
  <si>
    <t>Demontáž trouby kruhové průměr 75 a 100 mm</t>
  </si>
  <si>
    <t>1207045267</t>
  </si>
  <si>
    <t>Demontáž odpadních trub nebo součástí trub kruhových, průměru 75 a 100 mm</t>
  </si>
  <si>
    <t>2,50*4*6</t>
  </si>
  <si>
    <t>72</t>
  </si>
  <si>
    <t>765131851</t>
  </si>
  <si>
    <t>Demontáž vlnité vláknocementové krytiny sklonu do 30° do suti</t>
  </si>
  <si>
    <t>578717134</t>
  </si>
  <si>
    <t>Demontáž vláknocementové krytiny vlnité sklonu do 30 st. do suti</t>
  </si>
  <si>
    <t>6,40*2*44,20*6</t>
  </si>
  <si>
    <t>73</t>
  </si>
  <si>
    <t>765131871</t>
  </si>
  <si>
    <t>Demontáž hřebene nebo nároží vlnité vláknocementové krytiny sklonu do 30° do suti</t>
  </si>
  <si>
    <t>281791262</t>
  </si>
  <si>
    <t>Demontáž vláknocementové krytiny vlnité sklonu do 30 st. hřebene nebo nároží do suti</t>
  </si>
  <si>
    <t>44,20*6</t>
  </si>
  <si>
    <t>74</t>
  </si>
  <si>
    <t>7666228R1</t>
  </si>
  <si>
    <t>Vyvěšení nebo zavěšení křídel dveřních</t>
  </si>
  <si>
    <t>-631586310</t>
  </si>
  <si>
    <t>Demontáž okenních konstrukcí k opětovnému použití vyvěšení křídel dřevěných nebo plastových okenních, plochy otvoru přes 1,5 m2</t>
  </si>
  <si>
    <t>15+1+18+21+30+1+3*2</t>
  </si>
  <si>
    <t>75</t>
  </si>
  <si>
    <t>766812840</t>
  </si>
  <si>
    <t>Demontáž kuchyňských linek dřevěných nebo kovových délky do 2,1 m</t>
  </si>
  <si>
    <t>-1688159043</t>
  </si>
  <si>
    <t>Demontáž kuchyňských linek dřevěných nebo kovových včetně skříněk uchycených na stěně, délky přes 1800 do 2100 mm</t>
  </si>
  <si>
    <t>76</t>
  </si>
  <si>
    <t>2102201R1</t>
  </si>
  <si>
    <t>Demontáž hromosvodného vedení svodových vodičů s podpěrami průměru do 10 mm</t>
  </si>
  <si>
    <t>1013120733</t>
  </si>
  <si>
    <t>Montáž hromosvodného vedení svodových vodičů s podpěrami, průměru do 10 mm</t>
  </si>
  <si>
    <t>77</t>
  </si>
  <si>
    <t>2102202R2</t>
  </si>
  <si>
    <t>Demontáž tyčí jímacích délky do 3 m na střešní hřeben</t>
  </si>
  <si>
    <t>-1534960982</t>
  </si>
  <si>
    <t>Montáž hromosvodného vedení jímacích tyčí délky do 3m na střešní hřeben</t>
  </si>
  <si>
    <t>78</t>
  </si>
  <si>
    <t>023002000</t>
  </si>
  <si>
    <t>Příprava staveniště - odstranění materiálů a konstrukcí - nábytek, potrubí, rozvaděče, elektro a konstrukce na fasádě</t>
  </si>
  <si>
    <t>Kč</t>
  </si>
  <si>
    <t>131072</t>
  </si>
  <si>
    <t>-1183559585</t>
  </si>
  <si>
    <t>Hlavní tituly průvodních činností a nákladů příprava staveniště odstranění materiálů a konstrukcí</t>
  </si>
  <si>
    <t>79</t>
  </si>
  <si>
    <t>030001000</t>
  </si>
  <si>
    <t>Zařízení staveniště - vč. zpevnění pojížděných ploch, zabezpečení staveniště, zrušení ZS</t>
  </si>
  <si>
    <t>-313397407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</si>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</sst>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  <font>
      <sz val="18"/>
      <color theme="10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 vertical="top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71" fillId="33" borderId="0" xfId="36" applyFont="1" applyFill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wrapText="1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 locked="0"/>
    </xf>
    <xf numFmtId="0" fontId="9" fillId="34" borderId="0" xfId="0" applyFont="1" applyFill="1" applyAlignment="1" applyProtection="1">
      <alignment horizontal="left" vertical="center"/>
      <protection locked="0"/>
    </xf>
    <xf numFmtId="49" fontId="9" fillId="34" borderId="0" xfId="0" applyNumberFormat="1" applyFont="1" applyFill="1" applyAlignment="1" applyProtection="1">
      <alignment horizontal="left" vertical="top"/>
      <protection locked="0"/>
    </xf>
    <xf numFmtId="49" fontId="9" fillId="34" borderId="0" xfId="0" applyNumberFormat="1" applyFont="1" applyFill="1" applyAlignment="1" applyProtection="1">
      <alignment horizontal="left" vertical="top"/>
      <protection locked="0"/>
    </xf>
    <xf numFmtId="0" fontId="56" fillId="33" borderId="0" xfId="36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164" fontId="1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164" fontId="7" fillId="35" borderId="26" xfId="0" applyNumberFormat="1" applyFont="1" applyFill="1" applyBorder="1" applyAlignment="1" applyProtection="1">
      <alignment horizontal="right" vertical="center"/>
      <protection/>
    </xf>
    <xf numFmtId="0" fontId="0" fillId="35" borderId="27" xfId="0" applyFill="1" applyBorder="1" applyAlignment="1" applyProtection="1">
      <alignment horizontal="left" vertical="center"/>
      <protection/>
    </xf>
    <xf numFmtId="0" fontId="0" fillId="35" borderId="22" xfId="0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right" vertical="center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34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35" xfId="0" applyNumberFormat="1" applyFont="1" applyBorder="1" applyAlignment="1" applyProtection="1">
      <alignment horizontal="right" vertical="center"/>
      <protection/>
    </xf>
    <xf numFmtId="0" fontId="72" fillId="0" borderId="0" xfId="36" applyFont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164" fontId="19" fillId="0" borderId="39" xfId="0" applyNumberFormat="1" applyFont="1" applyBorder="1" applyAlignment="1" applyProtection="1">
      <alignment horizontal="right" vertical="center"/>
      <protection/>
    </xf>
    <xf numFmtId="164" fontId="19" fillId="0" borderId="40" xfId="0" applyNumberFormat="1" applyFont="1" applyBorder="1" applyAlignment="1" applyProtection="1">
      <alignment horizontal="right" vertical="center"/>
      <protection/>
    </xf>
    <xf numFmtId="167" fontId="19" fillId="0" borderId="40" xfId="0" applyNumberFormat="1" applyFont="1" applyBorder="1" applyAlignment="1" applyProtection="1">
      <alignment horizontal="right" vertical="center"/>
      <protection/>
    </xf>
    <xf numFmtId="164" fontId="19" fillId="0" borderId="41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7" fillId="35" borderId="26" xfId="0" applyFont="1" applyFill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0" fontId="0" fillId="35" borderId="37" xfId="0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32" xfId="0" applyNumberFormat="1" applyFont="1" applyBorder="1" applyAlignment="1" applyProtection="1">
      <alignment horizontal="right"/>
      <protection/>
    </xf>
    <xf numFmtId="167" fontId="25" fillId="0" borderId="3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22" fillId="0" borderId="2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22" fillId="0" borderId="34" xfId="0" applyFont="1" applyBorder="1" applyAlignment="1" applyProtection="1">
      <alignment horizontal="left"/>
      <protection/>
    </xf>
    <xf numFmtId="167" fontId="22" fillId="0" borderId="0" xfId="0" applyNumberFormat="1" applyFont="1" applyAlignment="1" applyProtection="1">
      <alignment horizontal="right"/>
      <protection/>
    </xf>
    <xf numFmtId="167" fontId="22" fillId="0" borderId="35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0" fillId="0" borderId="42" xfId="0" applyFont="1" applyBorder="1" applyAlignment="1" applyProtection="1">
      <alignment horizontal="center" vertical="center"/>
      <protection/>
    </xf>
    <xf numFmtId="49" fontId="0" fillId="0" borderId="42" xfId="0" applyNumberFormat="1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168" fontId="0" fillId="0" borderId="42" xfId="0" applyNumberFormat="1" applyFont="1" applyBorder="1" applyAlignment="1" applyProtection="1">
      <alignment horizontal="right" vertical="center"/>
      <protection/>
    </xf>
    <xf numFmtId="164" fontId="0" fillId="0" borderId="42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11" fillId="34" borderId="42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35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28" fillId="0" borderId="21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34" xfId="0" applyFont="1" applyBorder="1" applyAlignment="1" applyProtection="1">
      <alignment horizontal="left" vertical="center"/>
      <protection/>
    </xf>
    <xf numFmtId="0" fontId="28" fillId="0" borderId="35" xfId="0" applyFont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34" xfId="0" applyFont="1" applyBorder="1" applyAlignment="1" applyProtection="1">
      <alignment horizontal="left" vertical="center"/>
      <protection/>
    </xf>
    <xf numFmtId="0" fontId="29" fillId="0" borderId="35" xfId="0" applyFont="1" applyBorder="1" applyAlignment="1" applyProtection="1">
      <alignment horizontal="left" vertical="center"/>
      <protection/>
    </xf>
    <xf numFmtId="0" fontId="30" fillId="0" borderId="42" xfId="0" applyFont="1" applyBorder="1" applyAlignment="1" applyProtection="1">
      <alignment horizontal="center" vertical="center"/>
      <protection/>
    </xf>
    <xf numFmtId="49" fontId="30" fillId="0" borderId="42" xfId="0" applyNumberFormat="1" applyFont="1" applyBorder="1" applyAlignment="1" applyProtection="1">
      <alignment horizontal="left" vertical="center" wrapText="1"/>
      <protection/>
    </xf>
    <xf numFmtId="0" fontId="30" fillId="0" borderId="42" xfId="0" applyFont="1" applyBorder="1" applyAlignment="1" applyProtection="1">
      <alignment horizontal="left" vertical="center" wrapText="1"/>
      <protection/>
    </xf>
    <xf numFmtId="0" fontId="30" fillId="0" borderId="42" xfId="0" applyFont="1" applyBorder="1" applyAlignment="1" applyProtection="1">
      <alignment horizontal="left" vertical="center"/>
      <protection/>
    </xf>
    <xf numFmtId="0" fontId="30" fillId="0" borderId="42" xfId="0" applyFont="1" applyBorder="1" applyAlignment="1" applyProtection="1">
      <alignment horizontal="center" vertical="center" wrapText="1"/>
      <protection/>
    </xf>
    <xf numFmtId="168" fontId="30" fillId="0" borderId="42" xfId="0" applyNumberFormat="1" applyFont="1" applyBorder="1" applyAlignment="1" applyProtection="1">
      <alignment horizontal="right" vertical="center"/>
      <protection/>
    </xf>
    <xf numFmtId="164" fontId="30" fillId="0" borderId="42" xfId="0" applyNumberFormat="1" applyFont="1" applyBorder="1" applyAlignment="1" applyProtection="1">
      <alignment horizontal="right" vertical="center"/>
      <protection/>
    </xf>
    <xf numFmtId="0" fontId="31" fillId="0" borderId="21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34" xfId="0" applyFont="1" applyBorder="1" applyAlignment="1" applyProtection="1">
      <alignment horizontal="left" vertical="center"/>
      <protection/>
    </xf>
    <xf numFmtId="0" fontId="31" fillId="0" borderId="35" xfId="0" applyFont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164" fontId="0" fillId="34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164" fontId="0" fillId="34" borderId="42" xfId="0" applyNumberFormat="1" applyFont="1" applyFill="1" applyBorder="1" applyAlignment="1" applyProtection="1">
      <alignment horizontal="right" vertical="center"/>
      <protection locked="0"/>
    </xf>
    <xf numFmtId="164" fontId="30" fillId="34" borderId="42" xfId="0" applyNumberFormat="1" applyFont="1" applyFill="1" applyBorder="1" applyAlignment="1" applyProtection="1">
      <alignment horizontal="right" vertical="center"/>
      <protection locked="0"/>
    </xf>
    <xf numFmtId="0" fontId="30" fillId="0" borderId="4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B07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03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B075.tmp" descr="C:\KROSplusData\System\Temp\rad4B07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2032.tmp" descr="C:\KROSplusData\System\Temp\rad8203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N13" sqref="AN13"/>
    </sheetView>
  </sheetViews>
  <sheetFormatPr defaultColWidth="10.66015625" defaultRowHeight="14.25" customHeight="1"/>
  <cols>
    <col min="1" max="1" width="8.33203125" style="95" customWidth="1"/>
    <col min="2" max="2" width="1.66796875" style="95" customWidth="1"/>
    <col min="3" max="3" width="4.16015625" style="95" customWidth="1"/>
    <col min="4" max="33" width="2.5" style="95" customWidth="1"/>
    <col min="34" max="34" width="3.33203125" style="95" customWidth="1"/>
    <col min="35" max="35" width="31.66015625" style="95" customWidth="1"/>
    <col min="36" max="37" width="2.5" style="95" customWidth="1"/>
    <col min="38" max="38" width="8.33203125" style="95" customWidth="1"/>
    <col min="39" max="39" width="3.33203125" style="95" customWidth="1"/>
    <col min="40" max="40" width="13.33203125" style="95" customWidth="1"/>
    <col min="41" max="41" width="7.5" style="95" customWidth="1"/>
    <col min="42" max="42" width="4.16015625" style="95" customWidth="1"/>
    <col min="43" max="43" width="15.66015625" style="95" customWidth="1"/>
    <col min="44" max="44" width="13.66015625" style="95" customWidth="1"/>
    <col min="45" max="46" width="25.83203125" style="95" hidden="1" customWidth="1"/>
    <col min="47" max="47" width="25" style="95" hidden="1" customWidth="1"/>
    <col min="48" max="52" width="21.66015625" style="95" hidden="1" customWidth="1"/>
    <col min="53" max="53" width="19.16015625" style="95" hidden="1" customWidth="1"/>
    <col min="54" max="54" width="25" style="95" hidden="1" customWidth="1"/>
    <col min="55" max="56" width="19.16015625" style="95" hidden="1" customWidth="1"/>
    <col min="57" max="57" width="66.5" style="95" customWidth="1"/>
    <col min="58" max="70" width="10.66015625" style="185" customWidth="1"/>
    <col min="71" max="91" width="10.66015625" style="95" hidden="1" customWidth="1"/>
    <col min="92" max="16384" width="10.66015625" style="185" customWidth="1"/>
  </cols>
  <sheetData>
    <row r="1" spans="1:256" s="94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564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565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9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1" t="s">
        <v>2</v>
      </c>
      <c r="BT1" s="1" t="s">
        <v>3</v>
      </c>
      <c r="BU1" s="1" t="s">
        <v>3</v>
      </c>
      <c r="BV1" s="1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95" customFormat="1" ht="37.5" customHeight="1">
      <c r="C2" s="96" t="s">
        <v>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97" t="s">
        <v>6</v>
      </c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S2" s="98" t="s">
        <v>7</v>
      </c>
      <c r="BT2" s="98" t="s">
        <v>8</v>
      </c>
    </row>
    <row r="3" spans="2:72" s="95" customFormat="1" ht="7.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1"/>
      <c r="BS3" s="98" t="s">
        <v>7</v>
      </c>
      <c r="BT3" s="98" t="s">
        <v>9</v>
      </c>
    </row>
    <row r="4" spans="2:71" s="95" customFormat="1" ht="37.5" customHeight="1">
      <c r="B4" s="102"/>
      <c r="C4" s="103" t="s">
        <v>10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104"/>
      <c r="AS4" s="105" t="s">
        <v>11</v>
      </c>
      <c r="BE4" s="106" t="s">
        <v>12</v>
      </c>
      <c r="BS4" s="98" t="s">
        <v>13</v>
      </c>
    </row>
    <row r="5" spans="2:71" s="95" customFormat="1" ht="7.5" customHeight="1">
      <c r="B5" s="102"/>
      <c r="AQ5" s="107"/>
      <c r="BE5" s="108" t="s">
        <v>14</v>
      </c>
      <c r="BS5" s="98" t="s">
        <v>7</v>
      </c>
    </row>
    <row r="6" spans="2:71" s="95" customFormat="1" ht="26.25" customHeight="1">
      <c r="B6" s="102"/>
      <c r="D6" s="109" t="s">
        <v>15</v>
      </c>
      <c r="K6" s="110" t="s">
        <v>16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Q6" s="107"/>
      <c r="BE6" s="88"/>
      <c r="BS6" s="98" t="s">
        <v>17</v>
      </c>
    </row>
    <row r="7" spans="2:71" s="95" customFormat="1" ht="7.5" customHeight="1">
      <c r="B7" s="102"/>
      <c r="AQ7" s="107"/>
      <c r="BE7" s="88"/>
      <c r="BS7" s="98" t="s">
        <v>18</v>
      </c>
    </row>
    <row r="8" spans="2:71" s="95" customFormat="1" ht="15" customHeight="1">
      <c r="B8" s="102"/>
      <c r="D8" s="111" t="s">
        <v>19</v>
      </c>
      <c r="K8" s="112" t="s">
        <v>20</v>
      </c>
      <c r="AK8" s="111" t="s">
        <v>21</v>
      </c>
      <c r="AN8" s="90" t="s">
        <v>22</v>
      </c>
      <c r="AQ8" s="107"/>
      <c r="BE8" s="88"/>
      <c r="BS8" s="98" t="s">
        <v>23</v>
      </c>
    </row>
    <row r="9" spans="2:71" s="95" customFormat="1" ht="15" customHeight="1">
      <c r="B9" s="102"/>
      <c r="AQ9" s="107"/>
      <c r="BE9" s="88"/>
      <c r="BS9" s="98" t="s">
        <v>24</v>
      </c>
    </row>
    <row r="10" spans="2:71" s="95" customFormat="1" ht="15" customHeight="1">
      <c r="B10" s="102"/>
      <c r="D10" s="111" t="s">
        <v>25</v>
      </c>
      <c r="AK10" s="111" t="s">
        <v>26</v>
      </c>
      <c r="AN10" s="113"/>
      <c r="AQ10" s="107"/>
      <c r="BE10" s="88"/>
      <c r="BS10" s="98" t="s">
        <v>17</v>
      </c>
    </row>
    <row r="11" spans="2:71" s="95" customFormat="1" ht="19.5" customHeight="1">
      <c r="B11" s="102"/>
      <c r="E11" s="113" t="s">
        <v>27</v>
      </c>
      <c r="AK11" s="111" t="s">
        <v>28</v>
      </c>
      <c r="AN11" s="113"/>
      <c r="AQ11" s="107"/>
      <c r="BE11" s="88"/>
      <c r="BS11" s="98" t="s">
        <v>17</v>
      </c>
    </row>
    <row r="12" spans="2:71" s="95" customFormat="1" ht="7.5" customHeight="1">
      <c r="B12" s="102"/>
      <c r="AQ12" s="107"/>
      <c r="BE12" s="88"/>
      <c r="BS12" s="98" t="s">
        <v>17</v>
      </c>
    </row>
    <row r="13" spans="2:71" s="95" customFormat="1" ht="15" customHeight="1">
      <c r="B13" s="102"/>
      <c r="D13" s="111" t="s">
        <v>29</v>
      </c>
      <c r="AK13" s="111" t="s">
        <v>26</v>
      </c>
      <c r="AN13" s="91" t="s">
        <v>30</v>
      </c>
      <c r="AQ13" s="107"/>
      <c r="BE13" s="88"/>
      <c r="BS13" s="98" t="s">
        <v>17</v>
      </c>
    </row>
    <row r="14" spans="2:71" s="95" customFormat="1" ht="15.75" customHeight="1">
      <c r="B14" s="102"/>
      <c r="E14" s="92" t="s">
        <v>30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11" t="s">
        <v>28</v>
      </c>
      <c r="AN14" s="91" t="s">
        <v>30</v>
      </c>
      <c r="AQ14" s="107"/>
      <c r="BE14" s="88"/>
      <c r="BS14" s="98" t="s">
        <v>17</v>
      </c>
    </row>
    <row r="15" spans="2:71" s="95" customFormat="1" ht="7.5" customHeight="1">
      <c r="B15" s="102"/>
      <c r="AQ15" s="107"/>
      <c r="BE15" s="88"/>
      <c r="BS15" s="98" t="s">
        <v>3</v>
      </c>
    </row>
    <row r="16" spans="2:71" s="95" customFormat="1" ht="15" customHeight="1">
      <c r="B16" s="102"/>
      <c r="D16" s="111" t="s">
        <v>31</v>
      </c>
      <c r="AK16" s="111" t="s">
        <v>26</v>
      </c>
      <c r="AN16" s="113"/>
      <c r="AQ16" s="107"/>
      <c r="BE16" s="88"/>
      <c r="BS16" s="98" t="s">
        <v>3</v>
      </c>
    </row>
    <row r="17" spans="2:71" s="95" customFormat="1" ht="19.5" customHeight="1">
      <c r="B17" s="102"/>
      <c r="E17" s="113" t="s">
        <v>32</v>
      </c>
      <c r="AK17" s="111" t="s">
        <v>28</v>
      </c>
      <c r="AN17" s="113"/>
      <c r="AQ17" s="107"/>
      <c r="BE17" s="88"/>
      <c r="BS17" s="98" t="s">
        <v>33</v>
      </c>
    </row>
    <row r="18" spans="2:71" s="95" customFormat="1" ht="7.5" customHeight="1">
      <c r="B18" s="102"/>
      <c r="AQ18" s="107"/>
      <c r="BE18" s="88"/>
      <c r="BS18" s="98" t="s">
        <v>7</v>
      </c>
    </row>
    <row r="19" spans="2:71" s="95" customFormat="1" ht="15" customHeight="1">
      <c r="B19" s="102"/>
      <c r="D19" s="111" t="s">
        <v>34</v>
      </c>
      <c r="AQ19" s="107"/>
      <c r="BE19" s="88"/>
      <c r="BS19" s="98" t="s">
        <v>17</v>
      </c>
    </row>
    <row r="20" spans="2:71" s="95" customFormat="1" ht="15.75" customHeight="1">
      <c r="B20" s="102"/>
      <c r="E20" s="114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Q20" s="107"/>
      <c r="BE20" s="88"/>
      <c r="BS20" s="98" t="s">
        <v>3</v>
      </c>
    </row>
    <row r="21" spans="2:57" s="95" customFormat="1" ht="7.5" customHeight="1">
      <c r="B21" s="102"/>
      <c r="AQ21" s="107"/>
      <c r="BE21" s="88"/>
    </row>
    <row r="22" spans="2:57" s="95" customFormat="1" ht="7.5" customHeight="1">
      <c r="B22" s="102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Q22" s="107"/>
      <c r="BE22" s="88"/>
    </row>
    <row r="23" spans="2:57" s="98" customFormat="1" ht="27" customHeight="1">
      <c r="B23" s="116"/>
      <c r="D23" s="117" t="s">
        <v>35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9">
        <f>ROUNDUP($AG$49,2)</f>
        <v>0</v>
      </c>
      <c r="AL23" s="120"/>
      <c r="AM23" s="120"/>
      <c r="AN23" s="120"/>
      <c r="AO23" s="120"/>
      <c r="AQ23" s="121"/>
      <c r="BE23" s="122"/>
    </row>
    <row r="24" spans="2:57" s="98" customFormat="1" ht="7.5" customHeight="1">
      <c r="B24" s="116"/>
      <c r="AQ24" s="121"/>
      <c r="BE24" s="122"/>
    </row>
    <row r="25" spans="2:57" s="98" customFormat="1" ht="15" customHeight="1">
      <c r="B25" s="123"/>
      <c r="D25" s="124" t="s">
        <v>36</v>
      </c>
      <c r="F25" s="124" t="s">
        <v>37</v>
      </c>
      <c r="L25" s="125">
        <v>0.21</v>
      </c>
      <c r="M25" s="126"/>
      <c r="N25" s="126"/>
      <c r="O25" s="126"/>
      <c r="T25" s="127" t="s">
        <v>38</v>
      </c>
      <c r="W25" s="128">
        <f>ROUNDUP($AZ$49,2)</f>
        <v>0</v>
      </c>
      <c r="X25" s="126"/>
      <c r="Y25" s="126"/>
      <c r="Z25" s="126"/>
      <c r="AA25" s="126"/>
      <c r="AB25" s="126"/>
      <c r="AC25" s="126"/>
      <c r="AD25" s="126"/>
      <c r="AE25" s="126"/>
      <c r="AK25" s="128">
        <f>ROUNDUP($AV$49,1)</f>
        <v>0</v>
      </c>
      <c r="AL25" s="126"/>
      <c r="AM25" s="126"/>
      <c r="AN25" s="126"/>
      <c r="AO25" s="126"/>
      <c r="AQ25" s="129"/>
      <c r="BE25" s="126"/>
    </row>
    <row r="26" spans="2:57" s="98" customFormat="1" ht="15" customHeight="1">
      <c r="B26" s="123"/>
      <c r="F26" s="124" t="s">
        <v>39</v>
      </c>
      <c r="L26" s="125">
        <v>0.15</v>
      </c>
      <c r="M26" s="126"/>
      <c r="N26" s="126"/>
      <c r="O26" s="126"/>
      <c r="T26" s="127" t="s">
        <v>38</v>
      </c>
      <c r="W26" s="128">
        <f>ROUNDUP($BA$49,2)</f>
        <v>0</v>
      </c>
      <c r="X26" s="126"/>
      <c r="Y26" s="126"/>
      <c r="Z26" s="126"/>
      <c r="AA26" s="126"/>
      <c r="AB26" s="126"/>
      <c r="AC26" s="126"/>
      <c r="AD26" s="126"/>
      <c r="AE26" s="126"/>
      <c r="AK26" s="128">
        <f>ROUNDUP($AW$49,1)</f>
        <v>0</v>
      </c>
      <c r="AL26" s="126"/>
      <c r="AM26" s="126"/>
      <c r="AN26" s="126"/>
      <c r="AO26" s="126"/>
      <c r="AQ26" s="129"/>
      <c r="BE26" s="126"/>
    </row>
    <row r="27" spans="2:57" s="98" customFormat="1" ht="15" customHeight="1" hidden="1">
      <c r="B27" s="123"/>
      <c r="F27" s="124" t="s">
        <v>40</v>
      </c>
      <c r="L27" s="125">
        <v>0.21</v>
      </c>
      <c r="M27" s="126"/>
      <c r="N27" s="126"/>
      <c r="O27" s="126"/>
      <c r="T27" s="127" t="s">
        <v>38</v>
      </c>
      <c r="W27" s="128">
        <f>ROUNDUP($BB$49,2)</f>
        <v>0</v>
      </c>
      <c r="X27" s="126"/>
      <c r="Y27" s="126"/>
      <c r="Z27" s="126"/>
      <c r="AA27" s="126"/>
      <c r="AB27" s="126"/>
      <c r="AC27" s="126"/>
      <c r="AD27" s="126"/>
      <c r="AE27" s="126"/>
      <c r="AK27" s="128">
        <v>0</v>
      </c>
      <c r="AL27" s="126"/>
      <c r="AM27" s="126"/>
      <c r="AN27" s="126"/>
      <c r="AO27" s="126"/>
      <c r="AQ27" s="129"/>
      <c r="BE27" s="126"/>
    </row>
    <row r="28" spans="2:57" s="98" customFormat="1" ht="15" customHeight="1" hidden="1">
      <c r="B28" s="123"/>
      <c r="F28" s="124" t="s">
        <v>41</v>
      </c>
      <c r="L28" s="125">
        <v>0.15</v>
      </c>
      <c r="M28" s="126"/>
      <c r="N28" s="126"/>
      <c r="O28" s="126"/>
      <c r="T28" s="127" t="s">
        <v>38</v>
      </c>
      <c r="W28" s="128">
        <f>ROUNDUP($BC$49,2)</f>
        <v>0</v>
      </c>
      <c r="X28" s="126"/>
      <c r="Y28" s="126"/>
      <c r="Z28" s="126"/>
      <c r="AA28" s="126"/>
      <c r="AB28" s="126"/>
      <c r="AC28" s="126"/>
      <c r="AD28" s="126"/>
      <c r="AE28" s="126"/>
      <c r="AK28" s="128">
        <v>0</v>
      </c>
      <c r="AL28" s="126"/>
      <c r="AM28" s="126"/>
      <c r="AN28" s="126"/>
      <c r="AO28" s="126"/>
      <c r="AQ28" s="129"/>
      <c r="BE28" s="126"/>
    </row>
    <row r="29" spans="2:57" s="98" customFormat="1" ht="15" customHeight="1" hidden="1">
      <c r="B29" s="123"/>
      <c r="F29" s="124" t="s">
        <v>42</v>
      </c>
      <c r="L29" s="125">
        <v>0</v>
      </c>
      <c r="M29" s="126"/>
      <c r="N29" s="126"/>
      <c r="O29" s="126"/>
      <c r="T29" s="127" t="s">
        <v>38</v>
      </c>
      <c r="W29" s="128">
        <f>ROUNDUP($BD$49,2)</f>
        <v>0</v>
      </c>
      <c r="X29" s="126"/>
      <c r="Y29" s="126"/>
      <c r="Z29" s="126"/>
      <c r="AA29" s="126"/>
      <c r="AB29" s="126"/>
      <c r="AC29" s="126"/>
      <c r="AD29" s="126"/>
      <c r="AE29" s="126"/>
      <c r="AK29" s="128">
        <v>0</v>
      </c>
      <c r="AL29" s="126"/>
      <c r="AM29" s="126"/>
      <c r="AN29" s="126"/>
      <c r="AO29" s="126"/>
      <c r="AQ29" s="129"/>
      <c r="BE29" s="126"/>
    </row>
    <row r="30" spans="2:57" s="98" customFormat="1" ht="7.5" customHeight="1">
      <c r="B30" s="116"/>
      <c r="AQ30" s="121"/>
      <c r="BE30" s="122"/>
    </row>
    <row r="31" spans="2:57" s="98" customFormat="1" ht="27" customHeight="1">
      <c r="B31" s="116"/>
      <c r="C31" s="130"/>
      <c r="D31" s="131" t="s">
        <v>43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 t="s">
        <v>44</v>
      </c>
      <c r="U31" s="132"/>
      <c r="V31" s="132"/>
      <c r="W31" s="132"/>
      <c r="X31" s="134" t="s">
        <v>45</v>
      </c>
      <c r="Y31" s="135"/>
      <c r="Z31" s="135"/>
      <c r="AA31" s="135"/>
      <c r="AB31" s="135"/>
      <c r="AC31" s="132"/>
      <c r="AD31" s="132"/>
      <c r="AE31" s="132"/>
      <c r="AF31" s="132"/>
      <c r="AG31" s="132"/>
      <c r="AH31" s="132"/>
      <c r="AI31" s="132"/>
      <c r="AJ31" s="132"/>
      <c r="AK31" s="136">
        <f>ROUNDUP(SUM($AK$23:$AK$29),2)</f>
        <v>0</v>
      </c>
      <c r="AL31" s="135"/>
      <c r="AM31" s="135"/>
      <c r="AN31" s="135"/>
      <c r="AO31" s="137"/>
      <c r="AP31" s="130"/>
      <c r="AQ31" s="138"/>
      <c r="BE31" s="122"/>
    </row>
    <row r="32" spans="2:57" s="98" customFormat="1" ht="7.5" customHeight="1">
      <c r="B32" s="116"/>
      <c r="AQ32" s="121"/>
      <c r="BE32" s="122"/>
    </row>
    <row r="33" spans="2:43" s="98" customFormat="1" ht="7.5" customHeigh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1"/>
    </row>
    <row r="37" spans="2:44" s="98" customFormat="1" ht="7.5" customHeight="1"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16"/>
    </row>
    <row r="38" spans="2:44" s="98" customFormat="1" ht="37.5" customHeight="1">
      <c r="B38" s="116"/>
      <c r="C38" s="103" t="s">
        <v>46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16"/>
    </row>
    <row r="39" spans="2:44" s="98" customFormat="1" ht="7.5" customHeight="1">
      <c r="B39" s="116"/>
      <c r="AR39" s="116"/>
    </row>
    <row r="40" spans="2:44" s="109" customFormat="1" ht="27" customHeight="1">
      <c r="B40" s="144"/>
      <c r="C40" s="109" t="s">
        <v>15</v>
      </c>
      <c r="L40" s="145" t="str">
        <f>$K$6</f>
        <v>LIT1 - Demolice 6-ti budov ubytoven U Bílého Sloupu v Litvínově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R40" s="144"/>
    </row>
    <row r="41" spans="2:44" s="98" customFormat="1" ht="7.5" customHeight="1">
      <c r="B41" s="116"/>
      <c r="AR41" s="116"/>
    </row>
    <row r="42" spans="2:44" s="98" customFormat="1" ht="15.75" customHeight="1">
      <c r="B42" s="116"/>
      <c r="C42" s="111" t="s">
        <v>19</v>
      </c>
      <c r="L42" s="146" t="str">
        <f>IF($K$8="","",$K$8)</f>
        <v>Litvínov</v>
      </c>
      <c r="AI42" s="111" t="s">
        <v>21</v>
      </c>
      <c r="AM42" s="147" t="str">
        <f>IF($AN$8="","",$AN$8)</f>
        <v>27.03.2016</v>
      </c>
      <c r="AR42" s="116"/>
    </row>
    <row r="43" spans="2:44" s="98" customFormat="1" ht="7.5" customHeight="1">
      <c r="B43" s="116"/>
      <c r="AR43" s="116"/>
    </row>
    <row r="44" spans="2:56" s="98" customFormat="1" ht="18.75" customHeight="1">
      <c r="B44" s="116"/>
      <c r="C44" s="111" t="s">
        <v>25</v>
      </c>
      <c r="L44" s="113" t="str">
        <f>IF($E$11="","",$E$11)</f>
        <v>Město Litvínov, MěÚ Litvínov</v>
      </c>
      <c r="AI44" s="111" t="s">
        <v>31</v>
      </c>
      <c r="AM44" s="148" t="str">
        <f>IF($E$17="","",$E$17)</f>
        <v>Roman Brzek</v>
      </c>
      <c r="AN44" s="122"/>
      <c r="AO44" s="122"/>
      <c r="AP44" s="122"/>
      <c r="AR44" s="116"/>
      <c r="AS44" s="149" t="s">
        <v>47</v>
      </c>
      <c r="AT44" s="150"/>
      <c r="AU44" s="151"/>
      <c r="AV44" s="151"/>
      <c r="AW44" s="151"/>
      <c r="AX44" s="151"/>
      <c r="AY44" s="151"/>
      <c r="AZ44" s="151"/>
      <c r="BA44" s="151"/>
      <c r="BB44" s="151"/>
      <c r="BC44" s="151"/>
      <c r="BD44" s="152"/>
    </row>
    <row r="45" spans="2:56" s="98" customFormat="1" ht="15.75" customHeight="1">
      <c r="B45" s="116"/>
      <c r="C45" s="111" t="s">
        <v>29</v>
      </c>
      <c r="L45" s="113">
        <f>IF($E$14="Vyplň údaj","",$E$14)</f>
      </c>
      <c r="AR45" s="116"/>
      <c r="AS45" s="153"/>
      <c r="AT45" s="122"/>
      <c r="BD45" s="154"/>
    </row>
    <row r="46" spans="2:56" s="98" customFormat="1" ht="12" customHeight="1">
      <c r="B46" s="116"/>
      <c r="AR46" s="116"/>
      <c r="AS46" s="153"/>
      <c r="AT46" s="122"/>
      <c r="BD46" s="154"/>
    </row>
    <row r="47" spans="2:57" s="98" customFormat="1" ht="30" customHeight="1">
      <c r="B47" s="116"/>
      <c r="C47" s="155" t="s">
        <v>48</v>
      </c>
      <c r="D47" s="135"/>
      <c r="E47" s="135"/>
      <c r="F47" s="135"/>
      <c r="G47" s="135"/>
      <c r="H47" s="132"/>
      <c r="I47" s="156" t="s">
        <v>49</v>
      </c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57" t="s">
        <v>50</v>
      </c>
      <c r="AH47" s="135"/>
      <c r="AI47" s="135"/>
      <c r="AJ47" s="135"/>
      <c r="AK47" s="135"/>
      <c r="AL47" s="135"/>
      <c r="AM47" s="135"/>
      <c r="AN47" s="156" t="s">
        <v>51</v>
      </c>
      <c r="AO47" s="135"/>
      <c r="AP47" s="135"/>
      <c r="AQ47" s="158" t="s">
        <v>52</v>
      </c>
      <c r="AR47" s="116"/>
      <c r="AS47" s="159" t="s">
        <v>53</v>
      </c>
      <c r="AT47" s="160" t="s">
        <v>54</v>
      </c>
      <c r="AU47" s="160" t="s">
        <v>55</v>
      </c>
      <c r="AV47" s="160" t="s">
        <v>56</v>
      </c>
      <c r="AW47" s="160" t="s">
        <v>57</v>
      </c>
      <c r="AX47" s="160" t="s">
        <v>58</v>
      </c>
      <c r="AY47" s="160" t="s">
        <v>59</v>
      </c>
      <c r="AZ47" s="160" t="s">
        <v>60</v>
      </c>
      <c r="BA47" s="160" t="s">
        <v>61</v>
      </c>
      <c r="BB47" s="160" t="s">
        <v>62</v>
      </c>
      <c r="BC47" s="160" t="s">
        <v>63</v>
      </c>
      <c r="BD47" s="161" t="s">
        <v>64</v>
      </c>
      <c r="BE47" s="162"/>
    </row>
    <row r="48" spans="2:56" s="98" customFormat="1" ht="12" customHeight="1">
      <c r="B48" s="116"/>
      <c r="AR48" s="116"/>
      <c r="AS48" s="163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2"/>
    </row>
    <row r="49" spans="2:76" s="109" customFormat="1" ht="33" customHeight="1">
      <c r="B49" s="144"/>
      <c r="C49" s="164" t="s">
        <v>65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5">
        <f>ROUNDUP($AG$50,2)</f>
        <v>0</v>
      </c>
      <c r="AH49" s="166"/>
      <c r="AI49" s="166"/>
      <c r="AJ49" s="166"/>
      <c r="AK49" s="166"/>
      <c r="AL49" s="166"/>
      <c r="AM49" s="166"/>
      <c r="AN49" s="165">
        <f>ROUNDUP(SUM($AG$49,$AT$49),2)</f>
        <v>0</v>
      </c>
      <c r="AO49" s="166"/>
      <c r="AP49" s="166"/>
      <c r="AQ49" s="167"/>
      <c r="AR49" s="144"/>
      <c r="AS49" s="168">
        <f>ROUNDUP($AS$50,2)</f>
        <v>0</v>
      </c>
      <c r="AT49" s="169">
        <f>ROUNDUP(SUM($AV$49:$AW$49),1)</f>
        <v>0</v>
      </c>
      <c r="AU49" s="170">
        <f>ROUNDUP($AU$50,5)</f>
        <v>0</v>
      </c>
      <c r="AV49" s="169">
        <f>ROUNDUP($AZ$49*$L$25,2)</f>
        <v>0</v>
      </c>
      <c r="AW49" s="169">
        <f>ROUNDUP($BA$49*$L$26,2)</f>
        <v>0</v>
      </c>
      <c r="AX49" s="169">
        <f>ROUNDUP($BB$49*$L$25,2)</f>
        <v>0</v>
      </c>
      <c r="AY49" s="169">
        <f>ROUNDUP($BC$49*$L$26,2)</f>
        <v>0</v>
      </c>
      <c r="AZ49" s="169">
        <f>ROUNDUP($AZ$50,2)</f>
        <v>0</v>
      </c>
      <c r="BA49" s="169">
        <f>ROUNDUP($BA$50,2)</f>
        <v>0</v>
      </c>
      <c r="BB49" s="169">
        <f>ROUNDUP($BB$50,2)</f>
        <v>0</v>
      </c>
      <c r="BC49" s="169">
        <f>ROUNDUP($BC$50,2)</f>
        <v>0</v>
      </c>
      <c r="BD49" s="171">
        <f>ROUNDUP($BD$50,2)</f>
        <v>0</v>
      </c>
      <c r="BS49" s="109" t="s">
        <v>66</v>
      </c>
      <c r="BT49" s="109" t="s">
        <v>67</v>
      </c>
      <c r="BV49" s="109" t="s">
        <v>68</v>
      </c>
      <c r="BW49" s="109" t="s">
        <v>4</v>
      </c>
      <c r="BX49" s="109" t="s">
        <v>69</v>
      </c>
    </row>
    <row r="50" spans="1:76" s="184" customFormat="1" ht="28.5" customHeight="1">
      <c r="A50" s="172" t="s">
        <v>566</v>
      </c>
      <c r="B50" s="173"/>
      <c r="C50" s="174"/>
      <c r="D50" s="175" t="s">
        <v>70</v>
      </c>
      <c r="E50" s="176"/>
      <c r="F50" s="176"/>
      <c r="G50" s="176"/>
      <c r="H50" s="176"/>
      <c r="I50" s="174"/>
      <c r="J50" s="175" t="s">
        <v>71</v>
      </c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7">
        <f>'LIT1 - Demolice 6-ti budo...'!$M$24</f>
        <v>0</v>
      </c>
      <c r="AH50" s="178"/>
      <c r="AI50" s="178"/>
      <c r="AJ50" s="178"/>
      <c r="AK50" s="178"/>
      <c r="AL50" s="178"/>
      <c r="AM50" s="178"/>
      <c r="AN50" s="177">
        <f>ROUNDUP(SUM($AG$50,$AT$50),2)</f>
        <v>0</v>
      </c>
      <c r="AO50" s="178"/>
      <c r="AP50" s="178"/>
      <c r="AQ50" s="179" t="s">
        <v>72</v>
      </c>
      <c r="AR50" s="173"/>
      <c r="AS50" s="180">
        <v>0</v>
      </c>
      <c r="AT50" s="181">
        <f>ROUNDUP(SUM($AV$50:$AW$50),1)</f>
        <v>0</v>
      </c>
      <c r="AU50" s="182">
        <f>'LIT1 - Demolice 6-ti budo...'!$W$85</f>
        <v>0</v>
      </c>
      <c r="AV50" s="181">
        <f>'LIT1 - Demolice 6-ti budo...'!$M$26</f>
        <v>0</v>
      </c>
      <c r="AW50" s="181">
        <f>'LIT1 - Demolice 6-ti budo...'!$M$27</f>
        <v>0</v>
      </c>
      <c r="AX50" s="181">
        <f>'LIT1 - Demolice 6-ti budo...'!$M$28</f>
        <v>0</v>
      </c>
      <c r="AY50" s="181">
        <f>'LIT1 - Demolice 6-ti budo...'!$M$29</f>
        <v>0</v>
      </c>
      <c r="AZ50" s="181">
        <f>'LIT1 - Demolice 6-ti budo...'!$H$26</f>
        <v>0</v>
      </c>
      <c r="BA50" s="181">
        <f>'LIT1 - Demolice 6-ti budo...'!$H$27</f>
        <v>0</v>
      </c>
      <c r="BB50" s="181">
        <f>'LIT1 - Demolice 6-ti budo...'!$H$28</f>
        <v>0</v>
      </c>
      <c r="BC50" s="181">
        <f>'LIT1 - Demolice 6-ti budo...'!$H$29</f>
        <v>0</v>
      </c>
      <c r="BD50" s="183">
        <f>'LIT1 - Demolice 6-ti budo...'!$H$30</f>
        <v>0</v>
      </c>
      <c r="BT50" s="184" t="s">
        <v>18</v>
      </c>
      <c r="BU50" s="184" t="s">
        <v>73</v>
      </c>
      <c r="BV50" s="184" t="s">
        <v>68</v>
      </c>
      <c r="BW50" s="184" t="s">
        <v>4</v>
      </c>
      <c r="BX50" s="184" t="s">
        <v>69</v>
      </c>
    </row>
    <row r="51" spans="2:44" s="98" customFormat="1" ht="30.75" customHeight="1">
      <c r="B51" s="116"/>
      <c r="AR51" s="116"/>
    </row>
    <row r="52" spans="2:44" s="98" customFormat="1" ht="7.5" customHeight="1"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16"/>
    </row>
  </sheetData>
  <sheetProtection sheet="1" objects="1" scenarios="1"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LIT1 - Demolice 6-ti budo...'!C2" tooltip="LIT1 - Demolice 6-ti bud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7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L307" sqref="L307:M307"/>
    </sheetView>
  </sheetViews>
  <sheetFormatPr defaultColWidth="10.5" defaultRowHeight="14.25" customHeight="1"/>
  <cols>
    <col min="1" max="1" width="8.33203125" style="95" customWidth="1"/>
    <col min="2" max="2" width="1.66796875" style="95" customWidth="1"/>
    <col min="3" max="3" width="4.16015625" style="95" customWidth="1"/>
    <col min="4" max="4" width="4.33203125" style="95" customWidth="1"/>
    <col min="5" max="5" width="17.16015625" style="95" customWidth="1"/>
    <col min="6" max="7" width="11.16015625" style="95" customWidth="1"/>
    <col min="8" max="8" width="12.5" style="95" customWidth="1"/>
    <col min="9" max="9" width="7" style="95" customWidth="1"/>
    <col min="10" max="10" width="5.16015625" style="95" customWidth="1"/>
    <col min="11" max="11" width="11.5" style="95" customWidth="1"/>
    <col min="12" max="12" width="12" style="95" customWidth="1"/>
    <col min="13" max="14" width="6" style="95" customWidth="1"/>
    <col min="15" max="15" width="2" style="95" customWidth="1"/>
    <col min="16" max="16" width="12.5" style="95" customWidth="1"/>
    <col min="17" max="17" width="4.16015625" style="95" customWidth="1"/>
    <col min="18" max="18" width="14.66015625" style="95" customWidth="1"/>
    <col min="19" max="19" width="8.16015625" style="95" customWidth="1"/>
    <col min="20" max="20" width="29.66015625" style="95" hidden="1" customWidth="1"/>
    <col min="21" max="21" width="16.33203125" style="95" hidden="1" customWidth="1"/>
    <col min="22" max="22" width="12.33203125" style="95" hidden="1" customWidth="1"/>
    <col min="23" max="23" width="16.33203125" style="95" hidden="1" customWidth="1"/>
    <col min="24" max="24" width="12.16015625" style="95" hidden="1" customWidth="1"/>
    <col min="25" max="25" width="15" style="95" hidden="1" customWidth="1"/>
    <col min="26" max="26" width="11" style="95" hidden="1" customWidth="1"/>
    <col min="27" max="27" width="15" style="95" hidden="1" customWidth="1"/>
    <col min="28" max="28" width="16.33203125" style="95" hidden="1" customWidth="1"/>
    <col min="29" max="29" width="11" style="95" customWidth="1"/>
    <col min="30" max="30" width="15" style="95" customWidth="1"/>
    <col min="31" max="31" width="16.33203125" style="95" customWidth="1"/>
    <col min="32" max="43" width="10.5" style="185" customWidth="1"/>
    <col min="44" max="65" width="10.5" style="95" hidden="1" customWidth="1"/>
    <col min="66" max="16384" width="10.5" style="185" customWidth="1"/>
  </cols>
  <sheetData>
    <row r="1" spans="1:256" s="94" customFormat="1" ht="22.5" customHeight="1">
      <c r="A1" s="5"/>
      <c r="B1" s="2"/>
      <c r="C1" s="2"/>
      <c r="D1" s="3" t="s">
        <v>1</v>
      </c>
      <c r="E1" s="2"/>
      <c r="F1" s="4" t="s">
        <v>567</v>
      </c>
      <c r="G1" s="4"/>
      <c r="H1" s="79" t="s">
        <v>568</v>
      </c>
      <c r="I1" s="79"/>
      <c r="J1" s="79"/>
      <c r="K1" s="79"/>
      <c r="L1" s="4" t="s">
        <v>569</v>
      </c>
      <c r="M1" s="4"/>
      <c r="N1" s="2"/>
      <c r="O1" s="3" t="s">
        <v>74</v>
      </c>
      <c r="P1" s="2"/>
      <c r="Q1" s="2"/>
      <c r="R1" s="2"/>
      <c r="S1" s="4" t="s">
        <v>570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95" customFormat="1" ht="37.5" customHeight="1">
      <c r="C2" s="96" t="s">
        <v>5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7" t="s">
        <v>6</v>
      </c>
      <c r="T2" s="88"/>
      <c r="U2" s="88"/>
      <c r="V2" s="88"/>
      <c r="W2" s="88"/>
      <c r="X2" s="88"/>
      <c r="Y2" s="88"/>
      <c r="Z2" s="88"/>
      <c r="AA2" s="88"/>
      <c r="AB2" s="88"/>
      <c r="AC2" s="88"/>
      <c r="AT2" s="95" t="s">
        <v>4</v>
      </c>
    </row>
    <row r="3" spans="2:46" s="95" customFormat="1" ht="7.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AT3" s="95" t="s">
        <v>75</v>
      </c>
    </row>
    <row r="4" spans="2:46" s="95" customFormat="1" ht="37.5" customHeight="1">
      <c r="B4" s="102"/>
      <c r="C4" s="103" t="s">
        <v>76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04"/>
      <c r="T4" s="105" t="s">
        <v>11</v>
      </c>
      <c r="AT4" s="95" t="s">
        <v>3</v>
      </c>
    </row>
    <row r="5" spans="2:18" s="95" customFormat="1" ht="7.5" customHeight="1">
      <c r="B5" s="102"/>
      <c r="R5" s="107"/>
    </row>
    <row r="6" spans="2:18" s="98" customFormat="1" ht="18.75" customHeight="1">
      <c r="B6" s="116"/>
      <c r="D6" s="109" t="s">
        <v>15</v>
      </c>
      <c r="F6" s="145" t="s">
        <v>16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1"/>
    </row>
    <row r="7" spans="2:18" s="98" customFormat="1" ht="14.25" customHeight="1">
      <c r="B7" s="116"/>
      <c r="R7" s="121"/>
    </row>
    <row r="8" spans="2:18" s="98" customFormat="1" ht="15" customHeight="1">
      <c r="B8" s="116"/>
      <c r="D8" s="111" t="s">
        <v>77</v>
      </c>
      <c r="F8" s="113"/>
      <c r="R8" s="121"/>
    </row>
    <row r="9" spans="2:18" s="98" customFormat="1" ht="15" customHeight="1">
      <c r="B9" s="116"/>
      <c r="D9" s="111" t="s">
        <v>19</v>
      </c>
      <c r="F9" s="113" t="s">
        <v>20</v>
      </c>
      <c r="M9" s="111" t="s">
        <v>21</v>
      </c>
      <c r="O9" s="186" t="str">
        <f>'Rekapitulace stavby'!$AN$8</f>
        <v>27.03.2016</v>
      </c>
      <c r="P9" s="122"/>
      <c r="R9" s="121"/>
    </row>
    <row r="10" spans="2:18" s="98" customFormat="1" ht="7.5" customHeight="1">
      <c r="B10" s="116"/>
      <c r="R10" s="121"/>
    </row>
    <row r="11" spans="2:18" s="98" customFormat="1" ht="15" customHeight="1">
      <c r="B11" s="116"/>
      <c r="D11" s="111" t="s">
        <v>25</v>
      </c>
      <c r="M11" s="111" t="s">
        <v>26</v>
      </c>
      <c r="O11" s="148"/>
      <c r="P11" s="122"/>
      <c r="R11" s="121"/>
    </row>
    <row r="12" spans="2:18" s="98" customFormat="1" ht="18.75" customHeight="1">
      <c r="B12" s="116"/>
      <c r="E12" s="113" t="s">
        <v>27</v>
      </c>
      <c r="M12" s="111" t="s">
        <v>28</v>
      </c>
      <c r="O12" s="148"/>
      <c r="P12" s="122"/>
      <c r="R12" s="121"/>
    </row>
    <row r="13" spans="2:18" s="98" customFormat="1" ht="7.5" customHeight="1">
      <c r="B13" s="116"/>
      <c r="R13" s="121"/>
    </row>
    <row r="14" spans="2:18" s="98" customFormat="1" ht="15" customHeight="1">
      <c r="B14" s="116"/>
      <c r="D14" s="111" t="s">
        <v>29</v>
      </c>
      <c r="M14" s="111" t="s">
        <v>26</v>
      </c>
      <c r="O14" s="148" t="str">
        <f>IF('Rekapitulace stavby'!$AN$13="","",'Rekapitulace stavby'!$AN$13)</f>
        <v>Vyplň údaj</v>
      </c>
      <c r="P14" s="122"/>
      <c r="R14" s="121"/>
    </row>
    <row r="15" spans="2:18" s="98" customFormat="1" ht="18.75" customHeight="1">
      <c r="B15" s="116"/>
      <c r="E15" s="113" t="str">
        <f>IF('Rekapitulace stavby'!$E$14="","",'Rekapitulace stavby'!$E$14)</f>
        <v>Vyplň údaj</v>
      </c>
      <c r="M15" s="111" t="s">
        <v>28</v>
      </c>
      <c r="O15" s="148" t="str">
        <f>IF('Rekapitulace stavby'!$AN$14="","",'Rekapitulace stavby'!$AN$14)</f>
        <v>Vyplň údaj</v>
      </c>
      <c r="P15" s="122"/>
      <c r="R15" s="121"/>
    </row>
    <row r="16" spans="2:18" s="98" customFormat="1" ht="7.5" customHeight="1">
      <c r="B16" s="116"/>
      <c r="R16" s="121"/>
    </row>
    <row r="17" spans="2:18" s="98" customFormat="1" ht="15" customHeight="1">
      <c r="B17" s="116"/>
      <c r="D17" s="111" t="s">
        <v>31</v>
      </c>
      <c r="M17" s="111" t="s">
        <v>26</v>
      </c>
      <c r="O17" s="148"/>
      <c r="P17" s="122"/>
      <c r="R17" s="121"/>
    </row>
    <row r="18" spans="2:18" s="98" customFormat="1" ht="18.75" customHeight="1">
      <c r="B18" s="116"/>
      <c r="E18" s="113" t="s">
        <v>32</v>
      </c>
      <c r="M18" s="111" t="s">
        <v>28</v>
      </c>
      <c r="O18" s="148"/>
      <c r="P18" s="122"/>
      <c r="R18" s="121"/>
    </row>
    <row r="19" spans="2:18" s="98" customFormat="1" ht="7.5" customHeight="1">
      <c r="B19" s="116"/>
      <c r="R19" s="121"/>
    </row>
    <row r="20" spans="2:18" s="98" customFormat="1" ht="15" customHeight="1">
      <c r="B20" s="116"/>
      <c r="D20" s="111" t="s">
        <v>34</v>
      </c>
      <c r="R20" s="121"/>
    </row>
    <row r="21" spans="2:18" s="188" customFormat="1" ht="15.75" customHeight="1">
      <c r="B21" s="187"/>
      <c r="E21" s="114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R21" s="190"/>
    </row>
    <row r="22" spans="2:18" s="98" customFormat="1" ht="7.5" customHeight="1">
      <c r="B22" s="116"/>
      <c r="R22" s="121"/>
    </row>
    <row r="23" spans="2:18" s="98" customFormat="1" ht="7.5" customHeight="1">
      <c r="B23" s="116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R23" s="121"/>
    </row>
    <row r="24" spans="2:18" s="98" customFormat="1" ht="26.25" customHeight="1">
      <c r="B24" s="116"/>
      <c r="D24" s="191" t="s">
        <v>35</v>
      </c>
      <c r="M24" s="165">
        <f>ROUNDUP($N$85,2)</f>
        <v>0</v>
      </c>
      <c r="N24" s="122"/>
      <c r="O24" s="122"/>
      <c r="P24" s="122"/>
      <c r="R24" s="121"/>
    </row>
    <row r="25" spans="2:18" s="98" customFormat="1" ht="7.5" customHeight="1">
      <c r="B25" s="116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R25" s="121"/>
    </row>
    <row r="26" spans="2:18" s="98" customFormat="1" ht="15" customHeight="1">
      <c r="B26" s="116"/>
      <c r="D26" s="124" t="s">
        <v>36</v>
      </c>
      <c r="E26" s="124" t="s">
        <v>37</v>
      </c>
      <c r="F26" s="192">
        <v>0.21</v>
      </c>
      <c r="G26" s="193" t="s">
        <v>38</v>
      </c>
      <c r="H26" s="194">
        <f>SUM($BE$85:$BE$316)</f>
        <v>0</v>
      </c>
      <c r="I26" s="122"/>
      <c r="J26" s="122"/>
      <c r="M26" s="194">
        <f>SUM($BE$85:$BE$316)*$F$26</f>
        <v>0</v>
      </c>
      <c r="N26" s="122"/>
      <c r="O26" s="122"/>
      <c r="P26" s="122"/>
      <c r="R26" s="121"/>
    </row>
    <row r="27" spans="2:18" s="98" customFormat="1" ht="15" customHeight="1">
      <c r="B27" s="116"/>
      <c r="E27" s="124" t="s">
        <v>39</v>
      </c>
      <c r="F27" s="192">
        <v>0.15</v>
      </c>
      <c r="G27" s="193" t="s">
        <v>38</v>
      </c>
      <c r="H27" s="194">
        <f>SUM($BF$85:$BF$316)</f>
        <v>0</v>
      </c>
      <c r="I27" s="122"/>
      <c r="J27" s="122"/>
      <c r="M27" s="194">
        <f>SUM($BF$85:$BF$316)*$F$27</f>
        <v>0</v>
      </c>
      <c r="N27" s="122"/>
      <c r="O27" s="122"/>
      <c r="P27" s="122"/>
      <c r="R27" s="121"/>
    </row>
    <row r="28" spans="2:18" s="98" customFormat="1" ht="15" customHeight="1" hidden="1">
      <c r="B28" s="116"/>
      <c r="E28" s="124" t="s">
        <v>40</v>
      </c>
      <c r="F28" s="192">
        <v>0.21</v>
      </c>
      <c r="G28" s="193" t="s">
        <v>38</v>
      </c>
      <c r="H28" s="194">
        <f>SUM($BG$85:$BG$316)</f>
        <v>0</v>
      </c>
      <c r="I28" s="122"/>
      <c r="J28" s="122"/>
      <c r="M28" s="194">
        <v>0</v>
      </c>
      <c r="N28" s="122"/>
      <c r="O28" s="122"/>
      <c r="P28" s="122"/>
      <c r="R28" s="121"/>
    </row>
    <row r="29" spans="2:18" s="98" customFormat="1" ht="15" customHeight="1" hidden="1">
      <c r="B29" s="116"/>
      <c r="E29" s="124" t="s">
        <v>41</v>
      </c>
      <c r="F29" s="192">
        <v>0.15</v>
      </c>
      <c r="G29" s="193" t="s">
        <v>38</v>
      </c>
      <c r="H29" s="194">
        <f>SUM($BH$85:$BH$316)</f>
        <v>0</v>
      </c>
      <c r="I29" s="122"/>
      <c r="J29" s="122"/>
      <c r="M29" s="194">
        <v>0</v>
      </c>
      <c r="N29" s="122"/>
      <c r="O29" s="122"/>
      <c r="P29" s="122"/>
      <c r="R29" s="121"/>
    </row>
    <row r="30" spans="2:18" s="98" customFormat="1" ht="15" customHeight="1" hidden="1">
      <c r="B30" s="116"/>
      <c r="E30" s="124" t="s">
        <v>42</v>
      </c>
      <c r="F30" s="192">
        <v>0</v>
      </c>
      <c r="G30" s="193" t="s">
        <v>38</v>
      </c>
      <c r="H30" s="194">
        <f>SUM($BI$85:$BI$316)</f>
        <v>0</v>
      </c>
      <c r="I30" s="122"/>
      <c r="J30" s="122"/>
      <c r="M30" s="194">
        <v>0</v>
      </c>
      <c r="N30" s="122"/>
      <c r="O30" s="122"/>
      <c r="P30" s="122"/>
      <c r="R30" s="121"/>
    </row>
    <row r="31" spans="2:18" s="98" customFormat="1" ht="7.5" customHeight="1">
      <c r="B31" s="116"/>
      <c r="R31" s="121"/>
    </row>
    <row r="32" spans="2:18" s="98" customFormat="1" ht="26.25" customHeight="1">
      <c r="B32" s="116"/>
      <c r="C32" s="130"/>
      <c r="D32" s="131" t="s">
        <v>43</v>
      </c>
      <c r="E32" s="132"/>
      <c r="F32" s="132"/>
      <c r="G32" s="195" t="s">
        <v>44</v>
      </c>
      <c r="H32" s="133" t="s">
        <v>45</v>
      </c>
      <c r="I32" s="132"/>
      <c r="J32" s="132"/>
      <c r="K32" s="132"/>
      <c r="L32" s="136">
        <f>ROUNDUP(SUM($M$24:$M$30),2)</f>
        <v>0</v>
      </c>
      <c r="M32" s="135"/>
      <c r="N32" s="135"/>
      <c r="O32" s="135"/>
      <c r="P32" s="137"/>
      <c r="Q32" s="130"/>
      <c r="R32" s="138"/>
    </row>
    <row r="33" spans="2:18" s="98" customFormat="1" ht="15" customHeight="1"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1"/>
    </row>
    <row r="37" spans="2:18" s="98" customFormat="1" ht="7.5" customHeight="1"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96"/>
    </row>
    <row r="38" spans="2:18" s="98" customFormat="1" ht="37.5" customHeight="1">
      <c r="B38" s="116"/>
      <c r="C38" s="103" t="s">
        <v>78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97"/>
    </row>
    <row r="39" spans="2:18" s="98" customFormat="1" ht="7.5" customHeight="1">
      <c r="B39" s="116"/>
      <c r="R39" s="121"/>
    </row>
    <row r="40" spans="2:18" s="98" customFormat="1" ht="15" customHeight="1">
      <c r="B40" s="116"/>
      <c r="C40" s="109" t="s">
        <v>15</v>
      </c>
      <c r="F40" s="145" t="str">
        <f>$F$6</f>
        <v>LIT1 - Demolice 6-ti budov ubytoven U Bílého Sloupu v Litvínově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1"/>
    </row>
    <row r="41" spans="2:18" s="98" customFormat="1" ht="7.5" customHeight="1">
      <c r="B41" s="116"/>
      <c r="R41" s="121"/>
    </row>
    <row r="42" spans="2:18" s="98" customFormat="1" ht="18.75" customHeight="1">
      <c r="B42" s="116"/>
      <c r="C42" s="111" t="s">
        <v>19</v>
      </c>
      <c r="F42" s="113" t="str">
        <f>$F$9</f>
        <v>Litvínov</v>
      </c>
      <c r="K42" s="111" t="s">
        <v>21</v>
      </c>
      <c r="M42" s="186" t="str">
        <f>IF($O$9="","",$O$9)</f>
        <v>27.03.2016</v>
      </c>
      <c r="N42" s="122"/>
      <c r="O42" s="122"/>
      <c r="P42" s="122"/>
      <c r="R42" s="121"/>
    </row>
    <row r="43" spans="2:18" s="98" customFormat="1" ht="7.5" customHeight="1">
      <c r="B43" s="116"/>
      <c r="R43" s="121"/>
    </row>
    <row r="44" spans="2:18" s="98" customFormat="1" ht="15.75" customHeight="1">
      <c r="B44" s="116"/>
      <c r="C44" s="111" t="s">
        <v>25</v>
      </c>
      <c r="F44" s="113" t="str">
        <f>$E$12</f>
        <v>Město Litvínov, MěÚ Litvínov</v>
      </c>
      <c r="K44" s="111" t="s">
        <v>31</v>
      </c>
      <c r="M44" s="148" t="str">
        <f>$E$18</f>
        <v>Roman Brzek</v>
      </c>
      <c r="N44" s="122"/>
      <c r="O44" s="122"/>
      <c r="P44" s="122"/>
      <c r="Q44" s="122"/>
      <c r="R44" s="121"/>
    </row>
    <row r="45" spans="2:18" s="98" customFormat="1" ht="15" customHeight="1">
      <c r="B45" s="116"/>
      <c r="C45" s="111" t="s">
        <v>29</v>
      </c>
      <c r="F45" s="113" t="str">
        <f>IF($E$15="","",$E$15)</f>
        <v>Vyplň údaj</v>
      </c>
      <c r="R45" s="121"/>
    </row>
    <row r="46" spans="2:18" s="98" customFormat="1" ht="11.25" customHeight="1">
      <c r="B46" s="116"/>
      <c r="R46" s="121"/>
    </row>
    <row r="47" spans="2:18" s="98" customFormat="1" ht="30" customHeight="1">
      <c r="B47" s="116"/>
      <c r="C47" s="198" t="s">
        <v>79</v>
      </c>
      <c r="D47" s="199"/>
      <c r="E47" s="199"/>
      <c r="F47" s="199"/>
      <c r="G47" s="199"/>
      <c r="H47" s="130"/>
      <c r="I47" s="130"/>
      <c r="J47" s="130"/>
      <c r="K47" s="130"/>
      <c r="L47" s="130"/>
      <c r="M47" s="130"/>
      <c r="N47" s="198" t="s">
        <v>80</v>
      </c>
      <c r="O47" s="199"/>
      <c r="P47" s="199"/>
      <c r="Q47" s="199"/>
      <c r="R47" s="138"/>
    </row>
    <row r="48" spans="2:18" s="98" customFormat="1" ht="11.25" customHeight="1">
      <c r="B48" s="116"/>
      <c r="R48" s="121"/>
    </row>
    <row r="49" spans="2:47" s="98" customFormat="1" ht="30" customHeight="1">
      <c r="B49" s="116"/>
      <c r="C49" s="164" t="s">
        <v>81</v>
      </c>
      <c r="N49" s="165">
        <f>ROUNDUP($N$85,2)</f>
        <v>0</v>
      </c>
      <c r="O49" s="122"/>
      <c r="P49" s="122"/>
      <c r="Q49" s="122"/>
      <c r="R49" s="121"/>
      <c r="AU49" s="98" t="s">
        <v>82</v>
      </c>
    </row>
    <row r="50" spans="2:18" s="201" customFormat="1" ht="25.5" customHeight="1">
      <c r="B50" s="200"/>
      <c r="D50" s="202" t="s">
        <v>83</v>
      </c>
      <c r="N50" s="203">
        <f>ROUNDUP($N$86,2)</f>
        <v>0</v>
      </c>
      <c r="O50" s="204"/>
      <c r="P50" s="204"/>
      <c r="Q50" s="204"/>
      <c r="R50" s="205"/>
    </row>
    <row r="51" spans="2:18" s="207" customFormat="1" ht="21" customHeight="1">
      <c r="B51" s="206"/>
      <c r="D51" s="208" t="s">
        <v>84</v>
      </c>
      <c r="N51" s="209">
        <f>ROUNDUP($N$87,2)</f>
        <v>0</v>
      </c>
      <c r="O51" s="204"/>
      <c r="P51" s="204"/>
      <c r="Q51" s="204"/>
      <c r="R51" s="210"/>
    </row>
    <row r="52" spans="2:18" s="207" customFormat="1" ht="21" customHeight="1">
      <c r="B52" s="206"/>
      <c r="D52" s="208" t="s">
        <v>85</v>
      </c>
      <c r="N52" s="209">
        <f>ROUNDUP($N$134,2)</f>
        <v>0</v>
      </c>
      <c r="O52" s="204"/>
      <c r="P52" s="204"/>
      <c r="Q52" s="204"/>
      <c r="R52" s="210"/>
    </row>
    <row r="53" spans="2:18" s="207" customFormat="1" ht="21" customHeight="1">
      <c r="B53" s="206"/>
      <c r="D53" s="208" t="s">
        <v>86</v>
      </c>
      <c r="N53" s="209">
        <f>ROUNDUP($N$141,2)</f>
        <v>0</v>
      </c>
      <c r="O53" s="204"/>
      <c r="P53" s="204"/>
      <c r="Q53" s="204"/>
      <c r="R53" s="210"/>
    </row>
    <row r="54" spans="2:18" s="207" customFormat="1" ht="15.75" customHeight="1">
      <c r="B54" s="206"/>
      <c r="D54" s="208" t="s">
        <v>87</v>
      </c>
      <c r="N54" s="209">
        <f>ROUNDUP($N$187,2)</f>
        <v>0</v>
      </c>
      <c r="O54" s="204"/>
      <c r="P54" s="204"/>
      <c r="Q54" s="204"/>
      <c r="R54" s="210"/>
    </row>
    <row r="55" spans="2:18" s="201" customFormat="1" ht="25.5" customHeight="1">
      <c r="B55" s="200"/>
      <c r="D55" s="202" t="s">
        <v>88</v>
      </c>
      <c r="N55" s="203">
        <f>ROUNDUP($N$213,2)</f>
        <v>0</v>
      </c>
      <c r="O55" s="204"/>
      <c r="P55" s="204"/>
      <c r="Q55" s="204"/>
      <c r="R55" s="205"/>
    </row>
    <row r="56" spans="2:18" s="207" customFormat="1" ht="21" customHeight="1">
      <c r="B56" s="206"/>
      <c r="D56" s="208" t="s">
        <v>89</v>
      </c>
      <c r="N56" s="209">
        <f>ROUNDUP($N$214,2)</f>
        <v>0</v>
      </c>
      <c r="O56" s="204"/>
      <c r="P56" s="204"/>
      <c r="Q56" s="204"/>
      <c r="R56" s="210"/>
    </row>
    <row r="57" spans="2:18" s="207" customFormat="1" ht="21" customHeight="1">
      <c r="B57" s="206"/>
      <c r="D57" s="208" t="s">
        <v>90</v>
      </c>
      <c r="N57" s="209">
        <f>ROUNDUP($N$220,2)</f>
        <v>0</v>
      </c>
      <c r="O57" s="204"/>
      <c r="P57" s="204"/>
      <c r="Q57" s="204"/>
      <c r="R57" s="210"/>
    </row>
    <row r="58" spans="2:18" s="207" customFormat="1" ht="21" customHeight="1">
      <c r="B58" s="206"/>
      <c r="D58" s="208" t="s">
        <v>91</v>
      </c>
      <c r="N58" s="209">
        <f>ROUNDUP($N$223,2)</f>
        <v>0</v>
      </c>
      <c r="O58" s="204"/>
      <c r="P58" s="204"/>
      <c r="Q58" s="204"/>
      <c r="R58" s="210"/>
    </row>
    <row r="59" spans="2:18" s="207" customFormat="1" ht="21" customHeight="1">
      <c r="B59" s="206"/>
      <c r="D59" s="208" t="s">
        <v>92</v>
      </c>
      <c r="N59" s="209">
        <f>ROUNDUP($N$244,2)</f>
        <v>0</v>
      </c>
      <c r="O59" s="204"/>
      <c r="P59" s="204"/>
      <c r="Q59" s="204"/>
      <c r="R59" s="210"/>
    </row>
    <row r="60" spans="2:18" s="207" customFormat="1" ht="21" customHeight="1">
      <c r="B60" s="206"/>
      <c r="D60" s="208" t="s">
        <v>93</v>
      </c>
      <c r="N60" s="209">
        <f>ROUNDUP($N$254,2)</f>
        <v>0</v>
      </c>
      <c r="O60" s="204"/>
      <c r="P60" s="204"/>
      <c r="Q60" s="204"/>
      <c r="R60" s="210"/>
    </row>
    <row r="61" spans="2:18" s="207" customFormat="1" ht="21" customHeight="1">
      <c r="B61" s="206"/>
      <c r="D61" s="208" t="s">
        <v>94</v>
      </c>
      <c r="N61" s="209">
        <f>ROUNDUP($N$257,2)</f>
        <v>0</v>
      </c>
      <c r="O61" s="204"/>
      <c r="P61" s="204"/>
      <c r="Q61" s="204"/>
      <c r="R61" s="210"/>
    </row>
    <row r="62" spans="2:18" s="207" customFormat="1" ht="21" customHeight="1">
      <c r="B62" s="206"/>
      <c r="D62" s="208" t="s">
        <v>95</v>
      </c>
      <c r="N62" s="209">
        <f>ROUNDUP($N$261,2)</f>
        <v>0</v>
      </c>
      <c r="O62" s="204"/>
      <c r="P62" s="204"/>
      <c r="Q62" s="204"/>
      <c r="R62" s="210"/>
    </row>
    <row r="63" spans="2:18" s="207" customFormat="1" ht="21" customHeight="1">
      <c r="B63" s="206"/>
      <c r="D63" s="208" t="s">
        <v>96</v>
      </c>
      <c r="N63" s="209">
        <f>ROUNDUP($N$292,2)</f>
        <v>0</v>
      </c>
      <c r="O63" s="204"/>
      <c r="P63" s="204"/>
      <c r="Q63" s="204"/>
      <c r="R63" s="210"/>
    </row>
    <row r="64" spans="2:18" s="207" customFormat="1" ht="21" customHeight="1">
      <c r="B64" s="206"/>
      <c r="D64" s="208" t="s">
        <v>97</v>
      </c>
      <c r="N64" s="209">
        <f>ROUNDUP($N$299,2)</f>
        <v>0</v>
      </c>
      <c r="O64" s="204"/>
      <c r="P64" s="204"/>
      <c r="Q64" s="204"/>
      <c r="R64" s="210"/>
    </row>
    <row r="65" spans="2:18" s="201" customFormat="1" ht="25.5" customHeight="1">
      <c r="B65" s="200"/>
      <c r="D65" s="202" t="s">
        <v>98</v>
      </c>
      <c r="N65" s="203">
        <f>ROUNDUP($N$305,2)</f>
        <v>0</v>
      </c>
      <c r="O65" s="204"/>
      <c r="P65" s="204"/>
      <c r="Q65" s="204"/>
      <c r="R65" s="205"/>
    </row>
    <row r="66" spans="2:18" s="207" customFormat="1" ht="21" customHeight="1">
      <c r="B66" s="206"/>
      <c r="D66" s="208" t="s">
        <v>99</v>
      </c>
      <c r="N66" s="209">
        <f>ROUNDUP($N$306,2)</f>
        <v>0</v>
      </c>
      <c r="O66" s="204"/>
      <c r="P66" s="204"/>
      <c r="Q66" s="204"/>
      <c r="R66" s="210"/>
    </row>
    <row r="67" spans="2:18" s="201" customFormat="1" ht="25.5" customHeight="1">
      <c r="B67" s="200"/>
      <c r="D67" s="202" t="s">
        <v>100</v>
      </c>
      <c r="N67" s="203">
        <f>ROUNDUP($N$311,2)</f>
        <v>0</v>
      </c>
      <c r="O67" s="204"/>
      <c r="P67" s="204"/>
      <c r="Q67" s="204"/>
      <c r="R67" s="205"/>
    </row>
    <row r="68" spans="2:18" s="207" customFormat="1" ht="21" customHeight="1">
      <c r="B68" s="206"/>
      <c r="D68" s="208" t="s">
        <v>101</v>
      </c>
      <c r="N68" s="209">
        <f>ROUNDUP($N$312,2)</f>
        <v>0</v>
      </c>
      <c r="O68" s="204"/>
      <c r="P68" s="204"/>
      <c r="Q68" s="204"/>
      <c r="R68" s="210"/>
    </row>
    <row r="69" spans="2:18" s="98" customFormat="1" ht="22.5" customHeight="1">
      <c r="B69" s="116"/>
      <c r="R69" s="121"/>
    </row>
    <row r="70" spans="2:18" s="98" customFormat="1" ht="7.5" customHeight="1"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1"/>
    </row>
    <row r="74" spans="2:19" s="98" customFormat="1" ht="7.5" customHeight="1"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16"/>
    </row>
    <row r="75" spans="2:19" s="98" customFormat="1" ht="37.5" customHeight="1">
      <c r="B75" s="116"/>
      <c r="C75" s="103" t="s">
        <v>102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16"/>
    </row>
    <row r="76" spans="2:19" s="98" customFormat="1" ht="7.5" customHeight="1">
      <c r="B76" s="116"/>
      <c r="S76" s="116"/>
    </row>
    <row r="77" spans="2:19" s="98" customFormat="1" ht="15" customHeight="1">
      <c r="B77" s="116"/>
      <c r="C77" s="109" t="s">
        <v>15</v>
      </c>
      <c r="F77" s="145" t="str">
        <f>$F$6</f>
        <v>LIT1 - Demolice 6-ti budov ubytoven U Bílého Sloupu v Litvínově</v>
      </c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S77" s="116"/>
    </row>
    <row r="78" spans="2:19" s="98" customFormat="1" ht="7.5" customHeight="1">
      <c r="B78" s="116"/>
      <c r="S78" s="116"/>
    </row>
    <row r="79" spans="2:19" s="98" customFormat="1" ht="18.75" customHeight="1">
      <c r="B79" s="116"/>
      <c r="C79" s="111" t="s">
        <v>19</v>
      </c>
      <c r="F79" s="113" t="str">
        <f>$F$9</f>
        <v>Litvínov</v>
      </c>
      <c r="K79" s="111" t="s">
        <v>21</v>
      </c>
      <c r="M79" s="186" t="str">
        <f>IF($O$9="","",$O$9)</f>
        <v>27.03.2016</v>
      </c>
      <c r="N79" s="122"/>
      <c r="O79" s="122"/>
      <c r="P79" s="122"/>
      <c r="S79" s="116"/>
    </row>
    <row r="80" spans="2:19" s="98" customFormat="1" ht="7.5" customHeight="1">
      <c r="B80" s="116"/>
      <c r="S80" s="116"/>
    </row>
    <row r="81" spans="2:19" s="98" customFormat="1" ht="15.75" customHeight="1">
      <c r="B81" s="116"/>
      <c r="C81" s="111" t="s">
        <v>25</v>
      </c>
      <c r="F81" s="113" t="str">
        <f>$E$12</f>
        <v>Město Litvínov, MěÚ Litvínov</v>
      </c>
      <c r="K81" s="111" t="s">
        <v>31</v>
      </c>
      <c r="M81" s="148" t="str">
        <f>$E$18</f>
        <v>Roman Brzek</v>
      </c>
      <c r="N81" s="122"/>
      <c r="O81" s="122"/>
      <c r="P81" s="122"/>
      <c r="Q81" s="122"/>
      <c r="S81" s="116"/>
    </row>
    <row r="82" spans="2:19" s="98" customFormat="1" ht="15" customHeight="1">
      <c r="B82" s="116"/>
      <c r="C82" s="111" t="s">
        <v>29</v>
      </c>
      <c r="F82" s="113" t="str">
        <f>IF($E$15="","",$E$15)</f>
        <v>Vyplň údaj</v>
      </c>
      <c r="S82" s="116"/>
    </row>
    <row r="83" spans="2:19" s="98" customFormat="1" ht="11.25" customHeight="1">
      <c r="B83" s="116"/>
      <c r="S83" s="116"/>
    </row>
    <row r="84" spans="2:27" s="217" customFormat="1" ht="30" customHeight="1">
      <c r="B84" s="211"/>
      <c r="C84" s="212" t="s">
        <v>103</v>
      </c>
      <c r="D84" s="213" t="s">
        <v>52</v>
      </c>
      <c r="E84" s="213" t="s">
        <v>48</v>
      </c>
      <c r="F84" s="214" t="s">
        <v>104</v>
      </c>
      <c r="G84" s="215"/>
      <c r="H84" s="215"/>
      <c r="I84" s="215"/>
      <c r="J84" s="213" t="s">
        <v>105</v>
      </c>
      <c r="K84" s="213" t="s">
        <v>106</v>
      </c>
      <c r="L84" s="214" t="s">
        <v>107</v>
      </c>
      <c r="M84" s="215"/>
      <c r="N84" s="214" t="s">
        <v>108</v>
      </c>
      <c r="O84" s="215"/>
      <c r="P84" s="215"/>
      <c r="Q84" s="215"/>
      <c r="R84" s="216" t="s">
        <v>109</v>
      </c>
      <c r="S84" s="211"/>
      <c r="T84" s="159" t="s">
        <v>110</v>
      </c>
      <c r="U84" s="160" t="s">
        <v>36</v>
      </c>
      <c r="V84" s="160" t="s">
        <v>111</v>
      </c>
      <c r="W84" s="160" t="s">
        <v>112</v>
      </c>
      <c r="X84" s="160" t="s">
        <v>113</v>
      </c>
      <c r="Y84" s="160" t="s">
        <v>114</v>
      </c>
      <c r="Z84" s="160" t="s">
        <v>115</v>
      </c>
      <c r="AA84" s="161" t="s">
        <v>116</v>
      </c>
    </row>
    <row r="85" spans="2:63" s="98" customFormat="1" ht="30" customHeight="1">
      <c r="B85" s="116"/>
      <c r="C85" s="164" t="s">
        <v>81</v>
      </c>
      <c r="N85" s="218">
        <f>$BK$85</f>
        <v>0</v>
      </c>
      <c r="O85" s="122"/>
      <c r="P85" s="122"/>
      <c r="Q85" s="122"/>
      <c r="S85" s="116"/>
      <c r="T85" s="163"/>
      <c r="U85" s="151"/>
      <c r="V85" s="151"/>
      <c r="W85" s="219">
        <f>$W$86+$W$213+$W$305+$W$311</f>
        <v>0</v>
      </c>
      <c r="X85" s="151"/>
      <c r="Y85" s="219">
        <f>$Y$86+$Y$213+$Y$305+$Y$311</f>
        <v>9.452</v>
      </c>
      <c r="Z85" s="151"/>
      <c r="AA85" s="220">
        <f>$AA$86+$AA$213+$AA$305+$AA$311</f>
        <v>4527.77223655</v>
      </c>
      <c r="AT85" s="98" t="s">
        <v>66</v>
      </c>
      <c r="AU85" s="98" t="s">
        <v>82</v>
      </c>
      <c r="BK85" s="221">
        <f>$BK$86+$BK$213+$BK$305+$BK$311</f>
        <v>0</v>
      </c>
    </row>
    <row r="86" spans="2:63" s="223" customFormat="1" ht="37.5" customHeight="1">
      <c r="B86" s="222"/>
      <c r="D86" s="224" t="s">
        <v>83</v>
      </c>
      <c r="N86" s="225">
        <f>$BK$86</f>
        <v>0</v>
      </c>
      <c r="O86" s="226"/>
      <c r="P86" s="226"/>
      <c r="Q86" s="226"/>
      <c r="S86" s="222"/>
      <c r="T86" s="227"/>
      <c r="W86" s="228">
        <f>$W$87+$W$134+$W$141</f>
        <v>0</v>
      </c>
      <c r="Y86" s="228">
        <f>$Y$87+$Y$134+$Y$141</f>
        <v>9.37148</v>
      </c>
      <c r="AA86" s="229">
        <f>$AA$87+$AA$134+$AA$141</f>
        <v>4418.921727</v>
      </c>
      <c r="AR86" s="230" t="s">
        <v>18</v>
      </c>
      <c r="AT86" s="230" t="s">
        <v>66</v>
      </c>
      <c r="AU86" s="230" t="s">
        <v>67</v>
      </c>
      <c r="AY86" s="230" t="s">
        <v>117</v>
      </c>
      <c r="BK86" s="231">
        <f>$BK$87+$BK$134+$BK$141</f>
        <v>0</v>
      </c>
    </row>
    <row r="87" spans="2:63" s="223" customFormat="1" ht="21" customHeight="1">
      <c r="B87" s="222"/>
      <c r="D87" s="232" t="s">
        <v>84</v>
      </c>
      <c r="N87" s="233">
        <f>$BK$87</f>
        <v>0</v>
      </c>
      <c r="O87" s="226"/>
      <c r="P87" s="226"/>
      <c r="Q87" s="226"/>
      <c r="S87" s="222"/>
      <c r="T87" s="227"/>
      <c r="W87" s="228">
        <f>SUM($W$88:$W$133)</f>
        <v>0</v>
      </c>
      <c r="Y87" s="228">
        <f>SUM($Y$88:$Y$133)</f>
        <v>1.75844</v>
      </c>
      <c r="AA87" s="229">
        <f>SUM($AA$88:$AA$133)</f>
        <v>183.892</v>
      </c>
      <c r="AR87" s="230" t="s">
        <v>18</v>
      </c>
      <c r="AT87" s="230" t="s">
        <v>66</v>
      </c>
      <c r="AU87" s="230" t="s">
        <v>18</v>
      </c>
      <c r="AY87" s="230" t="s">
        <v>117</v>
      </c>
      <c r="BK87" s="231">
        <f>SUM($BK$88:$BK$133)</f>
        <v>0</v>
      </c>
    </row>
    <row r="88" spans="2:65" s="98" customFormat="1" ht="27" customHeight="1">
      <c r="B88" s="116"/>
      <c r="C88" s="234" t="s">
        <v>18</v>
      </c>
      <c r="D88" s="234" t="s">
        <v>118</v>
      </c>
      <c r="E88" s="235" t="s">
        <v>119</v>
      </c>
      <c r="F88" s="236" t="s">
        <v>120</v>
      </c>
      <c r="G88" s="237"/>
      <c r="H88" s="237"/>
      <c r="I88" s="237"/>
      <c r="J88" s="238" t="s">
        <v>121</v>
      </c>
      <c r="K88" s="239">
        <v>60</v>
      </c>
      <c r="L88" s="279"/>
      <c r="M88" s="280"/>
      <c r="N88" s="240">
        <f>ROUND($L$88*$K$88,2)</f>
        <v>0</v>
      </c>
      <c r="O88" s="237"/>
      <c r="P88" s="237"/>
      <c r="Q88" s="237"/>
      <c r="R88" s="241" t="s">
        <v>122</v>
      </c>
      <c r="S88" s="116"/>
      <c r="T88" s="242"/>
      <c r="U88" s="243" t="s">
        <v>37</v>
      </c>
      <c r="X88" s="244">
        <v>0</v>
      </c>
      <c r="Y88" s="244">
        <f>$X$88*$K$88</f>
        <v>0</v>
      </c>
      <c r="Z88" s="244">
        <v>0</v>
      </c>
      <c r="AA88" s="245">
        <f>$Z$88*$K$88</f>
        <v>0</v>
      </c>
      <c r="AR88" s="188" t="s">
        <v>123</v>
      </c>
      <c r="AT88" s="188" t="s">
        <v>118</v>
      </c>
      <c r="AU88" s="188" t="s">
        <v>75</v>
      </c>
      <c r="AY88" s="98" t="s">
        <v>117</v>
      </c>
      <c r="BE88" s="246">
        <f>IF($U$88="základní",$N$88,0)</f>
        <v>0</v>
      </c>
      <c r="BF88" s="246">
        <f>IF($U$88="snížená",$N$88,0)</f>
        <v>0</v>
      </c>
      <c r="BG88" s="246">
        <f>IF($U$88="zákl. přenesená",$N$88,0)</f>
        <v>0</v>
      </c>
      <c r="BH88" s="246">
        <f>IF($U$88="sníž. přenesená",$N$88,0)</f>
        <v>0</v>
      </c>
      <c r="BI88" s="246">
        <f>IF($U$88="nulová",$N$88,0)</f>
        <v>0</v>
      </c>
      <c r="BJ88" s="188" t="s">
        <v>18</v>
      </c>
      <c r="BK88" s="246">
        <f>ROUND($L$88*$K$88,2)</f>
        <v>0</v>
      </c>
      <c r="BL88" s="188" t="s">
        <v>123</v>
      </c>
      <c r="BM88" s="188" t="s">
        <v>124</v>
      </c>
    </row>
    <row r="89" spans="2:47" s="98" customFormat="1" ht="16.5" customHeight="1">
      <c r="B89" s="116"/>
      <c r="F89" s="247" t="s">
        <v>125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16"/>
      <c r="T89" s="248"/>
      <c r="AA89" s="154"/>
      <c r="AT89" s="98" t="s">
        <v>126</v>
      </c>
      <c r="AU89" s="98" t="s">
        <v>75</v>
      </c>
    </row>
    <row r="90" spans="2:65" s="98" customFormat="1" ht="27" customHeight="1">
      <c r="B90" s="116"/>
      <c r="C90" s="234" t="s">
        <v>75</v>
      </c>
      <c r="D90" s="234" t="s">
        <v>118</v>
      </c>
      <c r="E90" s="235" t="s">
        <v>127</v>
      </c>
      <c r="F90" s="236" t="s">
        <v>128</v>
      </c>
      <c r="G90" s="237"/>
      <c r="H90" s="237"/>
      <c r="I90" s="237"/>
      <c r="J90" s="238" t="s">
        <v>121</v>
      </c>
      <c r="K90" s="239">
        <v>60</v>
      </c>
      <c r="L90" s="281"/>
      <c r="M90" s="280"/>
      <c r="N90" s="240">
        <f>ROUND($L$90*$K$90,2)</f>
        <v>0</v>
      </c>
      <c r="O90" s="237"/>
      <c r="P90" s="237"/>
      <c r="Q90" s="237"/>
      <c r="R90" s="241" t="s">
        <v>122</v>
      </c>
      <c r="S90" s="116"/>
      <c r="T90" s="242"/>
      <c r="U90" s="243" t="s">
        <v>37</v>
      </c>
      <c r="X90" s="244">
        <v>0.00018</v>
      </c>
      <c r="Y90" s="244">
        <f>$X$90*$K$90</f>
        <v>0.0108</v>
      </c>
      <c r="Z90" s="244">
        <v>0</v>
      </c>
      <c r="AA90" s="245">
        <f>$Z$90*$K$90</f>
        <v>0</v>
      </c>
      <c r="AR90" s="188" t="s">
        <v>123</v>
      </c>
      <c r="AT90" s="188" t="s">
        <v>118</v>
      </c>
      <c r="AU90" s="188" t="s">
        <v>75</v>
      </c>
      <c r="AY90" s="98" t="s">
        <v>117</v>
      </c>
      <c r="BE90" s="246">
        <f>IF($U$90="základní",$N$90,0)</f>
        <v>0</v>
      </c>
      <c r="BF90" s="246">
        <f>IF($U$90="snížená",$N$90,0)</f>
        <v>0</v>
      </c>
      <c r="BG90" s="246">
        <f>IF($U$90="zákl. přenesená",$N$90,0)</f>
        <v>0</v>
      </c>
      <c r="BH90" s="246">
        <f>IF($U$90="sníž. přenesená",$N$90,0)</f>
        <v>0</v>
      </c>
      <c r="BI90" s="246">
        <f>IF($U$90="nulová",$N$90,0)</f>
        <v>0</v>
      </c>
      <c r="BJ90" s="188" t="s">
        <v>18</v>
      </c>
      <c r="BK90" s="246">
        <f>ROUND($L$90*$K$90,2)</f>
        <v>0</v>
      </c>
      <c r="BL90" s="188" t="s">
        <v>123</v>
      </c>
      <c r="BM90" s="188" t="s">
        <v>129</v>
      </c>
    </row>
    <row r="91" spans="2:47" s="98" customFormat="1" ht="16.5" customHeight="1">
      <c r="B91" s="116"/>
      <c r="F91" s="247" t="s">
        <v>130</v>
      </c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16"/>
      <c r="T91" s="248"/>
      <c r="AA91" s="154"/>
      <c r="AT91" s="98" t="s">
        <v>126</v>
      </c>
      <c r="AU91" s="98" t="s">
        <v>75</v>
      </c>
    </row>
    <row r="92" spans="2:65" s="98" customFormat="1" ht="27" customHeight="1">
      <c r="B92" s="116"/>
      <c r="C92" s="234" t="s">
        <v>131</v>
      </c>
      <c r="D92" s="234" t="s">
        <v>118</v>
      </c>
      <c r="E92" s="235" t="s">
        <v>132</v>
      </c>
      <c r="F92" s="236" t="s">
        <v>133</v>
      </c>
      <c r="G92" s="237"/>
      <c r="H92" s="237"/>
      <c r="I92" s="237"/>
      <c r="J92" s="238" t="s">
        <v>121</v>
      </c>
      <c r="K92" s="239">
        <v>496</v>
      </c>
      <c r="L92" s="281"/>
      <c r="M92" s="280"/>
      <c r="N92" s="240">
        <f>ROUND($L$92*$K$92,2)</f>
        <v>0</v>
      </c>
      <c r="O92" s="237"/>
      <c r="P92" s="237"/>
      <c r="Q92" s="237"/>
      <c r="R92" s="241" t="s">
        <v>122</v>
      </c>
      <c r="S92" s="116"/>
      <c r="T92" s="242"/>
      <c r="U92" s="243" t="s">
        <v>37</v>
      </c>
      <c r="X92" s="244">
        <v>0</v>
      </c>
      <c r="Y92" s="244">
        <f>$X$92*$K$92</f>
        <v>0</v>
      </c>
      <c r="Z92" s="244">
        <v>0.235</v>
      </c>
      <c r="AA92" s="245">
        <f>$Z$92*$K$92</f>
        <v>116.55999999999999</v>
      </c>
      <c r="AR92" s="188" t="s">
        <v>123</v>
      </c>
      <c r="AT92" s="188" t="s">
        <v>118</v>
      </c>
      <c r="AU92" s="188" t="s">
        <v>75</v>
      </c>
      <c r="AY92" s="98" t="s">
        <v>117</v>
      </c>
      <c r="BE92" s="246">
        <f>IF($U$92="základní",$N$92,0)</f>
        <v>0</v>
      </c>
      <c r="BF92" s="246">
        <f>IF($U$92="snížená",$N$92,0)</f>
        <v>0</v>
      </c>
      <c r="BG92" s="246">
        <f>IF($U$92="zákl. přenesená",$N$92,0)</f>
        <v>0</v>
      </c>
      <c r="BH92" s="246">
        <f>IF($U$92="sníž. přenesená",$N$92,0)</f>
        <v>0</v>
      </c>
      <c r="BI92" s="246">
        <f>IF($U$92="nulová",$N$92,0)</f>
        <v>0</v>
      </c>
      <c r="BJ92" s="188" t="s">
        <v>18</v>
      </c>
      <c r="BK92" s="246">
        <f>ROUND($L$92*$K$92,2)</f>
        <v>0</v>
      </c>
      <c r="BL92" s="188" t="s">
        <v>123</v>
      </c>
      <c r="BM92" s="188" t="s">
        <v>134</v>
      </c>
    </row>
    <row r="93" spans="2:47" s="98" customFormat="1" ht="27" customHeight="1">
      <c r="B93" s="116"/>
      <c r="F93" s="247" t="s">
        <v>135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16"/>
      <c r="T93" s="248"/>
      <c r="AA93" s="154"/>
      <c r="AT93" s="98" t="s">
        <v>126</v>
      </c>
      <c r="AU93" s="98" t="s">
        <v>75</v>
      </c>
    </row>
    <row r="94" spans="2:51" s="98" customFormat="1" ht="15.75" customHeight="1">
      <c r="B94" s="249"/>
      <c r="E94" s="250"/>
      <c r="F94" s="251" t="s">
        <v>136</v>
      </c>
      <c r="G94" s="252"/>
      <c r="H94" s="252"/>
      <c r="I94" s="252"/>
      <c r="K94" s="253">
        <v>496</v>
      </c>
      <c r="S94" s="249"/>
      <c r="T94" s="254"/>
      <c r="AA94" s="255"/>
      <c r="AT94" s="250" t="s">
        <v>137</v>
      </c>
      <c r="AU94" s="250" t="s">
        <v>75</v>
      </c>
      <c r="AV94" s="250" t="s">
        <v>75</v>
      </c>
      <c r="AW94" s="250" t="s">
        <v>82</v>
      </c>
      <c r="AX94" s="250" t="s">
        <v>18</v>
      </c>
      <c r="AY94" s="250" t="s">
        <v>117</v>
      </c>
    </row>
    <row r="95" spans="2:65" s="98" customFormat="1" ht="27" customHeight="1">
      <c r="B95" s="116"/>
      <c r="C95" s="234" t="s">
        <v>123</v>
      </c>
      <c r="D95" s="234" t="s">
        <v>118</v>
      </c>
      <c r="E95" s="235" t="s">
        <v>138</v>
      </c>
      <c r="F95" s="236" t="s">
        <v>139</v>
      </c>
      <c r="G95" s="237"/>
      <c r="H95" s="237"/>
      <c r="I95" s="237"/>
      <c r="J95" s="238" t="s">
        <v>121</v>
      </c>
      <c r="K95" s="239">
        <v>372</v>
      </c>
      <c r="L95" s="281"/>
      <c r="M95" s="280"/>
      <c r="N95" s="240">
        <f>ROUND($L$95*$K$95,2)</f>
        <v>0</v>
      </c>
      <c r="O95" s="237"/>
      <c r="P95" s="237"/>
      <c r="Q95" s="237"/>
      <c r="R95" s="241" t="s">
        <v>122</v>
      </c>
      <c r="S95" s="116"/>
      <c r="T95" s="242"/>
      <c r="U95" s="243" t="s">
        <v>37</v>
      </c>
      <c r="X95" s="244">
        <v>0</v>
      </c>
      <c r="Y95" s="244">
        <f>$X$95*$K$95</f>
        <v>0</v>
      </c>
      <c r="Z95" s="244">
        <v>0.181</v>
      </c>
      <c r="AA95" s="245">
        <f>$Z$95*$K$95</f>
        <v>67.332</v>
      </c>
      <c r="AR95" s="188" t="s">
        <v>123</v>
      </c>
      <c r="AT95" s="188" t="s">
        <v>118</v>
      </c>
      <c r="AU95" s="188" t="s">
        <v>75</v>
      </c>
      <c r="AY95" s="98" t="s">
        <v>117</v>
      </c>
      <c r="BE95" s="246">
        <f>IF($U$95="základní",$N$95,0)</f>
        <v>0</v>
      </c>
      <c r="BF95" s="246">
        <f>IF($U$95="snížená",$N$95,0)</f>
        <v>0</v>
      </c>
      <c r="BG95" s="246">
        <f>IF($U$95="zákl. přenesená",$N$95,0)</f>
        <v>0</v>
      </c>
      <c r="BH95" s="246">
        <f>IF($U$95="sníž. přenesená",$N$95,0)</f>
        <v>0</v>
      </c>
      <c r="BI95" s="246">
        <f>IF($U$95="nulová",$N$95,0)</f>
        <v>0</v>
      </c>
      <c r="BJ95" s="188" t="s">
        <v>18</v>
      </c>
      <c r="BK95" s="246">
        <f>ROUND($L$95*$K$95,2)</f>
        <v>0</v>
      </c>
      <c r="BL95" s="188" t="s">
        <v>123</v>
      </c>
      <c r="BM95" s="188" t="s">
        <v>140</v>
      </c>
    </row>
    <row r="96" spans="2:47" s="98" customFormat="1" ht="27" customHeight="1">
      <c r="B96" s="116"/>
      <c r="F96" s="247" t="s">
        <v>141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16"/>
      <c r="T96" s="248"/>
      <c r="AA96" s="154"/>
      <c r="AT96" s="98" t="s">
        <v>126</v>
      </c>
      <c r="AU96" s="98" t="s">
        <v>75</v>
      </c>
    </row>
    <row r="97" spans="2:51" s="98" customFormat="1" ht="27" customHeight="1">
      <c r="B97" s="256"/>
      <c r="E97" s="257"/>
      <c r="F97" s="258" t="s">
        <v>142</v>
      </c>
      <c r="G97" s="259"/>
      <c r="H97" s="259"/>
      <c r="I97" s="259"/>
      <c r="K97" s="257"/>
      <c r="S97" s="256"/>
      <c r="T97" s="260"/>
      <c r="AA97" s="261"/>
      <c r="AT97" s="257" t="s">
        <v>137</v>
      </c>
      <c r="AU97" s="257" t="s">
        <v>75</v>
      </c>
      <c r="AV97" s="257" t="s">
        <v>18</v>
      </c>
      <c r="AW97" s="257" t="s">
        <v>82</v>
      </c>
      <c r="AX97" s="257" t="s">
        <v>67</v>
      </c>
      <c r="AY97" s="257" t="s">
        <v>117</v>
      </c>
    </row>
    <row r="98" spans="2:51" s="98" customFormat="1" ht="15.75" customHeight="1">
      <c r="B98" s="249"/>
      <c r="E98" s="250"/>
      <c r="F98" s="251" t="s">
        <v>143</v>
      </c>
      <c r="G98" s="252"/>
      <c r="H98" s="252"/>
      <c r="I98" s="252"/>
      <c r="K98" s="253">
        <v>372</v>
      </c>
      <c r="S98" s="249"/>
      <c r="T98" s="254"/>
      <c r="AA98" s="255"/>
      <c r="AT98" s="250" t="s">
        <v>137</v>
      </c>
      <c r="AU98" s="250" t="s">
        <v>75</v>
      </c>
      <c r="AV98" s="250" t="s">
        <v>75</v>
      </c>
      <c r="AW98" s="250" t="s">
        <v>82</v>
      </c>
      <c r="AX98" s="250" t="s">
        <v>18</v>
      </c>
      <c r="AY98" s="250" t="s">
        <v>117</v>
      </c>
    </row>
    <row r="99" spans="2:65" s="98" customFormat="1" ht="39" customHeight="1">
      <c r="B99" s="116"/>
      <c r="C99" s="234" t="s">
        <v>144</v>
      </c>
      <c r="D99" s="234" t="s">
        <v>118</v>
      </c>
      <c r="E99" s="235" t="s">
        <v>145</v>
      </c>
      <c r="F99" s="236" t="s">
        <v>146</v>
      </c>
      <c r="G99" s="237"/>
      <c r="H99" s="237"/>
      <c r="I99" s="237"/>
      <c r="J99" s="238" t="s">
        <v>147</v>
      </c>
      <c r="K99" s="239">
        <v>35</v>
      </c>
      <c r="L99" s="281"/>
      <c r="M99" s="280"/>
      <c r="N99" s="240">
        <f>ROUND($L$99*$K$99,2)</f>
        <v>0</v>
      </c>
      <c r="O99" s="237"/>
      <c r="P99" s="237"/>
      <c r="Q99" s="237"/>
      <c r="R99" s="241"/>
      <c r="S99" s="116"/>
      <c r="T99" s="242"/>
      <c r="U99" s="243" t="s">
        <v>37</v>
      </c>
      <c r="X99" s="244">
        <v>0.00868</v>
      </c>
      <c r="Y99" s="244">
        <f>$X$99*$K$99</f>
        <v>0.3038</v>
      </c>
      <c r="Z99" s="244">
        <v>0</v>
      </c>
      <c r="AA99" s="245">
        <f>$Z$99*$K$99</f>
        <v>0</v>
      </c>
      <c r="AR99" s="188" t="s">
        <v>123</v>
      </c>
      <c r="AT99" s="188" t="s">
        <v>118</v>
      </c>
      <c r="AU99" s="188" t="s">
        <v>75</v>
      </c>
      <c r="AY99" s="98" t="s">
        <v>117</v>
      </c>
      <c r="BE99" s="246">
        <f>IF($U$99="základní",$N$99,0)</f>
        <v>0</v>
      </c>
      <c r="BF99" s="246">
        <f>IF($U$99="snížená",$N$99,0)</f>
        <v>0</v>
      </c>
      <c r="BG99" s="246">
        <f>IF($U$99="zákl. přenesená",$N$99,0)</f>
        <v>0</v>
      </c>
      <c r="BH99" s="246">
        <f>IF($U$99="sníž. přenesená",$N$99,0)</f>
        <v>0</v>
      </c>
      <c r="BI99" s="246">
        <f>IF($U$99="nulová",$N$99,0)</f>
        <v>0</v>
      </c>
      <c r="BJ99" s="188" t="s">
        <v>18</v>
      </c>
      <c r="BK99" s="246">
        <f>ROUND($L$99*$K$99,2)</f>
        <v>0</v>
      </c>
      <c r="BL99" s="188" t="s">
        <v>123</v>
      </c>
      <c r="BM99" s="188" t="s">
        <v>148</v>
      </c>
    </row>
    <row r="100" spans="2:47" s="98" customFormat="1" ht="38.25" customHeight="1">
      <c r="B100" s="116"/>
      <c r="F100" s="247" t="s">
        <v>149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16"/>
      <c r="T100" s="248"/>
      <c r="AA100" s="154"/>
      <c r="AT100" s="98" t="s">
        <v>126</v>
      </c>
      <c r="AU100" s="98" t="s">
        <v>75</v>
      </c>
    </row>
    <row r="101" spans="2:65" s="98" customFormat="1" ht="27" customHeight="1">
      <c r="B101" s="116"/>
      <c r="C101" s="234" t="s">
        <v>150</v>
      </c>
      <c r="D101" s="234" t="s">
        <v>118</v>
      </c>
      <c r="E101" s="235" t="s">
        <v>151</v>
      </c>
      <c r="F101" s="236" t="s">
        <v>152</v>
      </c>
      <c r="G101" s="237"/>
      <c r="H101" s="237"/>
      <c r="I101" s="237"/>
      <c r="J101" s="238" t="s">
        <v>153</v>
      </c>
      <c r="K101" s="239">
        <v>385</v>
      </c>
      <c r="L101" s="281"/>
      <c r="M101" s="280"/>
      <c r="N101" s="240">
        <f>ROUND($L$101*$K$101,2)</f>
        <v>0</v>
      </c>
      <c r="O101" s="237"/>
      <c r="P101" s="237"/>
      <c r="Q101" s="237"/>
      <c r="R101" s="241" t="s">
        <v>122</v>
      </c>
      <c r="S101" s="116"/>
      <c r="T101" s="242"/>
      <c r="U101" s="243" t="s">
        <v>37</v>
      </c>
      <c r="X101" s="244">
        <v>0</v>
      </c>
      <c r="Y101" s="244">
        <f>$X$101*$K$101</f>
        <v>0</v>
      </c>
      <c r="Z101" s="244">
        <v>0</v>
      </c>
      <c r="AA101" s="245">
        <f>$Z$101*$K$101</f>
        <v>0</v>
      </c>
      <c r="AR101" s="188" t="s">
        <v>123</v>
      </c>
      <c r="AT101" s="188" t="s">
        <v>118</v>
      </c>
      <c r="AU101" s="188" t="s">
        <v>75</v>
      </c>
      <c r="AY101" s="98" t="s">
        <v>117</v>
      </c>
      <c r="BE101" s="246">
        <f>IF($U$101="základní",$N$101,0)</f>
        <v>0</v>
      </c>
      <c r="BF101" s="246">
        <f>IF($U$101="snížená",$N$101,0)</f>
        <v>0</v>
      </c>
      <c r="BG101" s="246">
        <f>IF($U$101="zákl. přenesená",$N$101,0)</f>
        <v>0</v>
      </c>
      <c r="BH101" s="246">
        <f>IF($U$101="sníž. přenesená",$N$101,0)</f>
        <v>0</v>
      </c>
      <c r="BI101" s="246">
        <f>IF($U$101="nulová",$N$101,0)</f>
        <v>0</v>
      </c>
      <c r="BJ101" s="188" t="s">
        <v>18</v>
      </c>
      <c r="BK101" s="246">
        <f>ROUND($L$101*$K$101,2)</f>
        <v>0</v>
      </c>
      <c r="BL101" s="188" t="s">
        <v>123</v>
      </c>
      <c r="BM101" s="188" t="s">
        <v>154</v>
      </c>
    </row>
    <row r="102" spans="2:47" s="98" customFormat="1" ht="16.5" customHeight="1">
      <c r="B102" s="116"/>
      <c r="F102" s="247" t="s">
        <v>155</v>
      </c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16"/>
      <c r="T102" s="248"/>
      <c r="AA102" s="154"/>
      <c r="AT102" s="98" t="s">
        <v>126</v>
      </c>
      <c r="AU102" s="98" t="s">
        <v>75</v>
      </c>
    </row>
    <row r="103" spans="2:51" s="98" customFormat="1" ht="27" customHeight="1">
      <c r="B103" s="256"/>
      <c r="E103" s="257"/>
      <c r="F103" s="258" t="s">
        <v>156</v>
      </c>
      <c r="G103" s="259"/>
      <c r="H103" s="259"/>
      <c r="I103" s="259"/>
      <c r="K103" s="257"/>
      <c r="S103" s="256"/>
      <c r="T103" s="260"/>
      <c r="AA103" s="261"/>
      <c r="AT103" s="257" t="s">
        <v>137</v>
      </c>
      <c r="AU103" s="257" t="s">
        <v>75</v>
      </c>
      <c r="AV103" s="257" t="s">
        <v>18</v>
      </c>
      <c r="AW103" s="257" t="s">
        <v>82</v>
      </c>
      <c r="AX103" s="257" t="s">
        <v>67</v>
      </c>
      <c r="AY103" s="257" t="s">
        <v>117</v>
      </c>
    </row>
    <row r="104" spans="2:51" s="98" customFormat="1" ht="27" customHeight="1">
      <c r="B104" s="256"/>
      <c r="E104" s="257"/>
      <c r="F104" s="258" t="s">
        <v>157</v>
      </c>
      <c r="G104" s="259"/>
      <c r="H104" s="259"/>
      <c r="I104" s="259"/>
      <c r="K104" s="257"/>
      <c r="S104" s="256"/>
      <c r="T104" s="260"/>
      <c r="AA104" s="261"/>
      <c r="AT104" s="257" t="s">
        <v>137</v>
      </c>
      <c r="AU104" s="257" t="s">
        <v>75</v>
      </c>
      <c r="AV104" s="257" t="s">
        <v>18</v>
      </c>
      <c r="AW104" s="257" t="s">
        <v>82</v>
      </c>
      <c r="AX104" s="257" t="s">
        <v>67</v>
      </c>
      <c r="AY104" s="257" t="s">
        <v>117</v>
      </c>
    </row>
    <row r="105" spans="2:51" s="98" customFormat="1" ht="15.75" customHeight="1">
      <c r="B105" s="249"/>
      <c r="E105" s="250"/>
      <c r="F105" s="251" t="s">
        <v>158</v>
      </c>
      <c r="G105" s="252"/>
      <c r="H105" s="252"/>
      <c r="I105" s="252"/>
      <c r="K105" s="253">
        <v>385</v>
      </c>
      <c r="S105" s="249"/>
      <c r="T105" s="254"/>
      <c r="AA105" s="255"/>
      <c r="AT105" s="250" t="s">
        <v>137</v>
      </c>
      <c r="AU105" s="250" t="s">
        <v>75</v>
      </c>
      <c r="AV105" s="250" t="s">
        <v>75</v>
      </c>
      <c r="AW105" s="250" t="s">
        <v>82</v>
      </c>
      <c r="AX105" s="250" t="s">
        <v>18</v>
      </c>
      <c r="AY105" s="250" t="s">
        <v>117</v>
      </c>
    </row>
    <row r="106" spans="2:65" s="98" customFormat="1" ht="39" customHeight="1">
      <c r="B106" s="116"/>
      <c r="C106" s="234" t="s">
        <v>159</v>
      </c>
      <c r="D106" s="234" t="s">
        <v>118</v>
      </c>
      <c r="E106" s="235" t="s">
        <v>160</v>
      </c>
      <c r="F106" s="236" t="s">
        <v>161</v>
      </c>
      <c r="G106" s="237"/>
      <c r="H106" s="237"/>
      <c r="I106" s="237"/>
      <c r="J106" s="238" t="s">
        <v>153</v>
      </c>
      <c r="K106" s="239">
        <v>385</v>
      </c>
      <c r="L106" s="281"/>
      <c r="M106" s="280"/>
      <c r="N106" s="240">
        <f>ROUND($L$106*$K$106,2)</f>
        <v>0</v>
      </c>
      <c r="O106" s="237"/>
      <c r="P106" s="237"/>
      <c r="Q106" s="237"/>
      <c r="R106" s="241" t="s">
        <v>122</v>
      </c>
      <c r="S106" s="116"/>
      <c r="T106" s="242"/>
      <c r="U106" s="243" t="s">
        <v>37</v>
      </c>
      <c r="X106" s="244">
        <v>0</v>
      </c>
      <c r="Y106" s="244">
        <f>$X$106*$K$106</f>
        <v>0</v>
      </c>
      <c r="Z106" s="244">
        <v>0</v>
      </c>
      <c r="AA106" s="245">
        <f>$Z$106*$K$106</f>
        <v>0</v>
      </c>
      <c r="AR106" s="188" t="s">
        <v>123</v>
      </c>
      <c r="AT106" s="188" t="s">
        <v>118</v>
      </c>
      <c r="AU106" s="188" t="s">
        <v>75</v>
      </c>
      <c r="AY106" s="98" t="s">
        <v>117</v>
      </c>
      <c r="BE106" s="246">
        <f>IF($U$106="základní",$N$106,0)</f>
        <v>0</v>
      </c>
      <c r="BF106" s="246">
        <f>IF($U$106="snížená",$N$106,0)</f>
        <v>0</v>
      </c>
      <c r="BG106" s="246">
        <f>IF($U$106="zákl. přenesená",$N$106,0)</f>
        <v>0</v>
      </c>
      <c r="BH106" s="246">
        <f>IF($U$106="sníž. přenesená",$N$106,0)</f>
        <v>0</v>
      </c>
      <c r="BI106" s="246">
        <f>IF($U$106="nulová",$N$106,0)</f>
        <v>0</v>
      </c>
      <c r="BJ106" s="188" t="s">
        <v>18</v>
      </c>
      <c r="BK106" s="246">
        <f>ROUND($L$106*$K$106,2)</f>
        <v>0</v>
      </c>
      <c r="BL106" s="188" t="s">
        <v>123</v>
      </c>
      <c r="BM106" s="188" t="s">
        <v>162</v>
      </c>
    </row>
    <row r="107" spans="2:47" s="98" customFormat="1" ht="27" customHeight="1">
      <c r="B107" s="116"/>
      <c r="F107" s="247" t="s">
        <v>163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16"/>
      <c r="T107" s="248"/>
      <c r="AA107" s="154"/>
      <c r="AT107" s="98" t="s">
        <v>126</v>
      </c>
      <c r="AU107" s="98" t="s">
        <v>75</v>
      </c>
    </row>
    <row r="108" spans="2:65" s="98" customFormat="1" ht="39" customHeight="1">
      <c r="B108" s="116"/>
      <c r="C108" s="234" t="s">
        <v>164</v>
      </c>
      <c r="D108" s="234" t="s">
        <v>118</v>
      </c>
      <c r="E108" s="235" t="s">
        <v>165</v>
      </c>
      <c r="F108" s="236" t="s">
        <v>166</v>
      </c>
      <c r="G108" s="237"/>
      <c r="H108" s="237"/>
      <c r="I108" s="237"/>
      <c r="J108" s="238" t="s">
        <v>153</v>
      </c>
      <c r="K108" s="239">
        <v>888</v>
      </c>
      <c r="L108" s="281"/>
      <c r="M108" s="280"/>
      <c r="N108" s="240">
        <f>ROUND($L$108*$K$108,2)</f>
        <v>0</v>
      </c>
      <c r="O108" s="237"/>
      <c r="P108" s="237"/>
      <c r="Q108" s="237"/>
      <c r="R108" s="241"/>
      <c r="S108" s="116"/>
      <c r="T108" s="242"/>
      <c r="U108" s="243" t="s">
        <v>37</v>
      </c>
      <c r="X108" s="244">
        <v>0</v>
      </c>
      <c r="Y108" s="244">
        <f>$X$108*$K$108</f>
        <v>0</v>
      </c>
      <c r="Z108" s="244">
        <v>0</v>
      </c>
      <c r="AA108" s="245">
        <f>$Z$108*$K$108</f>
        <v>0</v>
      </c>
      <c r="AR108" s="188" t="s">
        <v>123</v>
      </c>
      <c r="AT108" s="188" t="s">
        <v>118</v>
      </c>
      <c r="AU108" s="188" t="s">
        <v>75</v>
      </c>
      <c r="AY108" s="98" t="s">
        <v>117</v>
      </c>
      <c r="BE108" s="246">
        <f>IF($U$108="základní",$N$108,0)</f>
        <v>0</v>
      </c>
      <c r="BF108" s="246">
        <f>IF($U$108="snížená",$N$108,0)</f>
        <v>0</v>
      </c>
      <c r="BG108" s="246">
        <f>IF($U$108="zákl. přenesená",$N$108,0)</f>
        <v>0</v>
      </c>
      <c r="BH108" s="246">
        <f>IF($U$108="sníž. přenesená",$N$108,0)</f>
        <v>0</v>
      </c>
      <c r="BI108" s="246">
        <f>IF($U$108="nulová",$N$108,0)</f>
        <v>0</v>
      </c>
      <c r="BJ108" s="188" t="s">
        <v>18</v>
      </c>
      <c r="BK108" s="246">
        <f>ROUND($L$108*$K$108,2)</f>
        <v>0</v>
      </c>
      <c r="BL108" s="188" t="s">
        <v>123</v>
      </c>
      <c r="BM108" s="188" t="s">
        <v>167</v>
      </c>
    </row>
    <row r="109" spans="2:47" s="98" customFormat="1" ht="27" customHeight="1">
      <c r="B109" s="116"/>
      <c r="F109" s="247" t="s">
        <v>163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16"/>
      <c r="T109" s="248"/>
      <c r="AA109" s="154"/>
      <c r="AT109" s="98" t="s">
        <v>126</v>
      </c>
      <c r="AU109" s="98" t="s">
        <v>75</v>
      </c>
    </row>
    <row r="110" spans="2:65" s="98" customFormat="1" ht="39" customHeight="1">
      <c r="B110" s="116"/>
      <c r="C110" s="234" t="s">
        <v>168</v>
      </c>
      <c r="D110" s="234" t="s">
        <v>118</v>
      </c>
      <c r="E110" s="235" t="s">
        <v>169</v>
      </c>
      <c r="F110" s="236" t="s">
        <v>170</v>
      </c>
      <c r="G110" s="237"/>
      <c r="H110" s="237"/>
      <c r="I110" s="237"/>
      <c r="J110" s="238" t="s">
        <v>153</v>
      </c>
      <c r="K110" s="239">
        <v>233.907</v>
      </c>
      <c r="L110" s="281"/>
      <c r="M110" s="280"/>
      <c r="N110" s="240">
        <f>ROUND($L$110*$K$110,2)</f>
        <v>0</v>
      </c>
      <c r="O110" s="237"/>
      <c r="P110" s="237"/>
      <c r="Q110" s="237"/>
      <c r="R110" s="241"/>
      <c r="S110" s="116"/>
      <c r="T110" s="242"/>
      <c r="U110" s="243" t="s">
        <v>37</v>
      </c>
      <c r="X110" s="244">
        <v>0</v>
      </c>
      <c r="Y110" s="244">
        <f>$X$110*$K$110</f>
        <v>0</v>
      </c>
      <c r="Z110" s="244">
        <v>0</v>
      </c>
      <c r="AA110" s="245">
        <f>$Z$110*$K$110</f>
        <v>0</v>
      </c>
      <c r="AR110" s="188" t="s">
        <v>123</v>
      </c>
      <c r="AT110" s="188" t="s">
        <v>118</v>
      </c>
      <c r="AU110" s="188" t="s">
        <v>75</v>
      </c>
      <c r="AY110" s="98" t="s">
        <v>117</v>
      </c>
      <c r="BE110" s="246">
        <f>IF($U$110="základní",$N$110,0)</f>
        <v>0</v>
      </c>
      <c r="BF110" s="246">
        <f>IF($U$110="snížená",$N$110,0)</f>
        <v>0</v>
      </c>
      <c r="BG110" s="246">
        <f>IF($U$110="zákl. přenesená",$N$110,0)</f>
        <v>0</v>
      </c>
      <c r="BH110" s="246">
        <f>IF($U$110="sníž. přenesená",$N$110,0)</f>
        <v>0</v>
      </c>
      <c r="BI110" s="246">
        <f>IF($U$110="nulová",$N$110,0)</f>
        <v>0</v>
      </c>
      <c r="BJ110" s="188" t="s">
        <v>18</v>
      </c>
      <c r="BK110" s="246">
        <f>ROUND($L$110*$K$110,2)</f>
        <v>0</v>
      </c>
      <c r="BL110" s="188" t="s">
        <v>123</v>
      </c>
      <c r="BM110" s="188" t="s">
        <v>171</v>
      </c>
    </row>
    <row r="111" spans="2:47" s="98" customFormat="1" ht="27" customHeight="1">
      <c r="B111" s="116"/>
      <c r="F111" s="247" t="s">
        <v>163</v>
      </c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16"/>
      <c r="T111" s="248"/>
      <c r="AA111" s="154"/>
      <c r="AT111" s="98" t="s">
        <v>126</v>
      </c>
      <c r="AU111" s="98" t="s">
        <v>75</v>
      </c>
    </row>
    <row r="112" spans="2:51" s="98" customFormat="1" ht="15.75" customHeight="1">
      <c r="B112" s="249"/>
      <c r="E112" s="250"/>
      <c r="F112" s="251" t="s">
        <v>172</v>
      </c>
      <c r="G112" s="252"/>
      <c r="H112" s="252"/>
      <c r="I112" s="252"/>
      <c r="K112" s="253">
        <v>233.907</v>
      </c>
      <c r="S112" s="249"/>
      <c r="T112" s="254"/>
      <c r="AA112" s="255"/>
      <c r="AT112" s="250" t="s">
        <v>137</v>
      </c>
      <c r="AU112" s="250" t="s">
        <v>75</v>
      </c>
      <c r="AV112" s="250" t="s">
        <v>75</v>
      </c>
      <c r="AW112" s="250" t="s">
        <v>82</v>
      </c>
      <c r="AX112" s="250" t="s">
        <v>18</v>
      </c>
      <c r="AY112" s="250" t="s">
        <v>117</v>
      </c>
    </row>
    <row r="113" spans="2:65" s="98" customFormat="1" ht="15.75" customHeight="1">
      <c r="B113" s="116"/>
      <c r="C113" s="234" t="s">
        <v>23</v>
      </c>
      <c r="D113" s="234" t="s">
        <v>118</v>
      </c>
      <c r="E113" s="235" t="s">
        <v>173</v>
      </c>
      <c r="F113" s="236" t="s">
        <v>174</v>
      </c>
      <c r="G113" s="237"/>
      <c r="H113" s="237"/>
      <c r="I113" s="237"/>
      <c r="J113" s="238" t="s">
        <v>153</v>
      </c>
      <c r="K113" s="239">
        <v>233.907</v>
      </c>
      <c r="L113" s="281"/>
      <c r="M113" s="280"/>
      <c r="N113" s="240">
        <f>ROUND($L$113*$K$113,2)</f>
        <v>0</v>
      </c>
      <c r="O113" s="237"/>
      <c r="P113" s="237"/>
      <c r="Q113" s="237"/>
      <c r="R113" s="241" t="s">
        <v>122</v>
      </c>
      <c r="S113" s="116"/>
      <c r="T113" s="242"/>
      <c r="U113" s="243" t="s">
        <v>37</v>
      </c>
      <c r="X113" s="244">
        <v>0</v>
      </c>
      <c r="Y113" s="244">
        <f>$X$113*$K$113</f>
        <v>0</v>
      </c>
      <c r="Z113" s="244">
        <v>0</v>
      </c>
      <c r="AA113" s="245">
        <f>$Z$113*$K$113</f>
        <v>0</v>
      </c>
      <c r="AR113" s="188" t="s">
        <v>123</v>
      </c>
      <c r="AT113" s="188" t="s">
        <v>118</v>
      </c>
      <c r="AU113" s="188" t="s">
        <v>75</v>
      </c>
      <c r="AY113" s="98" t="s">
        <v>117</v>
      </c>
      <c r="BE113" s="246">
        <f>IF($U$113="základní",$N$113,0)</f>
        <v>0</v>
      </c>
      <c r="BF113" s="246">
        <f>IF($U$113="snížená",$N$113,0)</f>
        <v>0</v>
      </c>
      <c r="BG113" s="246">
        <f>IF($U$113="zákl. přenesená",$N$113,0)</f>
        <v>0</v>
      </c>
      <c r="BH113" s="246">
        <f>IF($U$113="sníž. přenesená",$N$113,0)</f>
        <v>0</v>
      </c>
      <c r="BI113" s="246">
        <f>IF($U$113="nulová",$N$113,0)</f>
        <v>0</v>
      </c>
      <c r="BJ113" s="188" t="s">
        <v>18</v>
      </c>
      <c r="BK113" s="246">
        <f>ROUND($L$113*$K$113,2)</f>
        <v>0</v>
      </c>
      <c r="BL113" s="188" t="s">
        <v>123</v>
      </c>
      <c r="BM113" s="188" t="s">
        <v>175</v>
      </c>
    </row>
    <row r="114" spans="2:47" s="98" customFormat="1" ht="16.5" customHeight="1">
      <c r="B114" s="116"/>
      <c r="F114" s="247" t="s">
        <v>174</v>
      </c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16"/>
      <c r="T114" s="248"/>
      <c r="AA114" s="154"/>
      <c r="AT114" s="98" t="s">
        <v>126</v>
      </c>
      <c r="AU114" s="98" t="s">
        <v>75</v>
      </c>
    </row>
    <row r="115" spans="2:65" s="98" customFormat="1" ht="27" customHeight="1">
      <c r="B115" s="116"/>
      <c r="C115" s="234" t="s">
        <v>176</v>
      </c>
      <c r="D115" s="234" t="s">
        <v>118</v>
      </c>
      <c r="E115" s="235" t="s">
        <v>177</v>
      </c>
      <c r="F115" s="236" t="s">
        <v>178</v>
      </c>
      <c r="G115" s="237"/>
      <c r="H115" s="237"/>
      <c r="I115" s="237"/>
      <c r="J115" s="238" t="s">
        <v>179</v>
      </c>
      <c r="K115" s="239">
        <v>233.907</v>
      </c>
      <c r="L115" s="281"/>
      <c r="M115" s="280"/>
      <c r="N115" s="240">
        <f>ROUND($L$115*$K$115,2)</f>
        <v>0</v>
      </c>
      <c r="O115" s="237"/>
      <c r="P115" s="237"/>
      <c r="Q115" s="237"/>
      <c r="R115" s="241" t="s">
        <v>122</v>
      </c>
      <c r="S115" s="116"/>
      <c r="T115" s="242"/>
      <c r="U115" s="243" t="s">
        <v>37</v>
      </c>
      <c r="X115" s="244">
        <v>0</v>
      </c>
      <c r="Y115" s="244">
        <f>$X$115*$K$115</f>
        <v>0</v>
      </c>
      <c r="Z115" s="244">
        <v>0</v>
      </c>
      <c r="AA115" s="245">
        <f>$Z$115*$K$115</f>
        <v>0</v>
      </c>
      <c r="AR115" s="188" t="s">
        <v>123</v>
      </c>
      <c r="AT115" s="188" t="s">
        <v>118</v>
      </c>
      <c r="AU115" s="188" t="s">
        <v>75</v>
      </c>
      <c r="AY115" s="98" t="s">
        <v>117</v>
      </c>
      <c r="BE115" s="246">
        <f>IF($U$115="základní",$N$115,0)</f>
        <v>0</v>
      </c>
      <c r="BF115" s="246">
        <f>IF($U$115="snížená",$N$115,0)</f>
        <v>0</v>
      </c>
      <c r="BG115" s="246">
        <f>IF($U$115="zákl. přenesená",$N$115,0)</f>
        <v>0</v>
      </c>
      <c r="BH115" s="246">
        <f>IF($U$115="sníž. přenesená",$N$115,0)</f>
        <v>0</v>
      </c>
      <c r="BI115" s="246">
        <f>IF($U$115="nulová",$N$115,0)</f>
        <v>0</v>
      </c>
      <c r="BJ115" s="188" t="s">
        <v>18</v>
      </c>
      <c r="BK115" s="246">
        <f>ROUND($L$115*$K$115,2)</f>
        <v>0</v>
      </c>
      <c r="BL115" s="188" t="s">
        <v>123</v>
      </c>
      <c r="BM115" s="188" t="s">
        <v>180</v>
      </c>
    </row>
    <row r="116" spans="2:47" s="98" customFormat="1" ht="16.5" customHeight="1">
      <c r="B116" s="116"/>
      <c r="F116" s="247" t="s">
        <v>181</v>
      </c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16"/>
      <c r="T116" s="248"/>
      <c r="AA116" s="154"/>
      <c r="AT116" s="98" t="s">
        <v>126</v>
      </c>
      <c r="AU116" s="98" t="s">
        <v>75</v>
      </c>
    </row>
    <row r="117" spans="2:65" s="98" customFormat="1" ht="27" customHeight="1">
      <c r="B117" s="116"/>
      <c r="C117" s="234" t="s">
        <v>182</v>
      </c>
      <c r="D117" s="234" t="s">
        <v>118</v>
      </c>
      <c r="E117" s="235" t="s">
        <v>183</v>
      </c>
      <c r="F117" s="236" t="s">
        <v>184</v>
      </c>
      <c r="G117" s="237"/>
      <c r="H117" s="237"/>
      <c r="I117" s="237"/>
      <c r="J117" s="238" t="s">
        <v>153</v>
      </c>
      <c r="K117" s="239">
        <v>384.851</v>
      </c>
      <c r="L117" s="281"/>
      <c r="M117" s="280"/>
      <c r="N117" s="240">
        <f>ROUND($L$117*$K$117,2)</f>
        <v>0</v>
      </c>
      <c r="O117" s="237"/>
      <c r="P117" s="237"/>
      <c r="Q117" s="237"/>
      <c r="R117" s="241" t="s">
        <v>122</v>
      </c>
      <c r="S117" s="116"/>
      <c r="T117" s="242"/>
      <c r="U117" s="243" t="s">
        <v>37</v>
      </c>
      <c r="X117" s="244">
        <v>0</v>
      </c>
      <c r="Y117" s="244">
        <f>$X$117*$K$117</f>
        <v>0</v>
      </c>
      <c r="Z117" s="244">
        <v>0</v>
      </c>
      <c r="AA117" s="245">
        <f>$Z$117*$K$117</f>
        <v>0</v>
      </c>
      <c r="AR117" s="188" t="s">
        <v>123</v>
      </c>
      <c r="AT117" s="188" t="s">
        <v>118</v>
      </c>
      <c r="AU117" s="188" t="s">
        <v>75</v>
      </c>
      <c r="AY117" s="98" t="s">
        <v>117</v>
      </c>
      <c r="BE117" s="246">
        <f>IF($U$117="základní",$N$117,0)</f>
        <v>0</v>
      </c>
      <c r="BF117" s="246">
        <f>IF($U$117="snížená",$N$117,0)</f>
        <v>0</v>
      </c>
      <c r="BG117" s="246">
        <f>IF($U$117="zákl. přenesená",$N$117,0)</f>
        <v>0</v>
      </c>
      <c r="BH117" s="246">
        <f>IF($U$117="sníž. přenesená",$N$117,0)</f>
        <v>0</v>
      </c>
      <c r="BI117" s="246">
        <f>IF($U$117="nulová",$N$117,0)</f>
        <v>0</v>
      </c>
      <c r="BJ117" s="188" t="s">
        <v>18</v>
      </c>
      <c r="BK117" s="246">
        <f>ROUND($L$117*$K$117,2)</f>
        <v>0</v>
      </c>
      <c r="BL117" s="188" t="s">
        <v>123</v>
      </c>
      <c r="BM117" s="188" t="s">
        <v>185</v>
      </c>
    </row>
    <row r="118" spans="2:47" s="98" customFormat="1" ht="16.5" customHeight="1">
      <c r="B118" s="116"/>
      <c r="F118" s="247" t="s">
        <v>186</v>
      </c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16"/>
      <c r="T118" s="248"/>
      <c r="AA118" s="154"/>
      <c r="AT118" s="98" t="s">
        <v>126</v>
      </c>
      <c r="AU118" s="98" t="s">
        <v>75</v>
      </c>
    </row>
    <row r="119" spans="2:51" s="98" customFormat="1" ht="15.75" customHeight="1">
      <c r="B119" s="249"/>
      <c r="E119" s="250"/>
      <c r="F119" s="251" t="s">
        <v>187</v>
      </c>
      <c r="G119" s="252"/>
      <c r="H119" s="252"/>
      <c r="I119" s="252"/>
      <c r="K119" s="253">
        <v>384.851</v>
      </c>
      <c r="S119" s="249"/>
      <c r="T119" s="254"/>
      <c r="AA119" s="255"/>
      <c r="AT119" s="250" t="s">
        <v>137</v>
      </c>
      <c r="AU119" s="250" t="s">
        <v>75</v>
      </c>
      <c r="AV119" s="250" t="s">
        <v>75</v>
      </c>
      <c r="AW119" s="250" t="s">
        <v>82</v>
      </c>
      <c r="AX119" s="250" t="s">
        <v>18</v>
      </c>
      <c r="AY119" s="250" t="s">
        <v>117</v>
      </c>
    </row>
    <row r="120" spans="2:65" s="98" customFormat="1" ht="27" customHeight="1">
      <c r="B120" s="116"/>
      <c r="C120" s="234" t="s">
        <v>188</v>
      </c>
      <c r="D120" s="234" t="s">
        <v>118</v>
      </c>
      <c r="E120" s="235" t="s">
        <v>189</v>
      </c>
      <c r="F120" s="236" t="s">
        <v>190</v>
      </c>
      <c r="G120" s="237"/>
      <c r="H120" s="237"/>
      <c r="I120" s="237"/>
      <c r="J120" s="238" t="s">
        <v>121</v>
      </c>
      <c r="K120" s="239">
        <v>4440</v>
      </c>
      <c r="L120" s="281"/>
      <c r="M120" s="280"/>
      <c r="N120" s="240">
        <f>ROUND($L$120*$K$120,2)</f>
        <v>0</v>
      </c>
      <c r="O120" s="237"/>
      <c r="P120" s="237"/>
      <c r="Q120" s="237"/>
      <c r="R120" s="241" t="s">
        <v>122</v>
      </c>
      <c r="S120" s="116"/>
      <c r="T120" s="242"/>
      <c r="U120" s="243" t="s">
        <v>37</v>
      </c>
      <c r="X120" s="244">
        <v>0</v>
      </c>
      <c r="Y120" s="244">
        <f>$X$120*$K$120</f>
        <v>0</v>
      </c>
      <c r="Z120" s="244">
        <v>0</v>
      </c>
      <c r="AA120" s="245">
        <f>$Z$120*$K$120</f>
        <v>0</v>
      </c>
      <c r="AR120" s="188" t="s">
        <v>123</v>
      </c>
      <c r="AT120" s="188" t="s">
        <v>118</v>
      </c>
      <c r="AU120" s="188" t="s">
        <v>75</v>
      </c>
      <c r="AY120" s="98" t="s">
        <v>117</v>
      </c>
      <c r="BE120" s="246">
        <f>IF($U$120="základní",$N$120,0)</f>
        <v>0</v>
      </c>
      <c r="BF120" s="246">
        <f>IF($U$120="snížená",$N$120,0)</f>
        <v>0</v>
      </c>
      <c r="BG120" s="246">
        <f>IF($U$120="zákl. přenesená",$N$120,0)</f>
        <v>0</v>
      </c>
      <c r="BH120" s="246">
        <f>IF($U$120="sníž. přenesená",$N$120,0)</f>
        <v>0</v>
      </c>
      <c r="BI120" s="246">
        <f>IF($U$120="nulová",$N$120,0)</f>
        <v>0</v>
      </c>
      <c r="BJ120" s="188" t="s">
        <v>18</v>
      </c>
      <c r="BK120" s="246">
        <f>ROUND($L$120*$K$120,2)</f>
        <v>0</v>
      </c>
      <c r="BL120" s="188" t="s">
        <v>123</v>
      </c>
      <c r="BM120" s="188" t="s">
        <v>191</v>
      </c>
    </row>
    <row r="121" spans="2:47" s="98" customFormat="1" ht="16.5" customHeight="1">
      <c r="B121" s="116"/>
      <c r="F121" s="247" t="s">
        <v>192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16"/>
      <c r="T121" s="248"/>
      <c r="AA121" s="154"/>
      <c r="AT121" s="98" t="s">
        <v>126</v>
      </c>
      <c r="AU121" s="98" t="s">
        <v>75</v>
      </c>
    </row>
    <row r="122" spans="2:65" s="98" customFormat="1" ht="15.75" customHeight="1">
      <c r="B122" s="116"/>
      <c r="C122" s="262" t="s">
        <v>193</v>
      </c>
      <c r="D122" s="262" t="s">
        <v>194</v>
      </c>
      <c r="E122" s="263" t="s">
        <v>195</v>
      </c>
      <c r="F122" s="264" t="s">
        <v>196</v>
      </c>
      <c r="G122" s="265"/>
      <c r="H122" s="265"/>
      <c r="I122" s="265"/>
      <c r="J122" s="266" t="s">
        <v>153</v>
      </c>
      <c r="K122" s="267">
        <v>888</v>
      </c>
      <c r="L122" s="282"/>
      <c r="M122" s="283"/>
      <c r="N122" s="268">
        <f>ROUND($L$122*$K$122,2)</f>
        <v>0</v>
      </c>
      <c r="O122" s="237"/>
      <c r="P122" s="237"/>
      <c r="Q122" s="237"/>
      <c r="R122" s="241"/>
      <c r="S122" s="116"/>
      <c r="T122" s="242"/>
      <c r="U122" s="243" t="s">
        <v>37</v>
      </c>
      <c r="X122" s="244">
        <v>0</v>
      </c>
      <c r="Y122" s="244">
        <f>$X$122*$K$122</f>
        <v>0</v>
      </c>
      <c r="Z122" s="244">
        <v>0</v>
      </c>
      <c r="AA122" s="245">
        <f>$Z$122*$K$122</f>
        <v>0</v>
      </c>
      <c r="AR122" s="188" t="s">
        <v>164</v>
      </c>
      <c r="AT122" s="188" t="s">
        <v>194</v>
      </c>
      <c r="AU122" s="188" t="s">
        <v>75</v>
      </c>
      <c r="AY122" s="98" t="s">
        <v>117</v>
      </c>
      <c r="BE122" s="246">
        <f>IF($U$122="základní",$N$122,0)</f>
        <v>0</v>
      </c>
      <c r="BF122" s="246">
        <f>IF($U$122="snížená",$N$122,0)</f>
        <v>0</v>
      </c>
      <c r="BG122" s="246">
        <f>IF($U$122="zákl. přenesená",$N$122,0)</f>
        <v>0</v>
      </c>
      <c r="BH122" s="246">
        <f>IF($U$122="sníž. přenesená",$N$122,0)</f>
        <v>0</v>
      </c>
      <c r="BI122" s="246">
        <f>IF($U$122="nulová",$N$122,0)</f>
        <v>0</v>
      </c>
      <c r="BJ122" s="188" t="s">
        <v>18</v>
      </c>
      <c r="BK122" s="246">
        <f>ROUND($L$122*$K$122,2)</f>
        <v>0</v>
      </c>
      <c r="BL122" s="188" t="s">
        <v>123</v>
      </c>
      <c r="BM122" s="188" t="s">
        <v>197</v>
      </c>
    </row>
    <row r="123" spans="2:65" s="98" customFormat="1" ht="15.75" customHeight="1">
      <c r="B123" s="116"/>
      <c r="C123" s="238" t="s">
        <v>9</v>
      </c>
      <c r="D123" s="238" t="s">
        <v>118</v>
      </c>
      <c r="E123" s="235" t="s">
        <v>198</v>
      </c>
      <c r="F123" s="236" t="s">
        <v>199</v>
      </c>
      <c r="G123" s="237"/>
      <c r="H123" s="237"/>
      <c r="I123" s="237"/>
      <c r="J123" s="238" t="s">
        <v>121</v>
      </c>
      <c r="K123" s="239">
        <v>4440</v>
      </c>
      <c r="L123" s="281"/>
      <c r="M123" s="280"/>
      <c r="N123" s="240">
        <f>ROUND($L$123*$K$123,2)</f>
        <v>0</v>
      </c>
      <c r="O123" s="237"/>
      <c r="P123" s="237"/>
      <c r="Q123" s="237"/>
      <c r="R123" s="241" t="s">
        <v>122</v>
      </c>
      <c r="S123" s="116"/>
      <c r="T123" s="242"/>
      <c r="U123" s="243" t="s">
        <v>37</v>
      </c>
      <c r="X123" s="244">
        <v>0</v>
      </c>
      <c r="Y123" s="244">
        <f>$X$123*$K$123</f>
        <v>0</v>
      </c>
      <c r="Z123" s="244">
        <v>0</v>
      </c>
      <c r="AA123" s="245">
        <f>$Z$123*$K$123</f>
        <v>0</v>
      </c>
      <c r="AR123" s="188" t="s">
        <v>123</v>
      </c>
      <c r="AT123" s="188" t="s">
        <v>118</v>
      </c>
      <c r="AU123" s="188" t="s">
        <v>75</v>
      </c>
      <c r="AY123" s="188" t="s">
        <v>117</v>
      </c>
      <c r="BE123" s="246">
        <f>IF($U$123="základní",$N$123,0)</f>
        <v>0</v>
      </c>
      <c r="BF123" s="246">
        <f>IF($U$123="snížená",$N$123,0)</f>
        <v>0</v>
      </c>
      <c r="BG123" s="246">
        <f>IF($U$123="zákl. přenesená",$N$123,0)</f>
        <v>0</v>
      </c>
      <c r="BH123" s="246">
        <f>IF($U$123="sníž. přenesená",$N$123,0)</f>
        <v>0</v>
      </c>
      <c r="BI123" s="246">
        <f>IF($U$123="nulová",$N$123,0)</f>
        <v>0</v>
      </c>
      <c r="BJ123" s="188" t="s">
        <v>18</v>
      </c>
      <c r="BK123" s="246">
        <f>ROUND($L$123*$K$123,2)</f>
        <v>0</v>
      </c>
      <c r="BL123" s="188" t="s">
        <v>123</v>
      </c>
      <c r="BM123" s="188" t="s">
        <v>200</v>
      </c>
    </row>
    <row r="124" spans="2:47" s="98" customFormat="1" ht="16.5" customHeight="1">
      <c r="B124" s="116"/>
      <c r="F124" s="247" t="s">
        <v>201</v>
      </c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16"/>
      <c r="T124" s="248"/>
      <c r="AA124" s="154"/>
      <c r="AT124" s="98" t="s">
        <v>126</v>
      </c>
      <c r="AU124" s="98" t="s">
        <v>75</v>
      </c>
    </row>
    <row r="125" spans="2:51" s="98" customFormat="1" ht="27" customHeight="1">
      <c r="B125" s="256"/>
      <c r="E125" s="257"/>
      <c r="F125" s="258" t="s">
        <v>202</v>
      </c>
      <c r="G125" s="259"/>
      <c r="H125" s="259"/>
      <c r="I125" s="259"/>
      <c r="K125" s="257"/>
      <c r="S125" s="256"/>
      <c r="T125" s="260"/>
      <c r="AA125" s="261"/>
      <c r="AT125" s="257" t="s">
        <v>137</v>
      </c>
      <c r="AU125" s="257" t="s">
        <v>75</v>
      </c>
      <c r="AV125" s="257" t="s">
        <v>18</v>
      </c>
      <c r="AW125" s="257" t="s">
        <v>82</v>
      </c>
      <c r="AX125" s="257" t="s">
        <v>67</v>
      </c>
      <c r="AY125" s="257" t="s">
        <v>117</v>
      </c>
    </row>
    <row r="126" spans="2:51" s="98" customFormat="1" ht="15.75" customHeight="1">
      <c r="B126" s="249"/>
      <c r="E126" s="250"/>
      <c r="F126" s="251" t="s">
        <v>203</v>
      </c>
      <c r="G126" s="252"/>
      <c r="H126" s="252"/>
      <c r="I126" s="252"/>
      <c r="K126" s="253">
        <v>4440</v>
      </c>
      <c r="L126" s="284"/>
      <c r="S126" s="249"/>
      <c r="T126" s="254"/>
      <c r="AA126" s="255"/>
      <c r="AT126" s="250" t="s">
        <v>137</v>
      </c>
      <c r="AU126" s="250" t="s">
        <v>75</v>
      </c>
      <c r="AV126" s="250" t="s">
        <v>75</v>
      </c>
      <c r="AW126" s="250" t="s">
        <v>82</v>
      </c>
      <c r="AX126" s="250" t="s">
        <v>18</v>
      </c>
      <c r="AY126" s="250" t="s">
        <v>117</v>
      </c>
    </row>
    <row r="127" spans="2:65" s="98" customFormat="1" ht="15.75" customHeight="1">
      <c r="B127" s="116"/>
      <c r="C127" s="234" t="s">
        <v>204</v>
      </c>
      <c r="D127" s="234" t="s">
        <v>118</v>
      </c>
      <c r="E127" s="235" t="s">
        <v>205</v>
      </c>
      <c r="F127" s="236" t="s">
        <v>206</v>
      </c>
      <c r="G127" s="237"/>
      <c r="H127" s="237"/>
      <c r="I127" s="237"/>
      <c r="J127" s="238" t="s">
        <v>121</v>
      </c>
      <c r="K127" s="239">
        <v>153.6</v>
      </c>
      <c r="L127" s="281"/>
      <c r="M127" s="280"/>
      <c r="N127" s="240">
        <f>ROUND($L$127*$K$127,2)</f>
        <v>0</v>
      </c>
      <c r="O127" s="237"/>
      <c r="P127" s="237"/>
      <c r="Q127" s="237"/>
      <c r="R127" s="241" t="s">
        <v>122</v>
      </c>
      <c r="S127" s="116"/>
      <c r="T127" s="242"/>
      <c r="U127" s="243" t="s">
        <v>37</v>
      </c>
      <c r="X127" s="244">
        <v>0.0094</v>
      </c>
      <c r="Y127" s="244">
        <f>$X$127*$K$127</f>
        <v>1.44384</v>
      </c>
      <c r="Z127" s="244">
        <v>0</v>
      </c>
      <c r="AA127" s="245">
        <f>$Z$127*$K$127</f>
        <v>0</v>
      </c>
      <c r="AR127" s="188" t="s">
        <v>123</v>
      </c>
      <c r="AT127" s="188" t="s">
        <v>118</v>
      </c>
      <c r="AU127" s="188" t="s">
        <v>75</v>
      </c>
      <c r="AY127" s="98" t="s">
        <v>117</v>
      </c>
      <c r="BE127" s="246">
        <f>IF($U$127="základní",$N$127,0)</f>
        <v>0</v>
      </c>
      <c r="BF127" s="246">
        <f>IF($U$127="snížená",$N$127,0)</f>
        <v>0</v>
      </c>
      <c r="BG127" s="246">
        <f>IF($U$127="zákl. přenesená",$N$127,0)</f>
        <v>0</v>
      </c>
      <c r="BH127" s="246">
        <f>IF($U$127="sníž. přenesená",$N$127,0)</f>
        <v>0</v>
      </c>
      <c r="BI127" s="246">
        <f>IF($U$127="nulová",$N$127,0)</f>
        <v>0</v>
      </c>
      <c r="BJ127" s="188" t="s">
        <v>18</v>
      </c>
      <c r="BK127" s="246">
        <f>ROUND($L$127*$K$127,2)</f>
        <v>0</v>
      </c>
      <c r="BL127" s="188" t="s">
        <v>123</v>
      </c>
      <c r="BM127" s="188" t="s">
        <v>207</v>
      </c>
    </row>
    <row r="128" spans="2:47" s="98" customFormat="1" ht="16.5" customHeight="1">
      <c r="B128" s="116"/>
      <c r="F128" s="247" t="s">
        <v>208</v>
      </c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16"/>
      <c r="T128" s="248"/>
      <c r="AA128" s="154"/>
      <c r="AT128" s="98" t="s">
        <v>126</v>
      </c>
      <c r="AU128" s="98" t="s">
        <v>75</v>
      </c>
    </row>
    <row r="129" spans="2:51" s="98" customFormat="1" ht="15.75" customHeight="1">
      <c r="B129" s="249"/>
      <c r="E129" s="250"/>
      <c r="F129" s="251" t="s">
        <v>209</v>
      </c>
      <c r="G129" s="252"/>
      <c r="H129" s="252"/>
      <c r="I129" s="252"/>
      <c r="K129" s="253">
        <v>81.6</v>
      </c>
      <c r="S129" s="249"/>
      <c r="T129" s="254"/>
      <c r="AA129" s="255"/>
      <c r="AT129" s="250" t="s">
        <v>137</v>
      </c>
      <c r="AU129" s="250" t="s">
        <v>75</v>
      </c>
      <c r="AV129" s="250" t="s">
        <v>75</v>
      </c>
      <c r="AW129" s="250" t="s">
        <v>82</v>
      </c>
      <c r="AX129" s="250" t="s">
        <v>67</v>
      </c>
      <c r="AY129" s="250" t="s">
        <v>117</v>
      </c>
    </row>
    <row r="130" spans="2:51" s="98" customFormat="1" ht="15.75" customHeight="1">
      <c r="B130" s="249"/>
      <c r="E130" s="250"/>
      <c r="F130" s="251" t="s">
        <v>210</v>
      </c>
      <c r="G130" s="252"/>
      <c r="H130" s="252"/>
      <c r="I130" s="252"/>
      <c r="K130" s="253">
        <v>72</v>
      </c>
      <c r="S130" s="249"/>
      <c r="T130" s="254"/>
      <c r="AA130" s="255"/>
      <c r="AT130" s="250" t="s">
        <v>137</v>
      </c>
      <c r="AU130" s="250" t="s">
        <v>75</v>
      </c>
      <c r="AV130" s="250" t="s">
        <v>75</v>
      </c>
      <c r="AW130" s="250" t="s">
        <v>82</v>
      </c>
      <c r="AX130" s="250" t="s">
        <v>67</v>
      </c>
      <c r="AY130" s="250" t="s">
        <v>117</v>
      </c>
    </row>
    <row r="131" spans="2:51" s="98" customFormat="1" ht="15.75" customHeight="1">
      <c r="B131" s="269"/>
      <c r="E131" s="270"/>
      <c r="F131" s="271" t="s">
        <v>211</v>
      </c>
      <c r="G131" s="272"/>
      <c r="H131" s="272"/>
      <c r="I131" s="272"/>
      <c r="K131" s="273">
        <v>153.6</v>
      </c>
      <c r="S131" s="269"/>
      <c r="T131" s="274"/>
      <c r="AA131" s="275"/>
      <c r="AT131" s="270" t="s">
        <v>137</v>
      </c>
      <c r="AU131" s="270" t="s">
        <v>75</v>
      </c>
      <c r="AV131" s="270" t="s">
        <v>123</v>
      </c>
      <c r="AW131" s="270" t="s">
        <v>82</v>
      </c>
      <c r="AX131" s="270" t="s">
        <v>18</v>
      </c>
      <c r="AY131" s="270" t="s">
        <v>117</v>
      </c>
    </row>
    <row r="132" spans="2:65" s="98" customFormat="1" ht="15.75" customHeight="1">
      <c r="B132" s="116"/>
      <c r="C132" s="234" t="s">
        <v>212</v>
      </c>
      <c r="D132" s="234" t="s">
        <v>118</v>
      </c>
      <c r="E132" s="235" t="s">
        <v>213</v>
      </c>
      <c r="F132" s="236" t="s">
        <v>214</v>
      </c>
      <c r="G132" s="237"/>
      <c r="H132" s="237"/>
      <c r="I132" s="237"/>
      <c r="J132" s="238" t="s">
        <v>121</v>
      </c>
      <c r="K132" s="239">
        <v>153.6</v>
      </c>
      <c r="L132" s="281"/>
      <c r="M132" s="280"/>
      <c r="N132" s="240">
        <f>ROUND($L$132*$K$132,2)</f>
        <v>0</v>
      </c>
      <c r="O132" s="237"/>
      <c r="P132" s="237"/>
      <c r="Q132" s="237"/>
      <c r="R132" s="241" t="s">
        <v>122</v>
      </c>
      <c r="S132" s="116"/>
      <c r="T132" s="242"/>
      <c r="U132" s="243" t="s">
        <v>37</v>
      </c>
      <c r="X132" s="244">
        <v>0</v>
      </c>
      <c r="Y132" s="244">
        <f>$X$132*$K$132</f>
        <v>0</v>
      </c>
      <c r="Z132" s="244">
        <v>0</v>
      </c>
      <c r="AA132" s="245">
        <f>$Z$132*$K$132</f>
        <v>0</v>
      </c>
      <c r="AR132" s="188" t="s">
        <v>123</v>
      </c>
      <c r="AT132" s="188" t="s">
        <v>118</v>
      </c>
      <c r="AU132" s="188" t="s">
        <v>75</v>
      </c>
      <c r="AY132" s="98" t="s">
        <v>117</v>
      </c>
      <c r="BE132" s="246">
        <f>IF($U$132="základní",$N$132,0)</f>
        <v>0</v>
      </c>
      <c r="BF132" s="246">
        <f>IF($U$132="snížená",$N$132,0)</f>
        <v>0</v>
      </c>
      <c r="BG132" s="246">
        <f>IF($U$132="zákl. přenesená",$N$132,0)</f>
        <v>0</v>
      </c>
      <c r="BH132" s="246">
        <f>IF($U$132="sníž. přenesená",$N$132,0)</f>
        <v>0</v>
      </c>
      <c r="BI132" s="246">
        <f>IF($U$132="nulová",$N$132,0)</f>
        <v>0</v>
      </c>
      <c r="BJ132" s="188" t="s">
        <v>18</v>
      </c>
      <c r="BK132" s="246">
        <f>ROUND($L$132*$K$132,2)</f>
        <v>0</v>
      </c>
      <c r="BL132" s="188" t="s">
        <v>123</v>
      </c>
      <c r="BM132" s="188" t="s">
        <v>215</v>
      </c>
    </row>
    <row r="133" spans="2:47" s="98" customFormat="1" ht="16.5" customHeight="1">
      <c r="B133" s="116"/>
      <c r="F133" s="247" t="s">
        <v>216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16"/>
      <c r="T133" s="248"/>
      <c r="AA133" s="154"/>
      <c r="AT133" s="98" t="s">
        <v>126</v>
      </c>
      <c r="AU133" s="98" t="s">
        <v>75</v>
      </c>
    </row>
    <row r="134" spans="2:63" s="223" customFormat="1" ht="30.75" customHeight="1">
      <c r="B134" s="222"/>
      <c r="D134" s="232" t="s">
        <v>85</v>
      </c>
      <c r="N134" s="233">
        <f>$BK$134</f>
        <v>0</v>
      </c>
      <c r="O134" s="226"/>
      <c r="P134" s="226"/>
      <c r="Q134" s="226"/>
      <c r="S134" s="222"/>
      <c r="T134" s="227"/>
      <c r="W134" s="228">
        <f>SUM($W$135:$W$140)</f>
        <v>0</v>
      </c>
      <c r="Y134" s="228">
        <f>SUM($Y$135:$Y$140)</f>
        <v>5.99304</v>
      </c>
      <c r="AA134" s="229">
        <f>SUM($AA$135:$AA$140)</f>
        <v>0</v>
      </c>
      <c r="AR134" s="230" t="s">
        <v>18</v>
      </c>
      <c r="AT134" s="230" t="s">
        <v>66</v>
      </c>
      <c r="AU134" s="230" t="s">
        <v>18</v>
      </c>
      <c r="AY134" s="230" t="s">
        <v>117</v>
      </c>
      <c r="BK134" s="231">
        <f>SUM($BK$135:$BK$140)</f>
        <v>0</v>
      </c>
    </row>
    <row r="135" spans="2:65" s="98" customFormat="1" ht="27" customHeight="1">
      <c r="B135" s="116"/>
      <c r="C135" s="234" t="s">
        <v>217</v>
      </c>
      <c r="D135" s="234" t="s">
        <v>118</v>
      </c>
      <c r="E135" s="235" t="s">
        <v>218</v>
      </c>
      <c r="F135" s="236" t="s">
        <v>219</v>
      </c>
      <c r="G135" s="237"/>
      <c r="H135" s="237"/>
      <c r="I135" s="237"/>
      <c r="J135" s="238" t="s">
        <v>220</v>
      </c>
      <c r="K135" s="239">
        <v>12</v>
      </c>
      <c r="L135" s="281"/>
      <c r="M135" s="280"/>
      <c r="N135" s="240">
        <f>ROUND($L$135*$K$135,2)</f>
        <v>0</v>
      </c>
      <c r="O135" s="237"/>
      <c r="P135" s="237"/>
      <c r="Q135" s="237"/>
      <c r="R135" s="241" t="s">
        <v>122</v>
      </c>
      <c r="S135" s="116"/>
      <c r="T135" s="242"/>
      <c r="U135" s="243" t="s">
        <v>37</v>
      </c>
      <c r="X135" s="244">
        <v>0.08642</v>
      </c>
      <c r="Y135" s="244">
        <f>$X$135*$K$135</f>
        <v>1.03704</v>
      </c>
      <c r="Z135" s="244">
        <v>0</v>
      </c>
      <c r="AA135" s="245">
        <f>$Z$135*$K$135</f>
        <v>0</v>
      </c>
      <c r="AR135" s="188" t="s">
        <v>123</v>
      </c>
      <c r="AT135" s="188" t="s">
        <v>118</v>
      </c>
      <c r="AU135" s="188" t="s">
        <v>75</v>
      </c>
      <c r="AY135" s="98" t="s">
        <v>117</v>
      </c>
      <c r="BE135" s="246">
        <f>IF($U$135="základní",$N$135,0)</f>
        <v>0</v>
      </c>
      <c r="BF135" s="246">
        <f>IF($U$135="snížená",$N$135,0)</f>
        <v>0</v>
      </c>
      <c r="BG135" s="246">
        <f>IF($U$135="zákl. přenesená",$N$135,0)</f>
        <v>0</v>
      </c>
      <c r="BH135" s="246">
        <f>IF($U$135="sníž. přenesená",$N$135,0)</f>
        <v>0</v>
      </c>
      <c r="BI135" s="246">
        <f>IF($U$135="nulová",$N$135,0)</f>
        <v>0</v>
      </c>
      <c r="BJ135" s="188" t="s">
        <v>18</v>
      </c>
      <c r="BK135" s="246">
        <f>ROUND($L$135*$K$135,2)</f>
        <v>0</v>
      </c>
      <c r="BL135" s="188" t="s">
        <v>123</v>
      </c>
      <c r="BM135" s="188" t="s">
        <v>221</v>
      </c>
    </row>
    <row r="136" spans="2:47" s="98" customFormat="1" ht="27" customHeight="1">
      <c r="B136" s="116"/>
      <c r="F136" s="247" t="s">
        <v>222</v>
      </c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16"/>
      <c r="T136" s="248"/>
      <c r="AA136" s="154"/>
      <c r="AT136" s="98" t="s">
        <v>126</v>
      </c>
      <c r="AU136" s="98" t="s">
        <v>75</v>
      </c>
    </row>
    <row r="137" spans="2:51" s="98" customFormat="1" ht="15.75" customHeight="1">
      <c r="B137" s="256"/>
      <c r="E137" s="257"/>
      <c r="F137" s="258" t="s">
        <v>223</v>
      </c>
      <c r="G137" s="259"/>
      <c r="H137" s="259"/>
      <c r="I137" s="259"/>
      <c r="K137" s="257"/>
      <c r="S137" s="256"/>
      <c r="T137" s="260"/>
      <c r="AA137" s="261"/>
      <c r="AT137" s="257" t="s">
        <v>137</v>
      </c>
      <c r="AU137" s="257" t="s">
        <v>75</v>
      </c>
      <c r="AV137" s="257" t="s">
        <v>18</v>
      </c>
      <c r="AW137" s="257" t="s">
        <v>82</v>
      </c>
      <c r="AX137" s="257" t="s">
        <v>67</v>
      </c>
      <c r="AY137" s="257" t="s">
        <v>117</v>
      </c>
    </row>
    <row r="138" spans="2:51" s="98" customFormat="1" ht="15.75" customHeight="1">
      <c r="B138" s="249"/>
      <c r="E138" s="250"/>
      <c r="F138" s="251" t="s">
        <v>182</v>
      </c>
      <c r="G138" s="252"/>
      <c r="H138" s="252"/>
      <c r="I138" s="252"/>
      <c r="K138" s="253">
        <v>12</v>
      </c>
      <c r="S138" s="249"/>
      <c r="T138" s="254"/>
      <c r="AA138" s="255"/>
      <c r="AT138" s="250" t="s">
        <v>137</v>
      </c>
      <c r="AU138" s="250" t="s">
        <v>75</v>
      </c>
      <c r="AV138" s="250" t="s">
        <v>75</v>
      </c>
      <c r="AW138" s="250" t="s">
        <v>82</v>
      </c>
      <c r="AX138" s="250" t="s">
        <v>18</v>
      </c>
      <c r="AY138" s="250" t="s">
        <v>117</v>
      </c>
    </row>
    <row r="139" spans="2:65" s="98" customFormat="1" ht="15.75" customHeight="1">
      <c r="B139" s="116"/>
      <c r="C139" s="262" t="s">
        <v>224</v>
      </c>
      <c r="D139" s="262" t="s">
        <v>194</v>
      </c>
      <c r="E139" s="263" t="s">
        <v>225</v>
      </c>
      <c r="F139" s="264" t="s">
        <v>226</v>
      </c>
      <c r="G139" s="265"/>
      <c r="H139" s="265"/>
      <c r="I139" s="265"/>
      <c r="J139" s="266" t="s">
        <v>147</v>
      </c>
      <c r="K139" s="267">
        <v>12</v>
      </c>
      <c r="L139" s="282"/>
      <c r="M139" s="283"/>
      <c r="N139" s="268">
        <f>ROUND($L$139*$K$139,2)</f>
        <v>0</v>
      </c>
      <c r="O139" s="237"/>
      <c r="P139" s="237"/>
      <c r="Q139" s="237"/>
      <c r="R139" s="241" t="s">
        <v>122</v>
      </c>
      <c r="S139" s="116"/>
      <c r="T139" s="242"/>
      <c r="U139" s="243" t="s">
        <v>37</v>
      </c>
      <c r="X139" s="244">
        <v>0.413</v>
      </c>
      <c r="Y139" s="244">
        <f>$X$139*$K$139</f>
        <v>4.9559999999999995</v>
      </c>
      <c r="Z139" s="244">
        <v>0</v>
      </c>
      <c r="AA139" s="245">
        <f>$Z$139*$K$139</f>
        <v>0</v>
      </c>
      <c r="AR139" s="188" t="s">
        <v>164</v>
      </c>
      <c r="AT139" s="188" t="s">
        <v>194</v>
      </c>
      <c r="AU139" s="188" t="s">
        <v>75</v>
      </c>
      <c r="AY139" s="98" t="s">
        <v>117</v>
      </c>
      <c r="BE139" s="246">
        <f>IF($U$139="základní",$N$139,0)</f>
        <v>0</v>
      </c>
      <c r="BF139" s="246">
        <f>IF($U$139="snížená",$N$139,0)</f>
        <v>0</v>
      </c>
      <c r="BG139" s="246">
        <f>IF($U$139="zákl. přenesená",$N$139,0)</f>
        <v>0</v>
      </c>
      <c r="BH139" s="246">
        <f>IF($U$139="sníž. přenesená",$N$139,0)</f>
        <v>0</v>
      </c>
      <c r="BI139" s="246">
        <f>IF($U$139="nulová",$N$139,0)</f>
        <v>0</v>
      </c>
      <c r="BJ139" s="188" t="s">
        <v>18</v>
      </c>
      <c r="BK139" s="246">
        <f>ROUND($L$139*$K$139,2)</f>
        <v>0</v>
      </c>
      <c r="BL139" s="188" t="s">
        <v>123</v>
      </c>
      <c r="BM139" s="188" t="s">
        <v>227</v>
      </c>
    </row>
    <row r="140" spans="2:47" s="98" customFormat="1" ht="27" customHeight="1">
      <c r="B140" s="116"/>
      <c r="F140" s="247" t="s">
        <v>228</v>
      </c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16"/>
      <c r="T140" s="248"/>
      <c r="AA140" s="154"/>
      <c r="AT140" s="98" t="s">
        <v>126</v>
      </c>
      <c r="AU140" s="98" t="s">
        <v>75</v>
      </c>
    </row>
    <row r="141" spans="2:63" s="223" customFormat="1" ht="30.75" customHeight="1">
      <c r="B141" s="222"/>
      <c r="D141" s="232" t="s">
        <v>86</v>
      </c>
      <c r="N141" s="233">
        <f>$BK$141</f>
        <v>0</v>
      </c>
      <c r="O141" s="226"/>
      <c r="P141" s="226"/>
      <c r="Q141" s="226"/>
      <c r="S141" s="222"/>
      <c r="T141" s="227"/>
      <c r="W141" s="228">
        <f>$W$142+SUM($W$143:$W$187)</f>
        <v>0</v>
      </c>
      <c r="Y141" s="228">
        <f>$Y$142+SUM($Y$143:$Y$187)</f>
        <v>1.62</v>
      </c>
      <c r="AA141" s="229">
        <f>$AA$142+SUM($AA$143:$AA$187)</f>
        <v>4235.029727</v>
      </c>
      <c r="AR141" s="230" t="s">
        <v>18</v>
      </c>
      <c r="AT141" s="230" t="s">
        <v>66</v>
      </c>
      <c r="AU141" s="230" t="s">
        <v>18</v>
      </c>
      <c r="AY141" s="230" t="s">
        <v>117</v>
      </c>
      <c r="BK141" s="231">
        <f>$BK$142+SUM($BK$143:$BK$187)</f>
        <v>0</v>
      </c>
    </row>
    <row r="142" spans="2:65" s="98" customFormat="1" ht="15.75" customHeight="1">
      <c r="B142" s="116"/>
      <c r="C142" s="234" t="s">
        <v>229</v>
      </c>
      <c r="D142" s="234" t="s">
        <v>118</v>
      </c>
      <c r="E142" s="235" t="s">
        <v>230</v>
      </c>
      <c r="F142" s="236" t="s">
        <v>231</v>
      </c>
      <c r="G142" s="237"/>
      <c r="H142" s="237"/>
      <c r="I142" s="237"/>
      <c r="J142" s="238" t="s">
        <v>121</v>
      </c>
      <c r="K142" s="239">
        <v>4500</v>
      </c>
      <c r="L142" s="281"/>
      <c r="M142" s="280"/>
      <c r="N142" s="240">
        <f>ROUND($L$142*$K$142,2)</f>
        <v>0</v>
      </c>
      <c r="O142" s="237"/>
      <c r="P142" s="237"/>
      <c r="Q142" s="237"/>
      <c r="R142" s="241"/>
      <c r="S142" s="116"/>
      <c r="T142" s="242"/>
      <c r="U142" s="243" t="s">
        <v>37</v>
      </c>
      <c r="X142" s="244">
        <v>0.00036</v>
      </c>
      <c r="Y142" s="244">
        <f>$X$142*$K$142</f>
        <v>1.62</v>
      </c>
      <c r="Z142" s="244">
        <v>0</v>
      </c>
      <c r="AA142" s="245">
        <f>$Z$142*$K$142</f>
        <v>0</v>
      </c>
      <c r="AR142" s="188" t="s">
        <v>123</v>
      </c>
      <c r="AT142" s="188" t="s">
        <v>118</v>
      </c>
      <c r="AU142" s="188" t="s">
        <v>75</v>
      </c>
      <c r="AY142" s="98" t="s">
        <v>117</v>
      </c>
      <c r="BE142" s="246">
        <f>IF($U$142="základní",$N$142,0)</f>
        <v>0</v>
      </c>
      <c r="BF142" s="246">
        <f>IF($U$142="snížená",$N$142,0)</f>
        <v>0</v>
      </c>
      <c r="BG142" s="246">
        <f>IF($U$142="zákl. přenesená",$N$142,0)</f>
        <v>0</v>
      </c>
      <c r="BH142" s="246">
        <f>IF($U$142="sníž. přenesená",$N$142,0)</f>
        <v>0</v>
      </c>
      <c r="BI142" s="246">
        <f>IF($U$142="nulová",$N$142,0)</f>
        <v>0</v>
      </c>
      <c r="BJ142" s="188" t="s">
        <v>18</v>
      </c>
      <c r="BK142" s="246">
        <f>ROUND($L$142*$K$142,2)</f>
        <v>0</v>
      </c>
      <c r="BL142" s="188" t="s">
        <v>123</v>
      </c>
      <c r="BM142" s="188" t="s">
        <v>232</v>
      </c>
    </row>
    <row r="143" spans="2:47" s="98" customFormat="1" ht="16.5" customHeight="1">
      <c r="B143" s="116"/>
      <c r="F143" s="247" t="s">
        <v>233</v>
      </c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16"/>
      <c r="T143" s="248"/>
      <c r="AA143" s="154"/>
      <c r="AT143" s="98" t="s">
        <v>126</v>
      </c>
      <c r="AU143" s="98" t="s">
        <v>75</v>
      </c>
    </row>
    <row r="144" spans="2:51" s="98" customFormat="1" ht="27" customHeight="1">
      <c r="B144" s="256"/>
      <c r="E144" s="257"/>
      <c r="F144" s="258" t="s">
        <v>234</v>
      </c>
      <c r="G144" s="259"/>
      <c r="H144" s="259"/>
      <c r="I144" s="259"/>
      <c r="K144" s="257"/>
      <c r="S144" s="256"/>
      <c r="T144" s="260"/>
      <c r="AA144" s="261"/>
      <c r="AT144" s="257" t="s">
        <v>137</v>
      </c>
      <c r="AU144" s="257" t="s">
        <v>75</v>
      </c>
      <c r="AV144" s="257" t="s">
        <v>18</v>
      </c>
      <c r="AW144" s="257" t="s">
        <v>82</v>
      </c>
      <c r="AX144" s="257" t="s">
        <v>67</v>
      </c>
      <c r="AY144" s="257" t="s">
        <v>117</v>
      </c>
    </row>
    <row r="145" spans="2:51" s="98" customFormat="1" ht="15.75" customHeight="1">
      <c r="B145" s="249"/>
      <c r="E145" s="250"/>
      <c r="F145" s="251" t="s">
        <v>235</v>
      </c>
      <c r="G145" s="252"/>
      <c r="H145" s="252"/>
      <c r="I145" s="252"/>
      <c r="K145" s="253">
        <v>4500</v>
      </c>
      <c r="S145" s="249"/>
      <c r="T145" s="254"/>
      <c r="AA145" s="255"/>
      <c r="AT145" s="250" t="s">
        <v>137</v>
      </c>
      <c r="AU145" s="250" t="s">
        <v>75</v>
      </c>
      <c r="AV145" s="250" t="s">
        <v>75</v>
      </c>
      <c r="AW145" s="250" t="s">
        <v>82</v>
      </c>
      <c r="AX145" s="250" t="s">
        <v>18</v>
      </c>
      <c r="AY145" s="250" t="s">
        <v>117</v>
      </c>
    </row>
    <row r="146" spans="2:65" s="98" customFormat="1" ht="15.75" customHeight="1">
      <c r="B146" s="116"/>
      <c r="C146" s="234" t="s">
        <v>8</v>
      </c>
      <c r="D146" s="234" t="s">
        <v>118</v>
      </c>
      <c r="E146" s="235" t="s">
        <v>236</v>
      </c>
      <c r="F146" s="236" t="s">
        <v>237</v>
      </c>
      <c r="G146" s="237"/>
      <c r="H146" s="237"/>
      <c r="I146" s="237"/>
      <c r="J146" s="238" t="s">
        <v>153</v>
      </c>
      <c r="K146" s="239">
        <v>293.013</v>
      </c>
      <c r="L146" s="281"/>
      <c r="M146" s="280"/>
      <c r="N146" s="240">
        <f>ROUND($L$146*$K$146,2)</f>
        <v>0</v>
      </c>
      <c r="O146" s="237"/>
      <c r="P146" s="237"/>
      <c r="Q146" s="237"/>
      <c r="R146" s="241" t="s">
        <v>122</v>
      </c>
      <c r="S146" s="116"/>
      <c r="T146" s="242"/>
      <c r="U146" s="243" t="s">
        <v>37</v>
      </c>
      <c r="X146" s="244">
        <v>0</v>
      </c>
      <c r="Y146" s="244">
        <f>$X$146*$K$146</f>
        <v>0</v>
      </c>
      <c r="Z146" s="244">
        <v>2</v>
      </c>
      <c r="AA146" s="245">
        <f>$Z$146*$K$146</f>
        <v>586.026</v>
      </c>
      <c r="AR146" s="188" t="s">
        <v>123</v>
      </c>
      <c r="AT146" s="188" t="s">
        <v>118</v>
      </c>
      <c r="AU146" s="188" t="s">
        <v>75</v>
      </c>
      <c r="AY146" s="98" t="s">
        <v>117</v>
      </c>
      <c r="BE146" s="246">
        <f>IF($U$146="základní",$N$146,0)</f>
        <v>0</v>
      </c>
      <c r="BF146" s="246">
        <f>IF($U$146="snížená",$N$146,0)</f>
        <v>0</v>
      </c>
      <c r="BG146" s="246">
        <f>IF($U$146="zákl. přenesená",$N$146,0)</f>
        <v>0</v>
      </c>
      <c r="BH146" s="246">
        <f>IF($U$146="sníž. přenesená",$N$146,0)</f>
        <v>0</v>
      </c>
      <c r="BI146" s="246">
        <f>IF($U$146="nulová",$N$146,0)</f>
        <v>0</v>
      </c>
      <c r="BJ146" s="188" t="s">
        <v>18</v>
      </c>
      <c r="BK146" s="246">
        <f>ROUND($L$146*$K$146,2)</f>
        <v>0</v>
      </c>
      <c r="BL146" s="188" t="s">
        <v>123</v>
      </c>
      <c r="BM146" s="188" t="s">
        <v>238</v>
      </c>
    </row>
    <row r="147" spans="2:47" s="98" customFormat="1" ht="16.5" customHeight="1">
      <c r="B147" s="116"/>
      <c r="F147" s="247" t="s">
        <v>239</v>
      </c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16"/>
      <c r="T147" s="248"/>
      <c r="AA147" s="154"/>
      <c r="AT147" s="98" t="s">
        <v>126</v>
      </c>
      <c r="AU147" s="98" t="s">
        <v>75</v>
      </c>
    </row>
    <row r="148" spans="2:51" s="98" customFormat="1" ht="27" customHeight="1">
      <c r="B148" s="256"/>
      <c r="E148" s="257"/>
      <c r="F148" s="258" t="s">
        <v>240</v>
      </c>
      <c r="G148" s="259"/>
      <c r="H148" s="259"/>
      <c r="I148" s="259"/>
      <c r="K148" s="257"/>
      <c r="S148" s="256"/>
      <c r="T148" s="260"/>
      <c r="AA148" s="261"/>
      <c r="AT148" s="257" t="s">
        <v>137</v>
      </c>
      <c r="AU148" s="257" t="s">
        <v>75</v>
      </c>
      <c r="AV148" s="257" t="s">
        <v>18</v>
      </c>
      <c r="AW148" s="257" t="s">
        <v>82</v>
      </c>
      <c r="AX148" s="257" t="s">
        <v>67</v>
      </c>
      <c r="AY148" s="257" t="s">
        <v>117</v>
      </c>
    </row>
    <row r="149" spans="2:51" s="98" customFormat="1" ht="15.75" customHeight="1">
      <c r="B149" s="249"/>
      <c r="E149" s="250"/>
      <c r="F149" s="251" t="s">
        <v>241</v>
      </c>
      <c r="G149" s="252"/>
      <c r="H149" s="252"/>
      <c r="I149" s="252"/>
      <c r="K149" s="253">
        <v>145.609</v>
      </c>
      <c r="S149" s="249"/>
      <c r="T149" s="254"/>
      <c r="AA149" s="255"/>
      <c r="AT149" s="250" t="s">
        <v>137</v>
      </c>
      <c r="AU149" s="250" t="s">
        <v>75</v>
      </c>
      <c r="AV149" s="250" t="s">
        <v>75</v>
      </c>
      <c r="AW149" s="250" t="s">
        <v>82</v>
      </c>
      <c r="AX149" s="250" t="s">
        <v>67</v>
      </c>
      <c r="AY149" s="250" t="s">
        <v>117</v>
      </c>
    </row>
    <row r="150" spans="2:51" s="98" customFormat="1" ht="15.75" customHeight="1">
      <c r="B150" s="249"/>
      <c r="E150" s="250"/>
      <c r="F150" s="251" t="s">
        <v>242</v>
      </c>
      <c r="G150" s="252"/>
      <c r="H150" s="252"/>
      <c r="I150" s="252"/>
      <c r="K150" s="253">
        <v>124.92</v>
      </c>
      <c r="S150" s="249"/>
      <c r="T150" s="254"/>
      <c r="AA150" s="255"/>
      <c r="AT150" s="250" t="s">
        <v>137</v>
      </c>
      <c r="AU150" s="250" t="s">
        <v>75</v>
      </c>
      <c r="AV150" s="250" t="s">
        <v>75</v>
      </c>
      <c r="AW150" s="250" t="s">
        <v>82</v>
      </c>
      <c r="AX150" s="250" t="s">
        <v>67</v>
      </c>
      <c r="AY150" s="250" t="s">
        <v>117</v>
      </c>
    </row>
    <row r="151" spans="2:51" s="98" customFormat="1" ht="15.75" customHeight="1">
      <c r="B151" s="249"/>
      <c r="E151" s="250"/>
      <c r="F151" s="251" t="s">
        <v>243</v>
      </c>
      <c r="G151" s="252"/>
      <c r="H151" s="252"/>
      <c r="I151" s="252"/>
      <c r="K151" s="253">
        <v>3.224</v>
      </c>
      <c r="S151" s="249"/>
      <c r="T151" s="254"/>
      <c r="AA151" s="255"/>
      <c r="AT151" s="250" t="s">
        <v>137</v>
      </c>
      <c r="AU151" s="250" t="s">
        <v>75</v>
      </c>
      <c r="AV151" s="250" t="s">
        <v>75</v>
      </c>
      <c r="AW151" s="250" t="s">
        <v>82</v>
      </c>
      <c r="AX151" s="250" t="s">
        <v>67</v>
      </c>
      <c r="AY151" s="250" t="s">
        <v>117</v>
      </c>
    </row>
    <row r="152" spans="2:51" s="98" customFormat="1" ht="15.75" customHeight="1">
      <c r="B152" s="249"/>
      <c r="E152" s="250"/>
      <c r="F152" s="251" t="s">
        <v>244</v>
      </c>
      <c r="G152" s="252"/>
      <c r="H152" s="252"/>
      <c r="I152" s="252"/>
      <c r="K152" s="253">
        <v>19.26</v>
      </c>
      <c r="S152" s="249"/>
      <c r="T152" s="254"/>
      <c r="AA152" s="255"/>
      <c r="AT152" s="250" t="s">
        <v>137</v>
      </c>
      <c r="AU152" s="250" t="s">
        <v>75</v>
      </c>
      <c r="AV152" s="250" t="s">
        <v>75</v>
      </c>
      <c r="AW152" s="250" t="s">
        <v>82</v>
      </c>
      <c r="AX152" s="250" t="s">
        <v>67</v>
      </c>
      <c r="AY152" s="250" t="s">
        <v>117</v>
      </c>
    </row>
    <row r="153" spans="2:51" s="98" customFormat="1" ht="15.75" customHeight="1">
      <c r="B153" s="269"/>
      <c r="E153" s="270"/>
      <c r="F153" s="271" t="s">
        <v>211</v>
      </c>
      <c r="G153" s="272"/>
      <c r="H153" s="272"/>
      <c r="I153" s="272"/>
      <c r="K153" s="273">
        <v>293.013</v>
      </c>
      <c r="S153" s="269"/>
      <c r="T153" s="274"/>
      <c r="AA153" s="275"/>
      <c r="AT153" s="270" t="s">
        <v>137</v>
      </c>
      <c r="AU153" s="270" t="s">
        <v>75</v>
      </c>
      <c r="AV153" s="270" t="s">
        <v>123</v>
      </c>
      <c r="AW153" s="270" t="s">
        <v>82</v>
      </c>
      <c r="AX153" s="270" t="s">
        <v>18</v>
      </c>
      <c r="AY153" s="270" t="s">
        <v>117</v>
      </c>
    </row>
    <row r="154" spans="2:65" s="98" customFormat="1" ht="27" customHeight="1">
      <c r="B154" s="116"/>
      <c r="C154" s="234" t="s">
        <v>245</v>
      </c>
      <c r="D154" s="234" t="s">
        <v>118</v>
      </c>
      <c r="E154" s="235" t="s">
        <v>246</v>
      </c>
      <c r="F154" s="236" t="s">
        <v>247</v>
      </c>
      <c r="G154" s="237"/>
      <c r="H154" s="237"/>
      <c r="I154" s="237"/>
      <c r="J154" s="238" t="s">
        <v>147</v>
      </c>
      <c r="K154" s="239">
        <v>21.912</v>
      </c>
      <c r="L154" s="281"/>
      <c r="M154" s="280"/>
      <c r="N154" s="240">
        <f>ROUND($L$154*$K$154,2)</f>
        <v>0</v>
      </c>
      <c r="O154" s="237"/>
      <c r="P154" s="237"/>
      <c r="Q154" s="237"/>
      <c r="R154" s="241" t="s">
        <v>122</v>
      </c>
      <c r="S154" s="116"/>
      <c r="T154" s="242"/>
      <c r="U154" s="243" t="s">
        <v>37</v>
      </c>
      <c r="X154" s="244">
        <v>0</v>
      </c>
      <c r="Y154" s="244">
        <f>$X$154*$K$154</f>
        <v>0</v>
      </c>
      <c r="Z154" s="244">
        <v>0.07</v>
      </c>
      <c r="AA154" s="245">
        <f>$Z$154*$K$154</f>
        <v>1.53384</v>
      </c>
      <c r="AR154" s="188" t="s">
        <v>123</v>
      </c>
      <c r="AT154" s="188" t="s">
        <v>118</v>
      </c>
      <c r="AU154" s="188" t="s">
        <v>75</v>
      </c>
      <c r="AY154" s="98" t="s">
        <v>117</v>
      </c>
      <c r="BE154" s="246">
        <f>IF($U$154="základní",$N$154,0)</f>
        <v>0</v>
      </c>
      <c r="BF154" s="246">
        <f>IF($U$154="snížená",$N$154,0)</f>
        <v>0</v>
      </c>
      <c r="BG154" s="246">
        <f>IF($U$154="zákl. přenesená",$N$154,0)</f>
        <v>0</v>
      </c>
      <c r="BH154" s="246">
        <f>IF($U$154="sníž. přenesená",$N$154,0)</f>
        <v>0</v>
      </c>
      <c r="BI154" s="246">
        <f>IF($U$154="nulová",$N$154,0)</f>
        <v>0</v>
      </c>
      <c r="BJ154" s="188" t="s">
        <v>18</v>
      </c>
      <c r="BK154" s="246">
        <f>ROUND($L$154*$K$154,2)</f>
        <v>0</v>
      </c>
      <c r="BL154" s="188" t="s">
        <v>123</v>
      </c>
      <c r="BM154" s="188" t="s">
        <v>248</v>
      </c>
    </row>
    <row r="155" spans="2:47" s="98" customFormat="1" ht="16.5" customHeight="1">
      <c r="B155" s="116"/>
      <c r="F155" s="247" t="s">
        <v>247</v>
      </c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16"/>
      <c r="T155" s="248"/>
      <c r="AA155" s="154"/>
      <c r="AT155" s="98" t="s">
        <v>126</v>
      </c>
      <c r="AU155" s="98" t="s">
        <v>75</v>
      </c>
    </row>
    <row r="156" spans="2:65" s="98" customFormat="1" ht="39" customHeight="1">
      <c r="B156" s="116"/>
      <c r="C156" s="234" t="s">
        <v>249</v>
      </c>
      <c r="D156" s="234" t="s">
        <v>118</v>
      </c>
      <c r="E156" s="235" t="s">
        <v>250</v>
      </c>
      <c r="F156" s="236" t="s">
        <v>251</v>
      </c>
      <c r="G156" s="237"/>
      <c r="H156" s="237"/>
      <c r="I156" s="237"/>
      <c r="J156" s="238" t="s">
        <v>153</v>
      </c>
      <c r="K156" s="239">
        <v>47.668</v>
      </c>
      <c r="L156" s="281"/>
      <c r="M156" s="280"/>
      <c r="N156" s="240">
        <f>ROUND($L$156*$K$156,2)</f>
        <v>0</v>
      </c>
      <c r="O156" s="237"/>
      <c r="P156" s="237"/>
      <c r="Q156" s="237"/>
      <c r="R156" s="241" t="s">
        <v>122</v>
      </c>
      <c r="S156" s="116"/>
      <c r="T156" s="242"/>
      <c r="U156" s="243" t="s">
        <v>37</v>
      </c>
      <c r="X156" s="244">
        <v>0</v>
      </c>
      <c r="Y156" s="244">
        <f>$X$156*$K$156</f>
        <v>0</v>
      </c>
      <c r="Z156" s="244">
        <v>2.2</v>
      </c>
      <c r="AA156" s="245">
        <f>$Z$156*$K$156</f>
        <v>104.8696</v>
      </c>
      <c r="AR156" s="188" t="s">
        <v>123</v>
      </c>
      <c r="AT156" s="188" t="s">
        <v>118</v>
      </c>
      <c r="AU156" s="188" t="s">
        <v>75</v>
      </c>
      <c r="AY156" s="98" t="s">
        <v>117</v>
      </c>
      <c r="BE156" s="246">
        <f>IF($U$156="základní",$N$156,0)</f>
        <v>0</v>
      </c>
      <c r="BF156" s="246">
        <f>IF($U$156="snížená",$N$156,0)</f>
        <v>0</v>
      </c>
      <c r="BG156" s="246">
        <f>IF($U$156="zákl. přenesená",$N$156,0)</f>
        <v>0</v>
      </c>
      <c r="BH156" s="246">
        <f>IF($U$156="sníž. přenesená",$N$156,0)</f>
        <v>0</v>
      </c>
      <c r="BI156" s="246">
        <f>IF($U$156="nulová",$N$156,0)</f>
        <v>0</v>
      </c>
      <c r="BJ156" s="188" t="s">
        <v>18</v>
      </c>
      <c r="BK156" s="246">
        <f>ROUND($L$156*$K$156,2)</f>
        <v>0</v>
      </c>
      <c r="BL156" s="188" t="s">
        <v>123</v>
      </c>
      <c r="BM156" s="188" t="s">
        <v>252</v>
      </c>
    </row>
    <row r="157" spans="2:47" s="98" customFormat="1" ht="16.5" customHeight="1">
      <c r="B157" s="116"/>
      <c r="F157" s="247" t="s">
        <v>253</v>
      </c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16"/>
      <c r="T157" s="248"/>
      <c r="AA157" s="154"/>
      <c r="AT157" s="98" t="s">
        <v>126</v>
      </c>
      <c r="AU157" s="98" t="s">
        <v>75</v>
      </c>
    </row>
    <row r="158" spans="2:51" s="98" customFormat="1" ht="15.75" customHeight="1">
      <c r="B158" s="256"/>
      <c r="E158" s="257"/>
      <c r="F158" s="258" t="s">
        <v>254</v>
      </c>
      <c r="G158" s="259"/>
      <c r="H158" s="259"/>
      <c r="I158" s="259"/>
      <c r="K158" s="257"/>
      <c r="S158" s="256"/>
      <c r="T158" s="260"/>
      <c r="AA158" s="261"/>
      <c r="AT158" s="257" t="s">
        <v>137</v>
      </c>
      <c r="AU158" s="257" t="s">
        <v>75</v>
      </c>
      <c r="AV158" s="257" t="s">
        <v>18</v>
      </c>
      <c r="AW158" s="257" t="s">
        <v>82</v>
      </c>
      <c r="AX158" s="257" t="s">
        <v>67</v>
      </c>
      <c r="AY158" s="257" t="s">
        <v>117</v>
      </c>
    </row>
    <row r="159" spans="2:51" s="98" customFormat="1" ht="15.75" customHeight="1">
      <c r="B159" s="249"/>
      <c r="E159" s="250"/>
      <c r="F159" s="251" t="s">
        <v>255</v>
      </c>
      <c r="G159" s="252"/>
      <c r="H159" s="252"/>
      <c r="I159" s="252"/>
      <c r="K159" s="253">
        <v>47.668</v>
      </c>
      <c r="S159" s="249"/>
      <c r="T159" s="254"/>
      <c r="AA159" s="255"/>
      <c r="AT159" s="250" t="s">
        <v>137</v>
      </c>
      <c r="AU159" s="250" t="s">
        <v>75</v>
      </c>
      <c r="AV159" s="250" t="s">
        <v>75</v>
      </c>
      <c r="AW159" s="250" t="s">
        <v>82</v>
      </c>
      <c r="AX159" s="250" t="s">
        <v>18</v>
      </c>
      <c r="AY159" s="250" t="s">
        <v>117</v>
      </c>
    </row>
    <row r="160" spans="2:65" s="98" customFormat="1" ht="27" customHeight="1">
      <c r="B160" s="116"/>
      <c r="C160" s="234" t="s">
        <v>256</v>
      </c>
      <c r="D160" s="234" t="s">
        <v>118</v>
      </c>
      <c r="E160" s="235" t="s">
        <v>257</v>
      </c>
      <c r="F160" s="236" t="s">
        <v>258</v>
      </c>
      <c r="G160" s="237"/>
      <c r="H160" s="237"/>
      <c r="I160" s="237"/>
      <c r="J160" s="238" t="s">
        <v>147</v>
      </c>
      <c r="K160" s="239">
        <v>160.5</v>
      </c>
      <c r="L160" s="281"/>
      <c r="M160" s="280"/>
      <c r="N160" s="240">
        <f>ROUND($L$160*$K$160,2)</f>
        <v>0</v>
      </c>
      <c r="O160" s="237"/>
      <c r="P160" s="237"/>
      <c r="Q160" s="237"/>
      <c r="R160" s="241" t="s">
        <v>122</v>
      </c>
      <c r="S160" s="116"/>
      <c r="T160" s="242"/>
      <c r="U160" s="243" t="s">
        <v>37</v>
      </c>
      <c r="X160" s="244">
        <v>0</v>
      </c>
      <c r="Y160" s="244">
        <f>$X$160*$K$160</f>
        <v>0</v>
      </c>
      <c r="Z160" s="244">
        <v>0.00198</v>
      </c>
      <c r="AA160" s="245">
        <f>$Z$160*$K$160</f>
        <v>0.31779</v>
      </c>
      <c r="AR160" s="188" t="s">
        <v>123</v>
      </c>
      <c r="AT160" s="188" t="s">
        <v>118</v>
      </c>
      <c r="AU160" s="188" t="s">
        <v>75</v>
      </c>
      <c r="AY160" s="98" t="s">
        <v>117</v>
      </c>
      <c r="BE160" s="246">
        <f>IF($U$160="základní",$N$160,0)</f>
        <v>0</v>
      </c>
      <c r="BF160" s="246">
        <f>IF($U$160="snížená",$N$160,0)</f>
        <v>0</v>
      </c>
      <c r="BG160" s="246">
        <f>IF($U$160="zákl. přenesená",$N$160,0)</f>
        <v>0</v>
      </c>
      <c r="BH160" s="246">
        <f>IF($U$160="sníž. přenesená",$N$160,0)</f>
        <v>0</v>
      </c>
      <c r="BI160" s="246">
        <f>IF($U$160="nulová",$N$160,0)</f>
        <v>0</v>
      </c>
      <c r="BJ160" s="188" t="s">
        <v>18</v>
      </c>
      <c r="BK160" s="246">
        <f>ROUND($L$160*$K$160,2)</f>
        <v>0</v>
      </c>
      <c r="BL160" s="188" t="s">
        <v>123</v>
      </c>
      <c r="BM160" s="188" t="s">
        <v>259</v>
      </c>
    </row>
    <row r="161" spans="2:47" s="98" customFormat="1" ht="16.5" customHeight="1">
      <c r="B161" s="116"/>
      <c r="F161" s="247" t="s">
        <v>260</v>
      </c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16"/>
      <c r="T161" s="248"/>
      <c r="AA161" s="154"/>
      <c r="AT161" s="98" t="s">
        <v>126</v>
      </c>
      <c r="AU161" s="98" t="s">
        <v>75</v>
      </c>
    </row>
    <row r="162" spans="2:51" s="98" customFormat="1" ht="15.75" customHeight="1">
      <c r="B162" s="256"/>
      <c r="E162" s="257"/>
      <c r="F162" s="258" t="s">
        <v>261</v>
      </c>
      <c r="G162" s="259"/>
      <c r="H162" s="259"/>
      <c r="I162" s="259"/>
      <c r="K162" s="257"/>
      <c r="S162" s="256"/>
      <c r="T162" s="260"/>
      <c r="AA162" s="261"/>
      <c r="AT162" s="257" t="s">
        <v>137</v>
      </c>
      <c r="AU162" s="257" t="s">
        <v>75</v>
      </c>
      <c r="AV162" s="257" t="s">
        <v>18</v>
      </c>
      <c r="AW162" s="257" t="s">
        <v>82</v>
      </c>
      <c r="AX162" s="257" t="s">
        <v>67</v>
      </c>
      <c r="AY162" s="257" t="s">
        <v>117</v>
      </c>
    </row>
    <row r="163" spans="2:51" s="98" customFormat="1" ht="15.75" customHeight="1">
      <c r="B163" s="249"/>
      <c r="E163" s="250"/>
      <c r="F163" s="251" t="s">
        <v>262</v>
      </c>
      <c r="G163" s="252"/>
      <c r="H163" s="252"/>
      <c r="I163" s="252"/>
      <c r="K163" s="253">
        <v>160.5</v>
      </c>
      <c r="S163" s="249"/>
      <c r="T163" s="254"/>
      <c r="AA163" s="255"/>
      <c r="AT163" s="250" t="s">
        <v>137</v>
      </c>
      <c r="AU163" s="250" t="s">
        <v>75</v>
      </c>
      <c r="AV163" s="250" t="s">
        <v>75</v>
      </c>
      <c r="AW163" s="250" t="s">
        <v>82</v>
      </c>
      <c r="AX163" s="250" t="s">
        <v>18</v>
      </c>
      <c r="AY163" s="250" t="s">
        <v>117</v>
      </c>
    </row>
    <row r="164" spans="2:65" s="98" customFormat="1" ht="27" customHeight="1">
      <c r="B164" s="116"/>
      <c r="C164" s="234" t="s">
        <v>263</v>
      </c>
      <c r="D164" s="234" t="s">
        <v>118</v>
      </c>
      <c r="E164" s="235" t="s">
        <v>264</v>
      </c>
      <c r="F164" s="236" t="s">
        <v>265</v>
      </c>
      <c r="G164" s="237"/>
      <c r="H164" s="237"/>
      <c r="I164" s="237"/>
      <c r="J164" s="238" t="s">
        <v>147</v>
      </c>
      <c r="K164" s="239">
        <v>53.5</v>
      </c>
      <c r="L164" s="281"/>
      <c r="M164" s="280"/>
      <c r="N164" s="240">
        <f>ROUND($L$164*$K$164,2)</f>
        <v>0</v>
      </c>
      <c r="O164" s="237"/>
      <c r="P164" s="237"/>
      <c r="Q164" s="237"/>
      <c r="R164" s="241" t="s">
        <v>122</v>
      </c>
      <c r="S164" s="116"/>
      <c r="T164" s="242"/>
      <c r="U164" s="243" t="s">
        <v>37</v>
      </c>
      <c r="X164" s="244">
        <v>0</v>
      </c>
      <c r="Y164" s="244">
        <f>$X$164*$K$164</f>
        <v>0</v>
      </c>
      <c r="Z164" s="244">
        <v>0.00925</v>
      </c>
      <c r="AA164" s="245">
        <f>$Z$164*$K$164</f>
        <v>0.49487499999999995</v>
      </c>
      <c r="AR164" s="188" t="s">
        <v>123</v>
      </c>
      <c r="AT164" s="188" t="s">
        <v>118</v>
      </c>
      <c r="AU164" s="188" t="s">
        <v>75</v>
      </c>
      <c r="AY164" s="98" t="s">
        <v>117</v>
      </c>
      <c r="BE164" s="246">
        <f>IF($U$164="základní",$N$164,0)</f>
        <v>0</v>
      </c>
      <c r="BF164" s="246">
        <f>IF($U$164="snížená",$N$164,0)</f>
        <v>0</v>
      </c>
      <c r="BG164" s="246">
        <f>IF($U$164="zákl. přenesená",$N$164,0)</f>
        <v>0</v>
      </c>
      <c r="BH164" s="246">
        <f>IF($U$164="sníž. přenesená",$N$164,0)</f>
        <v>0</v>
      </c>
      <c r="BI164" s="246">
        <f>IF($U$164="nulová",$N$164,0)</f>
        <v>0</v>
      </c>
      <c r="BJ164" s="188" t="s">
        <v>18</v>
      </c>
      <c r="BK164" s="246">
        <f>ROUND($L$164*$K$164,2)</f>
        <v>0</v>
      </c>
      <c r="BL164" s="188" t="s">
        <v>123</v>
      </c>
      <c r="BM164" s="188" t="s">
        <v>266</v>
      </c>
    </row>
    <row r="165" spans="2:47" s="98" customFormat="1" ht="16.5" customHeight="1">
      <c r="B165" s="116"/>
      <c r="F165" s="247" t="s">
        <v>267</v>
      </c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16"/>
      <c r="T165" s="248"/>
      <c r="AA165" s="154"/>
      <c r="AT165" s="98" t="s">
        <v>126</v>
      </c>
      <c r="AU165" s="98" t="s">
        <v>75</v>
      </c>
    </row>
    <row r="166" spans="2:51" s="98" customFormat="1" ht="15.75" customHeight="1">
      <c r="B166" s="249"/>
      <c r="E166" s="250"/>
      <c r="F166" s="251" t="s">
        <v>268</v>
      </c>
      <c r="G166" s="252"/>
      <c r="H166" s="252"/>
      <c r="I166" s="252"/>
      <c r="K166" s="253">
        <v>53.5</v>
      </c>
      <c r="S166" s="249"/>
      <c r="T166" s="254"/>
      <c r="AA166" s="255"/>
      <c r="AT166" s="250" t="s">
        <v>137</v>
      </c>
      <c r="AU166" s="250" t="s">
        <v>75</v>
      </c>
      <c r="AV166" s="250" t="s">
        <v>75</v>
      </c>
      <c r="AW166" s="250" t="s">
        <v>82</v>
      </c>
      <c r="AX166" s="250" t="s">
        <v>18</v>
      </c>
      <c r="AY166" s="250" t="s">
        <v>117</v>
      </c>
    </row>
    <row r="167" spans="2:65" s="98" customFormat="1" ht="27" customHeight="1">
      <c r="B167" s="116"/>
      <c r="C167" s="234" t="s">
        <v>269</v>
      </c>
      <c r="D167" s="234" t="s">
        <v>118</v>
      </c>
      <c r="E167" s="235" t="s">
        <v>270</v>
      </c>
      <c r="F167" s="236" t="s">
        <v>271</v>
      </c>
      <c r="G167" s="237"/>
      <c r="H167" s="237"/>
      <c r="I167" s="237"/>
      <c r="J167" s="238" t="s">
        <v>220</v>
      </c>
      <c r="K167" s="239">
        <v>1</v>
      </c>
      <c r="L167" s="281"/>
      <c r="M167" s="280"/>
      <c r="N167" s="240">
        <f>ROUND($L$167*$K$167,2)</f>
        <v>0</v>
      </c>
      <c r="O167" s="237"/>
      <c r="P167" s="237"/>
      <c r="Q167" s="237"/>
      <c r="R167" s="241" t="s">
        <v>122</v>
      </c>
      <c r="S167" s="116"/>
      <c r="T167" s="242"/>
      <c r="U167" s="243" t="s">
        <v>37</v>
      </c>
      <c r="X167" s="244">
        <v>0</v>
      </c>
      <c r="Y167" s="244">
        <f>$X$167*$K$167</f>
        <v>0</v>
      </c>
      <c r="Z167" s="244">
        <v>0.21</v>
      </c>
      <c r="AA167" s="245">
        <f>$Z$167*$K$167</f>
        <v>0.21</v>
      </c>
      <c r="AR167" s="188" t="s">
        <v>123</v>
      </c>
      <c r="AT167" s="188" t="s">
        <v>118</v>
      </c>
      <c r="AU167" s="188" t="s">
        <v>75</v>
      </c>
      <c r="AY167" s="98" t="s">
        <v>117</v>
      </c>
      <c r="BE167" s="246">
        <f>IF($U$167="základní",$N$167,0)</f>
        <v>0</v>
      </c>
      <c r="BF167" s="246">
        <f>IF($U$167="snížená",$N$167,0)</f>
        <v>0</v>
      </c>
      <c r="BG167" s="246">
        <f>IF($U$167="zákl. přenesená",$N$167,0)</f>
        <v>0</v>
      </c>
      <c r="BH167" s="246">
        <f>IF($U$167="sníž. přenesená",$N$167,0)</f>
        <v>0</v>
      </c>
      <c r="BI167" s="246">
        <f>IF($U$167="nulová",$N$167,0)</f>
        <v>0</v>
      </c>
      <c r="BJ167" s="188" t="s">
        <v>18</v>
      </c>
      <c r="BK167" s="246">
        <f>ROUND($L$167*$K$167,2)</f>
        <v>0</v>
      </c>
      <c r="BL167" s="188" t="s">
        <v>123</v>
      </c>
      <c r="BM167" s="188" t="s">
        <v>272</v>
      </c>
    </row>
    <row r="168" spans="2:47" s="98" customFormat="1" ht="16.5" customHeight="1">
      <c r="B168" s="116"/>
      <c r="F168" s="247" t="s">
        <v>273</v>
      </c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16"/>
      <c r="T168" s="248"/>
      <c r="AA168" s="154"/>
      <c r="AT168" s="98" t="s">
        <v>126</v>
      </c>
      <c r="AU168" s="98" t="s">
        <v>75</v>
      </c>
    </row>
    <row r="169" spans="2:65" s="98" customFormat="1" ht="27" customHeight="1">
      <c r="B169" s="116"/>
      <c r="C169" s="234" t="s">
        <v>274</v>
      </c>
      <c r="D169" s="234" t="s">
        <v>118</v>
      </c>
      <c r="E169" s="235" t="s">
        <v>275</v>
      </c>
      <c r="F169" s="236" t="s">
        <v>276</v>
      </c>
      <c r="G169" s="237"/>
      <c r="H169" s="237"/>
      <c r="I169" s="237"/>
      <c r="J169" s="238" t="s">
        <v>121</v>
      </c>
      <c r="K169" s="239">
        <v>90.506</v>
      </c>
      <c r="L169" s="281"/>
      <c r="M169" s="280"/>
      <c r="N169" s="240">
        <f>ROUND($L$169*$K$169,2)</f>
        <v>0</v>
      </c>
      <c r="O169" s="237"/>
      <c r="P169" s="237"/>
      <c r="Q169" s="237"/>
      <c r="R169" s="241" t="s">
        <v>122</v>
      </c>
      <c r="S169" s="116"/>
      <c r="T169" s="242"/>
      <c r="U169" s="243" t="s">
        <v>37</v>
      </c>
      <c r="X169" s="244">
        <v>0</v>
      </c>
      <c r="Y169" s="244">
        <f>$X$169*$K$169</f>
        <v>0</v>
      </c>
      <c r="Z169" s="244">
        <v>0.062</v>
      </c>
      <c r="AA169" s="245">
        <f>$Z$169*$K$169</f>
        <v>5.611372</v>
      </c>
      <c r="AR169" s="188" t="s">
        <v>123</v>
      </c>
      <c r="AT169" s="188" t="s">
        <v>118</v>
      </c>
      <c r="AU169" s="188" t="s">
        <v>75</v>
      </c>
      <c r="AY169" s="98" t="s">
        <v>117</v>
      </c>
      <c r="BE169" s="246">
        <f>IF($U$169="základní",$N$169,0)</f>
        <v>0</v>
      </c>
      <c r="BF169" s="246">
        <f>IF($U$169="snížená",$N$169,0)</f>
        <v>0</v>
      </c>
      <c r="BG169" s="246">
        <f>IF($U$169="zákl. přenesená",$N$169,0)</f>
        <v>0</v>
      </c>
      <c r="BH169" s="246">
        <f>IF($U$169="sníž. přenesená",$N$169,0)</f>
        <v>0</v>
      </c>
      <c r="BI169" s="246">
        <f>IF($U$169="nulová",$N$169,0)</f>
        <v>0</v>
      </c>
      <c r="BJ169" s="188" t="s">
        <v>18</v>
      </c>
      <c r="BK169" s="246">
        <f>ROUND($L$169*$K$169,2)</f>
        <v>0</v>
      </c>
      <c r="BL169" s="188" t="s">
        <v>123</v>
      </c>
      <c r="BM169" s="188" t="s">
        <v>277</v>
      </c>
    </row>
    <row r="170" spans="2:47" s="98" customFormat="1" ht="16.5" customHeight="1">
      <c r="B170" s="116"/>
      <c r="F170" s="247" t="s">
        <v>278</v>
      </c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16"/>
      <c r="T170" s="248"/>
      <c r="AA170" s="154"/>
      <c r="AT170" s="98" t="s">
        <v>126</v>
      </c>
      <c r="AU170" s="98" t="s">
        <v>75</v>
      </c>
    </row>
    <row r="171" spans="2:51" s="98" customFormat="1" ht="15.75" customHeight="1">
      <c r="B171" s="249"/>
      <c r="E171" s="250"/>
      <c r="F171" s="251" t="s">
        <v>279</v>
      </c>
      <c r="G171" s="252"/>
      <c r="H171" s="252"/>
      <c r="I171" s="252"/>
      <c r="K171" s="253">
        <v>44.557</v>
      </c>
      <c r="S171" s="249"/>
      <c r="T171" s="254"/>
      <c r="AA171" s="255"/>
      <c r="AT171" s="250" t="s">
        <v>137</v>
      </c>
      <c r="AU171" s="250" t="s">
        <v>75</v>
      </c>
      <c r="AV171" s="250" t="s">
        <v>75</v>
      </c>
      <c r="AW171" s="250" t="s">
        <v>82</v>
      </c>
      <c r="AX171" s="250" t="s">
        <v>67</v>
      </c>
      <c r="AY171" s="250" t="s">
        <v>117</v>
      </c>
    </row>
    <row r="172" spans="2:51" s="98" customFormat="1" ht="15.75" customHeight="1">
      <c r="B172" s="249"/>
      <c r="E172" s="250"/>
      <c r="F172" s="251" t="s">
        <v>280</v>
      </c>
      <c r="G172" s="252"/>
      <c r="H172" s="252"/>
      <c r="I172" s="252"/>
      <c r="K172" s="253">
        <v>45.949</v>
      </c>
      <c r="S172" s="249"/>
      <c r="T172" s="254"/>
      <c r="AA172" s="255"/>
      <c r="AT172" s="250" t="s">
        <v>137</v>
      </c>
      <c r="AU172" s="250" t="s">
        <v>75</v>
      </c>
      <c r="AV172" s="250" t="s">
        <v>75</v>
      </c>
      <c r="AW172" s="250" t="s">
        <v>82</v>
      </c>
      <c r="AX172" s="250" t="s">
        <v>67</v>
      </c>
      <c r="AY172" s="250" t="s">
        <v>117</v>
      </c>
    </row>
    <row r="173" spans="2:51" s="98" customFormat="1" ht="15.75" customHeight="1">
      <c r="B173" s="269"/>
      <c r="E173" s="270"/>
      <c r="F173" s="271" t="s">
        <v>211</v>
      </c>
      <c r="G173" s="272"/>
      <c r="H173" s="272"/>
      <c r="I173" s="272"/>
      <c r="K173" s="273">
        <v>90.506</v>
      </c>
      <c r="S173" s="269"/>
      <c r="T173" s="274"/>
      <c r="AA173" s="275"/>
      <c r="AT173" s="270" t="s">
        <v>137</v>
      </c>
      <c r="AU173" s="270" t="s">
        <v>75</v>
      </c>
      <c r="AV173" s="270" t="s">
        <v>123</v>
      </c>
      <c r="AW173" s="270" t="s">
        <v>82</v>
      </c>
      <c r="AX173" s="270" t="s">
        <v>18</v>
      </c>
      <c r="AY173" s="270" t="s">
        <v>117</v>
      </c>
    </row>
    <row r="174" spans="2:65" s="98" customFormat="1" ht="27" customHeight="1">
      <c r="B174" s="116"/>
      <c r="C174" s="234" t="s">
        <v>281</v>
      </c>
      <c r="D174" s="234" t="s">
        <v>118</v>
      </c>
      <c r="E174" s="235" t="s">
        <v>282</v>
      </c>
      <c r="F174" s="236" t="s">
        <v>283</v>
      </c>
      <c r="G174" s="237"/>
      <c r="H174" s="237"/>
      <c r="I174" s="237"/>
      <c r="J174" s="238" t="s">
        <v>153</v>
      </c>
      <c r="K174" s="239">
        <v>9982.655</v>
      </c>
      <c r="L174" s="281"/>
      <c r="M174" s="280"/>
      <c r="N174" s="240">
        <f>ROUND($L$174*$K$174,2)</f>
        <v>0</v>
      </c>
      <c r="O174" s="237"/>
      <c r="P174" s="237"/>
      <c r="Q174" s="237"/>
      <c r="R174" s="241" t="s">
        <v>122</v>
      </c>
      <c r="S174" s="116"/>
      <c r="T174" s="242"/>
      <c r="U174" s="243" t="s">
        <v>37</v>
      </c>
      <c r="X174" s="244">
        <v>0</v>
      </c>
      <c r="Y174" s="244">
        <f>$X$174*$K$174</f>
        <v>0</v>
      </c>
      <c r="Z174" s="244">
        <v>0.35</v>
      </c>
      <c r="AA174" s="245">
        <f>$Z$174*$K$174</f>
        <v>3493.92925</v>
      </c>
      <c r="AR174" s="188" t="s">
        <v>123</v>
      </c>
      <c r="AT174" s="188" t="s">
        <v>118</v>
      </c>
      <c r="AU174" s="188" t="s">
        <v>75</v>
      </c>
      <c r="AY174" s="98" t="s">
        <v>117</v>
      </c>
      <c r="BE174" s="246">
        <f>IF($U$174="základní",$N$174,0)</f>
        <v>0</v>
      </c>
      <c r="BF174" s="246">
        <f>IF($U$174="snížená",$N$174,0)</f>
        <v>0</v>
      </c>
      <c r="BG174" s="246">
        <f>IF($U$174="zákl. přenesená",$N$174,0)</f>
        <v>0</v>
      </c>
      <c r="BH174" s="246">
        <f>IF($U$174="sníž. přenesená",$N$174,0)</f>
        <v>0</v>
      </c>
      <c r="BI174" s="246">
        <f>IF($U$174="nulová",$N$174,0)</f>
        <v>0</v>
      </c>
      <c r="BJ174" s="188" t="s">
        <v>18</v>
      </c>
      <c r="BK174" s="246">
        <f>ROUND($L$174*$K$174,2)</f>
        <v>0</v>
      </c>
      <c r="BL174" s="188" t="s">
        <v>123</v>
      </c>
      <c r="BM174" s="188" t="s">
        <v>284</v>
      </c>
    </row>
    <row r="175" spans="2:47" s="98" customFormat="1" ht="27" customHeight="1">
      <c r="B175" s="116"/>
      <c r="F175" s="247" t="s">
        <v>285</v>
      </c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16"/>
      <c r="T175" s="248"/>
      <c r="AA175" s="154"/>
      <c r="AT175" s="98" t="s">
        <v>126</v>
      </c>
      <c r="AU175" s="98" t="s">
        <v>75</v>
      </c>
    </row>
    <row r="176" spans="2:51" s="98" customFormat="1" ht="15.75" customHeight="1">
      <c r="B176" s="249"/>
      <c r="E176" s="250"/>
      <c r="F176" s="251" t="s">
        <v>286</v>
      </c>
      <c r="G176" s="252"/>
      <c r="H176" s="252"/>
      <c r="I176" s="252"/>
      <c r="K176" s="253">
        <v>6660.883</v>
      </c>
      <c r="S176" s="249"/>
      <c r="T176" s="254"/>
      <c r="AA176" s="255"/>
      <c r="AT176" s="250" t="s">
        <v>137</v>
      </c>
      <c r="AU176" s="250" t="s">
        <v>75</v>
      </c>
      <c r="AV176" s="250" t="s">
        <v>75</v>
      </c>
      <c r="AW176" s="250" t="s">
        <v>82</v>
      </c>
      <c r="AX176" s="250" t="s">
        <v>67</v>
      </c>
      <c r="AY176" s="250" t="s">
        <v>117</v>
      </c>
    </row>
    <row r="177" spans="2:51" s="98" customFormat="1" ht="15.75" customHeight="1">
      <c r="B177" s="249"/>
      <c r="E177" s="250"/>
      <c r="F177" s="251" t="s">
        <v>287</v>
      </c>
      <c r="G177" s="252"/>
      <c r="H177" s="252"/>
      <c r="I177" s="252"/>
      <c r="K177" s="253">
        <v>3321.772</v>
      </c>
      <c r="S177" s="249"/>
      <c r="T177" s="254"/>
      <c r="AA177" s="255"/>
      <c r="AT177" s="250" t="s">
        <v>137</v>
      </c>
      <c r="AU177" s="250" t="s">
        <v>75</v>
      </c>
      <c r="AV177" s="250" t="s">
        <v>75</v>
      </c>
      <c r="AW177" s="250" t="s">
        <v>82</v>
      </c>
      <c r="AX177" s="250" t="s">
        <v>67</v>
      </c>
      <c r="AY177" s="250" t="s">
        <v>117</v>
      </c>
    </row>
    <row r="178" spans="2:51" s="98" customFormat="1" ht="15.75" customHeight="1">
      <c r="B178" s="269"/>
      <c r="E178" s="270"/>
      <c r="F178" s="271" t="s">
        <v>211</v>
      </c>
      <c r="G178" s="272"/>
      <c r="H178" s="272"/>
      <c r="I178" s="272"/>
      <c r="K178" s="273">
        <v>9982.655</v>
      </c>
      <c r="L178" s="284"/>
      <c r="S178" s="269"/>
      <c r="T178" s="274"/>
      <c r="AA178" s="275"/>
      <c r="AT178" s="270" t="s">
        <v>137</v>
      </c>
      <c r="AU178" s="270" t="s">
        <v>75</v>
      </c>
      <c r="AV178" s="270" t="s">
        <v>123</v>
      </c>
      <c r="AW178" s="270" t="s">
        <v>82</v>
      </c>
      <c r="AX178" s="270" t="s">
        <v>18</v>
      </c>
      <c r="AY178" s="270" t="s">
        <v>117</v>
      </c>
    </row>
    <row r="179" spans="2:65" s="98" customFormat="1" ht="39" customHeight="1">
      <c r="B179" s="116"/>
      <c r="C179" s="234" t="s">
        <v>288</v>
      </c>
      <c r="D179" s="234" t="s">
        <v>118</v>
      </c>
      <c r="E179" s="235" t="s">
        <v>289</v>
      </c>
      <c r="F179" s="236" t="s">
        <v>290</v>
      </c>
      <c r="G179" s="237"/>
      <c r="H179" s="237"/>
      <c r="I179" s="237"/>
      <c r="J179" s="238" t="s">
        <v>179</v>
      </c>
      <c r="K179" s="239">
        <v>29.185</v>
      </c>
      <c r="L179" s="281"/>
      <c r="M179" s="280"/>
      <c r="N179" s="240">
        <f>ROUND($L$179*$K$179,2)</f>
        <v>0</v>
      </c>
      <c r="O179" s="237"/>
      <c r="P179" s="237"/>
      <c r="Q179" s="237"/>
      <c r="R179" s="241" t="s">
        <v>122</v>
      </c>
      <c r="S179" s="116"/>
      <c r="T179" s="242"/>
      <c r="U179" s="243" t="s">
        <v>37</v>
      </c>
      <c r="X179" s="244">
        <v>0</v>
      </c>
      <c r="Y179" s="244">
        <f>$X$179*$K$179</f>
        <v>0</v>
      </c>
      <c r="Z179" s="244">
        <v>1</v>
      </c>
      <c r="AA179" s="245">
        <f>$Z$179*$K$179</f>
        <v>29.185</v>
      </c>
      <c r="AR179" s="188" t="s">
        <v>123</v>
      </c>
      <c r="AT179" s="188" t="s">
        <v>118</v>
      </c>
      <c r="AU179" s="188" t="s">
        <v>75</v>
      </c>
      <c r="AY179" s="98" t="s">
        <v>117</v>
      </c>
      <c r="BE179" s="246">
        <f>IF($U$179="základní",$N$179,0)</f>
        <v>0</v>
      </c>
      <c r="BF179" s="246">
        <f>IF($U$179="snížená",$N$179,0)</f>
        <v>0</v>
      </c>
      <c r="BG179" s="246">
        <f>IF($U$179="zákl. přenesená",$N$179,0)</f>
        <v>0</v>
      </c>
      <c r="BH179" s="246">
        <f>IF($U$179="sníž. přenesená",$N$179,0)</f>
        <v>0</v>
      </c>
      <c r="BI179" s="246">
        <f>IF($U$179="nulová",$N$179,0)</f>
        <v>0</v>
      </c>
      <c r="BJ179" s="188" t="s">
        <v>18</v>
      </c>
      <c r="BK179" s="246">
        <f>ROUND($L$179*$K$179,2)</f>
        <v>0</v>
      </c>
      <c r="BL179" s="188" t="s">
        <v>123</v>
      </c>
      <c r="BM179" s="188" t="s">
        <v>291</v>
      </c>
    </row>
    <row r="180" spans="2:47" s="98" customFormat="1" ht="16.5" customHeight="1">
      <c r="B180" s="116"/>
      <c r="F180" s="247" t="s">
        <v>292</v>
      </c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16"/>
      <c r="T180" s="248"/>
      <c r="AA180" s="154"/>
      <c r="AT180" s="98" t="s">
        <v>126</v>
      </c>
      <c r="AU180" s="98" t="s">
        <v>75</v>
      </c>
    </row>
    <row r="181" spans="2:51" s="98" customFormat="1" ht="27" customHeight="1">
      <c r="B181" s="256"/>
      <c r="E181" s="257"/>
      <c r="F181" s="258" t="s">
        <v>293</v>
      </c>
      <c r="G181" s="259"/>
      <c r="H181" s="259"/>
      <c r="I181" s="259"/>
      <c r="K181" s="257"/>
      <c r="S181" s="256"/>
      <c r="T181" s="260"/>
      <c r="AA181" s="261"/>
      <c r="AT181" s="257" t="s">
        <v>137</v>
      </c>
      <c r="AU181" s="257" t="s">
        <v>75</v>
      </c>
      <c r="AV181" s="257" t="s">
        <v>18</v>
      </c>
      <c r="AW181" s="257" t="s">
        <v>82</v>
      </c>
      <c r="AX181" s="257" t="s">
        <v>67</v>
      </c>
      <c r="AY181" s="257" t="s">
        <v>117</v>
      </c>
    </row>
    <row r="182" spans="2:51" s="98" customFormat="1" ht="15.75" customHeight="1">
      <c r="B182" s="249"/>
      <c r="E182" s="250"/>
      <c r="F182" s="251" t="s">
        <v>294</v>
      </c>
      <c r="G182" s="252"/>
      <c r="H182" s="252"/>
      <c r="I182" s="252"/>
      <c r="K182" s="253">
        <v>29.185</v>
      </c>
      <c r="S182" s="249"/>
      <c r="T182" s="254"/>
      <c r="AA182" s="255"/>
      <c r="AT182" s="250" t="s">
        <v>137</v>
      </c>
      <c r="AU182" s="250" t="s">
        <v>75</v>
      </c>
      <c r="AV182" s="250" t="s">
        <v>75</v>
      </c>
      <c r="AW182" s="250" t="s">
        <v>82</v>
      </c>
      <c r="AX182" s="250" t="s">
        <v>18</v>
      </c>
      <c r="AY182" s="250" t="s">
        <v>117</v>
      </c>
    </row>
    <row r="183" spans="2:65" s="98" customFormat="1" ht="27" customHeight="1">
      <c r="B183" s="116"/>
      <c r="C183" s="234" t="s">
        <v>295</v>
      </c>
      <c r="D183" s="234" t="s">
        <v>118</v>
      </c>
      <c r="E183" s="235" t="s">
        <v>296</v>
      </c>
      <c r="F183" s="236" t="s">
        <v>297</v>
      </c>
      <c r="G183" s="237"/>
      <c r="H183" s="237"/>
      <c r="I183" s="237"/>
      <c r="J183" s="238" t="s">
        <v>153</v>
      </c>
      <c r="K183" s="239">
        <v>5.4</v>
      </c>
      <c r="L183" s="281"/>
      <c r="M183" s="280"/>
      <c r="N183" s="240">
        <f>ROUND($L$183*$K$183,2)</f>
        <v>0</v>
      </c>
      <c r="O183" s="237"/>
      <c r="P183" s="237"/>
      <c r="Q183" s="237"/>
      <c r="R183" s="241" t="s">
        <v>122</v>
      </c>
      <c r="S183" s="116"/>
      <c r="T183" s="242"/>
      <c r="U183" s="243" t="s">
        <v>37</v>
      </c>
      <c r="X183" s="244">
        <v>0</v>
      </c>
      <c r="Y183" s="244">
        <f>$X$183*$K$183</f>
        <v>0</v>
      </c>
      <c r="Z183" s="244">
        <v>2.38</v>
      </c>
      <c r="AA183" s="245">
        <f>$Z$183*$K$183</f>
        <v>12.852</v>
      </c>
      <c r="AR183" s="188" t="s">
        <v>123</v>
      </c>
      <c r="AT183" s="188" t="s">
        <v>118</v>
      </c>
      <c r="AU183" s="188" t="s">
        <v>75</v>
      </c>
      <c r="AY183" s="98" t="s">
        <v>117</v>
      </c>
      <c r="BE183" s="246">
        <f>IF($U$183="základní",$N$183,0)</f>
        <v>0</v>
      </c>
      <c r="BF183" s="246">
        <f>IF($U$183="snížená",$N$183,0)</f>
        <v>0</v>
      </c>
      <c r="BG183" s="246">
        <f>IF($U$183="zákl. přenesená",$N$183,0)</f>
        <v>0</v>
      </c>
      <c r="BH183" s="246">
        <f>IF($U$183="sníž. přenesená",$N$183,0)</f>
        <v>0</v>
      </c>
      <c r="BI183" s="246">
        <f>IF($U$183="nulová",$N$183,0)</f>
        <v>0</v>
      </c>
      <c r="BJ183" s="188" t="s">
        <v>18</v>
      </c>
      <c r="BK183" s="246">
        <f>ROUND($L$183*$K$183,2)</f>
        <v>0</v>
      </c>
      <c r="BL183" s="188" t="s">
        <v>123</v>
      </c>
      <c r="BM183" s="188" t="s">
        <v>298</v>
      </c>
    </row>
    <row r="184" spans="2:47" s="98" customFormat="1" ht="16.5" customHeight="1">
      <c r="B184" s="116"/>
      <c r="F184" s="247" t="s">
        <v>299</v>
      </c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16"/>
      <c r="T184" s="248"/>
      <c r="AA184" s="154"/>
      <c r="AT184" s="98" t="s">
        <v>126</v>
      </c>
      <c r="AU184" s="98" t="s">
        <v>75</v>
      </c>
    </row>
    <row r="185" spans="2:51" s="98" customFormat="1" ht="15.75" customHeight="1">
      <c r="B185" s="256"/>
      <c r="E185" s="257"/>
      <c r="F185" s="258" t="s">
        <v>300</v>
      </c>
      <c r="G185" s="259"/>
      <c r="H185" s="259"/>
      <c r="I185" s="259"/>
      <c r="K185" s="257"/>
      <c r="S185" s="256"/>
      <c r="T185" s="260"/>
      <c r="AA185" s="261"/>
      <c r="AT185" s="257" t="s">
        <v>137</v>
      </c>
      <c r="AU185" s="257" t="s">
        <v>75</v>
      </c>
      <c r="AV185" s="257" t="s">
        <v>18</v>
      </c>
      <c r="AW185" s="257" t="s">
        <v>82</v>
      </c>
      <c r="AX185" s="257" t="s">
        <v>67</v>
      </c>
      <c r="AY185" s="257" t="s">
        <v>117</v>
      </c>
    </row>
    <row r="186" spans="2:51" s="98" customFormat="1" ht="15.75" customHeight="1">
      <c r="B186" s="249"/>
      <c r="E186" s="250"/>
      <c r="F186" s="251" t="s">
        <v>301</v>
      </c>
      <c r="G186" s="252"/>
      <c r="H186" s="252"/>
      <c r="I186" s="252"/>
      <c r="K186" s="253">
        <v>5.4</v>
      </c>
      <c r="S186" s="249"/>
      <c r="T186" s="254"/>
      <c r="AA186" s="255"/>
      <c r="AT186" s="250" t="s">
        <v>137</v>
      </c>
      <c r="AU186" s="250" t="s">
        <v>75</v>
      </c>
      <c r="AV186" s="250" t="s">
        <v>75</v>
      </c>
      <c r="AW186" s="250" t="s">
        <v>82</v>
      </c>
      <c r="AX186" s="250" t="s">
        <v>18</v>
      </c>
      <c r="AY186" s="250" t="s">
        <v>117</v>
      </c>
    </row>
    <row r="187" spans="2:63" s="223" customFormat="1" ht="23.25" customHeight="1">
      <c r="B187" s="222"/>
      <c r="D187" s="232" t="s">
        <v>87</v>
      </c>
      <c r="N187" s="233">
        <f>$BK$187</f>
        <v>0</v>
      </c>
      <c r="O187" s="226"/>
      <c r="P187" s="226"/>
      <c r="Q187" s="226"/>
      <c r="S187" s="222"/>
      <c r="T187" s="227"/>
      <c r="W187" s="228">
        <f>SUM($W$188:$W$212)</f>
        <v>0</v>
      </c>
      <c r="Y187" s="228">
        <f>SUM($Y$188:$Y$212)</f>
        <v>0</v>
      </c>
      <c r="AA187" s="229">
        <f>SUM($AA$188:$AA$212)</f>
        <v>0</v>
      </c>
      <c r="AR187" s="230" t="s">
        <v>18</v>
      </c>
      <c r="AT187" s="230" t="s">
        <v>66</v>
      </c>
      <c r="AU187" s="230" t="s">
        <v>75</v>
      </c>
      <c r="AY187" s="230" t="s">
        <v>117</v>
      </c>
      <c r="BK187" s="231">
        <f>SUM($BK$188:$BK$212)</f>
        <v>0</v>
      </c>
    </row>
    <row r="188" spans="2:65" s="98" customFormat="1" ht="27" customHeight="1">
      <c r="B188" s="116"/>
      <c r="C188" s="234" t="s">
        <v>302</v>
      </c>
      <c r="D188" s="234" t="s">
        <v>118</v>
      </c>
      <c r="E188" s="235" t="s">
        <v>303</v>
      </c>
      <c r="F188" s="236" t="s">
        <v>304</v>
      </c>
      <c r="G188" s="237"/>
      <c r="H188" s="237"/>
      <c r="I188" s="237"/>
      <c r="J188" s="238" t="s">
        <v>179</v>
      </c>
      <c r="K188" s="239">
        <v>4527.772</v>
      </c>
      <c r="L188" s="281"/>
      <c r="M188" s="280"/>
      <c r="N188" s="240">
        <f>ROUND($L$188*$K$188,2)</f>
        <v>0</v>
      </c>
      <c r="O188" s="237"/>
      <c r="P188" s="237"/>
      <c r="Q188" s="237"/>
      <c r="R188" s="241" t="s">
        <v>122</v>
      </c>
      <c r="S188" s="116"/>
      <c r="T188" s="242"/>
      <c r="U188" s="243" t="s">
        <v>37</v>
      </c>
      <c r="X188" s="244">
        <v>0</v>
      </c>
      <c r="Y188" s="244">
        <f>$X$188*$K$188</f>
        <v>0</v>
      </c>
      <c r="Z188" s="244">
        <v>0</v>
      </c>
      <c r="AA188" s="245">
        <f>$Z$188*$K$188</f>
        <v>0</v>
      </c>
      <c r="AR188" s="188" t="s">
        <v>123</v>
      </c>
      <c r="AT188" s="188" t="s">
        <v>118</v>
      </c>
      <c r="AU188" s="188" t="s">
        <v>131</v>
      </c>
      <c r="AY188" s="98" t="s">
        <v>117</v>
      </c>
      <c r="BE188" s="246">
        <f>IF($U$188="základní",$N$188,0)</f>
        <v>0</v>
      </c>
      <c r="BF188" s="246">
        <f>IF($U$188="snížená",$N$188,0)</f>
        <v>0</v>
      </c>
      <c r="BG188" s="246">
        <f>IF($U$188="zákl. přenesená",$N$188,0)</f>
        <v>0</v>
      </c>
      <c r="BH188" s="246">
        <f>IF($U$188="sníž. přenesená",$N$188,0)</f>
        <v>0</v>
      </c>
      <c r="BI188" s="246">
        <f>IF($U$188="nulová",$N$188,0)</f>
        <v>0</v>
      </c>
      <c r="BJ188" s="188" t="s">
        <v>18</v>
      </c>
      <c r="BK188" s="246">
        <f>ROUND($L$188*$K$188,2)</f>
        <v>0</v>
      </c>
      <c r="BL188" s="188" t="s">
        <v>123</v>
      </c>
      <c r="BM188" s="188" t="s">
        <v>305</v>
      </c>
    </row>
    <row r="189" spans="2:47" s="98" customFormat="1" ht="16.5" customHeight="1">
      <c r="B189" s="116"/>
      <c r="F189" s="247" t="s">
        <v>306</v>
      </c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16"/>
      <c r="T189" s="248"/>
      <c r="AA189" s="154"/>
      <c r="AT189" s="98" t="s">
        <v>126</v>
      </c>
      <c r="AU189" s="98" t="s">
        <v>131</v>
      </c>
    </row>
    <row r="190" spans="2:65" s="98" customFormat="1" ht="27" customHeight="1">
      <c r="B190" s="116"/>
      <c r="C190" s="234" t="s">
        <v>307</v>
      </c>
      <c r="D190" s="234" t="s">
        <v>118</v>
      </c>
      <c r="E190" s="235" t="s">
        <v>308</v>
      </c>
      <c r="F190" s="236" t="s">
        <v>309</v>
      </c>
      <c r="G190" s="237"/>
      <c r="H190" s="237"/>
      <c r="I190" s="237"/>
      <c r="J190" s="238" t="s">
        <v>179</v>
      </c>
      <c r="K190" s="239">
        <v>40749.948</v>
      </c>
      <c r="L190" s="281"/>
      <c r="M190" s="280"/>
      <c r="N190" s="240">
        <f>ROUND($L$190*$K$190,2)</f>
        <v>0</v>
      </c>
      <c r="O190" s="237"/>
      <c r="P190" s="237"/>
      <c r="Q190" s="237"/>
      <c r="R190" s="241" t="s">
        <v>122</v>
      </c>
      <c r="S190" s="116"/>
      <c r="T190" s="242"/>
      <c r="U190" s="243" t="s">
        <v>37</v>
      </c>
      <c r="X190" s="244">
        <v>0</v>
      </c>
      <c r="Y190" s="244">
        <f>$X$190*$K$190</f>
        <v>0</v>
      </c>
      <c r="Z190" s="244">
        <v>0</v>
      </c>
      <c r="AA190" s="245">
        <f>$Z$190*$K$190</f>
        <v>0</v>
      </c>
      <c r="AR190" s="188" t="s">
        <v>123</v>
      </c>
      <c r="AT190" s="188" t="s">
        <v>118</v>
      </c>
      <c r="AU190" s="188" t="s">
        <v>131</v>
      </c>
      <c r="AY190" s="98" t="s">
        <v>117</v>
      </c>
      <c r="BE190" s="246">
        <f>IF($U$190="základní",$N$190,0)</f>
        <v>0</v>
      </c>
      <c r="BF190" s="246">
        <f>IF($U$190="snížená",$N$190,0)</f>
        <v>0</v>
      </c>
      <c r="BG190" s="246">
        <f>IF($U$190="zákl. přenesená",$N$190,0)</f>
        <v>0</v>
      </c>
      <c r="BH190" s="246">
        <f>IF($U$190="sníž. přenesená",$N$190,0)</f>
        <v>0</v>
      </c>
      <c r="BI190" s="246">
        <f>IF($U$190="nulová",$N$190,0)</f>
        <v>0</v>
      </c>
      <c r="BJ190" s="188" t="s">
        <v>18</v>
      </c>
      <c r="BK190" s="246">
        <f>ROUND($L$190*$K$190,2)</f>
        <v>0</v>
      </c>
      <c r="BL190" s="188" t="s">
        <v>123</v>
      </c>
      <c r="BM190" s="188" t="s">
        <v>310</v>
      </c>
    </row>
    <row r="191" spans="2:47" s="98" customFormat="1" ht="16.5" customHeight="1">
      <c r="B191" s="116"/>
      <c r="F191" s="247" t="s">
        <v>311</v>
      </c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16"/>
      <c r="T191" s="248"/>
      <c r="AA191" s="154"/>
      <c r="AT191" s="98" t="s">
        <v>126</v>
      </c>
      <c r="AU191" s="98" t="s">
        <v>131</v>
      </c>
    </row>
    <row r="192" spans="2:51" s="98" customFormat="1" ht="15.75" customHeight="1">
      <c r="B192" s="249"/>
      <c r="F192" s="251" t="s">
        <v>312</v>
      </c>
      <c r="G192" s="252"/>
      <c r="H192" s="252"/>
      <c r="I192" s="252"/>
      <c r="K192" s="253">
        <v>40749.948</v>
      </c>
      <c r="S192" s="249"/>
      <c r="T192" s="254"/>
      <c r="AA192" s="255"/>
      <c r="AT192" s="250" t="s">
        <v>137</v>
      </c>
      <c r="AU192" s="250" t="s">
        <v>131</v>
      </c>
      <c r="AV192" s="250" t="s">
        <v>75</v>
      </c>
      <c r="AW192" s="250" t="s">
        <v>67</v>
      </c>
      <c r="AX192" s="250" t="s">
        <v>18</v>
      </c>
      <c r="AY192" s="250" t="s">
        <v>117</v>
      </c>
    </row>
    <row r="193" spans="2:65" s="98" customFormat="1" ht="15.75" customHeight="1">
      <c r="B193" s="116"/>
      <c r="C193" s="234" t="s">
        <v>313</v>
      </c>
      <c r="D193" s="234" t="s">
        <v>118</v>
      </c>
      <c r="E193" s="235" t="s">
        <v>314</v>
      </c>
      <c r="F193" s="236" t="s">
        <v>315</v>
      </c>
      <c r="G193" s="237"/>
      <c r="H193" s="237"/>
      <c r="I193" s="237"/>
      <c r="J193" s="238" t="s">
        <v>179</v>
      </c>
      <c r="K193" s="239">
        <v>4527.772</v>
      </c>
      <c r="L193" s="281"/>
      <c r="M193" s="280"/>
      <c r="N193" s="240">
        <f>ROUND($L$193*$K$193,2)</f>
        <v>0</v>
      </c>
      <c r="O193" s="237"/>
      <c r="P193" s="237"/>
      <c r="Q193" s="237"/>
      <c r="R193" s="241" t="s">
        <v>122</v>
      </c>
      <c r="S193" s="116"/>
      <c r="T193" s="242"/>
      <c r="U193" s="243" t="s">
        <v>37</v>
      </c>
      <c r="X193" s="244">
        <v>0</v>
      </c>
      <c r="Y193" s="244">
        <f>$X$193*$K$193</f>
        <v>0</v>
      </c>
      <c r="Z193" s="244">
        <v>0</v>
      </c>
      <c r="AA193" s="245">
        <f>$Z$193*$K$193</f>
        <v>0</v>
      </c>
      <c r="AR193" s="188" t="s">
        <v>123</v>
      </c>
      <c r="AT193" s="188" t="s">
        <v>118</v>
      </c>
      <c r="AU193" s="188" t="s">
        <v>131</v>
      </c>
      <c r="AY193" s="98" t="s">
        <v>117</v>
      </c>
      <c r="BE193" s="246">
        <f>IF($U$193="základní",$N$193,0)</f>
        <v>0</v>
      </c>
      <c r="BF193" s="246">
        <f>IF($U$193="snížená",$N$193,0)</f>
        <v>0</v>
      </c>
      <c r="BG193" s="246">
        <f>IF($U$193="zákl. přenesená",$N$193,0)</f>
        <v>0</v>
      </c>
      <c r="BH193" s="246">
        <f>IF($U$193="sníž. přenesená",$N$193,0)</f>
        <v>0</v>
      </c>
      <c r="BI193" s="246">
        <f>IF($U$193="nulová",$N$193,0)</f>
        <v>0</v>
      </c>
      <c r="BJ193" s="188" t="s">
        <v>18</v>
      </c>
      <c r="BK193" s="246">
        <f>ROUND($L$193*$K$193,2)</f>
        <v>0</v>
      </c>
      <c r="BL193" s="188" t="s">
        <v>123</v>
      </c>
      <c r="BM193" s="188" t="s">
        <v>316</v>
      </c>
    </row>
    <row r="194" spans="2:47" s="98" customFormat="1" ht="16.5" customHeight="1">
      <c r="B194" s="116"/>
      <c r="F194" s="247" t="s">
        <v>315</v>
      </c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16"/>
      <c r="T194" s="248"/>
      <c r="AA194" s="154"/>
      <c r="AT194" s="98" t="s">
        <v>126</v>
      </c>
      <c r="AU194" s="98" t="s">
        <v>131</v>
      </c>
    </row>
    <row r="195" spans="2:65" s="98" customFormat="1" ht="27" customHeight="1">
      <c r="B195" s="116"/>
      <c r="C195" s="234" t="s">
        <v>317</v>
      </c>
      <c r="D195" s="234" t="s">
        <v>118</v>
      </c>
      <c r="E195" s="235" t="s">
        <v>318</v>
      </c>
      <c r="F195" s="236" t="s">
        <v>319</v>
      </c>
      <c r="G195" s="237"/>
      <c r="H195" s="237"/>
      <c r="I195" s="237"/>
      <c r="J195" s="238" t="s">
        <v>179</v>
      </c>
      <c r="K195" s="239">
        <v>449.936</v>
      </c>
      <c r="L195" s="281"/>
      <c r="M195" s="280"/>
      <c r="N195" s="240">
        <f>ROUND($L$195*$K$195,2)</f>
        <v>0</v>
      </c>
      <c r="O195" s="237"/>
      <c r="P195" s="237"/>
      <c r="Q195" s="237"/>
      <c r="R195" s="241" t="s">
        <v>122</v>
      </c>
      <c r="S195" s="116"/>
      <c r="T195" s="242"/>
      <c r="U195" s="243" t="s">
        <v>37</v>
      </c>
      <c r="X195" s="244">
        <v>0</v>
      </c>
      <c r="Y195" s="244">
        <f>$X$195*$K$195</f>
        <v>0</v>
      </c>
      <c r="Z195" s="244">
        <v>0</v>
      </c>
      <c r="AA195" s="245">
        <f>$Z$195*$K$195</f>
        <v>0</v>
      </c>
      <c r="AR195" s="188" t="s">
        <v>123</v>
      </c>
      <c r="AT195" s="188" t="s">
        <v>118</v>
      </c>
      <c r="AU195" s="188" t="s">
        <v>131</v>
      </c>
      <c r="AY195" s="98" t="s">
        <v>117</v>
      </c>
      <c r="BE195" s="246">
        <f>IF($U$195="základní",$N$195,0)</f>
        <v>0</v>
      </c>
      <c r="BF195" s="246">
        <f>IF($U$195="snížená",$N$195,0)</f>
        <v>0</v>
      </c>
      <c r="BG195" s="246">
        <f>IF($U$195="zákl. přenesená",$N$195,0)</f>
        <v>0</v>
      </c>
      <c r="BH195" s="246">
        <f>IF($U$195="sníž. přenesená",$N$195,0)</f>
        <v>0</v>
      </c>
      <c r="BI195" s="246">
        <f>IF($U$195="nulová",$N$195,0)</f>
        <v>0</v>
      </c>
      <c r="BJ195" s="188" t="s">
        <v>18</v>
      </c>
      <c r="BK195" s="246">
        <f>ROUND($L$195*$K$195,2)</f>
        <v>0</v>
      </c>
      <c r="BL195" s="188" t="s">
        <v>123</v>
      </c>
      <c r="BM195" s="188" t="s">
        <v>320</v>
      </c>
    </row>
    <row r="196" spans="2:47" s="98" customFormat="1" ht="16.5" customHeight="1">
      <c r="B196" s="116"/>
      <c r="F196" s="247" t="s">
        <v>321</v>
      </c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16"/>
      <c r="T196" s="248"/>
      <c r="AA196" s="154"/>
      <c r="AT196" s="98" t="s">
        <v>126</v>
      </c>
      <c r="AU196" s="98" t="s">
        <v>131</v>
      </c>
    </row>
    <row r="197" spans="2:65" s="98" customFormat="1" ht="27" customHeight="1">
      <c r="B197" s="116"/>
      <c r="C197" s="234" t="s">
        <v>322</v>
      </c>
      <c r="D197" s="234" t="s">
        <v>118</v>
      </c>
      <c r="E197" s="235" t="s">
        <v>323</v>
      </c>
      <c r="F197" s="236" t="s">
        <v>324</v>
      </c>
      <c r="G197" s="237"/>
      <c r="H197" s="237"/>
      <c r="I197" s="237"/>
      <c r="J197" s="238" t="s">
        <v>179</v>
      </c>
      <c r="K197" s="239">
        <v>1216.613</v>
      </c>
      <c r="L197" s="281"/>
      <c r="M197" s="280"/>
      <c r="N197" s="240">
        <f>ROUND($L$197*$K$197,2)</f>
        <v>0</v>
      </c>
      <c r="O197" s="237"/>
      <c r="P197" s="237"/>
      <c r="Q197" s="237"/>
      <c r="R197" s="241" t="s">
        <v>122</v>
      </c>
      <c r="S197" s="116"/>
      <c r="T197" s="242"/>
      <c r="U197" s="243" t="s">
        <v>37</v>
      </c>
      <c r="X197" s="244">
        <v>0</v>
      </c>
      <c r="Y197" s="244">
        <f>$X$197*$K$197</f>
        <v>0</v>
      </c>
      <c r="Z197" s="244">
        <v>0</v>
      </c>
      <c r="AA197" s="245">
        <f>$Z$197*$K$197</f>
        <v>0</v>
      </c>
      <c r="AR197" s="188" t="s">
        <v>123</v>
      </c>
      <c r="AT197" s="188" t="s">
        <v>118</v>
      </c>
      <c r="AU197" s="188" t="s">
        <v>131</v>
      </c>
      <c r="AY197" s="98" t="s">
        <v>117</v>
      </c>
      <c r="BE197" s="246">
        <f>IF($U$197="základní",$N$197,0)</f>
        <v>0</v>
      </c>
      <c r="BF197" s="246">
        <f>IF($U$197="snížená",$N$197,0)</f>
        <v>0</v>
      </c>
      <c r="BG197" s="246">
        <f>IF($U$197="zákl. přenesená",$N$197,0)</f>
        <v>0</v>
      </c>
      <c r="BH197" s="246">
        <f>IF($U$197="sníž. přenesená",$N$197,0)</f>
        <v>0</v>
      </c>
      <c r="BI197" s="246">
        <f>IF($U$197="nulová",$N$197,0)</f>
        <v>0</v>
      </c>
      <c r="BJ197" s="188" t="s">
        <v>18</v>
      </c>
      <c r="BK197" s="246">
        <f>ROUND($L$197*$K$197,2)</f>
        <v>0</v>
      </c>
      <c r="BL197" s="188" t="s">
        <v>123</v>
      </c>
      <c r="BM197" s="188" t="s">
        <v>325</v>
      </c>
    </row>
    <row r="198" spans="2:47" s="98" customFormat="1" ht="16.5" customHeight="1">
      <c r="B198" s="116"/>
      <c r="F198" s="247" t="s">
        <v>326</v>
      </c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16"/>
      <c r="T198" s="248"/>
      <c r="AA198" s="154"/>
      <c r="AT198" s="98" t="s">
        <v>126</v>
      </c>
      <c r="AU198" s="98" t="s">
        <v>131</v>
      </c>
    </row>
    <row r="199" spans="2:65" s="98" customFormat="1" ht="27" customHeight="1">
      <c r="B199" s="116"/>
      <c r="C199" s="234" t="s">
        <v>327</v>
      </c>
      <c r="D199" s="234" t="s">
        <v>118</v>
      </c>
      <c r="E199" s="235" t="s">
        <v>328</v>
      </c>
      <c r="F199" s="236" t="s">
        <v>329</v>
      </c>
      <c r="G199" s="237"/>
      <c r="H199" s="237"/>
      <c r="I199" s="237"/>
      <c r="J199" s="238" t="s">
        <v>179</v>
      </c>
      <c r="K199" s="239">
        <v>1827.38</v>
      </c>
      <c r="L199" s="281"/>
      <c r="M199" s="280"/>
      <c r="N199" s="240">
        <f>ROUND($L$199*$K$199,2)</f>
        <v>0</v>
      </c>
      <c r="O199" s="237"/>
      <c r="P199" s="237"/>
      <c r="Q199" s="237"/>
      <c r="R199" s="241" t="s">
        <v>122</v>
      </c>
      <c r="S199" s="116"/>
      <c r="T199" s="242"/>
      <c r="U199" s="243" t="s">
        <v>37</v>
      </c>
      <c r="X199" s="244">
        <v>0</v>
      </c>
      <c r="Y199" s="244">
        <f>$X$199*$K$199</f>
        <v>0</v>
      </c>
      <c r="Z199" s="244">
        <v>0</v>
      </c>
      <c r="AA199" s="245">
        <f>$Z$199*$K$199</f>
        <v>0</v>
      </c>
      <c r="AR199" s="188" t="s">
        <v>123</v>
      </c>
      <c r="AT199" s="188" t="s">
        <v>118</v>
      </c>
      <c r="AU199" s="188" t="s">
        <v>131</v>
      </c>
      <c r="AY199" s="98" t="s">
        <v>117</v>
      </c>
      <c r="BE199" s="246">
        <f>IF($U$199="základní",$N$199,0)</f>
        <v>0</v>
      </c>
      <c r="BF199" s="246">
        <f>IF($U$199="snížená",$N$199,0)</f>
        <v>0</v>
      </c>
      <c r="BG199" s="246">
        <f>IF($U$199="zákl. přenesená",$N$199,0)</f>
        <v>0</v>
      </c>
      <c r="BH199" s="246">
        <f>IF($U$199="sníž. přenesená",$N$199,0)</f>
        <v>0</v>
      </c>
      <c r="BI199" s="246">
        <f>IF($U$199="nulová",$N$199,0)</f>
        <v>0</v>
      </c>
      <c r="BJ199" s="188" t="s">
        <v>18</v>
      </c>
      <c r="BK199" s="246">
        <f>ROUND($L$199*$K$199,2)</f>
        <v>0</v>
      </c>
      <c r="BL199" s="188" t="s">
        <v>123</v>
      </c>
      <c r="BM199" s="188" t="s">
        <v>330</v>
      </c>
    </row>
    <row r="200" spans="2:47" s="98" customFormat="1" ht="16.5" customHeight="1">
      <c r="B200" s="116"/>
      <c r="F200" s="247" t="s">
        <v>331</v>
      </c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16"/>
      <c r="T200" s="248"/>
      <c r="AA200" s="154"/>
      <c r="AT200" s="98" t="s">
        <v>126</v>
      </c>
      <c r="AU200" s="98" t="s">
        <v>131</v>
      </c>
    </row>
    <row r="201" spans="2:65" s="98" customFormat="1" ht="27" customHeight="1">
      <c r="B201" s="116"/>
      <c r="C201" s="234" t="s">
        <v>332</v>
      </c>
      <c r="D201" s="234" t="s">
        <v>118</v>
      </c>
      <c r="E201" s="235" t="s">
        <v>333</v>
      </c>
      <c r="F201" s="236" t="s">
        <v>334</v>
      </c>
      <c r="G201" s="237"/>
      <c r="H201" s="237"/>
      <c r="I201" s="237"/>
      <c r="J201" s="238" t="s">
        <v>179</v>
      </c>
      <c r="K201" s="239">
        <v>16.711</v>
      </c>
      <c r="L201" s="281"/>
      <c r="M201" s="280"/>
      <c r="N201" s="240">
        <f>ROUND($L$201*$K$201,2)</f>
        <v>0</v>
      </c>
      <c r="O201" s="237"/>
      <c r="P201" s="237"/>
      <c r="Q201" s="237"/>
      <c r="R201" s="241" t="s">
        <v>122</v>
      </c>
      <c r="S201" s="116"/>
      <c r="T201" s="242"/>
      <c r="U201" s="243" t="s">
        <v>37</v>
      </c>
      <c r="X201" s="244">
        <v>0</v>
      </c>
      <c r="Y201" s="244">
        <f>$X$201*$K$201</f>
        <v>0</v>
      </c>
      <c r="Z201" s="244">
        <v>0</v>
      </c>
      <c r="AA201" s="245">
        <f>$Z$201*$K$201</f>
        <v>0</v>
      </c>
      <c r="AR201" s="188" t="s">
        <v>123</v>
      </c>
      <c r="AT201" s="188" t="s">
        <v>118</v>
      </c>
      <c r="AU201" s="188" t="s">
        <v>131</v>
      </c>
      <c r="AY201" s="98" t="s">
        <v>117</v>
      </c>
      <c r="BE201" s="246">
        <f>IF($U$201="základní",$N$201,0)</f>
        <v>0</v>
      </c>
      <c r="BF201" s="246">
        <f>IF($U$201="snížená",$N$201,0)</f>
        <v>0</v>
      </c>
      <c r="BG201" s="246">
        <f>IF($U$201="zákl. přenesená",$N$201,0)</f>
        <v>0</v>
      </c>
      <c r="BH201" s="246">
        <f>IF($U$201="sníž. přenesená",$N$201,0)</f>
        <v>0</v>
      </c>
      <c r="BI201" s="246">
        <f>IF($U$201="nulová",$N$201,0)</f>
        <v>0</v>
      </c>
      <c r="BJ201" s="188" t="s">
        <v>18</v>
      </c>
      <c r="BK201" s="246">
        <f>ROUND($L$201*$K$201,2)</f>
        <v>0</v>
      </c>
      <c r="BL201" s="188" t="s">
        <v>123</v>
      </c>
      <c r="BM201" s="188" t="s">
        <v>335</v>
      </c>
    </row>
    <row r="202" spans="2:47" s="98" customFormat="1" ht="16.5" customHeight="1">
      <c r="B202" s="116"/>
      <c r="F202" s="247" t="s">
        <v>336</v>
      </c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16"/>
      <c r="T202" s="248"/>
      <c r="AA202" s="154"/>
      <c r="AT202" s="98" t="s">
        <v>126</v>
      </c>
      <c r="AU202" s="98" t="s">
        <v>131</v>
      </c>
    </row>
    <row r="203" spans="2:65" s="98" customFormat="1" ht="27" customHeight="1">
      <c r="B203" s="116"/>
      <c r="C203" s="234" t="s">
        <v>337</v>
      </c>
      <c r="D203" s="234" t="s">
        <v>118</v>
      </c>
      <c r="E203" s="235" t="s">
        <v>338</v>
      </c>
      <c r="F203" s="236" t="s">
        <v>339</v>
      </c>
      <c r="G203" s="237"/>
      <c r="H203" s="237"/>
      <c r="I203" s="237"/>
      <c r="J203" s="238" t="s">
        <v>179</v>
      </c>
      <c r="K203" s="239">
        <v>1.559</v>
      </c>
      <c r="L203" s="281"/>
      <c r="M203" s="280"/>
      <c r="N203" s="240">
        <f>ROUND($L$203*$K$203,2)</f>
        <v>0</v>
      </c>
      <c r="O203" s="237"/>
      <c r="P203" s="237"/>
      <c r="Q203" s="237"/>
      <c r="R203" s="241" t="s">
        <v>122</v>
      </c>
      <c r="S203" s="116"/>
      <c r="T203" s="242"/>
      <c r="U203" s="243" t="s">
        <v>37</v>
      </c>
      <c r="X203" s="244">
        <v>0</v>
      </c>
      <c r="Y203" s="244">
        <f>$X$203*$K$203</f>
        <v>0</v>
      </c>
      <c r="Z203" s="244">
        <v>0</v>
      </c>
      <c r="AA203" s="245">
        <f>$Z$203*$K$203</f>
        <v>0</v>
      </c>
      <c r="AR203" s="188" t="s">
        <v>123</v>
      </c>
      <c r="AT203" s="188" t="s">
        <v>118</v>
      </c>
      <c r="AU203" s="188" t="s">
        <v>131</v>
      </c>
      <c r="AY203" s="98" t="s">
        <v>117</v>
      </c>
      <c r="BE203" s="246">
        <f>IF($U$203="základní",$N$203,0)</f>
        <v>0</v>
      </c>
      <c r="BF203" s="246">
        <f>IF($U$203="snížená",$N$203,0)</f>
        <v>0</v>
      </c>
      <c r="BG203" s="246">
        <f>IF($U$203="zákl. přenesená",$N$203,0)</f>
        <v>0</v>
      </c>
      <c r="BH203" s="246">
        <f>IF($U$203="sníž. přenesená",$N$203,0)</f>
        <v>0</v>
      </c>
      <c r="BI203" s="246">
        <f>IF($U$203="nulová",$N$203,0)</f>
        <v>0</v>
      </c>
      <c r="BJ203" s="188" t="s">
        <v>18</v>
      </c>
      <c r="BK203" s="246">
        <f>ROUND($L$203*$K$203,2)</f>
        <v>0</v>
      </c>
      <c r="BL203" s="188" t="s">
        <v>123</v>
      </c>
      <c r="BM203" s="188" t="s">
        <v>340</v>
      </c>
    </row>
    <row r="204" spans="2:47" s="98" customFormat="1" ht="16.5" customHeight="1">
      <c r="B204" s="116"/>
      <c r="F204" s="247" t="s">
        <v>341</v>
      </c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16"/>
      <c r="T204" s="248"/>
      <c r="AA204" s="154"/>
      <c r="AT204" s="98" t="s">
        <v>126</v>
      </c>
      <c r="AU204" s="98" t="s">
        <v>131</v>
      </c>
    </row>
    <row r="205" spans="2:65" s="98" customFormat="1" ht="27" customHeight="1">
      <c r="B205" s="116"/>
      <c r="C205" s="234" t="s">
        <v>342</v>
      </c>
      <c r="D205" s="234" t="s">
        <v>118</v>
      </c>
      <c r="E205" s="235" t="s">
        <v>343</v>
      </c>
      <c r="F205" s="236" t="s">
        <v>344</v>
      </c>
      <c r="G205" s="237"/>
      <c r="H205" s="237"/>
      <c r="I205" s="237"/>
      <c r="J205" s="238" t="s">
        <v>179</v>
      </c>
      <c r="K205" s="239">
        <v>54.152</v>
      </c>
      <c r="L205" s="281"/>
      <c r="M205" s="280"/>
      <c r="N205" s="240">
        <f>ROUND($L$205*$K$205,2)</f>
        <v>0</v>
      </c>
      <c r="O205" s="237"/>
      <c r="P205" s="237"/>
      <c r="Q205" s="237"/>
      <c r="R205" s="241" t="s">
        <v>122</v>
      </c>
      <c r="S205" s="116"/>
      <c r="T205" s="242"/>
      <c r="U205" s="243" t="s">
        <v>37</v>
      </c>
      <c r="X205" s="244">
        <v>0</v>
      </c>
      <c r="Y205" s="244">
        <f>$X$205*$K$205</f>
        <v>0</v>
      </c>
      <c r="Z205" s="244">
        <v>0</v>
      </c>
      <c r="AA205" s="245">
        <f>$Z$205*$K$205</f>
        <v>0</v>
      </c>
      <c r="AR205" s="188" t="s">
        <v>123</v>
      </c>
      <c r="AT205" s="188" t="s">
        <v>118</v>
      </c>
      <c r="AU205" s="188" t="s">
        <v>131</v>
      </c>
      <c r="AY205" s="98" t="s">
        <v>117</v>
      </c>
      <c r="BE205" s="246">
        <f>IF($U$205="základní",$N$205,0)</f>
        <v>0</v>
      </c>
      <c r="BF205" s="246">
        <f>IF($U$205="snížená",$N$205,0)</f>
        <v>0</v>
      </c>
      <c r="BG205" s="246">
        <f>IF($U$205="zákl. přenesená",$N$205,0)</f>
        <v>0</v>
      </c>
      <c r="BH205" s="246">
        <f>IF($U$205="sníž. přenesená",$N$205,0)</f>
        <v>0</v>
      </c>
      <c r="BI205" s="246">
        <f>IF($U$205="nulová",$N$205,0)</f>
        <v>0</v>
      </c>
      <c r="BJ205" s="188" t="s">
        <v>18</v>
      </c>
      <c r="BK205" s="246">
        <f>ROUND($L$205*$K$205,2)</f>
        <v>0</v>
      </c>
      <c r="BL205" s="188" t="s">
        <v>123</v>
      </c>
      <c r="BM205" s="188" t="s">
        <v>345</v>
      </c>
    </row>
    <row r="206" spans="2:47" s="98" customFormat="1" ht="16.5" customHeight="1">
      <c r="B206" s="116"/>
      <c r="F206" s="247" t="s">
        <v>346</v>
      </c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16"/>
      <c r="T206" s="248"/>
      <c r="AA206" s="154"/>
      <c r="AT206" s="98" t="s">
        <v>126</v>
      </c>
      <c r="AU206" s="98" t="s">
        <v>131</v>
      </c>
    </row>
    <row r="207" spans="2:65" s="98" customFormat="1" ht="27" customHeight="1">
      <c r="B207" s="116"/>
      <c r="C207" s="234" t="s">
        <v>347</v>
      </c>
      <c r="D207" s="234" t="s">
        <v>118</v>
      </c>
      <c r="E207" s="235" t="s">
        <v>348</v>
      </c>
      <c r="F207" s="236" t="s">
        <v>349</v>
      </c>
      <c r="G207" s="237"/>
      <c r="H207" s="237"/>
      <c r="I207" s="237"/>
      <c r="J207" s="238" t="s">
        <v>179</v>
      </c>
      <c r="K207" s="239">
        <v>8.315</v>
      </c>
      <c r="L207" s="281"/>
      <c r="M207" s="280"/>
      <c r="N207" s="240">
        <f>ROUND($L$207*$K$207,2)</f>
        <v>0</v>
      </c>
      <c r="O207" s="237"/>
      <c r="P207" s="237"/>
      <c r="Q207" s="237"/>
      <c r="R207" s="241" t="s">
        <v>122</v>
      </c>
      <c r="S207" s="116"/>
      <c r="T207" s="242"/>
      <c r="U207" s="243" t="s">
        <v>37</v>
      </c>
      <c r="X207" s="244">
        <v>0</v>
      </c>
      <c r="Y207" s="244">
        <f>$X$207*$K$207</f>
        <v>0</v>
      </c>
      <c r="Z207" s="244">
        <v>0</v>
      </c>
      <c r="AA207" s="245">
        <f>$Z$207*$K$207</f>
        <v>0</v>
      </c>
      <c r="AR207" s="188" t="s">
        <v>123</v>
      </c>
      <c r="AT207" s="188" t="s">
        <v>118</v>
      </c>
      <c r="AU207" s="188" t="s">
        <v>131</v>
      </c>
      <c r="AY207" s="98" t="s">
        <v>117</v>
      </c>
      <c r="BE207" s="246">
        <f>IF($U$207="základní",$N$207,0)</f>
        <v>0</v>
      </c>
      <c r="BF207" s="246">
        <f>IF($U$207="snížená",$N$207,0)</f>
        <v>0</v>
      </c>
      <c r="BG207" s="246">
        <f>IF($U$207="zákl. přenesená",$N$207,0)</f>
        <v>0</v>
      </c>
      <c r="BH207" s="246">
        <f>IF($U$207="sníž. přenesená",$N$207,0)</f>
        <v>0</v>
      </c>
      <c r="BI207" s="246">
        <f>IF($U$207="nulová",$N$207,0)</f>
        <v>0</v>
      </c>
      <c r="BJ207" s="188" t="s">
        <v>18</v>
      </c>
      <c r="BK207" s="246">
        <f>ROUND($L$207*$K$207,2)</f>
        <v>0</v>
      </c>
      <c r="BL207" s="188" t="s">
        <v>123</v>
      </c>
      <c r="BM207" s="188" t="s">
        <v>350</v>
      </c>
    </row>
    <row r="208" spans="2:47" s="98" customFormat="1" ht="16.5" customHeight="1">
      <c r="B208" s="116"/>
      <c r="F208" s="247" t="s">
        <v>351</v>
      </c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16"/>
      <c r="T208" s="248"/>
      <c r="AA208" s="154"/>
      <c r="AT208" s="98" t="s">
        <v>126</v>
      </c>
      <c r="AU208" s="98" t="s">
        <v>131</v>
      </c>
    </row>
    <row r="209" spans="2:65" s="98" customFormat="1" ht="27" customHeight="1">
      <c r="B209" s="116"/>
      <c r="C209" s="234" t="s">
        <v>352</v>
      </c>
      <c r="D209" s="234" t="s">
        <v>118</v>
      </c>
      <c r="E209" s="235" t="s">
        <v>353</v>
      </c>
      <c r="F209" s="236" t="s">
        <v>354</v>
      </c>
      <c r="G209" s="237"/>
      <c r="H209" s="237"/>
      <c r="I209" s="237"/>
      <c r="J209" s="238" t="s">
        <v>179</v>
      </c>
      <c r="K209" s="239">
        <v>894.64</v>
      </c>
      <c r="L209" s="281"/>
      <c r="M209" s="280"/>
      <c r="N209" s="240">
        <f>ROUND($L$209*$K$209,2)</f>
        <v>0</v>
      </c>
      <c r="O209" s="237"/>
      <c r="P209" s="237"/>
      <c r="Q209" s="237"/>
      <c r="R209" s="241" t="s">
        <v>122</v>
      </c>
      <c r="S209" s="116"/>
      <c r="T209" s="242"/>
      <c r="U209" s="243" t="s">
        <v>37</v>
      </c>
      <c r="X209" s="244">
        <v>0</v>
      </c>
      <c r="Y209" s="244">
        <f>$X$209*$K$209</f>
        <v>0</v>
      </c>
      <c r="Z209" s="244">
        <v>0</v>
      </c>
      <c r="AA209" s="245">
        <f>$Z$209*$K$209</f>
        <v>0</v>
      </c>
      <c r="AR209" s="188" t="s">
        <v>123</v>
      </c>
      <c r="AT209" s="188" t="s">
        <v>118</v>
      </c>
      <c r="AU209" s="188" t="s">
        <v>131</v>
      </c>
      <c r="AY209" s="98" t="s">
        <v>117</v>
      </c>
      <c r="BE209" s="246">
        <f>IF($U$209="základní",$N$209,0)</f>
        <v>0</v>
      </c>
      <c r="BF209" s="246">
        <f>IF($U$209="snížená",$N$209,0)</f>
        <v>0</v>
      </c>
      <c r="BG209" s="246">
        <f>IF($U$209="zákl. přenesená",$N$209,0)</f>
        <v>0</v>
      </c>
      <c r="BH209" s="246">
        <f>IF($U$209="sníž. přenesená",$N$209,0)</f>
        <v>0</v>
      </c>
      <c r="BI209" s="246">
        <f>IF($U$209="nulová",$N$209,0)</f>
        <v>0</v>
      </c>
      <c r="BJ209" s="188" t="s">
        <v>18</v>
      </c>
      <c r="BK209" s="246">
        <f>ROUND($L$209*$K$209,2)</f>
        <v>0</v>
      </c>
      <c r="BL209" s="188" t="s">
        <v>123</v>
      </c>
      <c r="BM209" s="188" t="s">
        <v>355</v>
      </c>
    </row>
    <row r="210" spans="2:47" s="98" customFormat="1" ht="16.5" customHeight="1">
      <c r="B210" s="116"/>
      <c r="F210" s="247" t="s">
        <v>356</v>
      </c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16"/>
      <c r="T210" s="248"/>
      <c r="AA210" s="154"/>
      <c r="AT210" s="98" t="s">
        <v>126</v>
      </c>
      <c r="AU210" s="98" t="s">
        <v>131</v>
      </c>
    </row>
    <row r="211" spans="2:65" s="98" customFormat="1" ht="15.75" customHeight="1">
      <c r="B211" s="116"/>
      <c r="C211" s="234" t="s">
        <v>357</v>
      </c>
      <c r="D211" s="234" t="s">
        <v>118</v>
      </c>
      <c r="E211" s="235" t="s">
        <v>358</v>
      </c>
      <c r="F211" s="236" t="s">
        <v>359</v>
      </c>
      <c r="G211" s="237"/>
      <c r="H211" s="237"/>
      <c r="I211" s="237"/>
      <c r="J211" s="238" t="s">
        <v>179</v>
      </c>
      <c r="K211" s="239">
        <v>9.371</v>
      </c>
      <c r="L211" s="281"/>
      <c r="M211" s="280"/>
      <c r="N211" s="240">
        <f>ROUND($L$211*$K$211,2)</f>
        <v>0</v>
      </c>
      <c r="O211" s="237"/>
      <c r="P211" s="237"/>
      <c r="Q211" s="237"/>
      <c r="R211" s="241" t="s">
        <v>122</v>
      </c>
      <c r="S211" s="116"/>
      <c r="T211" s="242"/>
      <c r="U211" s="243" t="s">
        <v>37</v>
      </c>
      <c r="X211" s="244">
        <v>0</v>
      </c>
      <c r="Y211" s="244">
        <f>$X$211*$K$211</f>
        <v>0</v>
      </c>
      <c r="Z211" s="244">
        <v>0</v>
      </c>
      <c r="AA211" s="245">
        <f>$Z$211*$K$211</f>
        <v>0</v>
      </c>
      <c r="AR211" s="188" t="s">
        <v>123</v>
      </c>
      <c r="AT211" s="188" t="s">
        <v>118</v>
      </c>
      <c r="AU211" s="188" t="s">
        <v>131</v>
      </c>
      <c r="AY211" s="98" t="s">
        <v>117</v>
      </c>
      <c r="BE211" s="246">
        <f>IF($U$211="základní",$N$211,0)</f>
        <v>0</v>
      </c>
      <c r="BF211" s="246">
        <f>IF($U$211="snížená",$N$211,0)</f>
        <v>0</v>
      </c>
      <c r="BG211" s="246">
        <f>IF($U$211="zákl. přenesená",$N$211,0)</f>
        <v>0</v>
      </c>
      <c r="BH211" s="246">
        <f>IF($U$211="sníž. přenesená",$N$211,0)</f>
        <v>0</v>
      </c>
      <c r="BI211" s="246">
        <f>IF($U$211="nulová",$N$211,0)</f>
        <v>0</v>
      </c>
      <c r="BJ211" s="188" t="s">
        <v>18</v>
      </c>
      <c r="BK211" s="246">
        <f>ROUND($L$211*$K$211,2)</f>
        <v>0</v>
      </c>
      <c r="BL211" s="188" t="s">
        <v>123</v>
      </c>
      <c r="BM211" s="188" t="s">
        <v>360</v>
      </c>
    </row>
    <row r="212" spans="2:47" s="98" customFormat="1" ht="16.5" customHeight="1">
      <c r="B212" s="116"/>
      <c r="F212" s="247" t="s">
        <v>361</v>
      </c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16"/>
      <c r="T212" s="248"/>
      <c r="AA212" s="154"/>
      <c r="AT212" s="98" t="s">
        <v>126</v>
      </c>
      <c r="AU212" s="98" t="s">
        <v>131</v>
      </c>
    </row>
    <row r="213" spans="2:63" s="223" customFormat="1" ht="37.5" customHeight="1">
      <c r="B213" s="222"/>
      <c r="D213" s="224" t="s">
        <v>88</v>
      </c>
      <c r="N213" s="225">
        <f>$BK$213</f>
        <v>0</v>
      </c>
      <c r="O213" s="226"/>
      <c r="P213" s="226"/>
      <c r="Q213" s="226"/>
      <c r="S213" s="222"/>
      <c r="T213" s="227"/>
      <c r="W213" s="228">
        <f>$W$214+$W$220+$W$223+$W$244+$W$254+$W$257+$W$261+$W$292+$W$299</f>
        <v>0</v>
      </c>
      <c r="Y213" s="228">
        <f>$Y$214+$Y$220+$Y$223+$Y$244+$Y$254+$Y$257+$Y$261+$Y$292+$Y$299</f>
        <v>0.08052000000000001</v>
      </c>
      <c r="AA213" s="229">
        <f>$AA$214+$AA$220+$AA$223+$AA$244+$AA$254+$AA$257+$AA$261+$AA$292+$AA$299</f>
        <v>108.85050955</v>
      </c>
      <c r="AR213" s="230" t="s">
        <v>75</v>
      </c>
      <c r="AT213" s="230" t="s">
        <v>66</v>
      </c>
      <c r="AU213" s="230" t="s">
        <v>67</v>
      </c>
      <c r="AY213" s="230" t="s">
        <v>117</v>
      </c>
      <c r="BK213" s="231">
        <f>$BK$214+$BK$220+$BK$223+$BK$244+$BK$254+$BK$257+$BK$261+$BK$292+$BK$299</f>
        <v>0</v>
      </c>
    </row>
    <row r="214" spans="2:63" s="223" customFormat="1" ht="21" customHeight="1">
      <c r="B214" s="222"/>
      <c r="D214" s="232" t="s">
        <v>89</v>
      </c>
      <c r="N214" s="233">
        <f>$BK$214</f>
        <v>0</v>
      </c>
      <c r="O214" s="226"/>
      <c r="P214" s="226"/>
      <c r="Q214" s="226"/>
      <c r="S214" s="222"/>
      <c r="T214" s="227"/>
      <c r="W214" s="228">
        <f>SUM($W$215:$W$219)</f>
        <v>0</v>
      </c>
      <c r="Y214" s="228">
        <f>SUM($Y$215:$Y$219)</f>
        <v>0</v>
      </c>
      <c r="AA214" s="229">
        <f>SUM($AA$215:$AA$219)</f>
        <v>8.315268</v>
      </c>
      <c r="AR214" s="230" t="s">
        <v>75</v>
      </c>
      <c r="AT214" s="230" t="s">
        <v>66</v>
      </c>
      <c r="AU214" s="230" t="s">
        <v>18</v>
      </c>
      <c r="AY214" s="230" t="s">
        <v>117</v>
      </c>
      <c r="BK214" s="231">
        <f>SUM($BK$215:$BK$219)</f>
        <v>0</v>
      </c>
    </row>
    <row r="215" spans="2:65" s="98" customFormat="1" ht="27" customHeight="1">
      <c r="B215" s="116"/>
      <c r="C215" s="234" t="s">
        <v>362</v>
      </c>
      <c r="D215" s="234" t="s">
        <v>118</v>
      </c>
      <c r="E215" s="235" t="s">
        <v>363</v>
      </c>
      <c r="F215" s="236" t="s">
        <v>364</v>
      </c>
      <c r="G215" s="237"/>
      <c r="H215" s="237"/>
      <c r="I215" s="237"/>
      <c r="J215" s="238" t="s">
        <v>121</v>
      </c>
      <c r="K215" s="239">
        <v>2078.817</v>
      </c>
      <c r="L215" s="281"/>
      <c r="M215" s="280"/>
      <c r="N215" s="240">
        <f>ROUND($L$215*$K$215,2)</f>
        <v>0</v>
      </c>
      <c r="O215" s="237"/>
      <c r="P215" s="237"/>
      <c r="Q215" s="237"/>
      <c r="R215" s="241" t="s">
        <v>122</v>
      </c>
      <c r="S215" s="116"/>
      <c r="T215" s="242"/>
      <c r="U215" s="243" t="s">
        <v>37</v>
      </c>
      <c r="X215" s="244">
        <v>0</v>
      </c>
      <c r="Y215" s="244">
        <f>$X$215*$K$215</f>
        <v>0</v>
      </c>
      <c r="Z215" s="244">
        <v>0.004</v>
      </c>
      <c r="AA215" s="245">
        <f>$Z$215*$K$215</f>
        <v>8.315268</v>
      </c>
      <c r="AR215" s="188" t="s">
        <v>204</v>
      </c>
      <c r="AT215" s="188" t="s">
        <v>118</v>
      </c>
      <c r="AU215" s="188" t="s">
        <v>75</v>
      </c>
      <c r="AY215" s="98" t="s">
        <v>117</v>
      </c>
      <c r="BE215" s="246">
        <f>IF($U$215="základní",$N$215,0)</f>
        <v>0</v>
      </c>
      <c r="BF215" s="246">
        <f>IF($U$215="snížená",$N$215,0)</f>
        <v>0</v>
      </c>
      <c r="BG215" s="246">
        <f>IF($U$215="zákl. přenesená",$N$215,0)</f>
        <v>0</v>
      </c>
      <c r="BH215" s="246">
        <f>IF($U$215="sníž. přenesená",$N$215,0)</f>
        <v>0</v>
      </c>
      <c r="BI215" s="246">
        <f>IF($U$215="nulová",$N$215,0)</f>
        <v>0</v>
      </c>
      <c r="BJ215" s="188" t="s">
        <v>18</v>
      </c>
      <c r="BK215" s="246">
        <f>ROUND($L$215*$K$215,2)</f>
        <v>0</v>
      </c>
      <c r="BL215" s="188" t="s">
        <v>204</v>
      </c>
      <c r="BM215" s="188" t="s">
        <v>365</v>
      </c>
    </row>
    <row r="216" spans="2:47" s="98" customFormat="1" ht="16.5" customHeight="1">
      <c r="B216" s="116"/>
      <c r="F216" s="247" t="s">
        <v>366</v>
      </c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16"/>
      <c r="T216" s="248"/>
      <c r="AA216" s="154"/>
      <c r="AT216" s="98" t="s">
        <v>126</v>
      </c>
      <c r="AU216" s="98" t="s">
        <v>75</v>
      </c>
    </row>
    <row r="217" spans="2:51" s="98" customFormat="1" ht="15.75" customHeight="1">
      <c r="B217" s="249"/>
      <c r="E217" s="250"/>
      <c r="F217" s="251" t="s">
        <v>367</v>
      </c>
      <c r="G217" s="252"/>
      <c r="H217" s="252"/>
      <c r="I217" s="252"/>
      <c r="K217" s="253">
        <v>1038.054</v>
      </c>
      <c r="S217" s="249"/>
      <c r="T217" s="254"/>
      <c r="AA217" s="255"/>
      <c r="AT217" s="250" t="s">
        <v>137</v>
      </c>
      <c r="AU217" s="250" t="s">
        <v>75</v>
      </c>
      <c r="AV217" s="250" t="s">
        <v>75</v>
      </c>
      <c r="AW217" s="250" t="s">
        <v>82</v>
      </c>
      <c r="AX217" s="250" t="s">
        <v>67</v>
      </c>
      <c r="AY217" s="250" t="s">
        <v>117</v>
      </c>
    </row>
    <row r="218" spans="2:51" s="98" customFormat="1" ht="15.75" customHeight="1">
      <c r="B218" s="249"/>
      <c r="E218" s="250"/>
      <c r="F218" s="251" t="s">
        <v>368</v>
      </c>
      <c r="G218" s="252"/>
      <c r="H218" s="252"/>
      <c r="I218" s="252"/>
      <c r="K218" s="253">
        <v>1040.763</v>
      </c>
      <c r="S218" s="249"/>
      <c r="T218" s="254"/>
      <c r="AA218" s="255"/>
      <c r="AT218" s="250" t="s">
        <v>137</v>
      </c>
      <c r="AU218" s="250" t="s">
        <v>75</v>
      </c>
      <c r="AV218" s="250" t="s">
        <v>75</v>
      </c>
      <c r="AW218" s="250" t="s">
        <v>82</v>
      </c>
      <c r="AX218" s="250" t="s">
        <v>67</v>
      </c>
      <c r="AY218" s="250" t="s">
        <v>117</v>
      </c>
    </row>
    <row r="219" spans="2:51" s="98" customFormat="1" ht="15.75" customHeight="1">
      <c r="B219" s="269"/>
      <c r="E219" s="270"/>
      <c r="F219" s="271" t="s">
        <v>211</v>
      </c>
      <c r="G219" s="272"/>
      <c r="H219" s="272"/>
      <c r="I219" s="272"/>
      <c r="K219" s="273">
        <v>2078.817</v>
      </c>
      <c r="S219" s="269"/>
      <c r="T219" s="274"/>
      <c r="AA219" s="275"/>
      <c r="AT219" s="270" t="s">
        <v>137</v>
      </c>
      <c r="AU219" s="270" t="s">
        <v>75</v>
      </c>
      <c r="AV219" s="270" t="s">
        <v>123</v>
      </c>
      <c r="AW219" s="270" t="s">
        <v>82</v>
      </c>
      <c r="AX219" s="270" t="s">
        <v>18</v>
      </c>
      <c r="AY219" s="270" t="s">
        <v>117</v>
      </c>
    </row>
    <row r="220" spans="2:63" s="223" customFormat="1" ht="30.75" customHeight="1">
      <c r="B220" s="222"/>
      <c r="D220" s="232" t="s">
        <v>90</v>
      </c>
      <c r="N220" s="233">
        <f>$BK$220</f>
        <v>0</v>
      </c>
      <c r="O220" s="226"/>
      <c r="P220" s="226"/>
      <c r="Q220" s="226"/>
      <c r="S220" s="222"/>
      <c r="T220" s="227"/>
      <c r="W220" s="228">
        <f>SUM($W$221:$W$222)</f>
        <v>0</v>
      </c>
      <c r="Y220" s="228">
        <f>SUM($Y$221:$Y$222)</f>
        <v>0</v>
      </c>
      <c r="AA220" s="229">
        <f>SUM($AA$221:$AA$222)</f>
        <v>1.55911275</v>
      </c>
      <c r="AR220" s="230" t="s">
        <v>75</v>
      </c>
      <c r="AT220" s="230" t="s">
        <v>66</v>
      </c>
      <c r="AU220" s="230" t="s">
        <v>18</v>
      </c>
      <c r="AY220" s="230" t="s">
        <v>117</v>
      </c>
      <c r="BK220" s="231">
        <f>SUM($BK$221:$BK$222)</f>
        <v>0</v>
      </c>
    </row>
    <row r="221" spans="2:65" s="98" customFormat="1" ht="27" customHeight="1">
      <c r="B221" s="116"/>
      <c r="C221" s="234" t="s">
        <v>369</v>
      </c>
      <c r="D221" s="234" t="s">
        <v>118</v>
      </c>
      <c r="E221" s="235" t="s">
        <v>370</v>
      </c>
      <c r="F221" s="236" t="s">
        <v>371</v>
      </c>
      <c r="G221" s="237"/>
      <c r="H221" s="237"/>
      <c r="I221" s="237"/>
      <c r="J221" s="238" t="s">
        <v>121</v>
      </c>
      <c r="K221" s="239">
        <v>2078.817</v>
      </c>
      <c r="L221" s="281"/>
      <c r="M221" s="280"/>
      <c r="N221" s="240">
        <f>ROUND($L$221*$K$221,2)</f>
        <v>0</v>
      </c>
      <c r="O221" s="237"/>
      <c r="P221" s="237"/>
      <c r="Q221" s="237"/>
      <c r="R221" s="241" t="s">
        <v>122</v>
      </c>
      <c r="S221" s="116"/>
      <c r="T221" s="242"/>
      <c r="U221" s="243" t="s">
        <v>37</v>
      </c>
      <c r="X221" s="244">
        <v>0</v>
      </c>
      <c r="Y221" s="244">
        <f>$X$221*$K$221</f>
        <v>0</v>
      </c>
      <c r="Z221" s="244">
        <v>0.00075</v>
      </c>
      <c r="AA221" s="245">
        <f>$Z$221*$K$221</f>
        <v>1.55911275</v>
      </c>
      <c r="AR221" s="188" t="s">
        <v>204</v>
      </c>
      <c r="AT221" s="188" t="s">
        <v>118</v>
      </c>
      <c r="AU221" s="188" t="s">
        <v>75</v>
      </c>
      <c r="AY221" s="98" t="s">
        <v>117</v>
      </c>
      <c r="BE221" s="246">
        <f>IF($U$221="základní",$N$221,0)</f>
        <v>0</v>
      </c>
      <c r="BF221" s="246">
        <f>IF($U$221="snížená",$N$221,0)</f>
        <v>0</v>
      </c>
      <c r="BG221" s="246">
        <f>IF($U$221="zákl. přenesená",$N$221,0)</f>
        <v>0</v>
      </c>
      <c r="BH221" s="246">
        <f>IF($U$221="sníž. přenesená",$N$221,0)</f>
        <v>0</v>
      </c>
      <c r="BI221" s="246">
        <f>IF($U$221="nulová",$N$221,0)</f>
        <v>0</v>
      </c>
      <c r="BJ221" s="188" t="s">
        <v>18</v>
      </c>
      <c r="BK221" s="246">
        <f>ROUND($L$221*$K$221,2)</f>
        <v>0</v>
      </c>
      <c r="BL221" s="188" t="s">
        <v>204</v>
      </c>
      <c r="BM221" s="188" t="s">
        <v>372</v>
      </c>
    </row>
    <row r="222" spans="2:47" s="98" customFormat="1" ht="16.5" customHeight="1">
      <c r="B222" s="116"/>
      <c r="F222" s="247" t="s">
        <v>373</v>
      </c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16"/>
      <c r="T222" s="248"/>
      <c r="AA222" s="154"/>
      <c r="AT222" s="98" t="s">
        <v>126</v>
      </c>
      <c r="AU222" s="98" t="s">
        <v>75</v>
      </c>
    </row>
    <row r="223" spans="2:63" s="223" customFormat="1" ht="30.75" customHeight="1">
      <c r="B223" s="222"/>
      <c r="D223" s="232" t="s">
        <v>91</v>
      </c>
      <c r="N223" s="233">
        <f>$BK$223</f>
        <v>0</v>
      </c>
      <c r="O223" s="226"/>
      <c r="P223" s="226"/>
      <c r="Q223" s="226"/>
      <c r="S223" s="222"/>
      <c r="T223" s="227"/>
      <c r="W223" s="228">
        <f>SUM($W$224:$W$243)</f>
        <v>0</v>
      </c>
      <c r="Y223" s="228">
        <f>SUM($Y$224:$Y$243)</f>
        <v>0</v>
      </c>
      <c r="AA223" s="229">
        <f>SUM($AA$224:$AA$243)</f>
        <v>1.60162</v>
      </c>
      <c r="AR223" s="230" t="s">
        <v>75</v>
      </c>
      <c r="AT223" s="230" t="s">
        <v>66</v>
      </c>
      <c r="AU223" s="230" t="s">
        <v>18</v>
      </c>
      <c r="AY223" s="230" t="s">
        <v>117</v>
      </c>
      <c r="BK223" s="231">
        <f>SUM($BK$224:$BK$243)</f>
        <v>0</v>
      </c>
    </row>
    <row r="224" spans="2:65" s="98" customFormat="1" ht="15.75" customHeight="1">
      <c r="B224" s="116"/>
      <c r="C224" s="234" t="s">
        <v>374</v>
      </c>
      <c r="D224" s="234" t="s">
        <v>118</v>
      </c>
      <c r="E224" s="235" t="s">
        <v>375</v>
      </c>
      <c r="F224" s="236" t="s">
        <v>376</v>
      </c>
      <c r="G224" s="237"/>
      <c r="H224" s="237"/>
      <c r="I224" s="237"/>
      <c r="J224" s="238" t="s">
        <v>377</v>
      </c>
      <c r="K224" s="239">
        <v>17</v>
      </c>
      <c r="L224" s="281"/>
      <c r="M224" s="280"/>
      <c r="N224" s="240">
        <f>ROUND($L$224*$K$224,2)</f>
        <v>0</v>
      </c>
      <c r="O224" s="237"/>
      <c r="P224" s="237"/>
      <c r="Q224" s="237"/>
      <c r="R224" s="241" t="s">
        <v>122</v>
      </c>
      <c r="S224" s="116"/>
      <c r="T224" s="242"/>
      <c r="U224" s="243" t="s">
        <v>37</v>
      </c>
      <c r="X224" s="244">
        <v>0</v>
      </c>
      <c r="Y224" s="244">
        <f>$X$224*$K$224</f>
        <v>0</v>
      </c>
      <c r="Z224" s="244">
        <v>0.0342</v>
      </c>
      <c r="AA224" s="245">
        <f>$Z$224*$K$224</f>
        <v>0.5814</v>
      </c>
      <c r="AR224" s="188" t="s">
        <v>204</v>
      </c>
      <c r="AT224" s="188" t="s">
        <v>118</v>
      </c>
      <c r="AU224" s="188" t="s">
        <v>75</v>
      </c>
      <c r="AY224" s="98" t="s">
        <v>117</v>
      </c>
      <c r="BE224" s="246">
        <f>IF($U$224="základní",$N$224,0)</f>
        <v>0</v>
      </c>
      <c r="BF224" s="246">
        <f>IF($U$224="snížená",$N$224,0)</f>
        <v>0</v>
      </c>
      <c r="BG224" s="246">
        <f>IF($U$224="zákl. přenesená",$N$224,0)</f>
        <v>0</v>
      </c>
      <c r="BH224" s="246">
        <f>IF($U$224="sníž. přenesená",$N$224,0)</f>
        <v>0</v>
      </c>
      <c r="BI224" s="246">
        <f>IF($U$224="nulová",$N$224,0)</f>
        <v>0</v>
      </c>
      <c r="BJ224" s="188" t="s">
        <v>18</v>
      </c>
      <c r="BK224" s="246">
        <f>ROUND($L$224*$K$224,2)</f>
        <v>0</v>
      </c>
      <c r="BL224" s="188" t="s">
        <v>204</v>
      </c>
      <c r="BM224" s="188" t="s">
        <v>378</v>
      </c>
    </row>
    <row r="225" spans="2:47" s="98" customFormat="1" ht="16.5" customHeight="1">
      <c r="B225" s="116"/>
      <c r="F225" s="247" t="s">
        <v>379</v>
      </c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16"/>
      <c r="T225" s="248"/>
      <c r="AA225" s="154"/>
      <c r="AT225" s="98" t="s">
        <v>126</v>
      </c>
      <c r="AU225" s="98" t="s">
        <v>75</v>
      </c>
    </row>
    <row r="226" spans="2:65" s="98" customFormat="1" ht="27" customHeight="1">
      <c r="B226" s="116"/>
      <c r="C226" s="234" t="s">
        <v>380</v>
      </c>
      <c r="D226" s="234" t="s">
        <v>118</v>
      </c>
      <c r="E226" s="235" t="s">
        <v>381</v>
      </c>
      <c r="F226" s="236" t="s">
        <v>382</v>
      </c>
      <c r="G226" s="237"/>
      <c r="H226" s="237"/>
      <c r="I226" s="237"/>
      <c r="J226" s="238" t="s">
        <v>377</v>
      </c>
      <c r="K226" s="239">
        <v>3</v>
      </c>
      <c r="L226" s="281"/>
      <c r="M226" s="280"/>
      <c r="N226" s="240">
        <f>ROUND($L$226*$K$226,2)</f>
        <v>0</v>
      </c>
      <c r="O226" s="237"/>
      <c r="P226" s="237"/>
      <c r="Q226" s="237"/>
      <c r="R226" s="241" t="s">
        <v>122</v>
      </c>
      <c r="S226" s="116"/>
      <c r="T226" s="242"/>
      <c r="U226" s="243" t="s">
        <v>37</v>
      </c>
      <c r="X226" s="244">
        <v>0</v>
      </c>
      <c r="Y226" s="244">
        <f>$X$226*$K$226</f>
        <v>0</v>
      </c>
      <c r="Z226" s="244">
        <v>0.03968</v>
      </c>
      <c r="AA226" s="245">
        <f>$Z$226*$K$226</f>
        <v>0.11904</v>
      </c>
      <c r="AR226" s="188" t="s">
        <v>204</v>
      </c>
      <c r="AT226" s="188" t="s">
        <v>118</v>
      </c>
      <c r="AU226" s="188" t="s">
        <v>75</v>
      </c>
      <c r="AY226" s="98" t="s">
        <v>117</v>
      </c>
      <c r="BE226" s="246">
        <f>IF($U$226="základní",$N$226,0)</f>
        <v>0</v>
      </c>
      <c r="BF226" s="246">
        <f>IF($U$226="snížená",$N$226,0)</f>
        <v>0</v>
      </c>
      <c r="BG226" s="246">
        <f>IF($U$226="zákl. přenesená",$N$226,0)</f>
        <v>0</v>
      </c>
      <c r="BH226" s="246">
        <f>IF($U$226="sníž. přenesená",$N$226,0)</f>
        <v>0</v>
      </c>
      <c r="BI226" s="246">
        <f>IF($U$226="nulová",$N$226,0)</f>
        <v>0</v>
      </c>
      <c r="BJ226" s="188" t="s">
        <v>18</v>
      </c>
      <c r="BK226" s="246">
        <f>ROUND($L$226*$K$226,2)</f>
        <v>0</v>
      </c>
      <c r="BL226" s="188" t="s">
        <v>204</v>
      </c>
      <c r="BM226" s="188" t="s">
        <v>383</v>
      </c>
    </row>
    <row r="227" spans="2:47" s="98" customFormat="1" ht="16.5" customHeight="1">
      <c r="B227" s="116"/>
      <c r="F227" s="247" t="s">
        <v>384</v>
      </c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16"/>
      <c r="T227" s="248"/>
      <c r="AA227" s="154"/>
      <c r="AT227" s="98" t="s">
        <v>126</v>
      </c>
      <c r="AU227" s="98" t="s">
        <v>75</v>
      </c>
    </row>
    <row r="228" spans="2:65" s="98" customFormat="1" ht="15.75" customHeight="1">
      <c r="B228" s="116"/>
      <c r="C228" s="234" t="s">
        <v>385</v>
      </c>
      <c r="D228" s="234" t="s">
        <v>118</v>
      </c>
      <c r="E228" s="235" t="s">
        <v>386</v>
      </c>
      <c r="F228" s="236" t="s">
        <v>387</v>
      </c>
      <c r="G228" s="237"/>
      <c r="H228" s="237"/>
      <c r="I228" s="237"/>
      <c r="J228" s="238" t="s">
        <v>377</v>
      </c>
      <c r="K228" s="239">
        <v>14</v>
      </c>
      <c r="L228" s="281"/>
      <c r="M228" s="280"/>
      <c r="N228" s="240">
        <f>ROUND($L$228*$K$228,2)</f>
        <v>0</v>
      </c>
      <c r="O228" s="237"/>
      <c r="P228" s="237"/>
      <c r="Q228" s="237"/>
      <c r="R228" s="241" t="s">
        <v>122</v>
      </c>
      <c r="S228" s="116"/>
      <c r="T228" s="242"/>
      <c r="U228" s="243" t="s">
        <v>37</v>
      </c>
      <c r="X228" s="244">
        <v>0</v>
      </c>
      <c r="Y228" s="244">
        <f>$X$228*$K$228</f>
        <v>0</v>
      </c>
      <c r="Z228" s="244">
        <v>0.01946</v>
      </c>
      <c r="AA228" s="245">
        <f>$Z$228*$K$228</f>
        <v>0.27244</v>
      </c>
      <c r="AR228" s="188" t="s">
        <v>204</v>
      </c>
      <c r="AT228" s="188" t="s">
        <v>118</v>
      </c>
      <c r="AU228" s="188" t="s">
        <v>75</v>
      </c>
      <c r="AY228" s="98" t="s">
        <v>117</v>
      </c>
      <c r="BE228" s="246">
        <f>IF($U$228="základní",$N$228,0)</f>
        <v>0</v>
      </c>
      <c r="BF228" s="246">
        <f>IF($U$228="snížená",$N$228,0)</f>
        <v>0</v>
      </c>
      <c r="BG228" s="246">
        <f>IF($U$228="zákl. přenesená",$N$228,0)</f>
        <v>0</v>
      </c>
      <c r="BH228" s="246">
        <f>IF($U$228="sníž. přenesená",$N$228,0)</f>
        <v>0</v>
      </c>
      <c r="BI228" s="246">
        <f>IF($U$228="nulová",$N$228,0)</f>
        <v>0</v>
      </c>
      <c r="BJ228" s="188" t="s">
        <v>18</v>
      </c>
      <c r="BK228" s="246">
        <f>ROUND($L$228*$K$228,2)</f>
        <v>0</v>
      </c>
      <c r="BL228" s="188" t="s">
        <v>204</v>
      </c>
      <c r="BM228" s="188" t="s">
        <v>388</v>
      </c>
    </row>
    <row r="229" spans="2:47" s="98" customFormat="1" ht="16.5" customHeight="1">
      <c r="B229" s="116"/>
      <c r="F229" s="247" t="s">
        <v>389</v>
      </c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16"/>
      <c r="T229" s="248"/>
      <c r="AA229" s="154"/>
      <c r="AT229" s="98" t="s">
        <v>126</v>
      </c>
      <c r="AU229" s="98" t="s">
        <v>75</v>
      </c>
    </row>
    <row r="230" spans="2:65" s="98" customFormat="1" ht="15.75" customHeight="1">
      <c r="B230" s="116"/>
      <c r="C230" s="234" t="s">
        <v>390</v>
      </c>
      <c r="D230" s="234" t="s">
        <v>118</v>
      </c>
      <c r="E230" s="235" t="s">
        <v>391</v>
      </c>
      <c r="F230" s="236" t="s">
        <v>392</v>
      </c>
      <c r="G230" s="237"/>
      <c r="H230" s="237"/>
      <c r="I230" s="237"/>
      <c r="J230" s="238" t="s">
        <v>377</v>
      </c>
      <c r="K230" s="239">
        <v>14</v>
      </c>
      <c r="L230" s="281"/>
      <c r="M230" s="280"/>
      <c r="N230" s="240">
        <f>ROUND($L$230*$K$230,2)</f>
        <v>0</v>
      </c>
      <c r="O230" s="237"/>
      <c r="P230" s="237"/>
      <c r="Q230" s="237"/>
      <c r="R230" s="241" t="s">
        <v>122</v>
      </c>
      <c r="S230" s="116"/>
      <c r="T230" s="242"/>
      <c r="U230" s="243" t="s">
        <v>37</v>
      </c>
      <c r="X230" s="244">
        <v>0</v>
      </c>
      <c r="Y230" s="244">
        <f>$X$230*$K$230</f>
        <v>0</v>
      </c>
      <c r="Z230" s="244">
        <v>0.0329</v>
      </c>
      <c r="AA230" s="245">
        <f>$Z$230*$K$230</f>
        <v>0.4606</v>
      </c>
      <c r="AR230" s="188" t="s">
        <v>204</v>
      </c>
      <c r="AT230" s="188" t="s">
        <v>118</v>
      </c>
      <c r="AU230" s="188" t="s">
        <v>75</v>
      </c>
      <c r="AY230" s="98" t="s">
        <v>117</v>
      </c>
      <c r="BE230" s="246">
        <f>IF($U$230="základní",$N$230,0)</f>
        <v>0</v>
      </c>
      <c r="BF230" s="246">
        <f>IF($U$230="snížená",$N$230,0)</f>
        <v>0</v>
      </c>
      <c r="BG230" s="246">
        <f>IF($U$230="zákl. přenesená",$N$230,0)</f>
        <v>0</v>
      </c>
      <c r="BH230" s="246">
        <f>IF($U$230="sníž. přenesená",$N$230,0)</f>
        <v>0</v>
      </c>
      <c r="BI230" s="246">
        <f>IF($U$230="nulová",$N$230,0)</f>
        <v>0</v>
      </c>
      <c r="BJ230" s="188" t="s">
        <v>18</v>
      </c>
      <c r="BK230" s="246">
        <f>ROUND($L$230*$K$230,2)</f>
        <v>0</v>
      </c>
      <c r="BL230" s="188" t="s">
        <v>204</v>
      </c>
      <c r="BM230" s="188" t="s">
        <v>393</v>
      </c>
    </row>
    <row r="231" spans="2:47" s="98" customFormat="1" ht="16.5" customHeight="1">
      <c r="B231" s="116"/>
      <c r="F231" s="247" t="s">
        <v>394</v>
      </c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16"/>
      <c r="T231" s="248"/>
      <c r="AA231" s="154"/>
      <c r="AT231" s="98" t="s">
        <v>126</v>
      </c>
      <c r="AU231" s="98" t="s">
        <v>75</v>
      </c>
    </row>
    <row r="232" spans="2:65" s="98" customFormat="1" ht="39" customHeight="1">
      <c r="B232" s="116"/>
      <c r="C232" s="234" t="s">
        <v>395</v>
      </c>
      <c r="D232" s="234" t="s">
        <v>118</v>
      </c>
      <c r="E232" s="235" t="s">
        <v>396</v>
      </c>
      <c r="F232" s="236" t="s">
        <v>397</v>
      </c>
      <c r="G232" s="237"/>
      <c r="H232" s="237"/>
      <c r="I232" s="237"/>
      <c r="J232" s="238" t="s">
        <v>377</v>
      </c>
      <c r="K232" s="239">
        <v>2</v>
      </c>
      <c r="L232" s="281"/>
      <c r="M232" s="280"/>
      <c r="N232" s="240">
        <f>ROUND($L$232*$K$232,2)</f>
        <v>0</v>
      </c>
      <c r="O232" s="237"/>
      <c r="P232" s="237"/>
      <c r="Q232" s="237"/>
      <c r="R232" s="241" t="s">
        <v>122</v>
      </c>
      <c r="S232" s="116"/>
      <c r="T232" s="242"/>
      <c r="U232" s="243" t="s">
        <v>37</v>
      </c>
      <c r="X232" s="244">
        <v>0</v>
      </c>
      <c r="Y232" s="244">
        <f>$X$232*$K$232</f>
        <v>0</v>
      </c>
      <c r="Z232" s="244">
        <v>0.0092</v>
      </c>
      <c r="AA232" s="245">
        <f>$Z$232*$K$232</f>
        <v>0.0184</v>
      </c>
      <c r="AR232" s="188" t="s">
        <v>204</v>
      </c>
      <c r="AT232" s="188" t="s">
        <v>118</v>
      </c>
      <c r="AU232" s="188" t="s">
        <v>75</v>
      </c>
      <c r="AY232" s="98" t="s">
        <v>117</v>
      </c>
      <c r="BE232" s="246">
        <f>IF($U$232="základní",$N$232,0)</f>
        <v>0</v>
      </c>
      <c r="BF232" s="246">
        <f>IF($U$232="snížená",$N$232,0)</f>
        <v>0</v>
      </c>
      <c r="BG232" s="246">
        <f>IF($U$232="zákl. přenesená",$N$232,0)</f>
        <v>0</v>
      </c>
      <c r="BH232" s="246">
        <f>IF($U$232="sníž. přenesená",$N$232,0)</f>
        <v>0</v>
      </c>
      <c r="BI232" s="246">
        <f>IF($U$232="nulová",$N$232,0)</f>
        <v>0</v>
      </c>
      <c r="BJ232" s="188" t="s">
        <v>18</v>
      </c>
      <c r="BK232" s="246">
        <f>ROUND($L$232*$K$232,2)</f>
        <v>0</v>
      </c>
      <c r="BL232" s="188" t="s">
        <v>204</v>
      </c>
      <c r="BM232" s="188" t="s">
        <v>398</v>
      </c>
    </row>
    <row r="233" spans="2:47" s="98" customFormat="1" ht="16.5" customHeight="1">
      <c r="B233" s="116"/>
      <c r="F233" s="247" t="s">
        <v>399</v>
      </c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16"/>
      <c r="T233" s="248"/>
      <c r="AA233" s="154"/>
      <c r="AT233" s="98" t="s">
        <v>126</v>
      </c>
      <c r="AU233" s="98" t="s">
        <v>75</v>
      </c>
    </row>
    <row r="234" spans="2:65" s="98" customFormat="1" ht="27" customHeight="1">
      <c r="B234" s="116"/>
      <c r="C234" s="234" t="s">
        <v>400</v>
      </c>
      <c r="D234" s="234" t="s">
        <v>118</v>
      </c>
      <c r="E234" s="235" t="s">
        <v>401</v>
      </c>
      <c r="F234" s="236" t="s">
        <v>402</v>
      </c>
      <c r="G234" s="237"/>
      <c r="H234" s="237"/>
      <c r="I234" s="237"/>
      <c r="J234" s="238" t="s">
        <v>377</v>
      </c>
      <c r="K234" s="239">
        <v>1</v>
      </c>
      <c r="L234" s="281"/>
      <c r="M234" s="280"/>
      <c r="N234" s="240">
        <f>ROUND($L$234*$K$234,2)</f>
        <v>0</v>
      </c>
      <c r="O234" s="237"/>
      <c r="P234" s="237"/>
      <c r="Q234" s="237"/>
      <c r="R234" s="241" t="s">
        <v>122</v>
      </c>
      <c r="S234" s="116"/>
      <c r="T234" s="242"/>
      <c r="U234" s="243" t="s">
        <v>37</v>
      </c>
      <c r="X234" s="244">
        <v>0</v>
      </c>
      <c r="Y234" s="244">
        <f>$X$234*$K$234</f>
        <v>0</v>
      </c>
      <c r="Z234" s="244">
        <v>0.079</v>
      </c>
      <c r="AA234" s="245">
        <f>$Z$234*$K$234</f>
        <v>0.079</v>
      </c>
      <c r="AR234" s="188" t="s">
        <v>204</v>
      </c>
      <c r="AT234" s="188" t="s">
        <v>118</v>
      </c>
      <c r="AU234" s="188" t="s">
        <v>75</v>
      </c>
      <c r="AY234" s="98" t="s">
        <v>117</v>
      </c>
      <c r="BE234" s="246">
        <f>IF($U$234="základní",$N$234,0)</f>
        <v>0</v>
      </c>
      <c r="BF234" s="246">
        <f>IF($U$234="snížená",$N$234,0)</f>
        <v>0</v>
      </c>
      <c r="BG234" s="246">
        <f>IF($U$234="zákl. přenesená",$N$234,0)</f>
        <v>0</v>
      </c>
      <c r="BH234" s="246">
        <f>IF($U$234="sníž. přenesená",$N$234,0)</f>
        <v>0</v>
      </c>
      <c r="BI234" s="246">
        <f>IF($U$234="nulová",$N$234,0)</f>
        <v>0</v>
      </c>
      <c r="BJ234" s="188" t="s">
        <v>18</v>
      </c>
      <c r="BK234" s="246">
        <f>ROUND($L$234*$K$234,2)</f>
        <v>0</v>
      </c>
      <c r="BL234" s="188" t="s">
        <v>204</v>
      </c>
      <c r="BM234" s="188" t="s">
        <v>403</v>
      </c>
    </row>
    <row r="235" spans="2:47" s="98" customFormat="1" ht="27" customHeight="1">
      <c r="B235" s="116"/>
      <c r="F235" s="247" t="s">
        <v>404</v>
      </c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16"/>
      <c r="T235" s="248"/>
      <c r="AA235" s="154"/>
      <c r="AT235" s="98" t="s">
        <v>126</v>
      </c>
      <c r="AU235" s="98" t="s">
        <v>75</v>
      </c>
    </row>
    <row r="236" spans="2:65" s="98" customFormat="1" ht="27" customHeight="1">
      <c r="B236" s="116"/>
      <c r="C236" s="234" t="s">
        <v>405</v>
      </c>
      <c r="D236" s="234" t="s">
        <v>118</v>
      </c>
      <c r="E236" s="235" t="s">
        <v>406</v>
      </c>
      <c r="F236" s="236" t="s">
        <v>407</v>
      </c>
      <c r="G236" s="237"/>
      <c r="H236" s="237"/>
      <c r="I236" s="237"/>
      <c r="J236" s="238" t="s">
        <v>179</v>
      </c>
      <c r="K236" s="239">
        <v>1</v>
      </c>
      <c r="L236" s="281"/>
      <c r="M236" s="280"/>
      <c r="N236" s="240">
        <f>ROUND($L$236*$K$236,2)</f>
        <v>0</v>
      </c>
      <c r="O236" s="237"/>
      <c r="P236" s="237"/>
      <c r="Q236" s="237"/>
      <c r="R236" s="241" t="s">
        <v>122</v>
      </c>
      <c r="S236" s="116"/>
      <c r="T236" s="242"/>
      <c r="U236" s="243" t="s">
        <v>37</v>
      </c>
      <c r="X236" s="244">
        <v>0</v>
      </c>
      <c r="Y236" s="244">
        <f>$X$236*$K$236</f>
        <v>0</v>
      </c>
      <c r="Z236" s="244">
        <v>0</v>
      </c>
      <c r="AA236" s="245">
        <f>$Z$236*$K$236</f>
        <v>0</v>
      </c>
      <c r="AR236" s="188" t="s">
        <v>204</v>
      </c>
      <c r="AT236" s="188" t="s">
        <v>118</v>
      </c>
      <c r="AU236" s="188" t="s">
        <v>75</v>
      </c>
      <c r="AY236" s="98" t="s">
        <v>117</v>
      </c>
      <c r="BE236" s="246">
        <f>IF($U$236="základní",$N$236,0)</f>
        <v>0</v>
      </c>
      <c r="BF236" s="246">
        <f>IF($U$236="snížená",$N$236,0)</f>
        <v>0</v>
      </c>
      <c r="BG236" s="246">
        <f>IF($U$236="zákl. přenesená",$N$236,0)</f>
        <v>0</v>
      </c>
      <c r="BH236" s="246">
        <f>IF($U$236="sníž. přenesená",$N$236,0)</f>
        <v>0</v>
      </c>
      <c r="BI236" s="246">
        <f>IF($U$236="nulová",$N$236,0)</f>
        <v>0</v>
      </c>
      <c r="BJ236" s="188" t="s">
        <v>18</v>
      </c>
      <c r="BK236" s="246">
        <f>ROUND($L$236*$K$236,2)</f>
        <v>0</v>
      </c>
      <c r="BL236" s="188" t="s">
        <v>204</v>
      </c>
      <c r="BM236" s="188" t="s">
        <v>408</v>
      </c>
    </row>
    <row r="237" spans="2:47" s="98" customFormat="1" ht="16.5" customHeight="1">
      <c r="B237" s="116"/>
      <c r="F237" s="247" t="s">
        <v>409</v>
      </c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16"/>
      <c r="T237" s="248"/>
      <c r="AA237" s="154"/>
      <c r="AT237" s="98" t="s">
        <v>126</v>
      </c>
      <c r="AU237" s="98" t="s">
        <v>75</v>
      </c>
    </row>
    <row r="238" spans="2:65" s="98" customFormat="1" ht="15.75" customHeight="1">
      <c r="B238" s="116"/>
      <c r="C238" s="234" t="s">
        <v>410</v>
      </c>
      <c r="D238" s="234" t="s">
        <v>118</v>
      </c>
      <c r="E238" s="235" t="s">
        <v>411</v>
      </c>
      <c r="F238" s="236" t="s">
        <v>412</v>
      </c>
      <c r="G238" s="237"/>
      <c r="H238" s="237"/>
      <c r="I238" s="237"/>
      <c r="J238" s="238" t="s">
        <v>220</v>
      </c>
      <c r="K238" s="239">
        <v>4</v>
      </c>
      <c r="L238" s="281"/>
      <c r="M238" s="280"/>
      <c r="N238" s="240">
        <f>ROUND($L$238*$K$238,2)</f>
        <v>0</v>
      </c>
      <c r="O238" s="237"/>
      <c r="P238" s="237"/>
      <c r="Q238" s="237"/>
      <c r="R238" s="241" t="s">
        <v>122</v>
      </c>
      <c r="S238" s="116"/>
      <c r="T238" s="242"/>
      <c r="U238" s="243" t="s">
        <v>37</v>
      </c>
      <c r="X238" s="244">
        <v>0</v>
      </c>
      <c r="Y238" s="244">
        <f>$X$238*$K$238</f>
        <v>0</v>
      </c>
      <c r="Z238" s="244">
        <v>0.00054</v>
      </c>
      <c r="AA238" s="245">
        <f>$Z$238*$K$238</f>
        <v>0.00216</v>
      </c>
      <c r="AR238" s="188" t="s">
        <v>204</v>
      </c>
      <c r="AT238" s="188" t="s">
        <v>118</v>
      </c>
      <c r="AU238" s="188" t="s">
        <v>75</v>
      </c>
      <c r="AY238" s="98" t="s">
        <v>117</v>
      </c>
      <c r="BE238" s="246">
        <f>IF($U$238="základní",$N$238,0)</f>
        <v>0</v>
      </c>
      <c r="BF238" s="246">
        <f>IF($U$238="snížená",$N$238,0)</f>
        <v>0</v>
      </c>
      <c r="BG238" s="246">
        <f>IF($U$238="zákl. přenesená",$N$238,0)</f>
        <v>0</v>
      </c>
      <c r="BH238" s="246">
        <f>IF($U$238="sníž. přenesená",$N$238,0)</f>
        <v>0</v>
      </c>
      <c r="BI238" s="246">
        <f>IF($U$238="nulová",$N$238,0)</f>
        <v>0</v>
      </c>
      <c r="BJ238" s="188" t="s">
        <v>18</v>
      </c>
      <c r="BK238" s="246">
        <f>ROUND($L$238*$K$238,2)</f>
        <v>0</v>
      </c>
      <c r="BL238" s="188" t="s">
        <v>204</v>
      </c>
      <c r="BM238" s="188" t="s">
        <v>413</v>
      </c>
    </row>
    <row r="239" spans="2:47" s="98" customFormat="1" ht="16.5" customHeight="1">
      <c r="B239" s="116"/>
      <c r="F239" s="247" t="s">
        <v>414</v>
      </c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16"/>
      <c r="T239" s="248"/>
      <c r="AA239" s="154"/>
      <c r="AT239" s="98" t="s">
        <v>126</v>
      </c>
      <c r="AU239" s="98" t="s">
        <v>75</v>
      </c>
    </row>
    <row r="240" spans="2:65" s="98" customFormat="1" ht="15.75" customHeight="1">
      <c r="B240" s="116"/>
      <c r="C240" s="234" t="s">
        <v>415</v>
      </c>
      <c r="D240" s="234" t="s">
        <v>118</v>
      </c>
      <c r="E240" s="235" t="s">
        <v>416</v>
      </c>
      <c r="F240" s="236" t="s">
        <v>417</v>
      </c>
      <c r="G240" s="237"/>
      <c r="H240" s="237"/>
      <c r="I240" s="237"/>
      <c r="J240" s="238" t="s">
        <v>377</v>
      </c>
      <c r="K240" s="239">
        <v>18</v>
      </c>
      <c r="L240" s="281"/>
      <c r="M240" s="280"/>
      <c r="N240" s="240">
        <f>ROUND($L$240*$K$240,2)</f>
        <v>0</v>
      </c>
      <c r="O240" s="237"/>
      <c r="P240" s="237"/>
      <c r="Q240" s="237"/>
      <c r="R240" s="241" t="s">
        <v>122</v>
      </c>
      <c r="S240" s="116"/>
      <c r="T240" s="242"/>
      <c r="U240" s="243" t="s">
        <v>37</v>
      </c>
      <c r="X240" s="244">
        <v>0</v>
      </c>
      <c r="Y240" s="244">
        <f>$X$240*$K$240</f>
        <v>0</v>
      </c>
      <c r="Z240" s="244">
        <v>0.00156</v>
      </c>
      <c r="AA240" s="245">
        <f>$Z$240*$K$240</f>
        <v>0.02808</v>
      </c>
      <c r="AR240" s="188" t="s">
        <v>204</v>
      </c>
      <c r="AT240" s="188" t="s">
        <v>118</v>
      </c>
      <c r="AU240" s="188" t="s">
        <v>75</v>
      </c>
      <c r="AY240" s="98" t="s">
        <v>117</v>
      </c>
      <c r="BE240" s="246">
        <f>IF($U$240="základní",$N$240,0)</f>
        <v>0</v>
      </c>
      <c r="BF240" s="246">
        <f>IF($U$240="snížená",$N$240,0)</f>
        <v>0</v>
      </c>
      <c r="BG240" s="246">
        <f>IF($U$240="zákl. přenesená",$N$240,0)</f>
        <v>0</v>
      </c>
      <c r="BH240" s="246">
        <f>IF($U$240="sníž. přenesená",$N$240,0)</f>
        <v>0</v>
      </c>
      <c r="BI240" s="246">
        <f>IF($U$240="nulová",$N$240,0)</f>
        <v>0</v>
      </c>
      <c r="BJ240" s="188" t="s">
        <v>18</v>
      </c>
      <c r="BK240" s="246">
        <f>ROUND($L$240*$K$240,2)</f>
        <v>0</v>
      </c>
      <c r="BL240" s="188" t="s">
        <v>204</v>
      </c>
      <c r="BM240" s="188" t="s">
        <v>418</v>
      </c>
    </row>
    <row r="241" spans="2:47" s="98" customFormat="1" ht="16.5" customHeight="1">
      <c r="B241" s="116"/>
      <c r="F241" s="247" t="s">
        <v>419</v>
      </c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16"/>
      <c r="T241" s="248"/>
      <c r="AA241" s="154"/>
      <c r="AT241" s="98" t="s">
        <v>126</v>
      </c>
      <c r="AU241" s="98" t="s">
        <v>75</v>
      </c>
    </row>
    <row r="242" spans="2:65" s="98" customFormat="1" ht="15.75" customHeight="1">
      <c r="B242" s="116"/>
      <c r="C242" s="234" t="s">
        <v>420</v>
      </c>
      <c r="D242" s="234" t="s">
        <v>118</v>
      </c>
      <c r="E242" s="235" t="s">
        <v>421</v>
      </c>
      <c r="F242" s="236" t="s">
        <v>422</v>
      </c>
      <c r="G242" s="237"/>
      <c r="H242" s="237"/>
      <c r="I242" s="237"/>
      <c r="J242" s="238" t="s">
        <v>220</v>
      </c>
      <c r="K242" s="239">
        <v>18</v>
      </c>
      <c r="L242" s="281"/>
      <c r="M242" s="280"/>
      <c r="N242" s="240">
        <f>ROUND($L$242*$K$242,2)</f>
        <v>0</v>
      </c>
      <c r="O242" s="237"/>
      <c r="P242" s="237"/>
      <c r="Q242" s="237"/>
      <c r="R242" s="241" t="s">
        <v>122</v>
      </c>
      <c r="S242" s="116"/>
      <c r="T242" s="242"/>
      <c r="U242" s="243" t="s">
        <v>37</v>
      </c>
      <c r="X242" s="244">
        <v>0</v>
      </c>
      <c r="Y242" s="244">
        <f>$X$242*$K$242</f>
        <v>0</v>
      </c>
      <c r="Z242" s="244">
        <v>0.00225</v>
      </c>
      <c r="AA242" s="245">
        <f>$Z$242*$K$242</f>
        <v>0.040499999999999994</v>
      </c>
      <c r="AR242" s="188" t="s">
        <v>204</v>
      </c>
      <c r="AT242" s="188" t="s">
        <v>118</v>
      </c>
      <c r="AU242" s="188" t="s">
        <v>75</v>
      </c>
      <c r="AY242" s="98" t="s">
        <v>117</v>
      </c>
      <c r="BE242" s="246">
        <f>IF($U$242="základní",$N$242,0)</f>
        <v>0</v>
      </c>
      <c r="BF242" s="246">
        <f>IF($U$242="snížená",$N$242,0)</f>
        <v>0</v>
      </c>
      <c r="BG242" s="246">
        <f>IF($U$242="zákl. přenesená",$N$242,0)</f>
        <v>0</v>
      </c>
      <c r="BH242" s="246">
        <f>IF($U$242="sníž. přenesená",$N$242,0)</f>
        <v>0</v>
      </c>
      <c r="BI242" s="246">
        <f>IF($U$242="nulová",$N$242,0)</f>
        <v>0</v>
      </c>
      <c r="BJ242" s="188" t="s">
        <v>18</v>
      </c>
      <c r="BK242" s="246">
        <f>ROUND($L$242*$K$242,2)</f>
        <v>0</v>
      </c>
      <c r="BL242" s="188" t="s">
        <v>204</v>
      </c>
      <c r="BM242" s="188" t="s">
        <v>423</v>
      </c>
    </row>
    <row r="243" spans="2:47" s="98" customFormat="1" ht="16.5" customHeight="1">
      <c r="B243" s="116"/>
      <c r="F243" s="247" t="s">
        <v>424</v>
      </c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16"/>
      <c r="T243" s="248"/>
      <c r="AA243" s="154"/>
      <c r="AT243" s="98" t="s">
        <v>126</v>
      </c>
      <c r="AU243" s="98" t="s">
        <v>75</v>
      </c>
    </row>
    <row r="244" spans="2:63" s="223" customFormat="1" ht="30.75" customHeight="1">
      <c r="B244" s="222"/>
      <c r="D244" s="232" t="s">
        <v>92</v>
      </c>
      <c r="N244" s="233">
        <f>$BK$244</f>
        <v>0</v>
      </c>
      <c r="O244" s="226"/>
      <c r="P244" s="226"/>
      <c r="Q244" s="226"/>
      <c r="S244" s="222"/>
      <c r="T244" s="227"/>
      <c r="W244" s="228">
        <f>SUM($W$245:$W$253)</f>
        <v>0</v>
      </c>
      <c r="Y244" s="228">
        <f>SUM($Y$245:$Y$253)</f>
        <v>0.08052000000000001</v>
      </c>
      <c r="AA244" s="229">
        <f>SUM($AA$245:$AA$253)</f>
        <v>21.93114</v>
      </c>
      <c r="AR244" s="230" t="s">
        <v>75</v>
      </c>
      <c r="AT244" s="230" t="s">
        <v>66</v>
      </c>
      <c r="AU244" s="230" t="s">
        <v>18</v>
      </c>
      <c r="AY244" s="230" t="s">
        <v>117</v>
      </c>
      <c r="BK244" s="231">
        <f>SUM($BK$245:$BK$253)</f>
        <v>0</v>
      </c>
    </row>
    <row r="245" spans="2:65" s="98" customFormat="1" ht="27" customHeight="1">
      <c r="B245" s="116"/>
      <c r="C245" s="234" t="s">
        <v>425</v>
      </c>
      <c r="D245" s="234" t="s">
        <v>118</v>
      </c>
      <c r="E245" s="235" t="s">
        <v>426</v>
      </c>
      <c r="F245" s="236" t="s">
        <v>427</v>
      </c>
      <c r="G245" s="237"/>
      <c r="H245" s="237"/>
      <c r="I245" s="237"/>
      <c r="J245" s="238" t="s">
        <v>220</v>
      </c>
      <c r="K245" s="239">
        <v>330</v>
      </c>
      <c r="L245" s="281"/>
      <c r="M245" s="280"/>
      <c r="N245" s="240">
        <f>ROUND($L$245*$K$245,2)</f>
        <v>0</v>
      </c>
      <c r="O245" s="237"/>
      <c r="P245" s="237"/>
      <c r="Q245" s="237"/>
      <c r="R245" s="241" t="s">
        <v>122</v>
      </c>
      <c r="S245" s="116"/>
      <c r="T245" s="242"/>
      <c r="U245" s="243" t="s">
        <v>37</v>
      </c>
      <c r="X245" s="244">
        <v>0.0002</v>
      </c>
      <c r="Y245" s="244">
        <f>$X$245*$K$245</f>
        <v>0.066</v>
      </c>
      <c r="Z245" s="244">
        <v>0.05108</v>
      </c>
      <c r="AA245" s="245">
        <f>$Z$245*$K$245</f>
        <v>16.8564</v>
      </c>
      <c r="AR245" s="188" t="s">
        <v>204</v>
      </c>
      <c r="AT245" s="188" t="s">
        <v>118</v>
      </c>
      <c r="AU245" s="188" t="s">
        <v>75</v>
      </c>
      <c r="AY245" s="98" t="s">
        <v>117</v>
      </c>
      <c r="BE245" s="246">
        <f>IF($U$245="základní",$N$245,0)</f>
        <v>0</v>
      </c>
      <c r="BF245" s="246">
        <f>IF($U$245="snížená",$N$245,0)</f>
        <v>0</v>
      </c>
      <c r="BG245" s="246">
        <f>IF($U$245="zákl. přenesená",$N$245,0)</f>
        <v>0</v>
      </c>
      <c r="BH245" s="246">
        <f>IF($U$245="sníž. přenesená",$N$245,0)</f>
        <v>0</v>
      </c>
      <c r="BI245" s="246">
        <f>IF($U$245="nulová",$N$245,0)</f>
        <v>0</v>
      </c>
      <c r="BJ245" s="188" t="s">
        <v>18</v>
      </c>
      <c r="BK245" s="246">
        <f>ROUND($L$245*$K$245,2)</f>
        <v>0</v>
      </c>
      <c r="BL245" s="188" t="s">
        <v>204</v>
      </c>
      <c r="BM245" s="188" t="s">
        <v>428</v>
      </c>
    </row>
    <row r="246" spans="2:47" s="98" customFormat="1" ht="16.5" customHeight="1">
      <c r="B246" s="116"/>
      <c r="F246" s="247" t="s">
        <v>429</v>
      </c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16"/>
      <c r="T246" s="248"/>
      <c r="AA246" s="154"/>
      <c r="AT246" s="98" t="s">
        <v>126</v>
      </c>
      <c r="AU246" s="98" t="s">
        <v>75</v>
      </c>
    </row>
    <row r="247" spans="2:51" s="98" customFormat="1" ht="15.75" customHeight="1">
      <c r="B247" s="249"/>
      <c r="E247" s="250"/>
      <c r="F247" s="251" t="s">
        <v>430</v>
      </c>
      <c r="G247" s="252"/>
      <c r="H247" s="252"/>
      <c r="I247" s="252"/>
      <c r="K247" s="253">
        <v>330</v>
      </c>
      <c r="S247" s="249"/>
      <c r="T247" s="254"/>
      <c r="AA247" s="255"/>
      <c r="AT247" s="250" t="s">
        <v>137</v>
      </c>
      <c r="AU247" s="250" t="s">
        <v>75</v>
      </c>
      <c r="AV247" s="250" t="s">
        <v>75</v>
      </c>
      <c r="AW247" s="250" t="s">
        <v>82</v>
      </c>
      <c r="AX247" s="250" t="s">
        <v>18</v>
      </c>
      <c r="AY247" s="250" t="s">
        <v>117</v>
      </c>
    </row>
    <row r="248" spans="2:65" s="98" customFormat="1" ht="27" customHeight="1">
      <c r="B248" s="116"/>
      <c r="C248" s="234" t="s">
        <v>431</v>
      </c>
      <c r="D248" s="234" t="s">
        <v>118</v>
      </c>
      <c r="E248" s="235" t="s">
        <v>432</v>
      </c>
      <c r="F248" s="236" t="s">
        <v>433</v>
      </c>
      <c r="G248" s="237"/>
      <c r="H248" s="237"/>
      <c r="I248" s="237"/>
      <c r="J248" s="238" t="s">
        <v>220</v>
      </c>
      <c r="K248" s="239">
        <v>66</v>
      </c>
      <c r="L248" s="281"/>
      <c r="M248" s="280"/>
      <c r="N248" s="240">
        <f>ROUND($L$248*$K$248,2)</f>
        <v>0</v>
      </c>
      <c r="O248" s="237"/>
      <c r="P248" s="237"/>
      <c r="Q248" s="237"/>
      <c r="R248" s="241" t="s">
        <v>122</v>
      </c>
      <c r="S248" s="116"/>
      <c r="T248" s="242"/>
      <c r="U248" s="243" t="s">
        <v>37</v>
      </c>
      <c r="X248" s="244">
        <v>0.00022</v>
      </c>
      <c r="Y248" s="244">
        <f>$X$248*$K$248</f>
        <v>0.01452</v>
      </c>
      <c r="Z248" s="244">
        <v>0.07689</v>
      </c>
      <c r="AA248" s="245">
        <f>$Z$248*$K$248</f>
        <v>5.07474</v>
      </c>
      <c r="AR248" s="188" t="s">
        <v>204</v>
      </c>
      <c r="AT248" s="188" t="s">
        <v>118</v>
      </c>
      <c r="AU248" s="188" t="s">
        <v>75</v>
      </c>
      <c r="AY248" s="98" t="s">
        <v>117</v>
      </c>
      <c r="BE248" s="246">
        <f>IF($U$248="základní",$N$248,0)</f>
        <v>0</v>
      </c>
      <c r="BF248" s="246">
        <f>IF($U$248="snížená",$N$248,0)</f>
        <v>0</v>
      </c>
      <c r="BG248" s="246">
        <f>IF($U$248="zákl. přenesená",$N$248,0)</f>
        <v>0</v>
      </c>
      <c r="BH248" s="246">
        <f>IF($U$248="sníž. přenesená",$N$248,0)</f>
        <v>0</v>
      </c>
      <c r="BI248" s="246">
        <f>IF($U$248="nulová",$N$248,0)</f>
        <v>0</v>
      </c>
      <c r="BJ248" s="188" t="s">
        <v>18</v>
      </c>
      <c r="BK248" s="246">
        <f>ROUND($L$248*$K$248,2)</f>
        <v>0</v>
      </c>
      <c r="BL248" s="188" t="s">
        <v>204</v>
      </c>
      <c r="BM248" s="188" t="s">
        <v>434</v>
      </c>
    </row>
    <row r="249" spans="2:47" s="98" customFormat="1" ht="16.5" customHeight="1">
      <c r="B249" s="116"/>
      <c r="F249" s="247" t="s">
        <v>435</v>
      </c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16"/>
      <c r="T249" s="248"/>
      <c r="AA249" s="154"/>
      <c r="AT249" s="98" t="s">
        <v>126</v>
      </c>
      <c r="AU249" s="98" t="s">
        <v>75</v>
      </c>
    </row>
    <row r="250" spans="2:51" s="98" customFormat="1" ht="15.75" customHeight="1">
      <c r="B250" s="249"/>
      <c r="E250" s="250"/>
      <c r="F250" s="251" t="s">
        <v>436</v>
      </c>
      <c r="G250" s="252"/>
      <c r="H250" s="252"/>
      <c r="I250" s="252"/>
      <c r="K250" s="253">
        <v>66</v>
      </c>
      <c r="S250" s="249"/>
      <c r="T250" s="254"/>
      <c r="AA250" s="255"/>
      <c r="AT250" s="250" t="s">
        <v>137</v>
      </c>
      <c r="AU250" s="250" t="s">
        <v>75</v>
      </c>
      <c r="AV250" s="250" t="s">
        <v>75</v>
      </c>
      <c r="AW250" s="250" t="s">
        <v>82</v>
      </c>
      <c r="AX250" s="250" t="s">
        <v>18</v>
      </c>
      <c r="AY250" s="250" t="s">
        <v>117</v>
      </c>
    </row>
    <row r="251" spans="2:65" s="98" customFormat="1" ht="27" customHeight="1">
      <c r="B251" s="116"/>
      <c r="C251" s="234" t="s">
        <v>437</v>
      </c>
      <c r="D251" s="234" t="s">
        <v>118</v>
      </c>
      <c r="E251" s="235" t="s">
        <v>438</v>
      </c>
      <c r="F251" s="236" t="s">
        <v>439</v>
      </c>
      <c r="G251" s="237"/>
      <c r="H251" s="237"/>
      <c r="I251" s="237"/>
      <c r="J251" s="238" t="s">
        <v>179</v>
      </c>
      <c r="K251" s="239">
        <v>21.912</v>
      </c>
      <c r="L251" s="281"/>
      <c r="M251" s="280"/>
      <c r="N251" s="240">
        <f>ROUND($L$251*$K$251,2)</f>
        <v>0</v>
      </c>
      <c r="O251" s="237"/>
      <c r="P251" s="237"/>
      <c r="Q251" s="237"/>
      <c r="R251" s="241" t="s">
        <v>122</v>
      </c>
      <c r="S251" s="116"/>
      <c r="T251" s="242"/>
      <c r="U251" s="243" t="s">
        <v>37</v>
      </c>
      <c r="X251" s="244">
        <v>0</v>
      </c>
      <c r="Y251" s="244">
        <f>$X$251*$K$251</f>
        <v>0</v>
      </c>
      <c r="Z251" s="244">
        <v>0</v>
      </c>
      <c r="AA251" s="245">
        <f>$Z$251*$K$251</f>
        <v>0</v>
      </c>
      <c r="AR251" s="188" t="s">
        <v>204</v>
      </c>
      <c r="AT251" s="188" t="s">
        <v>118</v>
      </c>
      <c r="AU251" s="188" t="s">
        <v>75</v>
      </c>
      <c r="AY251" s="98" t="s">
        <v>117</v>
      </c>
      <c r="BE251" s="246">
        <f>IF($U$251="základní",$N$251,0)</f>
        <v>0</v>
      </c>
      <c r="BF251" s="246">
        <f>IF($U$251="snížená",$N$251,0)</f>
        <v>0</v>
      </c>
      <c r="BG251" s="246">
        <f>IF($U$251="zákl. přenesená",$N$251,0)</f>
        <v>0</v>
      </c>
      <c r="BH251" s="246">
        <f>IF($U$251="sníž. přenesená",$N$251,0)</f>
        <v>0</v>
      </c>
      <c r="BI251" s="246">
        <f>IF($U$251="nulová",$N$251,0)</f>
        <v>0</v>
      </c>
      <c r="BJ251" s="188" t="s">
        <v>18</v>
      </c>
      <c r="BK251" s="246">
        <f>ROUND($L$251*$K$251,2)</f>
        <v>0</v>
      </c>
      <c r="BL251" s="188" t="s">
        <v>204</v>
      </c>
      <c r="BM251" s="188" t="s">
        <v>440</v>
      </c>
    </row>
    <row r="252" spans="2:47" s="98" customFormat="1" ht="16.5" customHeight="1">
      <c r="B252" s="116"/>
      <c r="F252" s="247" t="s">
        <v>441</v>
      </c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16"/>
      <c r="T252" s="248"/>
      <c r="AA252" s="154"/>
      <c r="AT252" s="98" t="s">
        <v>126</v>
      </c>
      <c r="AU252" s="98" t="s">
        <v>75</v>
      </c>
    </row>
    <row r="253" spans="2:51" s="98" customFormat="1" ht="15.75" customHeight="1">
      <c r="B253" s="249"/>
      <c r="E253" s="250"/>
      <c r="F253" s="251" t="s">
        <v>442</v>
      </c>
      <c r="G253" s="252"/>
      <c r="H253" s="252"/>
      <c r="I253" s="252"/>
      <c r="K253" s="253">
        <v>21.912</v>
      </c>
      <c r="S253" s="249"/>
      <c r="T253" s="254"/>
      <c r="AA253" s="255"/>
      <c r="AT253" s="250" t="s">
        <v>137</v>
      </c>
      <c r="AU253" s="250" t="s">
        <v>75</v>
      </c>
      <c r="AV253" s="250" t="s">
        <v>75</v>
      </c>
      <c r="AW253" s="250" t="s">
        <v>82</v>
      </c>
      <c r="AX253" s="250" t="s">
        <v>18</v>
      </c>
      <c r="AY253" s="250" t="s">
        <v>117</v>
      </c>
    </row>
    <row r="254" spans="2:63" s="223" customFormat="1" ht="30.75" customHeight="1">
      <c r="B254" s="222"/>
      <c r="D254" s="232" t="s">
        <v>93</v>
      </c>
      <c r="N254" s="233">
        <f>$BK$254</f>
        <v>0</v>
      </c>
      <c r="O254" s="226"/>
      <c r="P254" s="226"/>
      <c r="Q254" s="226"/>
      <c r="S254" s="222"/>
      <c r="T254" s="227"/>
      <c r="W254" s="228">
        <f>SUM($W$255:$W$256)</f>
        <v>0</v>
      </c>
      <c r="Y254" s="228">
        <f>SUM($Y$255:$Y$256)</f>
        <v>0</v>
      </c>
      <c r="AA254" s="229">
        <f>SUM($AA$255:$AA$256)</f>
        <v>0</v>
      </c>
      <c r="AR254" s="230" t="s">
        <v>75</v>
      </c>
      <c r="AT254" s="230" t="s">
        <v>66</v>
      </c>
      <c r="AU254" s="230" t="s">
        <v>18</v>
      </c>
      <c r="AY254" s="230" t="s">
        <v>117</v>
      </c>
      <c r="BK254" s="231">
        <f>SUM($BK$255:$BK$256)</f>
        <v>0</v>
      </c>
    </row>
    <row r="255" spans="2:65" s="98" customFormat="1" ht="15.75" customHeight="1">
      <c r="B255" s="116"/>
      <c r="C255" s="234" t="s">
        <v>443</v>
      </c>
      <c r="D255" s="234" t="s">
        <v>118</v>
      </c>
      <c r="E255" s="235" t="s">
        <v>444</v>
      </c>
      <c r="F255" s="236" t="s">
        <v>445</v>
      </c>
      <c r="G255" s="237"/>
      <c r="H255" s="237"/>
      <c r="I255" s="237"/>
      <c r="J255" s="238" t="s">
        <v>220</v>
      </c>
      <c r="K255" s="239">
        <v>2</v>
      </c>
      <c r="L255" s="281"/>
      <c r="M255" s="280"/>
      <c r="N255" s="240">
        <f>ROUND($L$255*$K$255,2)</f>
        <v>0</v>
      </c>
      <c r="O255" s="237"/>
      <c r="P255" s="237"/>
      <c r="Q255" s="237"/>
      <c r="R255" s="241"/>
      <c r="S255" s="116"/>
      <c r="T255" s="242"/>
      <c r="U255" s="243" t="s">
        <v>37</v>
      </c>
      <c r="X255" s="244">
        <v>0</v>
      </c>
      <c r="Y255" s="244">
        <f>$X$255*$K$255</f>
        <v>0</v>
      </c>
      <c r="Z255" s="244">
        <v>0</v>
      </c>
      <c r="AA255" s="245">
        <f>$Z$255*$K$255</f>
        <v>0</v>
      </c>
      <c r="AR255" s="188" t="s">
        <v>204</v>
      </c>
      <c r="AT255" s="188" t="s">
        <v>118</v>
      </c>
      <c r="AU255" s="188" t="s">
        <v>75</v>
      </c>
      <c r="AY255" s="98" t="s">
        <v>117</v>
      </c>
      <c r="BE255" s="246">
        <f>IF($U$255="základní",$N$255,0)</f>
        <v>0</v>
      </c>
      <c r="BF255" s="246">
        <f>IF($U$255="snížená",$N$255,0)</f>
        <v>0</v>
      </c>
      <c r="BG255" s="246">
        <f>IF($U$255="zákl. přenesená",$N$255,0)</f>
        <v>0</v>
      </c>
      <c r="BH255" s="246">
        <f>IF($U$255="sníž. přenesená",$N$255,0)</f>
        <v>0</v>
      </c>
      <c r="BI255" s="246">
        <f>IF($U$255="nulová",$N$255,0)</f>
        <v>0</v>
      </c>
      <c r="BJ255" s="188" t="s">
        <v>18</v>
      </c>
      <c r="BK255" s="246">
        <f>ROUND($L$255*$K$255,2)</f>
        <v>0</v>
      </c>
      <c r="BL255" s="188" t="s">
        <v>204</v>
      </c>
      <c r="BM255" s="188" t="s">
        <v>446</v>
      </c>
    </row>
    <row r="256" spans="2:47" s="98" customFormat="1" ht="16.5" customHeight="1">
      <c r="B256" s="116"/>
      <c r="F256" s="247" t="s">
        <v>447</v>
      </c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16"/>
      <c r="T256" s="248"/>
      <c r="AA256" s="154"/>
      <c r="AT256" s="98" t="s">
        <v>126</v>
      </c>
      <c r="AU256" s="98" t="s">
        <v>75</v>
      </c>
    </row>
    <row r="257" spans="2:63" s="223" customFormat="1" ht="30.75" customHeight="1">
      <c r="B257" s="222"/>
      <c r="D257" s="232" t="s">
        <v>94</v>
      </c>
      <c r="N257" s="233">
        <f>$BK$257</f>
        <v>0</v>
      </c>
      <c r="O257" s="226"/>
      <c r="P257" s="226"/>
      <c r="Q257" s="226"/>
      <c r="S257" s="222"/>
      <c r="T257" s="227"/>
      <c r="W257" s="228">
        <f>SUM($W$258:$W$260)</f>
        <v>0</v>
      </c>
      <c r="Y257" s="228">
        <f>SUM($Y$258:$Y$260)</f>
        <v>0</v>
      </c>
      <c r="AA257" s="229">
        <f>SUM($AA$258:$AA$260)</f>
        <v>16.711199999999998</v>
      </c>
      <c r="AR257" s="230" t="s">
        <v>75</v>
      </c>
      <c r="AT257" s="230" t="s">
        <v>66</v>
      </c>
      <c r="AU257" s="230" t="s">
        <v>18</v>
      </c>
      <c r="AY257" s="230" t="s">
        <v>117</v>
      </c>
      <c r="BK257" s="231">
        <f>SUM($BK$258:$BK$260)</f>
        <v>0</v>
      </c>
    </row>
    <row r="258" spans="2:65" s="98" customFormat="1" ht="39" customHeight="1">
      <c r="B258" s="116"/>
      <c r="C258" s="234" t="s">
        <v>448</v>
      </c>
      <c r="D258" s="234" t="s">
        <v>118</v>
      </c>
      <c r="E258" s="235" t="s">
        <v>449</v>
      </c>
      <c r="F258" s="236" t="s">
        <v>450</v>
      </c>
      <c r="G258" s="237"/>
      <c r="H258" s="237"/>
      <c r="I258" s="237"/>
      <c r="J258" s="238" t="s">
        <v>147</v>
      </c>
      <c r="K258" s="239">
        <v>2785.2</v>
      </c>
      <c r="L258" s="281"/>
      <c r="M258" s="280"/>
      <c r="N258" s="240">
        <f>ROUND($L$258*$K$258,2)</f>
        <v>0</v>
      </c>
      <c r="O258" s="237"/>
      <c r="P258" s="237"/>
      <c r="Q258" s="237"/>
      <c r="R258" s="241" t="s">
        <v>122</v>
      </c>
      <c r="S258" s="116"/>
      <c r="T258" s="242"/>
      <c r="U258" s="243" t="s">
        <v>37</v>
      </c>
      <c r="X258" s="244">
        <v>0</v>
      </c>
      <c r="Y258" s="244">
        <f>$X$258*$K$258</f>
        <v>0</v>
      </c>
      <c r="Z258" s="244">
        <v>0.006</v>
      </c>
      <c r="AA258" s="245">
        <f>$Z$258*$K$258</f>
        <v>16.711199999999998</v>
      </c>
      <c r="AR258" s="188" t="s">
        <v>204</v>
      </c>
      <c r="AT258" s="188" t="s">
        <v>118</v>
      </c>
      <c r="AU258" s="188" t="s">
        <v>75</v>
      </c>
      <c r="AY258" s="98" t="s">
        <v>117</v>
      </c>
      <c r="BE258" s="246">
        <f>IF($U$258="základní",$N$258,0)</f>
        <v>0</v>
      </c>
      <c r="BF258" s="246">
        <f>IF($U$258="snížená",$N$258,0)</f>
        <v>0</v>
      </c>
      <c r="BG258" s="246">
        <f>IF($U$258="zákl. přenesená",$N$258,0)</f>
        <v>0</v>
      </c>
      <c r="BH258" s="246">
        <f>IF($U$258="sníž. přenesená",$N$258,0)</f>
        <v>0</v>
      </c>
      <c r="BI258" s="246">
        <f>IF($U$258="nulová",$N$258,0)</f>
        <v>0</v>
      </c>
      <c r="BJ258" s="188" t="s">
        <v>18</v>
      </c>
      <c r="BK258" s="246">
        <f>ROUND($L$258*$K$258,2)</f>
        <v>0</v>
      </c>
      <c r="BL258" s="188" t="s">
        <v>204</v>
      </c>
      <c r="BM258" s="188" t="s">
        <v>451</v>
      </c>
    </row>
    <row r="259" spans="2:47" s="98" customFormat="1" ht="16.5" customHeight="1">
      <c r="B259" s="116"/>
      <c r="F259" s="247" t="s">
        <v>452</v>
      </c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16"/>
      <c r="T259" s="248"/>
      <c r="AA259" s="154"/>
      <c r="AT259" s="98" t="s">
        <v>126</v>
      </c>
      <c r="AU259" s="98" t="s">
        <v>75</v>
      </c>
    </row>
    <row r="260" spans="2:51" s="98" customFormat="1" ht="15.75" customHeight="1">
      <c r="B260" s="249"/>
      <c r="E260" s="250"/>
      <c r="F260" s="251" t="s">
        <v>453</v>
      </c>
      <c r="G260" s="252"/>
      <c r="H260" s="252"/>
      <c r="I260" s="252"/>
      <c r="K260" s="253">
        <v>2785.2</v>
      </c>
      <c r="S260" s="249"/>
      <c r="T260" s="254"/>
      <c r="AA260" s="255"/>
      <c r="AT260" s="250" t="s">
        <v>137</v>
      </c>
      <c r="AU260" s="250" t="s">
        <v>75</v>
      </c>
      <c r="AV260" s="250" t="s">
        <v>75</v>
      </c>
      <c r="AW260" s="250" t="s">
        <v>82</v>
      </c>
      <c r="AX260" s="250" t="s">
        <v>18</v>
      </c>
      <c r="AY260" s="250" t="s">
        <v>117</v>
      </c>
    </row>
    <row r="261" spans="2:63" s="223" customFormat="1" ht="30.75" customHeight="1">
      <c r="B261" s="222"/>
      <c r="D261" s="232" t="s">
        <v>95</v>
      </c>
      <c r="N261" s="233">
        <f>$BK$261</f>
        <v>0</v>
      </c>
      <c r="O261" s="226"/>
      <c r="P261" s="226"/>
      <c r="Q261" s="226"/>
      <c r="S261" s="222"/>
      <c r="T261" s="227"/>
      <c r="W261" s="228">
        <f>SUM($W$262:$W$291)</f>
        <v>0</v>
      </c>
      <c r="Y261" s="228">
        <f>SUM($Y$262:$Y$291)</f>
        <v>0</v>
      </c>
      <c r="AA261" s="229">
        <f>SUM($AA$262:$AA$291)</f>
        <v>4.23192</v>
      </c>
      <c r="AR261" s="230" t="s">
        <v>75</v>
      </c>
      <c r="AT261" s="230" t="s">
        <v>66</v>
      </c>
      <c r="AU261" s="230" t="s">
        <v>18</v>
      </c>
      <c r="AY261" s="230" t="s">
        <v>117</v>
      </c>
      <c r="BK261" s="231">
        <f>SUM($BK$262:$BK$291)</f>
        <v>0</v>
      </c>
    </row>
    <row r="262" spans="2:65" s="98" customFormat="1" ht="27" customHeight="1">
      <c r="B262" s="116"/>
      <c r="C262" s="234" t="s">
        <v>454</v>
      </c>
      <c r="D262" s="234" t="s">
        <v>118</v>
      </c>
      <c r="E262" s="235" t="s">
        <v>455</v>
      </c>
      <c r="F262" s="236" t="s">
        <v>456</v>
      </c>
      <c r="G262" s="237"/>
      <c r="H262" s="237"/>
      <c r="I262" s="237"/>
      <c r="J262" s="238" t="s">
        <v>147</v>
      </c>
      <c r="K262" s="239">
        <v>530.4</v>
      </c>
      <c r="L262" s="281"/>
      <c r="M262" s="280"/>
      <c r="N262" s="240">
        <f>ROUND($L$262*$K$262,2)</f>
        <v>0</v>
      </c>
      <c r="O262" s="237"/>
      <c r="P262" s="237"/>
      <c r="Q262" s="237"/>
      <c r="R262" s="241" t="s">
        <v>122</v>
      </c>
      <c r="S262" s="116"/>
      <c r="T262" s="242"/>
      <c r="U262" s="243" t="s">
        <v>37</v>
      </c>
      <c r="X262" s="244">
        <v>0</v>
      </c>
      <c r="Y262" s="244">
        <f>$X$262*$K$262</f>
        <v>0</v>
      </c>
      <c r="Z262" s="244">
        <v>0.00326</v>
      </c>
      <c r="AA262" s="245">
        <f>$Z$262*$K$262</f>
        <v>1.7291039999999998</v>
      </c>
      <c r="AR262" s="188" t="s">
        <v>204</v>
      </c>
      <c r="AT262" s="188" t="s">
        <v>118</v>
      </c>
      <c r="AU262" s="188" t="s">
        <v>75</v>
      </c>
      <c r="AY262" s="98" t="s">
        <v>117</v>
      </c>
      <c r="BE262" s="246">
        <f>IF($U$262="základní",$N$262,0)</f>
        <v>0</v>
      </c>
      <c r="BF262" s="246">
        <f>IF($U$262="snížená",$N$262,0)</f>
        <v>0</v>
      </c>
      <c r="BG262" s="246">
        <f>IF($U$262="zákl. přenesená",$N$262,0)</f>
        <v>0</v>
      </c>
      <c r="BH262" s="246">
        <f>IF($U$262="sníž. přenesená",$N$262,0)</f>
        <v>0</v>
      </c>
      <c r="BI262" s="246">
        <f>IF($U$262="nulová",$N$262,0)</f>
        <v>0</v>
      </c>
      <c r="BJ262" s="188" t="s">
        <v>18</v>
      </c>
      <c r="BK262" s="246">
        <f>ROUND($L$262*$K$262,2)</f>
        <v>0</v>
      </c>
      <c r="BL262" s="188" t="s">
        <v>204</v>
      </c>
      <c r="BM262" s="188" t="s">
        <v>457</v>
      </c>
    </row>
    <row r="263" spans="2:47" s="98" customFormat="1" ht="16.5" customHeight="1">
      <c r="B263" s="116"/>
      <c r="F263" s="247" t="s">
        <v>458</v>
      </c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16"/>
      <c r="T263" s="248"/>
      <c r="AA263" s="154"/>
      <c r="AT263" s="98" t="s">
        <v>126</v>
      </c>
      <c r="AU263" s="98" t="s">
        <v>75</v>
      </c>
    </row>
    <row r="264" spans="2:51" s="98" customFormat="1" ht="15.75" customHeight="1">
      <c r="B264" s="249"/>
      <c r="E264" s="250"/>
      <c r="F264" s="251" t="s">
        <v>459</v>
      </c>
      <c r="G264" s="252"/>
      <c r="H264" s="252"/>
      <c r="I264" s="252"/>
      <c r="K264" s="253">
        <v>530.4</v>
      </c>
      <c r="S264" s="249"/>
      <c r="T264" s="254"/>
      <c r="AA264" s="255"/>
      <c r="AT264" s="250" t="s">
        <v>137</v>
      </c>
      <c r="AU264" s="250" t="s">
        <v>75</v>
      </c>
      <c r="AV264" s="250" t="s">
        <v>75</v>
      </c>
      <c r="AW264" s="250" t="s">
        <v>82</v>
      </c>
      <c r="AX264" s="250" t="s">
        <v>18</v>
      </c>
      <c r="AY264" s="250" t="s">
        <v>117</v>
      </c>
    </row>
    <row r="265" spans="2:65" s="98" customFormat="1" ht="27" customHeight="1">
      <c r="B265" s="116"/>
      <c r="C265" s="234" t="s">
        <v>460</v>
      </c>
      <c r="D265" s="234" t="s">
        <v>118</v>
      </c>
      <c r="E265" s="235" t="s">
        <v>461</v>
      </c>
      <c r="F265" s="236" t="s">
        <v>462</v>
      </c>
      <c r="G265" s="237"/>
      <c r="H265" s="237"/>
      <c r="I265" s="237"/>
      <c r="J265" s="238" t="s">
        <v>220</v>
      </c>
      <c r="K265" s="239">
        <v>12</v>
      </c>
      <c r="L265" s="281"/>
      <c r="M265" s="280"/>
      <c r="N265" s="240">
        <f>ROUND($L$265*$K$265,2)</f>
        <v>0</v>
      </c>
      <c r="O265" s="237"/>
      <c r="P265" s="237"/>
      <c r="Q265" s="237"/>
      <c r="R265" s="241" t="s">
        <v>122</v>
      </c>
      <c r="S265" s="116"/>
      <c r="T265" s="242"/>
      <c r="U265" s="243" t="s">
        <v>37</v>
      </c>
      <c r="X265" s="244">
        <v>0</v>
      </c>
      <c r="Y265" s="244">
        <f>$X$265*$K$265</f>
        <v>0</v>
      </c>
      <c r="Z265" s="244">
        <v>0.00261</v>
      </c>
      <c r="AA265" s="245">
        <f>$Z$265*$K$265</f>
        <v>0.03132</v>
      </c>
      <c r="AR265" s="188" t="s">
        <v>204</v>
      </c>
      <c r="AT265" s="188" t="s">
        <v>118</v>
      </c>
      <c r="AU265" s="188" t="s">
        <v>75</v>
      </c>
      <c r="AY265" s="98" t="s">
        <v>117</v>
      </c>
      <c r="BE265" s="246">
        <f>IF($U$265="základní",$N$265,0)</f>
        <v>0</v>
      </c>
      <c r="BF265" s="246">
        <f>IF($U$265="snížená",$N$265,0)</f>
        <v>0</v>
      </c>
      <c r="BG265" s="246">
        <f>IF($U$265="zákl. přenesená",$N$265,0)</f>
        <v>0</v>
      </c>
      <c r="BH265" s="246">
        <f>IF($U$265="sníž. přenesená",$N$265,0)</f>
        <v>0</v>
      </c>
      <c r="BI265" s="246">
        <f>IF($U$265="nulová",$N$265,0)</f>
        <v>0</v>
      </c>
      <c r="BJ265" s="188" t="s">
        <v>18</v>
      </c>
      <c r="BK265" s="246">
        <f>ROUND($L$265*$K$265,2)</f>
        <v>0</v>
      </c>
      <c r="BL265" s="188" t="s">
        <v>204</v>
      </c>
      <c r="BM265" s="188" t="s">
        <v>463</v>
      </c>
    </row>
    <row r="266" spans="2:47" s="98" customFormat="1" ht="16.5" customHeight="1">
      <c r="B266" s="116"/>
      <c r="F266" s="247" t="s">
        <v>464</v>
      </c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16"/>
      <c r="T266" s="248"/>
      <c r="AA266" s="154"/>
      <c r="AT266" s="98" t="s">
        <v>126</v>
      </c>
      <c r="AU266" s="98" t="s">
        <v>75</v>
      </c>
    </row>
    <row r="267" spans="2:51" s="98" customFormat="1" ht="15.75" customHeight="1">
      <c r="B267" s="249"/>
      <c r="E267" s="250"/>
      <c r="F267" s="251" t="s">
        <v>465</v>
      </c>
      <c r="G267" s="252"/>
      <c r="H267" s="252"/>
      <c r="I267" s="252"/>
      <c r="K267" s="253">
        <v>12</v>
      </c>
      <c r="S267" s="249"/>
      <c r="T267" s="254"/>
      <c r="AA267" s="255"/>
      <c r="AT267" s="250" t="s">
        <v>137</v>
      </c>
      <c r="AU267" s="250" t="s">
        <v>75</v>
      </c>
      <c r="AV267" s="250" t="s">
        <v>75</v>
      </c>
      <c r="AW267" s="250" t="s">
        <v>82</v>
      </c>
      <c r="AX267" s="250" t="s">
        <v>18</v>
      </c>
      <c r="AY267" s="250" t="s">
        <v>117</v>
      </c>
    </row>
    <row r="268" spans="2:65" s="98" customFormat="1" ht="27" customHeight="1">
      <c r="B268" s="116"/>
      <c r="C268" s="234" t="s">
        <v>466</v>
      </c>
      <c r="D268" s="234" t="s">
        <v>118</v>
      </c>
      <c r="E268" s="235" t="s">
        <v>467</v>
      </c>
      <c r="F268" s="236" t="s">
        <v>468</v>
      </c>
      <c r="G268" s="237"/>
      <c r="H268" s="237"/>
      <c r="I268" s="237"/>
      <c r="J268" s="238" t="s">
        <v>220</v>
      </c>
      <c r="K268" s="239">
        <v>24</v>
      </c>
      <c r="L268" s="281"/>
      <c r="M268" s="280"/>
      <c r="N268" s="240">
        <f>ROUND($L$268*$K$268,2)</f>
        <v>0</v>
      </c>
      <c r="O268" s="237"/>
      <c r="P268" s="237"/>
      <c r="Q268" s="237"/>
      <c r="R268" s="241" t="s">
        <v>122</v>
      </c>
      <c r="S268" s="116"/>
      <c r="T268" s="242"/>
      <c r="U268" s="243" t="s">
        <v>37</v>
      </c>
      <c r="X268" s="244">
        <v>0</v>
      </c>
      <c r="Y268" s="244">
        <f>$X$268*$K$268</f>
        <v>0</v>
      </c>
      <c r="Z268" s="244">
        <v>0.00305</v>
      </c>
      <c r="AA268" s="245">
        <f>$Z$268*$K$268</f>
        <v>0.0732</v>
      </c>
      <c r="AR268" s="188" t="s">
        <v>204</v>
      </c>
      <c r="AT268" s="188" t="s">
        <v>118</v>
      </c>
      <c r="AU268" s="188" t="s">
        <v>75</v>
      </c>
      <c r="AY268" s="98" t="s">
        <v>117</v>
      </c>
      <c r="BE268" s="246">
        <f>IF($U$268="základní",$N$268,0)</f>
        <v>0</v>
      </c>
      <c r="BF268" s="246">
        <f>IF($U$268="snížená",$N$268,0)</f>
        <v>0</v>
      </c>
      <c r="BG268" s="246">
        <f>IF($U$268="zákl. přenesená",$N$268,0)</f>
        <v>0</v>
      </c>
      <c r="BH268" s="246">
        <f>IF($U$268="sníž. přenesená",$N$268,0)</f>
        <v>0</v>
      </c>
      <c r="BI268" s="246">
        <f>IF($U$268="nulová",$N$268,0)</f>
        <v>0</v>
      </c>
      <c r="BJ268" s="188" t="s">
        <v>18</v>
      </c>
      <c r="BK268" s="246">
        <f>ROUND($L$268*$K$268,2)</f>
        <v>0</v>
      </c>
      <c r="BL268" s="188" t="s">
        <v>204</v>
      </c>
      <c r="BM268" s="188" t="s">
        <v>469</v>
      </c>
    </row>
    <row r="269" spans="2:47" s="98" customFormat="1" ht="16.5" customHeight="1">
      <c r="B269" s="116"/>
      <c r="F269" s="285" t="s">
        <v>470</v>
      </c>
      <c r="G269" s="286"/>
      <c r="H269" s="286"/>
      <c r="I269" s="286"/>
      <c r="J269" s="286"/>
      <c r="K269" s="286"/>
      <c r="L269" s="286"/>
      <c r="M269" s="286"/>
      <c r="N269" s="286"/>
      <c r="O269" s="286"/>
      <c r="P269" s="286"/>
      <c r="Q269" s="286"/>
      <c r="R269" s="286"/>
      <c r="S269" s="116"/>
      <c r="T269" s="248"/>
      <c r="AA269" s="154"/>
      <c r="AT269" s="98" t="s">
        <v>126</v>
      </c>
      <c r="AU269" s="98" t="s">
        <v>75</v>
      </c>
    </row>
    <row r="270" spans="2:51" s="98" customFormat="1" ht="15.75" customHeight="1">
      <c r="B270" s="249"/>
      <c r="E270" s="250"/>
      <c r="F270" s="251" t="s">
        <v>471</v>
      </c>
      <c r="G270" s="252"/>
      <c r="H270" s="252"/>
      <c r="I270" s="252"/>
      <c r="K270" s="253">
        <v>24</v>
      </c>
      <c r="S270" s="249"/>
      <c r="T270" s="254"/>
      <c r="AA270" s="255"/>
      <c r="AT270" s="250" t="s">
        <v>137</v>
      </c>
      <c r="AU270" s="250" t="s">
        <v>75</v>
      </c>
      <c r="AV270" s="250" t="s">
        <v>75</v>
      </c>
      <c r="AW270" s="250" t="s">
        <v>82</v>
      </c>
      <c r="AX270" s="250" t="s">
        <v>18</v>
      </c>
      <c r="AY270" s="250" t="s">
        <v>117</v>
      </c>
    </row>
    <row r="271" spans="2:65" s="98" customFormat="1" ht="27" customHeight="1">
      <c r="B271" s="116"/>
      <c r="C271" s="234" t="s">
        <v>472</v>
      </c>
      <c r="D271" s="234" t="s">
        <v>118</v>
      </c>
      <c r="E271" s="235" t="s">
        <v>473</v>
      </c>
      <c r="F271" s="236" t="s">
        <v>474</v>
      </c>
      <c r="G271" s="237"/>
      <c r="H271" s="237"/>
      <c r="I271" s="237"/>
      <c r="J271" s="238" t="s">
        <v>220</v>
      </c>
      <c r="K271" s="239">
        <v>3</v>
      </c>
      <c r="L271" s="281"/>
      <c r="M271" s="280"/>
      <c r="N271" s="240">
        <f>ROUND($L$271*$K$271,2)</f>
        <v>0</v>
      </c>
      <c r="O271" s="237"/>
      <c r="P271" s="237"/>
      <c r="Q271" s="237"/>
      <c r="R271" s="241" t="s">
        <v>122</v>
      </c>
      <c r="S271" s="116"/>
      <c r="T271" s="242"/>
      <c r="U271" s="243" t="s">
        <v>37</v>
      </c>
      <c r="X271" s="244">
        <v>0</v>
      </c>
      <c r="Y271" s="244">
        <f>$X$271*$K$271</f>
        <v>0</v>
      </c>
      <c r="Z271" s="244">
        <v>0.00324</v>
      </c>
      <c r="AA271" s="245">
        <f>$Z$271*$K$271</f>
        <v>0.00972</v>
      </c>
      <c r="AR271" s="188" t="s">
        <v>204</v>
      </c>
      <c r="AT271" s="188" t="s">
        <v>118</v>
      </c>
      <c r="AU271" s="188" t="s">
        <v>75</v>
      </c>
      <c r="AY271" s="98" t="s">
        <v>117</v>
      </c>
      <c r="BE271" s="246">
        <f>IF($U$271="základní",$N$271,0)</f>
        <v>0</v>
      </c>
      <c r="BF271" s="246">
        <f>IF($U$271="snížená",$N$271,0)</f>
        <v>0</v>
      </c>
      <c r="BG271" s="246">
        <f>IF($U$271="zákl. přenesená",$N$271,0)</f>
        <v>0</v>
      </c>
      <c r="BH271" s="246">
        <f>IF($U$271="sníž. přenesená",$N$271,0)</f>
        <v>0</v>
      </c>
      <c r="BI271" s="246">
        <f>IF($U$271="nulová",$N$271,0)</f>
        <v>0</v>
      </c>
      <c r="BJ271" s="188" t="s">
        <v>18</v>
      </c>
      <c r="BK271" s="246">
        <f>ROUND($L$271*$K$271,2)</f>
        <v>0</v>
      </c>
      <c r="BL271" s="188" t="s">
        <v>204</v>
      </c>
      <c r="BM271" s="188" t="s">
        <v>475</v>
      </c>
    </row>
    <row r="272" spans="2:47" s="98" customFormat="1" ht="16.5" customHeight="1">
      <c r="B272" s="116"/>
      <c r="F272" s="247" t="s">
        <v>476</v>
      </c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16"/>
      <c r="T272" s="248"/>
      <c r="AA272" s="154"/>
      <c r="AT272" s="98" t="s">
        <v>126</v>
      </c>
      <c r="AU272" s="98" t="s">
        <v>75</v>
      </c>
    </row>
    <row r="273" spans="2:65" s="98" customFormat="1" ht="27" customHeight="1">
      <c r="B273" s="116"/>
      <c r="C273" s="234" t="s">
        <v>477</v>
      </c>
      <c r="D273" s="234" t="s">
        <v>118</v>
      </c>
      <c r="E273" s="235" t="s">
        <v>478</v>
      </c>
      <c r="F273" s="236" t="s">
        <v>479</v>
      </c>
      <c r="G273" s="237"/>
      <c r="H273" s="237"/>
      <c r="I273" s="237"/>
      <c r="J273" s="238" t="s">
        <v>220</v>
      </c>
      <c r="K273" s="239">
        <v>12</v>
      </c>
      <c r="L273" s="281"/>
      <c r="M273" s="280"/>
      <c r="N273" s="240">
        <f>ROUND($L$273*$K$273,2)</f>
        <v>0</v>
      </c>
      <c r="O273" s="237"/>
      <c r="P273" s="237"/>
      <c r="Q273" s="237"/>
      <c r="R273" s="241" t="s">
        <v>122</v>
      </c>
      <c r="S273" s="116"/>
      <c r="T273" s="242"/>
      <c r="U273" s="243" t="s">
        <v>37</v>
      </c>
      <c r="X273" s="244">
        <v>0</v>
      </c>
      <c r="Y273" s="244">
        <f>$X$273*$K$273</f>
        <v>0</v>
      </c>
      <c r="Z273" s="244">
        <v>0.00251</v>
      </c>
      <c r="AA273" s="245">
        <f>$Z$273*$K$273</f>
        <v>0.03012</v>
      </c>
      <c r="AR273" s="188" t="s">
        <v>204</v>
      </c>
      <c r="AT273" s="188" t="s">
        <v>118</v>
      </c>
      <c r="AU273" s="188" t="s">
        <v>75</v>
      </c>
      <c r="AY273" s="98" t="s">
        <v>117</v>
      </c>
      <c r="BE273" s="246">
        <f>IF($U$273="základní",$N$273,0)</f>
        <v>0</v>
      </c>
      <c r="BF273" s="246">
        <f>IF($U$273="snížená",$N$273,0)</f>
        <v>0</v>
      </c>
      <c r="BG273" s="246">
        <f>IF($U$273="zákl. přenesená",$N$273,0)</f>
        <v>0</v>
      </c>
      <c r="BH273" s="246">
        <f>IF($U$273="sníž. přenesená",$N$273,0)</f>
        <v>0</v>
      </c>
      <c r="BI273" s="246">
        <f>IF($U$273="nulová",$N$273,0)</f>
        <v>0</v>
      </c>
      <c r="BJ273" s="188" t="s">
        <v>18</v>
      </c>
      <c r="BK273" s="246">
        <f>ROUND($L$273*$K$273,2)</f>
        <v>0</v>
      </c>
      <c r="BL273" s="188" t="s">
        <v>204</v>
      </c>
      <c r="BM273" s="188" t="s">
        <v>480</v>
      </c>
    </row>
    <row r="274" spans="2:47" s="98" customFormat="1" ht="16.5" customHeight="1">
      <c r="B274" s="116"/>
      <c r="F274" s="285" t="s">
        <v>481</v>
      </c>
      <c r="G274" s="286"/>
      <c r="H274" s="286"/>
      <c r="I274" s="286"/>
      <c r="J274" s="286"/>
      <c r="K274" s="286"/>
      <c r="L274" s="286"/>
      <c r="M274" s="286"/>
      <c r="N274" s="286"/>
      <c r="O274" s="286"/>
      <c r="P274" s="286"/>
      <c r="Q274" s="286"/>
      <c r="R274" s="286"/>
      <c r="S274" s="116"/>
      <c r="T274" s="248"/>
      <c r="AA274" s="154"/>
      <c r="AT274" s="98" t="s">
        <v>126</v>
      </c>
      <c r="AU274" s="98" t="s">
        <v>75</v>
      </c>
    </row>
    <row r="275" spans="2:65" s="98" customFormat="1" ht="27" customHeight="1">
      <c r="B275" s="116"/>
      <c r="C275" s="234" t="s">
        <v>482</v>
      </c>
      <c r="D275" s="234" t="s">
        <v>118</v>
      </c>
      <c r="E275" s="235" t="s">
        <v>483</v>
      </c>
      <c r="F275" s="236" t="s">
        <v>484</v>
      </c>
      <c r="G275" s="237"/>
      <c r="H275" s="237"/>
      <c r="I275" s="237"/>
      <c r="J275" s="238" t="s">
        <v>220</v>
      </c>
      <c r="K275" s="239">
        <v>24</v>
      </c>
      <c r="L275" s="281"/>
      <c r="M275" s="280"/>
      <c r="N275" s="240">
        <f>ROUND($L$275*$K$275,2)</f>
        <v>0</v>
      </c>
      <c r="O275" s="237"/>
      <c r="P275" s="237"/>
      <c r="Q275" s="237"/>
      <c r="R275" s="241" t="s">
        <v>122</v>
      </c>
      <c r="S275" s="116"/>
      <c r="T275" s="242"/>
      <c r="U275" s="243" t="s">
        <v>37</v>
      </c>
      <c r="X275" s="244">
        <v>0</v>
      </c>
      <c r="Y275" s="244">
        <f>$X$275*$K$275</f>
        <v>0</v>
      </c>
      <c r="Z275" s="244">
        <v>0.00303</v>
      </c>
      <c r="AA275" s="245">
        <f>$Z$275*$K$275</f>
        <v>0.07272</v>
      </c>
      <c r="AR275" s="188" t="s">
        <v>204</v>
      </c>
      <c r="AT275" s="188" t="s">
        <v>118</v>
      </c>
      <c r="AU275" s="188" t="s">
        <v>75</v>
      </c>
      <c r="AY275" s="98" t="s">
        <v>117</v>
      </c>
      <c r="BE275" s="246">
        <f>IF($U$275="základní",$N$275,0)</f>
        <v>0</v>
      </c>
      <c r="BF275" s="246">
        <f>IF($U$275="snížená",$N$275,0)</f>
        <v>0</v>
      </c>
      <c r="BG275" s="246">
        <f>IF($U$275="zákl. přenesená",$N$275,0)</f>
        <v>0</v>
      </c>
      <c r="BH275" s="246">
        <f>IF($U$275="sníž. přenesená",$N$275,0)</f>
        <v>0</v>
      </c>
      <c r="BI275" s="246">
        <f>IF($U$275="nulová",$N$275,0)</f>
        <v>0</v>
      </c>
      <c r="BJ275" s="188" t="s">
        <v>18</v>
      </c>
      <c r="BK275" s="246">
        <f>ROUND($L$275*$K$275,2)</f>
        <v>0</v>
      </c>
      <c r="BL275" s="188" t="s">
        <v>204</v>
      </c>
      <c r="BM275" s="188" t="s">
        <v>485</v>
      </c>
    </row>
    <row r="276" spans="2:47" s="98" customFormat="1" ht="16.5" customHeight="1">
      <c r="B276" s="116"/>
      <c r="F276" s="285" t="s">
        <v>486</v>
      </c>
      <c r="G276" s="286"/>
      <c r="H276" s="286"/>
      <c r="I276" s="286"/>
      <c r="J276" s="286"/>
      <c r="K276" s="286"/>
      <c r="L276" s="286"/>
      <c r="M276" s="286"/>
      <c r="N276" s="286"/>
      <c r="O276" s="286"/>
      <c r="P276" s="286"/>
      <c r="Q276" s="286"/>
      <c r="R276" s="286"/>
      <c r="S276" s="116"/>
      <c r="T276" s="248"/>
      <c r="AA276" s="154"/>
      <c r="AT276" s="98" t="s">
        <v>126</v>
      </c>
      <c r="AU276" s="98" t="s">
        <v>75</v>
      </c>
    </row>
    <row r="277" spans="2:65" s="98" customFormat="1" ht="27" customHeight="1">
      <c r="B277" s="116"/>
      <c r="C277" s="234" t="s">
        <v>487</v>
      </c>
      <c r="D277" s="234" t="s">
        <v>118</v>
      </c>
      <c r="E277" s="235" t="s">
        <v>488</v>
      </c>
      <c r="F277" s="236" t="s">
        <v>489</v>
      </c>
      <c r="G277" s="237"/>
      <c r="H277" s="237"/>
      <c r="I277" s="237"/>
      <c r="J277" s="238" t="s">
        <v>220</v>
      </c>
      <c r="K277" s="239">
        <v>3</v>
      </c>
      <c r="L277" s="281"/>
      <c r="M277" s="280"/>
      <c r="N277" s="240">
        <f>ROUND($L$277*$K$277,2)</f>
        <v>0</v>
      </c>
      <c r="O277" s="237"/>
      <c r="P277" s="237"/>
      <c r="Q277" s="237"/>
      <c r="R277" s="241" t="s">
        <v>122</v>
      </c>
      <c r="S277" s="116"/>
      <c r="T277" s="242"/>
      <c r="U277" s="243" t="s">
        <v>37</v>
      </c>
      <c r="X277" s="244">
        <v>0</v>
      </c>
      <c r="Y277" s="244">
        <f>$X$277*$K$277</f>
        <v>0</v>
      </c>
      <c r="Z277" s="244">
        <v>0.00463</v>
      </c>
      <c r="AA277" s="245">
        <f>$Z$277*$K$277</f>
        <v>0.01389</v>
      </c>
      <c r="AR277" s="188" t="s">
        <v>204</v>
      </c>
      <c r="AT277" s="188" t="s">
        <v>118</v>
      </c>
      <c r="AU277" s="188" t="s">
        <v>75</v>
      </c>
      <c r="AY277" s="98" t="s">
        <v>117</v>
      </c>
      <c r="BE277" s="246">
        <f>IF($U$277="základní",$N$277,0)</f>
        <v>0</v>
      </c>
      <c r="BF277" s="246">
        <f>IF($U$277="snížená",$N$277,0)</f>
        <v>0</v>
      </c>
      <c r="BG277" s="246">
        <f>IF($U$277="zákl. přenesená",$N$277,0)</f>
        <v>0</v>
      </c>
      <c r="BH277" s="246">
        <f>IF($U$277="sníž. přenesená",$N$277,0)</f>
        <v>0</v>
      </c>
      <c r="BI277" s="246">
        <f>IF($U$277="nulová",$N$277,0)</f>
        <v>0</v>
      </c>
      <c r="BJ277" s="188" t="s">
        <v>18</v>
      </c>
      <c r="BK277" s="246">
        <f>ROUND($L$277*$K$277,2)</f>
        <v>0</v>
      </c>
      <c r="BL277" s="188" t="s">
        <v>204</v>
      </c>
      <c r="BM277" s="188" t="s">
        <v>490</v>
      </c>
    </row>
    <row r="278" spans="2:47" s="98" customFormat="1" ht="16.5" customHeight="1">
      <c r="B278" s="116"/>
      <c r="F278" s="247" t="s">
        <v>491</v>
      </c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16"/>
      <c r="T278" s="248"/>
      <c r="AA278" s="154"/>
      <c r="AT278" s="98" t="s">
        <v>126</v>
      </c>
      <c r="AU278" s="98" t="s">
        <v>75</v>
      </c>
    </row>
    <row r="279" spans="2:65" s="98" customFormat="1" ht="27" customHeight="1">
      <c r="B279" s="116"/>
      <c r="C279" s="234" t="s">
        <v>492</v>
      </c>
      <c r="D279" s="234" t="s">
        <v>118</v>
      </c>
      <c r="E279" s="235" t="s">
        <v>493</v>
      </c>
      <c r="F279" s="236" t="s">
        <v>494</v>
      </c>
      <c r="G279" s="237"/>
      <c r="H279" s="237"/>
      <c r="I279" s="237"/>
      <c r="J279" s="238" t="s">
        <v>220</v>
      </c>
      <c r="K279" s="239">
        <v>39</v>
      </c>
      <c r="L279" s="281"/>
      <c r="M279" s="280"/>
      <c r="N279" s="240">
        <f>ROUND($L$279*$K$279,2)</f>
        <v>0</v>
      </c>
      <c r="O279" s="237"/>
      <c r="P279" s="237"/>
      <c r="Q279" s="237"/>
      <c r="R279" s="241" t="s">
        <v>122</v>
      </c>
      <c r="S279" s="116"/>
      <c r="T279" s="242"/>
      <c r="U279" s="243" t="s">
        <v>37</v>
      </c>
      <c r="X279" s="244">
        <v>0</v>
      </c>
      <c r="Y279" s="244">
        <f>$X$279*$K$279</f>
        <v>0</v>
      </c>
      <c r="Z279" s="244">
        <v>0.00081</v>
      </c>
      <c r="AA279" s="245">
        <f>$Z$279*$K$279</f>
        <v>0.03159</v>
      </c>
      <c r="AR279" s="188" t="s">
        <v>204</v>
      </c>
      <c r="AT279" s="188" t="s">
        <v>118</v>
      </c>
      <c r="AU279" s="188" t="s">
        <v>75</v>
      </c>
      <c r="AY279" s="98" t="s">
        <v>117</v>
      </c>
      <c r="BE279" s="246">
        <f>IF($U$279="základní",$N$279,0)</f>
        <v>0</v>
      </c>
      <c r="BF279" s="246">
        <f>IF($U$279="snížená",$N$279,0)</f>
        <v>0</v>
      </c>
      <c r="BG279" s="246">
        <f>IF($U$279="zákl. přenesená",$N$279,0)</f>
        <v>0</v>
      </c>
      <c r="BH279" s="246">
        <f>IF($U$279="sníž. přenesená",$N$279,0)</f>
        <v>0</v>
      </c>
      <c r="BI279" s="246">
        <f>IF($U$279="nulová",$N$279,0)</f>
        <v>0</v>
      </c>
      <c r="BJ279" s="188" t="s">
        <v>18</v>
      </c>
      <c r="BK279" s="246">
        <f>ROUND($L$279*$K$279,2)</f>
        <v>0</v>
      </c>
      <c r="BL279" s="188" t="s">
        <v>204</v>
      </c>
      <c r="BM279" s="188" t="s">
        <v>495</v>
      </c>
    </row>
    <row r="280" spans="2:47" s="98" customFormat="1" ht="16.5" customHeight="1">
      <c r="B280" s="116"/>
      <c r="F280" s="247" t="s">
        <v>496</v>
      </c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16"/>
      <c r="T280" s="248"/>
      <c r="AA280" s="154"/>
      <c r="AT280" s="98" t="s">
        <v>126</v>
      </c>
      <c r="AU280" s="98" t="s">
        <v>75</v>
      </c>
    </row>
    <row r="281" spans="2:65" s="98" customFormat="1" ht="27" customHeight="1">
      <c r="B281" s="116"/>
      <c r="C281" s="234" t="s">
        <v>497</v>
      </c>
      <c r="D281" s="234" t="s">
        <v>118</v>
      </c>
      <c r="E281" s="235" t="s">
        <v>498</v>
      </c>
      <c r="F281" s="236" t="s">
        <v>499</v>
      </c>
      <c r="G281" s="237"/>
      <c r="H281" s="237"/>
      <c r="I281" s="237"/>
      <c r="J281" s="238" t="s">
        <v>147</v>
      </c>
      <c r="K281" s="239">
        <v>530.4</v>
      </c>
      <c r="L281" s="281"/>
      <c r="M281" s="280"/>
      <c r="N281" s="240">
        <f>ROUND($L$281*$K$281,2)</f>
        <v>0</v>
      </c>
      <c r="O281" s="237"/>
      <c r="P281" s="237"/>
      <c r="Q281" s="237"/>
      <c r="R281" s="241" t="s">
        <v>122</v>
      </c>
      <c r="S281" s="116"/>
      <c r="T281" s="242"/>
      <c r="U281" s="243" t="s">
        <v>37</v>
      </c>
      <c r="X281" s="244">
        <v>0</v>
      </c>
      <c r="Y281" s="244">
        <f>$X$281*$K$281</f>
        <v>0</v>
      </c>
      <c r="Z281" s="244">
        <v>0.00336</v>
      </c>
      <c r="AA281" s="245">
        <f>$Z$281*$K$281</f>
        <v>1.782144</v>
      </c>
      <c r="AR281" s="188" t="s">
        <v>204</v>
      </c>
      <c r="AT281" s="188" t="s">
        <v>118</v>
      </c>
      <c r="AU281" s="188" t="s">
        <v>75</v>
      </c>
      <c r="AY281" s="98" t="s">
        <v>117</v>
      </c>
      <c r="BE281" s="246">
        <f>IF($U$281="základní",$N$281,0)</f>
        <v>0</v>
      </c>
      <c r="BF281" s="246">
        <f>IF($U$281="snížená",$N$281,0)</f>
        <v>0</v>
      </c>
      <c r="BG281" s="246">
        <f>IF($U$281="zákl. přenesená",$N$281,0)</f>
        <v>0</v>
      </c>
      <c r="BH281" s="246">
        <f>IF($U$281="sníž. přenesená",$N$281,0)</f>
        <v>0</v>
      </c>
      <c r="BI281" s="246">
        <f>IF($U$281="nulová",$N$281,0)</f>
        <v>0</v>
      </c>
      <c r="BJ281" s="188" t="s">
        <v>18</v>
      </c>
      <c r="BK281" s="246">
        <f>ROUND($L$281*$K$281,2)</f>
        <v>0</v>
      </c>
      <c r="BL281" s="188" t="s">
        <v>204</v>
      </c>
      <c r="BM281" s="188" t="s">
        <v>500</v>
      </c>
    </row>
    <row r="282" spans="2:47" s="98" customFormat="1" ht="16.5" customHeight="1">
      <c r="B282" s="116"/>
      <c r="F282" s="247" t="s">
        <v>501</v>
      </c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16"/>
      <c r="T282" s="248"/>
      <c r="AA282" s="154"/>
      <c r="AT282" s="98" t="s">
        <v>126</v>
      </c>
      <c r="AU282" s="98" t="s">
        <v>75</v>
      </c>
    </row>
    <row r="283" spans="2:51" s="98" customFormat="1" ht="15.75" customHeight="1">
      <c r="B283" s="249"/>
      <c r="E283" s="250"/>
      <c r="F283" s="251" t="s">
        <v>459</v>
      </c>
      <c r="G283" s="252"/>
      <c r="H283" s="252"/>
      <c r="I283" s="252"/>
      <c r="K283" s="253">
        <v>530.4</v>
      </c>
      <c r="S283" s="249"/>
      <c r="T283" s="254"/>
      <c r="AA283" s="255"/>
      <c r="AT283" s="250" t="s">
        <v>137</v>
      </c>
      <c r="AU283" s="250" t="s">
        <v>75</v>
      </c>
      <c r="AV283" s="250" t="s">
        <v>75</v>
      </c>
      <c r="AW283" s="250" t="s">
        <v>82</v>
      </c>
      <c r="AX283" s="250" t="s">
        <v>18</v>
      </c>
      <c r="AY283" s="250" t="s">
        <v>117</v>
      </c>
    </row>
    <row r="284" spans="2:65" s="98" customFormat="1" ht="15.75" customHeight="1">
      <c r="B284" s="116"/>
      <c r="C284" s="234" t="s">
        <v>502</v>
      </c>
      <c r="D284" s="234" t="s">
        <v>118</v>
      </c>
      <c r="E284" s="235" t="s">
        <v>503</v>
      </c>
      <c r="F284" s="236" t="s">
        <v>504</v>
      </c>
      <c r="G284" s="237"/>
      <c r="H284" s="237"/>
      <c r="I284" s="237"/>
      <c r="J284" s="238" t="s">
        <v>220</v>
      </c>
      <c r="K284" s="239">
        <v>24</v>
      </c>
      <c r="L284" s="281"/>
      <c r="M284" s="280"/>
      <c r="N284" s="240">
        <f>ROUND($L$284*$K$284,2)</f>
        <v>0</v>
      </c>
      <c r="O284" s="237"/>
      <c r="P284" s="237"/>
      <c r="Q284" s="237"/>
      <c r="R284" s="241" t="s">
        <v>122</v>
      </c>
      <c r="S284" s="116"/>
      <c r="T284" s="242"/>
      <c r="U284" s="243" t="s">
        <v>37</v>
      </c>
      <c r="X284" s="244">
        <v>0</v>
      </c>
      <c r="Y284" s="244">
        <f>$X$284*$K$284</f>
        <v>0</v>
      </c>
      <c r="Z284" s="244">
        <v>0.00115</v>
      </c>
      <c r="AA284" s="245">
        <f>$Z$284*$K$284</f>
        <v>0.0276</v>
      </c>
      <c r="AR284" s="188" t="s">
        <v>204</v>
      </c>
      <c r="AT284" s="188" t="s">
        <v>118</v>
      </c>
      <c r="AU284" s="188" t="s">
        <v>75</v>
      </c>
      <c r="AY284" s="98" t="s">
        <v>117</v>
      </c>
      <c r="BE284" s="246">
        <f>IF($U$284="základní",$N$284,0)</f>
        <v>0</v>
      </c>
      <c r="BF284" s="246">
        <f>IF($U$284="snížená",$N$284,0)</f>
        <v>0</v>
      </c>
      <c r="BG284" s="246">
        <f>IF($U$284="zákl. přenesená",$N$284,0)</f>
        <v>0</v>
      </c>
      <c r="BH284" s="246">
        <f>IF($U$284="sníž. přenesená",$N$284,0)</f>
        <v>0</v>
      </c>
      <c r="BI284" s="246">
        <f>IF($U$284="nulová",$N$284,0)</f>
        <v>0</v>
      </c>
      <c r="BJ284" s="188" t="s">
        <v>18</v>
      </c>
      <c r="BK284" s="246">
        <f>ROUND($L$284*$K$284,2)</f>
        <v>0</v>
      </c>
      <c r="BL284" s="188" t="s">
        <v>204</v>
      </c>
      <c r="BM284" s="188" t="s">
        <v>505</v>
      </c>
    </row>
    <row r="285" spans="2:47" s="98" customFormat="1" ht="16.5" customHeight="1">
      <c r="B285" s="116"/>
      <c r="F285" s="247" t="s">
        <v>506</v>
      </c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16"/>
      <c r="T285" s="248"/>
      <c r="AA285" s="154"/>
      <c r="AT285" s="98" t="s">
        <v>126</v>
      </c>
      <c r="AU285" s="98" t="s">
        <v>75</v>
      </c>
    </row>
    <row r="286" spans="2:65" s="98" customFormat="1" ht="15.75" customHeight="1">
      <c r="B286" s="116"/>
      <c r="C286" s="234" t="s">
        <v>507</v>
      </c>
      <c r="D286" s="234" t="s">
        <v>118</v>
      </c>
      <c r="E286" s="235" t="s">
        <v>508</v>
      </c>
      <c r="F286" s="236" t="s">
        <v>509</v>
      </c>
      <c r="G286" s="237"/>
      <c r="H286" s="237"/>
      <c r="I286" s="237"/>
      <c r="J286" s="238" t="s">
        <v>147</v>
      </c>
      <c r="K286" s="239">
        <v>153.6</v>
      </c>
      <c r="L286" s="281"/>
      <c r="M286" s="280"/>
      <c r="N286" s="240">
        <f>ROUND($L$286*$K$286,2)</f>
        <v>0</v>
      </c>
      <c r="O286" s="237"/>
      <c r="P286" s="237"/>
      <c r="Q286" s="237"/>
      <c r="R286" s="241" t="s">
        <v>122</v>
      </c>
      <c r="S286" s="116"/>
      <c r="T286" s="242"/>
      <c r="U286" s="243" t="s">
        <v>37</v>
      </c>
      <c r="X286" s="244">
        <v>0</v>
      </c>
      <c r="Y286" s="244">
        <f>$X$286*$K$286</f>
        <v>0</v>
      </c>
      <c r="Z286" s="244">
        <v>0.00192</v>
      </c>
      <c r="AA286" s="245">
        <f>$Z$286*$K$286</f>
        <v>0.294912</v>
      </c>
      <c r="AR286" s="188" t="s">
        <v>204</v>
      </c>
      <c r="AT286" s="188" t="s">
        <v>118</v>
      </c>
      <c r="AU286" s="188" t="s">
        <v>75</v>
      </c>
      <c r="AY286" s="98" t="s">
        <v>117</v>
      </c>
      <c r="BE286" s="246">
        <f>IF($U$286="základní",$N$286,0)</f>
        <v>0</v>
      </c>
      <c r="BF286" s="246">
        <f>IF($U$286="snížená",$N$286,0)</f>
        <v>0</v>
      </c>
      <c r="BG286" s="246">
        <f>IF($U$286="zákl. přenesená",$N$286,0)</f>
        <v>0</v>
      </c>
      <c r="BH286" s="246">
        <f>IF($U$286="sníž. přenesená",$N$286,0)</f>
        <v>0</v>
      </c>
      <c r="BI286" s="246">
        <f>IF($U$286="nulová",$N$286,0)</f>
        <v>0</v>
      </c>
      <c r="BJ286" s="188" t="s">
        <v>18</v>
      </c>
      <c r="BK286" s="246">
        <f>ROUND($L$286*$K$286,2)</f>
        <v>0</v>
      </c>
      <c r="BL286" s="188" t="s">
        <v>204</v>
      </c>
      <c r="BM286" s="188" t="s">
        <v>510</v>
      </c>
    </row>
    <row r="287" spans="2:47" s="98" customFormat="1" ht="16.5" customHeight="1">
      <c r="B287" s="116"/>
      <c r="F287" s="247" t="s">
        <v>511</v>
      </c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16"/>
      <c r="T287" s="248"/>
      <c r="AA287" s="154"/>
      <c r="AT287" s="98" t="s">
        <v>126</v>
      </c>
      <c r="AU287" s="98" t="s">
        <v>75</v>
      </c>
    </row>
    <row r="288" spans="2:51" s="98" customFormat="1" ht="15.75" customHeight="1">
      <c r="B288" s="249"/>
      <c r="E288" s="250"/>
      <c r="F288" s="251" t="s">
        <v>512</v>
      </c>
      <c r="G288" s="252"/>
      <c r="H288" s="252"/>
      <c r="I288" s="252"/>
      <c r="K288" s="253">
        <v>153.6</v>
      </c>
      <c r="S288" s="249"/>
      <c r="T288" s="254"/>
      <c r="AA288" s="255"/>
      <c r="AT288" s="250" t="s">
        <v>137</v>
      </c>
      <c r="AU288" s="250" t="s">
        <v>75</v>
      </c>
      <c r="AV288" s="250" t="s">
        <v>75</v>
      </c>
      <c r="AW288" s="250" t="s">
        <v>82</v>
      </c>
      <c r="AX288" s="250" t="s">
        <v>18</v>
      </c>
      <c r="AY288" s="250" t="s">
        <v>117</v>
      </c>
    </row>
    <row r="289" spans="2:65" s="98" customFormat="1" ht="15.75" customHeight="1">
      <c r="B289" s="116"/>
      <c r="C289" s="234" t="s">
        <v>513</v>
      </c>
      <c r="D289" s="234" t="s">
        <v>118</v>
      </c>
      <c r="E289" s="235" t="s">
        <v>514</v>
      </c>
      <c r="F289" s="236" t="s">
        <v>515</v>
      </c>
      <c r="G289" s="237"/>
      <c r="H289" s="237"/>
      <c r="I289" s="237"/>
      <c r="J289" s="238" t="s">
        <v>147</v>
      </c>
      <c r="K289" s="239">
        <v>60</v>
      </c>
      <c r="L289" s="281"/>
      <c r="M289" s="280"/>
      <c r="N289" s="240">
        <f>ROUND($L$289*$K$289,2)</f>
        <v>0</v>
      </c>
      <c r="O289" s="237"/>
      <c r="P289" s="237"/>
      <c r="Q289" s="237"/>
      <c r="R289" s="241" t="s">
        <v>122</v>
      </c>
      <c r="S289" s="116"/>
      <c r="T289" s="242"/>
      <c r="U289" s="243" t="s">
        <v>37</v>
      </c>
      <c r="X289" s="244">
        <v>0</v>
      </c>
      <c r="Y289" s="244">
        <f>$X$289*$K$289</f>
        <v>0</v>
      </c>
      <c r="Z289" s="244">
        <v>0.00226</v>
      </c>
      <c r="AA289" s="245">
        <f>$Z$289*$K$289</f>
        <v>0.1356</v>
      </c>
      <c r="AR289" s="188" t="s">
        <v>204</v>
      </c>
      <c r="AT289" s="188" t="s">
        <v>118</v>
      </c>
      <c r="AU289" s="188" t="s">
        <v>75</v>
      </c>
      <c r="AY289" s="98" t="s">
        <v>117</v>
      </c>
      <c r="BE289" s="246">
        <f>IF($U$289="základní",$N$289,0)</f>
        <v>0</v>
      </c>
      <c r="BF289" s="246">
        <f>IF($U$289="snížená",$N$289,0)</f>
        <v>0</v>
      </c>
      <c r="BG289" s="246">
        <f>IF($U$289="zákl. přenesená",$N$289,0)</f>
        <v>0</v>
      </c>
      <c r="BH289" s="246">
        <f>IF($U$289="sníž. přenesená",$N$289,0)</f>
        <v>0</v>
      </c>
      <c r="BI289" s="246">
        <f>IF($U$289="nulová",$N$289,0)</f>
        <v>0</v>
      </c>
      <c r="BJ289" s="188" t="s">
        <v>18</v>
      </c>
      <c r="BK289" s="246">
        <f>ROUND($L$289*$K$289,2)</f>
        <v>0</v>
      </c>
      <c r="BL289" s="188" t="s">
        <v>204</v>
      </c>
      <c r="BM289" s="188" t="s">
        <v>516</v>
      </c>
    </row>
    <row r="290" spans="2:47" s="98" customFormat="1" ht="16.5" customHeight="1">
      <c r="B290" s="116"/>
      <c r="F290" s="247" t="s">
        <v>517</v>
      </c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16"/>
      <c r="T290" s="248"/>
      <c r="AA290" s="154"/>
      <c r="AT290" s="98" t="s">
        <v>126</v>
      </c>
      <c r="AU290" s="98" t="s">
        <v>75</v>
      </c>
    </row>
    <row r="291" spans="2:51" s="98" customFormat="1" ht="15.75" customHeight="1">
      <c r="B291" s="249"/>
      <c r="E291" s="250"/>
      <c r="F291" s="251" t="s">
        <v>518</v>
      </c>
      <c r="G291" s="252"/>
      <c r="H291" s="252"/>
      <c r="I291" s="252"/>
      <c r="K291" s="253">
        <v>60</v>
      </c>
      <c r="S291" s="249"/>
      <c r="T291" s="254"/>
      <c r="AA291" s="255"/>
      <c r="AT291" s="250" t="s">
        <v>137</v>
      </c>
      <c r="AU291" s="250" t="s">
        <v>75</v>
      </c>
      <c r="AV291" s="250" t="s">
        <v>75</v>
      </c>
      <c r="AW291" s="250" t="s">
        <v>82</v>
      </c>
      <c r="AX291" s="250" t="s">
        <v>18</v>
      </c>
      <c r="AY291" s="250" t="s">
        <v>117</v>
      </c>
    </row>
    <row r="292" spans="2:63" s="223" customFormat="1" ht="30.75" customHeight="1">
      <c r="B292" s="222"/>
      <c r="D292" s="232" t="s">
        <v>96</v>
      </c>
      <c r="N292" s="233">
        <f>$BK$292</f>
        <v>0</v>
      </c>
      <c r="O292" s="226"/>
      <c r="P292" s="226"/>
      <c r="Q292" s="226"/>
      <c r="S292" s="222"/>
      <c r="T292" s="227"/>
      <c r="W292" s="228">
        <f>SUM($W$293:$W$298)</f>
        <v>0</v>
      </c>
      <c r="Y292" s="228">
        <f>SUM($Y$293:$Y$298)</f>
        <v>0</v>
      </c>
      <c r="AA292" s="229">
        <f>SUM($AA$293:$AA$298)</f>
        <v>54.1522488</v>
      </c>
      <c r="AR292" s="230" t="s">
        <v>75</v>
      </c>
      <c r="AT292" s="230" t="s">
        <v>66</v>
      </c>
      <c r="AU292" s="230" t="s">
        <v>18</v>
      </c>
      <c r="AY292" s="230" t="s">
        <v>117</v>
      </c>
      <c r="BK292" s="231">
        <f>SUM($BK$293:$BK$298)</f>
        <v>0</v>
      </c>
    </row>
    <row r="293" spans="2:65" s="98" customFormat="1" ht="27" customHeight="1">
      <c r="B293" s="116"/>
      <c r="C293" s="234" t="s">
        <v>519</v>
      </c>
      <c r="D293" s="234" t="s">
        <v>118</v>
      </c>
      <c r="E293" s="235" t="s">
        <v>520</v>
      </c>
      <c r="F293" s="236" t="s">
        <v>521</v>
      </c>
      <c r="G293" s="237"/>
      <c r="H293" s="237"/>
      <c r="I293" s="237"/>
      <c r="J293" s="238" t="s">
        <v>121</v>
      </c>
      <c r="K293" s="239">
        <v>3394.56</v>
      </c>
      <c r="L293" s="281"/>
      <c r="M293" s="280"/>
      <c r="N293" s="240">
        <f>ROUND($L$293*$K$293,2)</f>
        <v>0</v>
      </c>
      <c r="O293" s="237"/>
      <c r="P293" s="237"/>
      <c r="Q293" s="237"/>
      <c r="R293" s="241" t="s">
        <v>122</v>
      </c>
      <c r="S293" s="116"/>
      <c r="T293" s="242"/>
      <c r="U293" s="243" t="s">
        <v>37</v>
      </c>
      <c r="X293" s="244">
        <v>0</v>
      </c>
      <c r="Y293" s="244">
        <f>$X$293*$K$293</f>
        <v>0</v>
      </c>
      <c r="Z293" s="244">
        <v>0.01533</v>
      </c>
      <c r="AA293" s="245">
        <f>$Z$293*$K$293</f>
        <v>52.0386048</v>
      </c>
      <c r="AR293" s="188" t="s">
        <v>204</v>
      </c>
      <c r="AT293" s="188" t="s">
        <v>118</v>
      </c>
      <c r="AU293" s="188" t="s">
        <v>75</v>
      </c>
      <c r="AY293" s="98" t="s">
        <v>117</v>
      </c>
      <c r="BE293" s="246">
        <f>IF($U$293="základní",$N$293,0)</f>
        <v>0</v>
      </c>
      <c r="BF293" s="246">
        <f>IF($U$293="snížená",$N$293,0)</f>
        <v>0</v>
      </c>
      <c r="BG293" s="246">
        <f>IF($U$293="zákl. přenesená",$N$293,0)</f>
        <v>0</v>
      </c>
      <c r="BH293" s="246">
        <f>IF($U$293="sníž. přenesená",$N$293,0)</f>
        <v>0</v>
      </c>
      <c r="BI293" s="246">
        <f>IF($U$293="nulová",$N$293,0)</f>
        <v>0</v>
      </c>
      <c r="BJ293" s="188" t="s">
        <v>18</v>
      </c>
      <c r="BK293" s="246">
        <f>ROUND($L$293*$K$293,2)</f>
        <v>0</v>
      </c>
      <c r="BL293" s="188" t="s">
        <v>204</v>
      </c>
      <c r="BM293" s="188" t="s">
        <v>522</v>
      </c>
    </row>
    <row r="294" spans="2:47" s="98" customFormat="1" ht="16.5" customHeight="1">
      <c r="B294" s="116"/>
      <c r="F294" s="247" t="s">
        <v>523</v>
      </c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16"/>
      <c r="T294" s="248"/>
      <c r="AA294" s="154"/>
      <c r="AT294" s="98" t="s">
        <v>126</v>
      </c>
      <c r="AU294" s="98" t="s">
        <v>75</v>
      </c>
    </row>
    <row r="295" spans="2:51" s="98" customFormat="1" ht="15.75" customHeight="1">
      <c r="B295" s="249"/>
      <c r="E295" s="250"/>
      <c r="F295" s="251" t="s">
        <v>524</v>
      </c>
      <c r="G295" s="252"/>
      <c r="H295" s="252"/>
      <c r="I295" s="252"/>
      <c r="K295" s="253">
        <v>3394.56</v>
      </c>
      <c r="S295" s="249"/>
      <c r="T295" s="254"/>
      <c r="AA295" s="255"/>
      <c r="AT295" s="250" t="s">
        <v>137</v>
      </c>
      <c r="AU295" s="250" t="s">
        <v>75</v>
      </c>
      <c r="AV295" s="250" t="s">
        <v>75</v>
      </c>
      <c r="AW295" s="250" t="s">
        <v>82</v>
      </c>
      <c r="AX295" s="250" t="s">
        <v>18</v>
      </c>
      <c r="AY295" s="250" t="s">
        <v>117</v>
      </c>
    </row>
    <row r="296" spans="2:65" s="98" customFormat="1" ht="27" customHeight="1">
      <c r="B296" s="116"/>
      <c r="C296" s="234" t="s">
        <v>525</v>
      </c>
      <c r="D296" s="234" t="s">
        <v>118</v>
      </c>
      <c r="E296" s="235" t="s">
        <v>526</v>
      </c>
      <c r="F296" s="236" t="s">
        <v>527</v>
      </c>
      <c r="G296" s="237"/>
      <c r="H296" s="237"/>
      <c r="I296" s="237"/>
      <c r="J296" s="238" t="s">
        <v>147</v>
      </c>
      <c r="K296" s="239">
        <v>265.2</v>
      </c>
      <c r="L296" s="281"/>
      <c r="M296" s="280"/>
      <c r="N296" s="240">
        <f>ROUND($L$296*$K$296,2)</f>
        <v>0</v>
      </c>
      <c r="O296" s="237"/>
      <c r="P296" s="237"/>
      <c r="Q296" s="237"/>
      <c r="R296" s="241" t="s">
        <v>122</v>
      </c>
      <c r="S296" s="116"/>
      <c r="T296" s="242"/>
      <c r="U296" s="243" t="s">
        <v>37</v>
      </c>
      <c r="X296" s="244">
        <v>0</v>
      </c>
      <c r="Y296" s="244">
        <f>$X$296*$K$296</f>
        <v>0</v>
      </c>
      <c r="Z296" s="244">
        <v>0.00797</v>
      </c>
      <c r="AA296" s="245">
        <f>$Z$296*$K$296</f>
        <v>2.113644</v>
      </c>
      <c r="AR296" s="188" t="s">
        <v>204</v>
      </c>
      <c r="AT296" s="188" t="s">
        <v>118</v>
      </c>
      <c r="AU296" s="188" t="s">
        <v>75</v>
      </c>
      <c r="AY296" s="98" t="s">
        <v>117</v>
      </c>
      <c r="BE296" s="246">
        <f>IF($U$296="základní",$N$296,0)</f>
        <v>0</v>
      </c>
      <c r="BF296" s="246">
        <f>IF($U$296="snížená",$N$296,0)</f>
        <v>0</v>
      </c>
      <c r="BG296" s="246">
        <f>IF($U$296="zákl. přenesená",$N$296,0)</f>
        <v>0</v>
      </c>
      <c r="BH296" s="246">
        <f>IF($U$296="sníž. přenesená",$N$296,0)</f>
        <v>0</v>
      </c>
      <c r="BI296" s="246">
        <f>IF($U$296="nulová",$N$296,0)</f>
        <v>0</v>
      </c>
      <c r="BJ296" s="188" t="s">
        <v>18</v>
      </c>
      <c r="BK296" s="246">
        <f>ROUND($L$296*$K$296,2)</f>
        <v>0</v>
      </c>
      <c r="BL296" s="188" t="s">
        <v>204</v>
      </c>
      <c r="BM296" s="188" t="s">
        <v>528</v>
      </c>
    </row>
    <row r="297" spans="2:47" s="98" customFormat="1" ht="16.5" customHeight="1">
      <c r="B297" s="116"/>
      <c r="F297" s="247" t="s">
        <v>529</v>
      </c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16"/>
      <c r="T297" s="248"/>
      <c r="AA297" s="154"/>
      <c r="AT297" s="98" t="s">
        <v>126</v>
      </c>
      <c r="AU297" s="98" t="s">
        <v>75</v>
      </c>
    </row>
    <row r="298" spans="2:51" s="98" customFormat="1" ht="15.75" customHeight="1">
      <c r="B298" s="249"/>
      <c r="E298" s="250"/>
      <c r="F298" s="251" t="s">
        <v>530</v>
      </c>
      <c r="G298" s="252"/>
      <c r="H298" s="252"/>
      <c r="I298" s="252"/>
      <c r="K298" s="253">
        <v>265.2</v>
      </c>
      <c r="S298" s="249"/>
      <c r="T298" s="254"/>
      <c r="AA298" s="255"/>
      <c r="AT298" s="250" t="s">
        <v>137</v>
      </c>
      <c r="AU298" s="250" t="s">
        <v>75</v>
      </c>
      <c r="AV298" s="250" t="s">
        <v>75</v>
      </c>
      <c r="AW298" s="250" t="s">
        <v>82</v>
      </c>
      <c r="AX298" s="250" t="s">
        <v>18</v>
      </c>
      <c r="AY298" s="250" t="s">
        <v>117</v>
      </c>
    </row>
    <row r="299" spans="2:63" s="223" customFormat="1" ht="30.75" customHeight="1">
      <c r="B299" s="222"/>
      <c r="D299" s="232" t="s">
        <v>97</v>
      </c>
      <c r="N299" s="233">
        <f>$BK$299</f>
        <v>0</v>
      </c>
      <c r="O299" s="226"/>
      <c r="P299" s="226"/>
      <c r="Q299" s="226"/>
      <c r="S299" s="222"/>
      <c r="T299" s="227"/>
      <c r="W299" s="228">
        <f>SUM($W$300:$W$304)</f>
        <v>0</v>
      </c>
      <c r="Y299" s="228">
        <f>SUM($Y$300:$Y$304)</f>
        <v>0</v>
      </c>
      <c r="AA299" s="229">
        <f>SUM($AA$300:$AA$304)</f>
        <v>0.348</v>
      </c>
      <c r="AR299" s="230" t="s">
        <v>75</v>
      </c>
      <c r="AT299" s="230" t="s">
        <v>66</v>
      </c>
      <c r="AU299" s="230" t="s">
        <v>18</v>
      </c>
      <c r="AY299" s="230" t="s">
        <v>117</v>
      </c>
      <c r="BK299" s="231">
        <f>SUM($BK$300:$BK$304)</f>
        <v>0</v>
      </c>
    </row>
    <row r="300" spans="2:65" s="98" customFormat="1" ht="15.75" customHeight="1">
      <c r="B300" s="116"/>
      <c r="C300" s="234" t="s">
        <v>531</v>
      </c>
      <c r="D300" s="234" t="s">
        <v>118</v>
      </c>
      <c r="E300" s="235" t="s">
        <v>532</v>
      </c>
      <c r="F300" s="236" t="s">
        <v>533</v>
      </c>
      <c r="G300" s="237"/>
      <c r="H300" s="237"/>
      <c r="I300" s="237"/>
      <c r="J300" s="238" t="s">
        <v>220</v>
      </c>
      <c r="K300" s="239">
        <v>92</v>
      </c>
      <c r="L300" s="281"/>
      <c r="M300" s="280"/>
      <c r="N300" s="240">
        <f>ROUND($L$300*$K$300,2)</f>
        <v>0</v>
      </c>
      <c r="O300" s="237"/>
      <c r="P300" s="237"/>
      <c r="Q300" s="237"/>
      <c r="R300" s="241"/>
      <c r="S300" s="116"/>
      <c r="T300" s="242"/>
      <c r="U300" s="243" t="s">
        <v>37</v>
      </c>
      <c r="X300" s="244">
        <v>0</v>
      </c>
      <c r="Y300" s="244">
        <f>$X$300*$K$300</f>
        <v>0</v>
      </c>
      <c r="Z300" s="244">
        <v>0</v>
      </c>
      <c r="AA300" s="245">
        <f>$Z$300*$K$300</f>
        <v>0</v>
      </c>
      <c r="AR300" s="188" t="s">
        <v>204</v>
      </c>
      <c r="AT300" s="188" t="s">
        <v>118</v>
      </c>
      <c r="AU300" s="188" t="s">
        <v>75</v>
      </c>
      <c r="AY300" s="98" t="s">
        <v>117</v>
      </c>
      <c r="BE300" s="246">
        <f>IF($U$300="základní",$N$300,0)</f>
        <v>0</v>
      </c>
      <c r="BF300" s="246">
        <f>IF($U$300="snížená",$N$300,0)</f>
        <v>0</v>
      </c>
      <c r="BG300" s="246">
        <f>IF($U$300="zákl. přenesená",$N$300,0)</f>
        <v>0</v>
      </c>
      <c r="BH300" s="246">
        <f>IF($U$300="sníž. přenesená",$N$300,0)</f>
        <v>0</v>
      </c>
      <c r="BI300" s="246">
        <f>IF($U$300="nulová",$N$300,0)</f>
        <v>0</v>
      </c>
      <c r="BJ300" s="188" t="s">
        <v>18</v>
      </c>
      <c r="BK300" s="246">
        <f>ROUND($L$300*$K$300,2)</f>
        <v>0</v>
      </c>
      <c r="BL300" s="188" t="s">
        <v>204</v>
      </c>
      <c r="BM300" s="188" t="s">
        <v>534</v>
      </c>
    </row>
    <row r="301" spans="2:47" s="98" customFormat="1" ht="16.5" customHeight="1">
      <c r="B301" s="116"/>
      <c r="F301" s="247" t="s">
        <v>535</v>
      </c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16"/>
      <c r="T301" s="248"/>
      <c r="AA301" s="154"/>
      <c r="AT301" s="98" t="s">
        <v>126</v>
      </c>
      <c r="AU301" s="98" t="s">
        <v>75</v>
      </c>
    </row>
    <row r="302" spans="2:51" s="98" customFormat="1" ht="15.75" customHeight="1">
      <c r="B302" s="249"/>
      <c r="E302" s="250"/>
      <c r="F302" s="251" t="s">
        <v>536</v>
      </c>
      <c r="G302" s="252"/>
      <c r="H302" s="252"/>
      <c r="I302" s="252"/>
      <c r="K302" s="253">
        <v>92</v>
      </c>
      <c r="S302" s="249"/>
      <c r="T302" s="254"/>
      <c r="AA302" s="255"/>
      <c r="AT302" s="250" t="s">
        <v>137</v>
      </c>
      <c r="AU302" s="250" t="s">
        <v>75</v>
      </c>
      <c r="AV302" s="250" t="s">
        <v>75</v>
      </c>
      <c r="AW302" s="250" t="s">
        <v>82</v>
      </c>
      <c r="AX302" s="250" t="s">
        <v>18</v>
      </c>
      <c r="AY302" s="250" t="s">
        <v>117</v>
      </c>
    </row>
    <row r="303" spans="2:65" s="98" customFormat="1" ht="27" customHeight="1">
      <c r="B303" s="116"/>
      <c r="C303" s="234" t="s">
        <v>537</v>
      </c>
      <c r="D303" s="234" t="s">
        <v>118</v>
      </c>
      <c r="E303" s="235" t="s">
        <v>538</v>
      </c>
      <c r="F303" s="236" t="s">
        <v>539</v>
      </c>
      <c r="G303" s="237"/>
      <c r="H303" s="237"/>
      <c r="I303" s="237"/>
      <c r="J303" s="238" t="s">
        <v>220</v>
      </c>
      <c r="K303" s="239">
        <v>2</v>
      </c>
      <c r="L303" s="281"/>
      <c r="M303" s="280"/>
      <c r="N303" s="240">
        <f>ROUND($L$303*$K$303,2)</f>
        <v>0</v>
      </c>
      <c r="O303" s="237"/>
      <c r="P303" s="237"/>
      <c r="Q303" s="237"/>
      <c r="R303" s="241" t="s">
        <v>122</v>
      </c>
      <c r="S303" s="116"/>
      <c r="T303" s="242"/>
      <c r="U303" s="243" t="s">
        <v>37</v>
      </c>
      <c r="X303" s="244">
        <v>0</v>
      </c>
      <c r="Y303" s="244">
        <f>$X$303*$K$303</f>
        <v>0</v>
      </c>
      <c r="Z303" s="244">
        <v>0.174</v>
      </c>
      <c r="AA303" s="245">
        <f>$Z$303*$K$303</f>
        <v>0.348</v>
      </c>
      <c r="AR303" s="188" t="s">
        <v>204</v>
      </c>
      <c r="AT303" s="188" t="s">
        <v>118</v>
      </c>
      <c r="AU303" s="188" t="s">
        <v>75</v>
      </c>
      <c r="AY303" s="98" t="s">
        <v>117</v>
      </c>
      <c r="BE303" s="246">
        <f>IF($U$303="základní",$N$303,0)</f>
        <v>0</v>
      </c>
      <c r="BF303" s="246">
        <f>IF($U$303="snížená",$N$303,0)</f>
        <v>0</v>
      </c>
      <c r="BG303" s="246">
        <f>IF($U$303="zákl. přenesená",$N$303,0)</f>
        <v>0</v>
      </c>
      <c r="BH303" s="246">
        <f>IF($U$303="sníž. přenesená",$N$303,0)</f>
        <v>0</v>
      </c>
      <c r="BI303" s="246">
        <f>IF($U$303="nulová",$N$303,0)</f>
        <v>0</v>
      </c>
      <c r="BJ303" s="188" t="s">
        <v>18</v>
      </c>
      <c r="BK303" s="246">
        <f>ROUND($L$303*$K$303,2)</f>
        <v>0</v>
      </c>
      <c r="BL303" s="188" t="s">
        <v>204</v>
      </c>
      <c r="BM303" s="188" t="s">
        <v>540</v>
      </c>
    </row>
    <row r="304" spans="2:47" s="98" customFormat="1" ht="16.5" customHeight="1">
      <c r="B304" s="116"/>
      <c r="F304" s="285" t="s">
        <v>541</v>
      </c>
      <c r="G304" s="286"/>
      <c r="H304" s="286"/>
      <c r="I304" s="286"/>
      <c r="J304" s="286"/>
      <c r="K304" s="286"/>
      <c r="L304" s="286"/>
      <c r="M304" s="286"/>
      <c r="N304" s="286"/>
      <c r="O304" s="286"/>
      <c r="P304" s="286"/>
      <c r="Q304" s="286"/>
      <c r="R304" s="286"/>
      <c r="S304" s="116"/>
      <c r="T304" s="248"/>
      <c r="AA304" s="154"/>
      <c r="AT304" s="98" t="s">
        <v>126</v>
      </c>
      <c r="AU304" s="98" t="s">
        <v>75</v>
      </c>
    </row>
    <row r="305" spans="2:63" s="223" customFormat="1" ht="37.5" customHeight="1">
      <c r="B305" s="222"/>
      <c r="D305" s="224" t="s">
        <v>98</v>
      </c>
      <c r="N305" s="225">
        <f>$BK$305</f>
        <v>0</v>
      </c>
      <c r="O305" s="226"/>
      <c r="P305" s="226"/>
      <c r="Q305" s="226"/>
      <c r="S305" s="222"/>
      <c r="T305" s="227"/>
      <c r="W305" s="228">
        <f>$W$306</f>
        <v>0</v>
      </c>
      <c r="Y305" s="228">
        <f>$Y$306</f>
        <v>0</v>
      </c>
      <c r="AA305" s="229">
        <f>$AA$306</f>
        <v>0</v>
      </c>
      <c r="AR305" s="230" t="s">
        <v>131</v>
      </c>
      <c r="AT305" s="230" t="s">
        <v>66</v>
      </c>
      <c r="AU305" s="230" t="s">
        <v>67</v>
      </c>
      <c r="AY305" s="230" t="s">
        <v>117</v>
      </c>
      <c r="BK305" s="231">
        <f>$BK$306</f>
        <v>0</v>
      </c>
    </row>
    <row r="306" spans="2:63" s="223" customFormat="1" ht="21" customHeight="1">
      <c r="B306" s="222"/>
      <c r="D306" s="232" t="s">
        <v>99</v>
      </c>
      <c r="N306" s="233">
        <f>$BK$306</f>
        <v>0</v>
      </c>
      <c r="O306" s="226"/>
      <c r="P306" s="226"/>
      <c r="Q306" s="226"/>
      <c r="S306" s="222"/>
      <c r="T306" s="227"/>
      <c r="W306" s="228">
        <f>SUM($W$307:$W$310)</f>
        <v>0</v>
      </c>
      <c r="Y306" s="228">
        <f>SUM($Y$307:$Y$310)</f>
        <v>0</v>
      </c>
      <c r="AA306" s="229">
        <f>SUM($AA$307:$AA$310)</f>
        <v>0</v>
      </c>
      <c r="AR306" s="230" t="s">
        <v>131</v>
      </c>
      <c r="AT306" s="230" t="s">
        <v>66</v>
      </c>
      <c r="AU306" s="230" t="s">
        <v>18</v>
      </c>
      <c r="AY306" s="230" t="s">
        <v>117</v>
      </c>
      <c r="BK306" s="231">
        <f>SUM($BK$307:$BK$310)</f>
        <v>0</v>
      </c>
    </row>
    <row r="307" spans="2:65" s="98" customFormat="1" ht="27" customHeight="1">
      <c r="B307" s="116"/>
      <c r="C307" s="234" t="s">
        <v>542</v>
      </c>
      <c r="D307" s="234" t="s">
        <v>118</v>
      </c>
      <c r="E307" s="235" t="s">
        <v>543</v>
      </c>
      <c r="F307" s="236" t="s">
        <v>544</v>
      </c>
      <c r="G307" s="237"/>
      <c r="H307" s="237"/>
      <c r="I307" s="237"/>
      <c r="J307" s="238" t="s">
        <v>147</v>
      </c>
      <c r="K307" s="239">
        <v>418.8</v>
      </c>
      <c r="L307" s="281"/>
      <c r="M307" s="280"/>
      <c r="N307" s="240">
        <f>ROUND($L$307*$K$307,2)</f>
        <v>0</v>
      </c>
      <c r="O307" s="237"/>
      <c r="P307" s="237"/>
      <c r="Q307" s="237"/>
      <c r="R307" s="241"/>
      <c r="S307" s="116"/>
      <c r="T307" s="242"/>
      <c r="U307" s="243" t="s">
        <v>37</v>
      </c>
      <c r="X307" s="244">
        <v>0</v>
      </c>
      <c r="Y307" s="244">
        <f>$X$307*$K$307</f>
        <v>0</v>
      </c>
      <c r="Z307" s="244">
        <v>0</v>
      </c>
      <c r="AA307" s="245">
        <f>$Z$307*$K$307</f>
        <v>0</v>
      </c>
      <c r="AR307" s="188" t="s">
        <v>477</v>
      </c>
      <c r="AT307" s="188" t="s">
        <v>118</v>
      </c>
      <c r="AU307" s="188" t="s">
        <v>75</v>
      </c>
      <c r="AY307" s="98" t="s">
        <v>117</v>
      </c>
      <c r="BE307" s="246">
        <f>IF($U$307="základní",$N$307,0)</f>
        <v>0</v>
      </c>
      <c r="BF307" s="246">
        <f>IF($U$307="snížená",$N$307,0)</f>
        <v>0</v>
      </c>
      <c r="BG307" s="246">
        <f>IF($U$307="zákl. přenesená",$N$307,0)</f>
        <v>0</v>
      </c>
      <c r="BH307" s="246">
        <f>IF($U$307="sníž. přenesená",$N$307,0)</f>
        <v>0</v>
      </c>
      <c r="BI307" s="246">
        <f>IF($U$307="nulová",$N$307,0)</f>
        <v>0</v>
      </c>
      <c r="BJ307" s="188" t="s">
        <v>18</v>
      </c>
      <c r="BK307" s="246">
        <f>ROUND($L$307*$K$307,2)</f>
        <v>0</v>
      </c>
      <c r="BL307" s="188" t="s">
        <v>477</v>
      </c>
      <c r="BM307" s="188" t="s">
        <v>545</v>
      </c>
    </row>
    <row r="308" spans="2:47" s="98" customFormat="1" ht="16.5" customHeight="1">
      <c r="B308" s="116"/>
      <c r="F308" s="247" t="s">
        <v>546</v>
      </c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16"/>
      <c r="T308" s="248"/>
      <c r="AA308" s="154"/>
      <c r="AT308" s="98" t="s">
        <v>126</v>
      </c>
      <c r="AU308" s="98" t="s">
        <v>75</v>
      </c>
    </row>
    <row r="309" spans="2:65" s="98" customFormat="1" ht="27" customHeight="1">
      <c r="B309" s="116"/>
      <c r="C309" s="234" t="s">
        <v>547</v>
      </c>
      <c r="D309" s="234" t="s">
        <v>118</v>
      </c>
      <c r="E309" s="235" t="s">
        <v>548</v>
      </c>
      <c r="F309" s="236" t="s">
        <v>549</v>
      </c>
      <c r="G309" s="237"/>
      <c r="H309" s="237"/>
      <c r="I309" s="237"/>
      <c r="J309" s="238" t="s">
        <v>220</v>
      </c>
      <c r="K309" s="239">
        <v>24</v>
      </c>
      <c r="L309" s="281"/>
      <c r="M309" s="280"/>
      <c r="N309" s="240">
        <f>ROUND($L$309*$K$309,2)</f>
        <v>0</v>
      </c>
      <c r="O309" s="237"/>
      <c r="P309" s="237"/>
      <c r="Q309" s="237"/>
      <c r="R309" s="241"/>
      <c r="S309" s="116"/>
      <c r="T309" s="242"/>
      <c r="U309" s="243" t="s">
        <v>37</v>
      </c>
      <c r="X309" s="244">
        <v>0</v>
      </c>
      <c r="Y309" s="244">
        <f>$X$309*$K$309</f>
        <v>0</v>
      </c>
      <c r="Z309" s="244">
        <v>0</v>
      </c>
      <c r="AA309" s="245">
        <f>$Z$309*$K$309</f>
        <v>0</v>
      </c>
      <c r="AR309" s="188" t="s">
        <v>477</v>
      </c>
      <c r="AT309" s="188" t="s">
        <v>118</v>
      </c>
      <c r="AU309" s="188" t="s">
        <v>75</v>
      </c>
      <c r="AY309" s="98" t="s">
        <v>117</v>
      </c>
      <c r="BE309" s="246">
        <f>IF($U$309="základní",$N$309,0)</f>
        <v>0</v>
      </c>
      <c r="BF309" s="246">
        <f>IF($U$309="snížená",$N$309,0)</f>
        <v>0</v>
      </c>
      <c r="BG309" s="246">
        <f>IF($U$309="zákl. přenesená",$N$309,0)</f>
        <v>0</v>
      </c>
      <c r="BH309" s="246">
        <f>IF($U$309="sníž. přenesená",$N$309,0)</f>
        <v>0</v>
      </c>
      <c r="BI309" s="246">
        <f>IF($U$309="nulová",$N$309,0)</f>
        <v>0</v>
      </c>
      <c r="BJ309" s="188" t="s">
        <v>18</v>
      </c>
      <c r="BK309" s="246">
        <f>ROUND($L$309*$K$309,2)</f>
        <v>0</v>
      </c>
      <c r="BL309" s="188" t="s">
        <v>477</v>
      </c>
      <c r="BM309" s="188" t="s">
        <v>550</v>
      </c>
    </row>
    <row r="310" spans="2:47" s="98" customFormat="1" ht="16.5" customHeight="1">
      <c r="B310" s="116"/>
      <c r="F310" s="285" t="s">
        <v>551</v>
      </c>
      <c r="G310" s="286"/>
      <c r="H310" s="286"/>
      <c r="I310" s="286"/>
      <c r="J310" s="286"/>
      <c r="K310" s="286"/>
      <c r="L310" s="286"/>
      <c r="M310" s="286"/>
      <c r="N310" s="286"/>
      <c r="O310" s="286"/>
      <c r="P310" s="286"/>
      <c r="Q310" s="286"/>
      <c r="R310" s="286"/>
      <c r="S310" s="116"/>
      <c r="T310" s="248"/>
      <c r="AA310" s="154"/>
      <c r="AT310" s="98" t="s">
        <v>126</v>
      </c>
      <c r="AU310" s="98" t="s">
        <v>75</v>
      </c>
    </row>
    <row r="311" spans="2:63" s="223" customFormat="1" ht="37.5" customHeight="1">
      <c r="B311" s="222"/>
      <c r="D311" s="224" t="s">
        <v>100</v>
      </c>
      <c r="N311" s="225">
        <f>$BK$311</f>
        <v>0</v>
      </c>
      <c r="O311" s="226"/>
      <c r="P311" s="226"/>
      <c r="Q311" s="226"/>
      <c r="S311" s="222"/>
      <c r="T311" s="227"/>
      <c r="W311" s="228">
        <f>$W$312</f>
        <v>0</v>
      </c>
      <c r="Y311" s="228">
        <f>$Y$312</f>
        <v>0</v>
      </c>
      <c r="AA311" s="229">
        <f>$AA$312</f>
        <v>0</v>
      </c>
      <c r="AR311" s="230" t="s">
        <v>144</v>
      </c>
      <c r="AT311" s="230" t="s">
        <v>66</v>
      </c>
      <c r="AU311" s="230" t="s">
        <v>67</v>
      </c>
      <c r="AY311" s="230" t="s">
        <v>117</v>
      </c>
      <c r="BK311" s="231">
        <f>$BK$312</f>
        <v>0</v>
      </c>
    </row>
    <row r="312" spans="2:63" s="223" customFormat="1" ht="21" customHeight="1">
      <c r="B312" s="222"/>
      <c r="D312" s="232" t="s">
        <v>101</v>
      </c>
      <c r="N312" s="233">
        <f>$BK$312</f>
        <v>0</v>
      </c>
      <c r="O312" s="226"/>
      <c r="P312" s="226"/>
      <c r="Q312" s="226"/>
      <c r="S312" s="222"/>
      <c r="T312" s="227"/>
      <c r="W312" s="228">
        <f>SUM($W$313:$W$316)</f>
        <v>0</v>
      </c>
      <c r="Y312" s="228">
        <f>SUM($Y$313:$Y$316)</f>
        <v>0</v>
      </c>
      <c r="AA312" s="229">
        <f>SUM($AA$313:$AA$316)</f>
        <v>0</v>
      </c>
      <c r="AR312" s="230" t="s">
        <v>144</v>
      </c>
      <c r="AT312" s="230" t="s">
        <v>66</v>
      </c>
      <c r="AU312" s="230" t="s">
        <v>18</v>
      </c>
      <c r="AY312" s="230" t="s">
        <v>117</v>
      </c>
      <c r="BK312" s="231">
        <f>SUM($BK$313:$BK$316)</f>
        <v>0</v>
      </c>
    </row>
    <row r="313" spans="2:65" s="98" customFormat="1" ht="39" customHeight="1">
      <c r="B313" s="116"/>
      <c r="C313" s="234" t="s">
        <v>552</v>
      </c>
      <c r="D313" s="234" t="s">
        <v>118</v>
      </c>
      <c r="E313" s="235" t="s">
        <v>553</v>
      </c>
      <c r="F313" s="236" t="s">
        <v>554</v>
      </c>
      <c r="G313" s="237"/>
      <c r="H313" s="237"/>
      <c r="I313" s="237"/>
      <c r="J313" s="238" t="s">
        <v>555</v>
      </c>
      <c r="K313" s="239">
        <v>1</v>
      </c>
      <c r="L313" s="281"/>
      <c r="M313" s="280"/>
      <c r="N313" s="240">
        <f>ROUND($L$313*$K$313,2)</f>
        <v>0</v>
      </c>
      <c r="O313" s="237"/>
      <c r="P313" s="237"/>
      <c r="Q313" s="237"/>
      <c r="R313" s="241" t="s">
        <v>122</v>
      </c>
      <c r="S313" s="116"/>
      <c r="T313" s="242"/>
      <c r="U313" s="243" t="s">
        <v>37</v>
      </c>
      <c r="X313" s="244">
        <v>0</v>
      </c>
      <c r="Y313" s="244">
        <f>$X$313*$K$313</f>
        <v>0</v>
      </c>
      <c r="Z313" s="244">
        <v>0</v>
      </c>
      <c r="AA313" s="245">
        <f>$Z$313*$K$313</f>
        <v>0</v>
      </c>
      <c r="AR313" s="188" t="s">
        <v>556</v>
      </c>
      <c r="AT313" s="188" t="s">
        <v>118</v>
      </c>
      <c r="AU313" s="188" t="s">
        <v>75</v>
      </c>
      <c r="AY313" s="98" t="s">
        <v>117</v>
      </c>
      <c r="BE313" s="246">
        <f>IF($U$313="základní",$N$313,0)</f>
        <v>0</v>
      </c>
      <c r="BF313" s="246">
        <f>IF($U$313="snížená",$N$313,0)</f>
        <v>0</v>
      </c>
      <c r="BG313" s="246">
        <f>IF($U$313="zákl. přenesená",$N$313,0)</f>
        <v>0</v>
      </c>
      <c r="BH313" s="246">
        <f>IF($U$313="sníž. přenesená",$N$313,0)</f>
        <v>0</v>
      </c>
      <c r="BI313" s="246">
        <f>IF($U$313="nulová",$N$313,0)</f>
        <v>0</v>
      </c>
      <c r="BJ313" s="188" t="s">
        <v>18</v>
      </c>
      <c r="BK313" s="246">
        <f>ROUND($L$313*$K$313,2)</f>
        <v>0</v>
      </c>
      <c r="BL313" s="188" t="s">
        <v>556</v>
      </c>
      <c r="BM313" s="188" t="s">
        <v>557</v>
      </c>
    </row>
    <row r="314" spans="2:47" s="98" customFormat="1" ht="16.5" customHeight="1">
      <c r="B314" s="116"/>
      <c r="F314" s="247" t="s">
        <v>558</v>
      </c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16"/>
      <c r="T314" s="248"/>
      <c r="AA314" s="154"/>
      <c r="AT314" s="98" t="s">
        <v>126</v>
      </c>
      <c r="AU314" s="98" t="s">
        <v>75</v>
      </c>
    </row>
    <row r="315" spans="2:65" s="98" customFormat="1" ht="27" customHeight="1">
      <c r="B315" s="116"/>
      <c r="C315" s="234" t="s">
        <v>559</v>
      </c>
      <c r="D315" s="234" t="s">
        <v>118</v>
      </c>
      <c r="E315" s="235" t="s">
        <v>560</v>
      </c>
      <c r="F315" s="236" t="s">
        <v>561</v>
      </c>
      <c r="G315" s="237"/>
      <c r="H315" s="237"/>
      <c r="I315" s="237"/>
      <c r="J315" s="238" t="s">
        <v>555</v>
      </c>
      <c r="K315" s="239">
        <v>1</v>
      </c>
      <c r="L315" s="281"/>
      <c r="M315" s="280"/>
      <c r="N315" s="240">
        <f>ROUND($L$315*$K$315,2)</f>
        <v>0</v>
      </c>
      <c r="O315" s="237"/>
      <c r="P315" s="237"/>
      <c r="Q315" s="237"/>
      <c r="R315" s="241" t="s">
        <v>122</v>
      </c>
      <c r="S315" s="116"/>
      <c r="T315" s="242"/>
      <c r="U315" s="243" t="s">
        <v>37</v>
      </c>
      <c r="X315" s="244">
        <v>0</v>
      </c>
      <c r="Y315" s="244">
        <f>$X$315*$K$315</f>
        <v>0</v>
      </c>
      <c r="Z315" s="244">
        <v>0</v>
      </c>
      <c r="AA315" s="245">
        <f>$Z$315*$K$315</f>
        <v>0</v>
      </c>
      <c r="AR315" s="188" t="s">
        <v>556</v>
      </c>
      <c r="AT315" s="188" t="s">
        <v>118</v>
      </c>
      <c r="AU315" s="188" t="s">
        <v>75</v>
      </c>
      <c r="AY315" s="98" t="s">
        <v>117</v>
      </c>
      <c r="BE315" s="246">
        <f>IF($U$315="základní",$N$315,0)</f>
        <v>0</v>
      </c>
      <c r="BF315" s="246">
        <f>IF($U$315="snížená",$N$315,0)</f>
        <v>0</v>
      </c>
      <c r="BG315" s="246">
        <f>IF($U$315="zákl. přenesená",$N$315,0)</f>
        <v>0</v>
      </c>
      <c r="BH315" s="246">
        <f>IF($U$315="sníž. přenesená",$N$315,0)</f>
        <v>0</v>
      </c>
      <c r="BI315" s="246">
        <f>IF($U$315="nulová",$N$315,0)</f>
        <v>0</v>
      </c>
      <c r="BJ315" s="188" t="s">
        <v>18</v>
      </c>
      <c r="BK315" s="246">
        <f>ROUND($L$315*$K$315,2)</f>
        <v>0</v>
      </c>
      <c r="BL315" s="188" t="s">
        <v>556</v>
      </c>
      <c r="BM315" s="188" t="s">
        <v>562</v>
      </c>
    </row>
    <row r="316" spans="2:47" s="98" customFormat="1" ht="16.5" customHeight="1">
      <c r="B316" s="116"/>
      <c r="F316" s="247" t="s">
        <v>563</v>
      </c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16"/>
      <c r="T316" s="276"/>
      <c r="U316" s="277"/>
      <c r="V316" s="277"/>
      <c r="W316" s="277"/>
      <c r="X316" s="277"/>
      <c r="Y316" s="277"/>
      <c r="Z316" s="277"/>
      <c r="AA316" s="278"/>
      <c r="AT316" s="98" t="s">
        <v>126</v>
      </c>
      <c r="AU316" s="98" t="s">
        <v>75</v>
      </c>
    </row>
    <row r="317" spans="2:19" s="98" customFormat="1" ht="7.5" customHeight="1">
      <c r="B317" s="139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16"/>
    </row>
    <row r="318" s="95" customFormat="1" ht="14.25" customHeight="1"/>
  </sheetData>
  <sheetProtection password="C845" sheet="1"/>
  <mergeCells count="448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C75:R75"/>
    <mergeCell ref="F77:Q77"/>
    <mergeCell ref="M79:P79"/>
    <mergeCell ref="M81:Q81"/>
    <mergeCell ref="F84:I84"/>
    <mergeCell ref="L84:M84"/>
    <mergeCell ref="N84:Q84"/>
    <mergeCell ref="F88:I88"/>
    <mergeCell ref="L88:M88"/>
    <mergeCell ref="N88:Q88"/>
    <mergeCell ref="F89:R89"/>
    <mergeCell ref="F90:I90"/>
    <mergeCell ref="L90:M90"/>
    <mergeCell ref="N90:Q90"/>
    <mergeCell ref="F91:R91"/>
    <mergeCell ref="F92:I92"/>
    <mergeCell ref="L92:M92"/>
    <mergeCell ref="N92:Q92"/>
    <mergeCell ref="F93:R93"/>
    <mergeCell ref="F94:I94"/>
    <mergeCell ref="F95:I95"/>
    <mergeCell ref="L95:M95"/>
    <mergeCell ref="N95:Q95"/>
    <mergeCell ref="F96:R96"/>
    <mergeCell ref="F97:I97"/>
    <mergeCell ref="F98:I98"/>
    <mergeCell ref="F99:I99"/>
    <mergeCell ref="L99:M99"/>
    <mergeCell ref="N99:Q99"/>
    <mergeCell ref="F100:R100"/>
    <mergeCell ref="F101:I101"/>
    <mergeCell ref="L101:M101"/>
    <mergeCell ref="N101:Q101"/>
    <mergeCell ref="F102:R102"/>
    <mergeCell ref="F103:I103"/>
    <mergeCell ref="F104:I104"/>
    <mergeCell ref="F105:I105"/>
    <mergeCell ref="F106:I106"/>
    <mergeCell ref="L106:M106"/>
    <mergeCell ref="N106:Q106"/>
    <mergeCell ref="F107:R107"/>
    <mergeCell ref="F108:I108"/>
    <mergeCell ref="L108:M108"/>
    <mergeCell ref="N108:Q108"/>
    <mergeCell ref="F109:R109"/>
    <mergeCell ref="F110:I110"/>
    <mergeCell ref="L110:M110"/>
    <mergeCell ref="N110:Q110"/>
    <mergeCell ref="F111:R111"/>
    <mergeCell ref="F112:I112"/>
    <mergeCell ref="F113:I113"/>
    <mergeCell ref="L113:M113"/>
    <mergeCell ref="N113:Q113"/>
    <mergeCell ref="F114:R114"/>
    <mergeCell ref="F115:I115"/>
    <mergeCell ref="L115:M115"/>
    <mergeCell ref="N115:Q115"/>
    <mergeCell ref="F116:R116"/>
    <mergeCell ref="F117:I117"/>
    <mergeCell ref="L117:M117"/>
    <mergeCell ref="N117:Q117"/>
    <mergeCell ref="F118:R118"/>
    <mergeCell ref="F119:I119"/>
    <mergeCell ref="F120:I120"/>
    <mergeCell ref="L120:M120"/>
    <mergeCell ref="N120:Q120"/>
    <mergeCell ref="F121:R121"/>
    <mergeCell ref="F122:I122"/>
    <mergeCell ref="L122:M122"/>
    <mergeCell ref="N122:Q122"/>
    <mergeCell ref="F123:I123"/>
    <mergeCell ref="L123:M123"/>
    <mergeCell ref="N123:Q123"/>
    <mergeCell ref="F124:R124"/>
    <mergeCell ref="F125:I125"/>
    <mergeCell ref="F126:I126"/>
    <mergeCell ref="F127:I127"/>
    <mergeCell ref="L127:M127"/>
    <mergeCell ref="N127:Q127"/>
    <mergeCell ref="F128:R128"/>
    <mergeCell ref="F129:I129"/>
    <mergeCell ref="F130:I130"/>
    <mergeCell ref="F131:I131"/>
    <mergeCell ref="F132:I132"/>
    <mergeCell ref="L132:M132"/>
    <mergeCell ref="N132:Q132"/>
    <mergeCell ref="F133:R133"/>
    <mergeCell ref="F135:I135"/>
    <mergeCell ref="L135:M135"/>
    <mergeCell ref="N135:Q135"/>
    <mergeCell ref="F136:R136"/>
    <mergeCell ref="F137:I137"/>
    <mergeCell ref="F138:I138"/>
    <mergeCell ref="F139:I139"/>
    <mergeCell ref="L139:M139"/>
    <mergeCell ref="N139:Q139"/>
    <mergeCell ref="F140:R140"/>
    <mergeCell ref="F142:I142"/>
    <mergeCell ref="L142:M142"/>
    <mergeCell ref="N142:Q142"/>
    <mergeCell ref="F143:R143"/>
    <mergeCell ref="F144:I144"/>
    <mergeCell ref="F145:I145"/>
    <mergeCell ref="F146:I146"/>
    <mergeCell ref="L146:M146"/>
    <mergeCell ref="N146:Q146"/>
    <mergeCell ref="F147:R147"/>
    <mergeCell ref="F148:I148"/>
    <mergeCell ref="F149:I149"/>
    <mergeCell ref="F150:I150"/>
    <mergeCell ref="F151:I151"/>
    <mergeCell ref="F152:I152"/>
    <mergeCell ref="F153:I153"/>
    <mergeCell ref="F154:I154"/>
    <mergeCell ref="L154:M154"/>
    <mergeCell ref="N154:Q154"/>
    <mergeCell ref="F155:R155"/>
    <mergeCell ref="F156:I156"/>
    <mergeCell ref="L156:M156"/>
    <mergeCell ref="N156:Q156"/>
    <mergeCell ref="F157:R157"/>
    <mergeCell ref="F158:I158"/>
    <mergeCell ref="F159:I159"/>
    <mergeCell ref="F160:I160"/>
    <mergeCell ref="L160:M160"/>
    <mergeCell ref="N160:Q160"/>
    <mergeCell ref="F161:R161"/>
    <mergeCell ref="F162:I162"/>
    <mergeCell ref="F163:I163"/>
    <mergeCell ref="F164:I164"/>
    <mergeCell ref="L164:M164"/>
    <mergeCell ref="N164:Q164"/>
    <mergeCell ref="F165:R165"/>
    <mergeCell ref="F166:I166"/>
    <mergeCell ref="F167:I167"/>
    <mergeCell ref="L167:M167"/>
    <mergeCell ref="N167:Q167"/>
    <mergeCell ref="F168:R168"/>
    <mergeCell ref="F169:I169"/>
    <mergeCell ref="L169:M169"/>
    <mergeCell ref="N169:Q169"/>
    <mergeCell ref="F170:R170"/>
    <mergeCell ref="F171:I171"/>
    <mergeCell ref="F172:I172"/>
    <mergeCell ref="F173:I173"/>
    <mergeCell ref="F174:I174"/>
    <mergeCell ref="L174:M174"/>
    <mergeCell ref="N174:Q174"/>
    <mergeCell ref="F175:R175"/>
    <mergeCell ref="F176:I176"/>
    <mergeCell ref="F177:I177"/>
    <mergeCell ref="F178:I178"/>
    <mergeCell ref="F179:I179"/>
    <mergeCell ref="L179:M179"/>
    <mergeCell ref="N179:Q179"/>
    <mergeCell ref="F180:R180"/>
    <mergeCell ref="F181:I181"/>
    <mergeCell ref="F182:I182"/>
    <mergeCell ref="F183:I183"/>
    <mergeCell ref="L183:M183"/>
    <mergeCell ref="N183:Q183"/>
    <mergeCell ref="F184:R184"/>
    <mergeCell ref="F185:I185"/>
    <mergeCell ref="F186:I186"/>
    <mergeCell ref="F188:I188"/>
    <mergeCell ref="L188:M188"/>
    <mergeCell ref="N188:Q188"/>
    <mergeCell ref="F189:R189"/>
    <mergeCell ref="F190:I190"/>
    <mergeCell ref="L190:M190"/>
    <mergeCell ref="N190:Q190"/>
    <mergeCell ref="F191:R191"/>
    <mergeCell ref="F192:I192"/>
    <mergeCell ref="F193:I193"/>
    <mergeCell ref="L193:M193"/>
    <mergeCell ref="N193:Q193"/>
    <mergeCell ref="F194:R194"/>
    <mergeCell ref="F195:I195"/>
    <mergeCell ref="L195:M195"/>
    <mergeCell ref="N195:Q195"/>
    <mergeCell ref="F196:R196"/>
    <mergeCell ref="F197:I197"/>
    <mergeCell ref="L197:M197"/>
    <mergeCell ref="N197:Q197"/>
    <mergeCell ref="F198:R198"/>
    <mergeCell ref="F199:I199"/>
    <mergeCell ref="L199:M199"/>
    <mergeCell ref="N199:Q199"/>
    <mergeCell ref="F200:R200"/>
    <mergeCell ref="F201:I201"/>
    <mergeCell ref="L201:M201"/>
    <mergeCell ref="N201:Q201"/>
    <mergeCell ref="F202:R202"/>
    <mergeCell ref="F203:I203"/>
    <mergeCell ref="L203:M203"/>
    <mergeCell ref="N203:Q203"/>
    <mergeCell ref="F204:R204"/>
    <mergeCell ref="F205:I205"/>
    <mergeCell ref="L205:M205"/>
    <mergeCell ref="N205:Q205"/>
    <mergeCell ref="F206:R206"/>
    <mergeCell ref="F207:I207"/>
    <mergeCell ref="L207:M207"/>
    <mergeCell ref="N207:Q207"/>
    <mergeCell ref="F208:R208"/>
    <mergeCell ref="F209:I209"/>
    <mergeCell ref="L209:M209"/>
    <mergeCell ref="N209:Q209"/>
    <mergeCell ref="F210:R210"/>
    <mergeCell ref="F211:I211"/>
    <mergeCell ref="L211:M211"/>
    <mergeCell ref="N211:Q211"/>
    <mergeCell ref="F212:R212"/>
    <mergeCell ref="F215:I215"/>
    <mergeCell ref="L215:M215"/>
    <mergeCell ref="N215:Q215"/>
    <mergeCell ref="F216:R216"/>
    <mergeCell ref="F217:I217"/>
    <mergeCell ref="F218:I218"/>
    <mergeCell ref="F219:I219"/>
    <mergeCell ref="F221:I221"/>
    <mergeCell ref="L221:M221"/>
    <mergeCell ref="N221:Q221"/>
    <mergeCell ref="F222:R222"/>
    <mergeCell ref="F224:I224"/>
    <mergeCell ref="L224:M224"/>
    <mergeCell ref="N224:Q224"/>
    <mergeCell ref="F225:R225"/>
    <mergeCell ref="F226:I226"/>
    <mergeCell ref="L226:M226"/>
    <mergeCell ref="N226:Q226"/>
    <mergeCell ref="N223:Q223"/>
    <mergeCell ref="F227:R227"/>
    <mergeCell ref="F228:I228"/>
    <mergeCell ref="L228:M228"/>
    <mergeCell ref="N228:Q228"/>
    <mergeCell ref="F229:R229"/>
    <mergeCell ref="F230:I230"/>
    <mergeCell ref="L230:M230"/>
    <mergeCell ref="N230:Q230"/>
    <mergeCell ref="F231:R231"/>
    <mergeCell ref="F232:I232"/>
    <mergeCell ref="L232:M232"/>
    <mergeCell ref="N232:Q232"/>
    <mergeCell ref="F233:R233"/>
    <mergeCell ref="F234:I234"/>
    <mergeCell ref="L234:M234"/>
    <mergeCell ref="N234:Q234"/>
    <mergeCell ref="F235:R235"/>
    <mergeCell ref="F236:I236"/>
    <mergeCell ref="L236:M236"/>
    <mergeCell ref="N236:Q236"/>
    <mergeCell ref="F237:R237"/>
    <mergeCell ref="F238:I238"/>
    <mergeCell ref="L238:M238"/>
    <mergeCell ref="N238:Q238"/>
    <mergeCell ref="F239:R239"/>
    <mergeCell ref="F240:I240"/>
    <mergeCell ref="L240:M240"/>
    <mergeCell ref="N240:Q240"/>
    <mergeCell ref="F241:R241"/>
    <mergeCell ref="F242:I242"/>
    <mergeCell ref="L242:M242"/>
    <mergeCell ref="N242:Q242"/>
    <mergeCell ref="F243:R243"/>
    <mergeCell ref="F245:I245"/>
    <mergeCell ref="L245:M245"/>
    <mergeCell ref="N245:Q245"/>
    <mergeCell ref="F246:R246"/>
    <mergeCell ref="F247:I247"/>
    <mergeCell ref="N244:Q244"/>
    <mergeCell ref="F248:I248"/>
    <mergeCell ref="L248:M248"/>
    <mergeCell ref="N248:Q248"/>
    <mergeCell ref="F249:R249"/>
    <mergeCell ref="F250:I250"/>
    <mergeCell ref="F251:I251"/>
    <mergeCell ref="L251:M251"/>
    <mergeCell ref="N251:Q251"/>
    <mergeCell ref="F252:R252"/>
    <mergeCell ref="F253:I253"/>
    <mergeCell ref="F255:I255"/>
    <mergeCell ref="L255:M255"/>
    <mergeCell ref="N255:Q255"/>
    <mergeCell ref="F256:R256"/>
    <mergeCell ref="N254:Q254"/>
    <mergeCell ref="F258:I258"/>
    <mergeCell ref="L258:M258"/>
    <mergeCell ref="N258:Q258"/>
    <mergeCell ref="F259:R259"/>
    <mergeCell ref="F260:I260"/>
    <mergeCell ref="F262:I262"/>
    <mergeCell ref="L262:M262"/>
    <mergeCell ref="N262:Q262"/>
    <mergeCell ref="F263:R263"/>
    <mergeCell ref="F264:I264"/>
    <mergeCell ref="F265:I265"/>
    <mergeCell ref="L265:M265"/>
    <mergeCell ref="N265:Q265"/>
    <mergeCell ref="F266:R266"/>
    <mergeCell ref="F267:I267"/>
    <mergeCell ref="F268:I268"/>
    <mergeCell ref="L268:M268"/>
    <mergeCell ref="N268:Q268"/>
    <mergeCell ref="F269:R269"/>
    <mergeCell ref="F270:I270"/>
    <mergeCell ref="F271:I271"/>
    <mergeCell ref="L271:M271"/>
    <mergeCell ref="N271:Q271"/>
    <mergeCell ref="F272:R272"/>
    <mergeCell ref="F273:I273"/>
    <mergeCell ref="L273:M273"/>
    <mergeCell ref="N273:Q273"/>
    <mergeCell ref="F274:R274"/>
    <mergeCell ref="F275:I275"/>
    <mergeCell ref="L275:M275"/>
    <mergeCell ref="N275:Q275"/>
    <mergeCell ref="F276:R276"/>
    <mergeCell ref="F277:I277"/>
    <mergeCell ref="L277:M277"/>
    <mergeCell ref="N277:Q277"/>
    <mergeCell ref="F278:R278"/>
    <mergeCell ref="F279:I279"/>
    <mergeCell ref="L279:M279"/>
    <mergeCell ref="N279:Q279"/>
    <mergeCell ref="F280:R280"/>
    <mergeCell ref="F281:I281"/>
    <mergeCell ref="L281:M281"/>
    <mergeCell ref="N281:Q281"/>
    <mergeCell ref="F282:R282"/>
    <mergeCell ref="F283:I283"/>
    <mergeCell ref="F284:I284"/>
    <mergeCell ref="L284:M284"/>
    <mergeCell ref="N284:Q284"/>
    <mergeCell ref="F285:R285"/>
    <mergeCell ref="F286:I286"/>
    <mergeCell ref="L286:M286"/>
    <mergeCell ref="N286:Q286"/>
    <mergeCell ref="F287:R287"/>
    <mergeCell ref="F288:I288"/>
    <mergeCell ref="F289:I289"/>
    <mergeCell ref="L289:M289"/>
    <mergeCell ref="N289:Q289"/>
    <mergeCell ref="L296:M296"/>
    <mergeCell ref="N296:Q296"/>
    <mergeCell ref="F297:R297"/>
    <mergeCell ref="F298:I298"/>
    <mergeCell ref="F290:R290"/>
    <mergeCell ref="F291:I291"/>
    <mergeCell ref="F293:I293"/>
    <mergeCell ref="L293:M293"/>
    <mergeCell ref="N293:Q293"/>
    <mergeCell ref="F294:R294"/>
    <mergeCell ref="F300:I300"/>
    <mergeCell ref="L300:M300"/>
    <mergeCell ref="N300:Q300"/>
    <mergeCell ref="F301:R301"/>
    <mergeCell ref="F302:I302"/>
    <mergeCell ref="F303:I303"/>
    <mergeCell ref="L303:M303"/>
    <mergeCell ref="N303:Q303"/>
    <mergeCell ref="F304:R304"/>
    <mergeCell ref="F307:I307"/>
    <mergeCell ref="L307:M307"/>
    <mergeCell ref="N307:Q307"/>
    <mergeCell ref="F308:R308"/>
    <mergeCell ref="F309:I309"/>
    <mergeCell ref="L309:M309"/>
    <mergeCell ref="N309:Q309"/>
    <mergeCell ref="F310:R310"/>
    <mergeCell ref="F313:I313"/>
    <mergeCell ref="L313:M313"/>
    <mergeCell ref="N313:Q313"/>
    <mergeCell ref="F314:R314"/>
    <mergeCell ref="F315:I315"/>
    <mergeCell ref="L315:M315"/>
    <mergeCell ref="N315:Q315"/>
    <mergeCell ref="N311:Q311"/>
    <mergeCell ref="N312:Q312"/>
    <mergeCell ref="N305:Q305"/>
    <mergeCell ref="N306:Q306"/>
    <mergeCell ref="F316:R316"/>
    <mergeCell ref="N85:Q85"/>
    <mergeCell ref="N86:Q86"/>
    <mergeCell ref="N87:Q87"/>
    <mergeCell ref="N134:Q134"/>
    <mergeCell ref="N141:Q141"/>
    <mergeCell ref="N187:Q187"/>
    <mergeCell ref="N213:Q213"/>
    <mergeCell ref="H1:K1"/>
    <mergeCell ref="S2:AC2"/>
    <mergeCell ref="N257:Q257"/>
    <mergeCell ref="N261:Q261"/>
    <mergeCell ref="N292:Q292"/>
    <mergeCell ref="N299:Q299"/>
    <mergeCell ref="N214:Q214"/>
    <mergeCell ref="N220:Q220"/>
    <mergeCell ref="F295:I295"/>
    <mergeCell ref="F296:I296"/>
  </mergeCells>
  <hyperlinks>
    <hyperlink ref="F1:G1" location="C2" tooltip="Krycí list soupisu" display="1) Krycí list soupisu"/>
    <hyperlink ref="H1:K1" location="C47" tooltip="Rekapitulace" display="2) Rekapitulace"/>
    <hyperlink ref="L1:M1" location="C8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70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11" customFormat="1" ht="45" customHeight="1">
      <c r="B3" s="9"/>
      <c r="C3" s="82" t="s">
        <v>571</v>
      </c>
      <c r="D3" s="82"/>
      <c r="E3" s="82"/>
      <c r="F3" s="82"/>
      <c r="G3" s="82"/>
      <c r="H3" s="82"/>
      <c r="I3" s="82"/>
      <c r="J3" s="82"/>
      <c r="K3" s="10"/>
    </row>
    <row r="4" spans="2:11" ht="25.5" customHeight="1">
      <c r="B4" s="12"/>
      <c r="C4" s="87" t="s">
        <v>572</v>
      </c>
      <c r="D4" s="87"/>
      <c r="E4" s="87"/>
      <c r="F4" s="87"/>
      <c r="G4" s="87"/>
      <c r="H4" s="87"/>
      <c r="I4" s="87"/>
      <c r="J4" s="87"/>
      <c r="K4" s="13"/>
    </row>
    <row r="5" spans="2:11" ht="5.25" customHeight="1">
      <c r="B5" s="12"/>
      <c r="C5" s="14"/>
      <c r="D5" s="14"/>
      <c r="E5" s="14"/>
      <c r="F5" s="14"/>
      <c r="G5" s="14"/>
      <c r="H5" s="14"/>
      <c r="I5" s="14"/>
      <c r="J5" s="14"/>
      <c r="K5" s="13"/>
    </row>
    <row r="6" spans="2:11" ht="15" customHeight="1">
      <c r="B6" s="12"/>
      <c r="C6" s="84" t="s">
        <v>573</v>
      </c>
      <c r="D6" s="84"/>
      <c r="E6" s="84"/>
      <c r="F6" s="84"/>
      <c r="G6" s="84"/>
      <c r="H6" s="84"/>
      <c r="I6" s="84"/>
      <c r="J6" s="84"/>
      <c r="K6" s="13"/>
    </row>
    <row r="7" spans="2:11" ht="15" customHeight="1">
      <c r="B7" s="16"/>
      <c r="C7" s="84" t="s">
        <v>574</v>
      </c>
      <c r="D7" s="84"/>
      <c r="E7" s="84"/>
      <c r="F7" s="84"/>
      <c r="G7" s="84"/>
      <c r="H7" s="84"/>
      <c r="I7" s="84"/>
      <c r="J7" s="84"/>
      <c r="K7" s="13"/>
    </row>
    <row r="8" spans="2:11" ht="12.75" customHeight="1">
      <c r="B8" s="16"/>
      <c r="C8" s="15"/>
      <c r="D8" s="15"/>
      <c r="E8" s="15"/>
      <c r="F8" s="15"/>
      <c r="G8" s="15"/>
      <c r="H8" s="15"/>
      <c r="I8" s="15"/>
      <c r="J8" s="15"/>
      <c r="K8" s="13"/>
    </row>
    <row r="9" spans="2:11" ht="15" customHeight="1">
      <c r="B9" s="16"/>
      <c r="C9" s="84" t="s">
        <v>575</v>
      </c>
      <c r="D9" s="84"/>
      <c r="E9" s="84"/>
      <c r="F9" s="84"/>
      <c r="G9" s="84"/>
      <c r="H9" s="84"/>
      <c r="I9" s="84"/>
      <c r="J9" s="84"/>
      <c r="K9" s="13"/>
    </row>
    <row r="10" spans="2:11" ht="15" customHeight="1">
      <c r="B10" s="16"/>
      <c r="C10" s="15"/>
      <c r="D10" s="84" t="s">
        <v>576</v>
      </c>
      <c r="E10" s="84"/>
      <c r="F10" s="84"/>
      <c r="G10" s="84"/>
      <c r="H10" s="84"/>
      <c r="I10" s="84"/>
      <c r="J10" s="84"/>
      <c r="K10" s="13"/>
    </row>
    <row r="11" spans="2:11" ht="15" customHeight="1">
      <c r="B11" s="16"/>
      <c r="C11" s="17"/>
      <c r="D11" s="84" t="s">
        <v>577</v>
      </c>
      <c r="E11" s="84"/>
      <c r="F11" s="84"/>
      <c r="G11" s="84"/>
      <c r="H11" s="84"/>
      <c r="I11" s="84"/>
      <c r="J11" s="84"/>
      <c r="K11" s="13"/>
    </row>
    <row r="12" spans="2:11" ht="12.75" customHeight="1">
      <c r="B12" s="16"/>
      <c r="C12" s="17"/>
      <c r="D12" s="17"/>
      <c r="E12" s="17"/>
      <c r="F12" s="17"/>
      <c r="G12" s="17"/>
      <c r="H12" s="17"/>
      <c r="I12" s="17"/>
      <c r="J12" s="17"/>
      <c r="K12" s="13"/>
    </row>
    <row r="13" spans="2:11" ht="15" customHeight="1">
      <c r="B13" s="16"/>
      <c r="C13" s="17"/>
      <c r="D13" s="84" t="s">
        <v>578</v>
      </c>
      <c r="E13" s="84"/>
      <c r="F13" s="84"/>
      <c r="G13" s="84"/>
      <c r="H13" s="84"/>
      <c r="I13" s="84"/>
      <c r="J13" s="84"/>
      <c r="K13" s="13"/>
    </row>
    <row r="14" spans="2:11" ht="15" customHeight="1">
      <c r="B14" s="16"/>
      <c r="C14" s="17"/>
      <c r="D14" s="84" t="s">
        <v>579</v>
      </c>
      <c r="E14" s="84"/>
      <c r="F14" s="84"/>
      <c r="G14" s="84"/>
      <c r="H14" s="84"/>
      <c r="I14" s="84"/>
      <c r="J14" s="84"/>
      <c r="K14" s="13"/>
    </row>
    <row r="15" spans="2:11" ht="15" customHeight="1">
      <c r="B15" s="16"/>
      <c r="C15" s="17"/>
      <c r="D15" s="84" t="s">
        <v>580</v>
      </c>
      <c r="E15" s="84"/>
      <c r="F15" s="84"/>
      <c r="G15" s="84"/>
      <c r="H15" s="84"/>
      <c r="I15" s="84"/>
      <c r="J15" s="84"/>
      <c r="K15" s="13"/>
    </row>
    <row r="16" spans="2:11" ht="15" customHeight="1">
      <c r="B16" s="16"/>
      <c r="C16" s="17"/>
      <c r="D16" s="17"/>
      <c r="E16" s="18" t="s">
        <v>72</v>
      </c>
      <c r="F16" s="84" t="s">
        <v>581</v>
      </c>
      <c r="G16" s="84"/>
      <c r="H16" s="84"/>
      <c r="I16" s="84"/>
      <c r="J16" s="84"/>
      <c r="K16" s="13"/>
    </row>
    <row r="17" spans="2:11" ht="15" customHeight="1">
      <c r="B17" s="16"/>
      <c r="C17" s="17"/>
      <c r="D17" s="17"/>
      <c r="E17" s="18" t="s">
        <v>582</v>
      </c>
      <c r="F17" s="84" t="s">
        <v>583</v>
      </c>
      <c r="G17" s="84"/>
      <c r="H17" s="84"/>
      <c r="I17" s="84"/>
      <c r="J17" s="84"/>
      <c r="K17" s="13"/>
    </row>
    <row r="18" spans="2:11" ht="15" customHeight="1">
      <c r="B18" s="16"/>
      <c r="C18" s="17"/>
      <c r="D18" s="17"/>
      <c r="E18" s="18" t="s">
        <v>584</v>
      </c>
      <c r="F18" s="84" t="s">
        <v>585</v>
      </c>
      <c r="G18" s="84"/>
      <c r="H18" s="84"/>
      <c r="I18" s="84"/>
      <c r="J18" s="84"/>
      <c r="K18" s="13"/>
    </row>
    <row r="19" spans="2:11" ht="15" customHeight="1">
      <c r="B19" s="16"/>
      <c r="C19" s="17"/>
      <c r="D19" s="17"/>
      <c r="E19" s="18" t="s">
        <v>586</v>
      </c>
      <c r="F19" s="84" t="s">
        <v>587</v>
      </c>
      <c r="G19" s="84"/>
      <c r="H19" s="84"/>
      <c r="I19" s="84"/>
      <c r="J19" s="84"/>
      <c r="K19" s="13"/>
    </row>
    <row r="20" spans="2:11" ht="15" customHeight="1">
      <c r="B20" s="16"/>
      <c r="C20" s="17"/>
      <c r="D20" s="17"/>
      <c r="E20" s="18" t="s">
        <v>588</v>
      </c>
      <c r="F20" s="84" t="s">
        <v>589</v>
      </c>
      <c r="G20" s="84"/>
      <c r="H20" s="84"/>
      <c r="I20" s="84"/>
      <c r="J20" s="84"/>
      <c r="K20" s="13"/>
    </row>
    <row r="21" spans="2:11" ht="15" customHeight="1">
      <c r="B21" s="16"/>
      <c r="C21" s="17"/>
      <c r="D21" s="17"/>
      <c r="E21" s="18" t="s">
        <v>590</v>
      </c>
      <c r="F21" s="84" t="s">
        <v>591</v>
      </c>
      <c r="G21" s="84"/>
      <c r="H21" s="84"/>
      <c r="I21" s="84"/>
      <c r="J21" s="84"/>
      <c r="K21" s="13"/>
    </row>
    <row r="22" spans="2:11" ht="12.75" customHeight="1">
      <c r="B22" s="16"/>
      <c r="C22" s="17"/>
      <c r="D22" s="17"/>
      <c r="E22" s="17"/>
      <c r="F22" s="17"/>
      <c r="G22" s="17"/>
      <c r="H22" s="17"/>
      <c r="I22" s="17"/>
      <c r="J22" s="17"/>
      <c r="K22" s="13"/>
    </row>
    <row r="23" spans="2:11" ht="15" customHeight="1">
      <c r="B23" s="16"/>
      <c r="C23" s="84" t="s">
        <v>592</v>
      </c>
      <c r="D23" s="84"/>
      <c r="E23" s="84"/>
      <c r="F23" s="84"/>
      <c r="G23" s="84"/>
      <c r="H23" s="84"/>
      <c r="I23" s="84"/>
      <c r="J23" s="84"/>
      <c r="K23" s="13"/>
    </row>
    <row r="24" spans="2:11" ht="15" customHeight="1">
      <c r="B24" s="16"/>
      <c r="C24" s="84" t="s">
        <v>593</v>
      </c>
      <c r="D24" s="84"/>
      <c r="E24" s="84"/>
      <c r="F24" s="84"/>
      <c r="G24" s="84"/>
      <c r="H24" s="84"/>
      <c r="I24" s="84"/>
      <c r="J24" s="84"/>
      <c r="K24" s="13"/>
    </row>
    <row r="25" spans="2:11" ht="15" customHeight="1">
      <c r="B25" s="16"/>
      <c r="C25" s="15"/>
      <c r="D25" s="84" t="s">
        <v>594</v>
      </c>
      <c r="E25" s="84"/>
      <c r="F25" s="84"/>
      <c r="G25" s="84"/>
      <c r="H25" s="84"/>
      <c r="I25" s="84"/>
      <c r="J25" s="84"/>
      <c r="K25" s="13"/>
    </row>
    <row r="26" spans="2:11" ht="15" customHeight="1">
      <c r="B26" s="16"/>
      <c r="C26" s="17"/>
      <c r="D26" s="84" t="s">
        <v>595</v>
      </c>
      <c r="E26" s="84"/>
      <c r="F26" s="84"/>
      <c r="G26" s="84"/>
      <c r="H26" s="84"/>
      <c r="I26" s="84"/>
      <c r="J26" s="84"/>
      <c r="K26" s="13"/>
    </row>
    <row r="27" spans="2:11" ht="12.75" customHeight="1">
      <c r="B27" s="16"/>
      <c r="C27" s="17"/>
      <c r="D27" s="17"/>
      <c r="E27" s="17"/>
      <c r="F27" s="17"/>
      <c r="G27" s="17"/>
      <c r="H27" s="17"/>
      <c r="I27" s="17"/>
      <c r="J27" s="17"/>
      <c r="K27" s="13"/>
    </row>
    <row r="28" spans="2:11" ht="15" customHeight="1">
      <c r="B28" s="16"/>
      <c r="C28" s="17"/>
      <c r="D28" s="84" t="s">
        <v>596</v>
      </c>
      <c r="E28" s="84"/>
      <c r="F28" s="84"/>
      <c r="G28" s="84"/>
      <c r="H28" s="84"/>
      <c r="I28" s="84"/>
      <c r="J28" s="84"/>
      <c r="K28" s="13"/>
    </row>
    <row r="29" spans="2:11" ht="15" customHeight="1">
      <c r="B29" s="16"/>
      <c r="C29" s="17"/>
      <c r="D29" s="84" t="s">
        <v>597</v>
      </c>
      <c r="E29" s="84"/>
      <c r="F29" s="84"/>
      <c r="G29" s="84"/>
      <c r="H29" s="84"/>
      <c r="I29" s="84"/>
      <c r="J29" s="84"/>
      <c r="K29" s="13"/>
    </row>
    <row r="30" spans="2:11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3"/>
    </row>
    <row r="31" spans="2:11" ht="15" customHeight="1">
      <c r="B31" s="16"/>
      <c r="C31" s="17"/>
      <c r="D31" s="84" t="s">
        <v>598</v>
      </c>
      <c r="E31" s="84"/>
      <c r="F31" s="84"/>
      <c r="G31" s="84"/>
      <c r="H31" s="84"/>
      <c r="I31" s="84"/>
      <c r="J31" s="84"/>
      <c r="K31" s="13"/>
    </row>
    <row r="32" spans="2:11" ht="15" customHeight="1">
      <c r="B32" s="16"/>
      <c r="C32" s="17"/>
      <c r="D32" s="84" t="s">
        <v>599</v>
      </c>
      <c r="E32" s="84"/>
      <c r="F32" s="84"/>
      <c r="G32" s="84"/>
      <c r="H32" s="84"/>
      <c r="I32" s="84"/>
      <c r="J32" s="84"/>
      <c r="K32" s="13"/>
    </row>
    <row r="33" spans="2:11" ht="15" customHeight="1">
      <c r="B33" s="16"/>
      <c r="C33" s="17"/>
      <c r="D33" s="84" t="s">
        <v>600</v>
      </c>
      <c r="E33" s="84"/>
      <c r="F33" s="84"/>
      <c r="G33" s="84"/>
      <c r="H33" s="84"/>
      <c r="I33" s="84"/>
      <c r="J33" s="84"/>
      <c r="K33" s="13"/>
    </row>
    <row r="34" spans="2:11" ht="15" customHeight="1">
      <c r="B34" s="16"/>
      <c r="C34" s="17"/>
      <c r="D34" s="15"/>
      <c r="E34" s="19" t="s">
        <v>103</v>
      </c>
      <c r="F34" s="15"/>
      <c r="G34" s="84" t="s">
        <v>601</v>
      </c>
      <c r="H34" s="84"/>
      <c r="I34" s="84"/>
      <c r="J34" s="84"/>
      <c r="K34" s="13"/>
    </row>
    <row r="35" spans="2:11" ht="15" customHeight="1">
      <c r="B35" s="16"/>
      <c r="C35" s="17"/>
      <c r="D35" s="15"/>
      <c r="E35" s="19" t="s">
        <v>602</v>
      </c>
      <c r="F35" s="15"/>
      <c r="G35" s="84" t="s">
        <v>603</v>
      </c>
      <c r="H35" s="84"/>
      <c r="I35" s="84"/>
      <c r="J35" s="84"/>
      <c r="K35" s="13"/>
    </row>
    <row r="36" spans="2:11" ht="15" customHeight="1">
      <c r="B36" s="16"/>
      <c r="C36" s="17"/>
      <c r="D36" s="15"/>
      <c r="E36" s="19" t="s">
        <v>48</v>
      </c>
      <c r="F36" s="15"/>
      <c r="G36" s="84" t="s">
        <v>604</v>
      </c>
      <c r="H36" s="84"/>
      <c r="I36" s="84"/>
      <c r="J36" s="84"/>
      <c r="K36" s="13"/>
    </row>
    <row r="37" spans="2:11" ht="15" customHeight="1">
      <c r="B37" s="16"/>
      <c r="C37" s="17"/>
      <c r="D37" s="15"/>
      <c r="E37" s="19" t="s">
        <v>104</v>
      </c>
      <c r="F37" s="15"/>
      <c r="G37" s="84" t="s">
        <v>605</v>
      </c>
      <c r="H37" s="84"/>
      <c r="I37" s="84"/>
      <c r="J37" s="84"/>
      <c r="K37" s="13"/>
    </row>
    <row r="38" spans="2:11" ht="15" customHeight="1">
      <c r="B38" s="16"/>
      <c r="C38" s="17"/>
      <c r="D38" s="15"/>
      <c r="E38" s="19" t="s">
        <v>105</v>
      </c>
      <c r="F38" s="15"/>
      <c r="G38" s="84" t="s">
        <v>606</v>
      </c>
      <c r="H38" s="84"/>
      <c r="I38" s="84"/>
      <c r="J38" s="84"/>
      <c r="K38" s="13"/>
    </row>
    <row r="39" spans="2:11" ht="15" customHeight="1">
      <c r="B39" s="16"/>
      <c r="C39" s="17"/>
      <c r="D39" s="15"/>
      <c r="E39" s="19" t="s">
        <v>106</v>
      </c>
      <c r="F39" s="15"/>
      <c r="G39" s="84" t="s">
        <v>607</v>
      </c>
      <c r="H39" s="84"/>
      <c r="I39" s="84"/>
      <c r="J39" s="84"/>
      <c r="K39" s="13"/>
    </row>
    <row r="40" spans="2:11" ht="15" customHeight="1">
      <c r="B40" s="16"/>
      <c r="C40" s="17"/>
      <c r="D40" s="15"/>
      <c r="E40" s="19" t="s">
        <v>608</v>
      </c>
      <c r="F40" s="15"/>
      <c r="G40" s="84" t="s">
        <v>609</v>
      </c>
      <c r="H40" s="84"/>
      <c r="I40" s="84"/>
      <c r="J40" s="84"/>
      <c r="K40" s="13"/>
    </row>
    <row r="41" spans="2:11" ht="15" customHeight="1">
      <c r="B41" s="16"/>
      <c r="C41" s="17"/>
      <c r="D41" s="15"/>
      <c r="E41" s="19"/>
      <c r="F41" s="15"/>
      <c r="G41" s="84" t="s">
        <v>610</v>
      </c>
      <c r="H41" s="84"/>
      <c r="I41" s="84"/>
      <c r="J41" s="84"/>
      <c r="K41" s="13"/>
    </row>
    <row r="42" spans="2:11" ht="15" customHeight="1">
      <c r="B42" s="16"/>
      <c r="C42" s="17"/>
      <c r="D42" s="15"/>
      <c r="E42" s="19" t="s">
        <v>611</v>
      </c>
      <c r="F42" s="15"/>
      <c r="G42" s="84" t="s">
        <v>612</v>
      </c>
      <c r="H42" s="84"/>
      <c r="I42" s="84"/>
      <c r="J42" s="84"/>
      <c r="K42" s="13"/>
    </row>
    <row r="43" spans="2:11" ht="15" customHeight="1">
      <c r="B43" s="16"/>
      <c r="C43" s="17"/>
      <c r="D43" s="15"/>
      <c r="E43" s="19" t="s">
        <v>109</v>
      </c>
      <c r="F43" s="15"/>
      <c r="G43" s="84" t="s">
        <v>613</v>
      </c>
      <c r="H43" s="84"/>
      <c r="I43" s="84"/>
      <c r="J43" s="84"/>
      <c r="K43" s="13"/>
    </row>
    <row r="44" spans="2:11" ht="12.75" customHeight="1">
      <c r="B44" s="16"/>
      <c r="C44" s="17"/>
      <c r="D44" s="15"/>
      <c r="E44" s="15"/>
      <c r="F44" s="15"/>
      <c r="G44" s="15"/>
      <c r="H44" s="15"/>
      <c r="I44" s="15"/>
      <c r="J44" s="15"/>
      <c r="K44" s="13"/>
    </row>
    <row r="45" spans="2:11" ht="15" customHeight="1">
      <c r="B45" s="16"/>
      <c r="C45" s="17"/>
      <c r="D45" s="84" t="s">
        <v>614</v>
      </c>
      <c r="E45" s="84"/>
      <c r="F45" s="84"/>
      <c r="G45" s="84"/>
      <c r="H45" s="84"/>
      <c r="I45" s="84"/>
      <c r="J45" s="84"/>
      <c r="K45" s="13"/>
    </row>
    <row r="46" spans="2:11" ht="15" customHeight="1">
      <c r="B46" s="16"/>
      <c r="C46" s="17"/>
      <c r="D46" s="17"/>
      <c r="E46" s="84" t="s">
        <v>615</v>
      </c>
      <c r="F46" s="84"/>
      <c r="G46" s="84"/>
      <c r="H46" s="84"/>
      <c r="I46" s="84"/>
      <c r="J46" s="84"/>
      <c r="K46" s="13"/>
    </row>
    <row r="47" spans="2:11" ht="15" customHeight="1">
      <c r="B47" s="16"/>
      <c r="C47" s="17"/>
      <c r="D47" s="17"/>
      <c r="E47" s="84" t="s">
        <v>616</v>
      </c>
      <c r="F47" s="84"/>
      <c r="G47" s="84"/>
      <c r="H47" s="84"/>
      <c r="I47" s="84"/>
      <c r="J47" s="84"/>
      <c r="K47" s="13"/>
    </row>
    <row r="48" spans="2:11" ht="15" customHeight="1">
      <c r="B48" s="16"/>
      <c r="C48" s="17"/>
      <c r="D48" s="17"/>
      <c r="E48" s="84" t="s">
        <v>617</v>
      </c>
      <c r="F48" s="84"/>
      <c r="G48" s="84"/>
      <c r="H48" s="84"/>
      <c r="I48" s="84"/>
      <c r="J48" s="84"/>
      <c r="K48" s="13"/>
    </row>
    <row r="49" spans="2:11" ht="15" customHeight="1">
      <c r="B49" s="16"/>
      <c r="C49" s="17"/>
      <c r="D49" s="84" t="s">
        <v>618</v>
      </c>
      <c r="E49" s="84"/>
      <c r="F49" s="84"/>
      <c r="G49" s="84"/>
      <c r="H49" s="84"/>
      <c r="I49" s="84"/>
      <c r="J49" s="84"/>
      <c r="K49" s="13"/>
    </row>
    <row r="50" spans="2:11" ht="25.5" customHeight="1">
      <c r="B50" s="12"/>
      <c r="C50" s="87" t="s">
        <v>619</v>
      </c>
      <c r="D50" s="87"/>
      <c r="E50" s="87"/>
      <c r="F50" s="87"/>
      <c r="G50" s="87"/>
      <c r="H50" s="87"/>
      <c r="I50" s="87"/>
      <c r="J50" s="87"/>
      <c r="K50" s="13"/>
    </row>
    <row r="51" spans="2:11" ht="5.25" customHeight="1">
      <c r="B51" s="12"/>
      <c r="C51" s="14"/>
      <c r="D51" s="14"/>
      <c r="E51" s="14"/>
      <c r="F51" s="14"/>
      <c r="G51" s="14"/>
      <c r="H51" s="14"/>
      <c r="I51" s="14"/>
      <c r="J51" s="14"/>
      <c r="K51" s="13"/>
    </row>
    <row r="52" spans="2:11" ht="15" customHeight="1">
      <c r="B52" s="12"/>
      <c r="C52" s="84" t="s">
        <v>620</v>
      </c>
      <c r="D52" s="84"/>
      <c r="E52" s="84"/>
      <c r="F52" s="84"/>
      <c r="G52" s="84"/>
      <c r="H52" s="84"/>
      <c r="I52" s="84"/>
      <c r="J52" s="84"/>
      <c r="K52" s="13"/>
    </row>
    <row r="53" spans="2:11" ht="15" customHeight="1">
      <c r="B53" s="12"/>
      <c r="C53" s="84" t="s">
        <v>621</v>
      </c>
      <c r="D53" s="84"/>
      <c r="E53" s="84"/>
      <c r="F53" s="84"/>
      <c r="G53" s="84"/>
      <c r="H53" s="84"/>
      <c r="I53" s="84"/>
      <c r="J53" s="84"/>
      <c r="K53" s="13"/>
    </row>
    <row r="54" spans="2:11" ht="12.75" customHeight="1">
      <c r="B54" s="12"/>
      <c r="C54" s="15"/>
      <c r="D54" s="15"/>
      <c r="E54" s="15"/>
      <c r="F54" s="15"/>
      <c r="G54" s="15"/>
      <c r="H54" s="15"/>
      <c r="I54" s="15"/>
      <c r="J54" s="15"/>
      <c r="K54" s="13"/>
    </row>
    <row r="55" spans="2:11" ht="15" customHeight="1">
      <c r="B55" s="12"/>
      <c r="C55" s="84" t="s">
        <v>622</v>
      </c>
      <c r="D55" s="84"/>
      <c r="E55" s="84"/>
      <c r="F55" s="84"/>
      <c r="G55" s="84"/>
      <c r="H55" s="84"/>
      <c r="I55" s="84"/>
      <c r="J55" s="84"/>
      <c r="K55" s="13"/>
    </row>
    <row r="56" spans="2:11" ht="15" customHeight="1">
      <c r="B56" s="12"/>
      <c r="C56" s="17"/>
      <c r="D56" s="84" t="s">
        <v>623</v>
      </c>
      <c r="E56" s="84"/>
      <c r="F56" s="84"/>
      <c r="G56" s="84"/>
      <c r="H56" s="84"/>
      <c r="I56" s="84"/>
      <c r="J56" s="84"/>
      <c r="K56" s="13"/>
    </row>
    <row r="57" spans="2:11" ht="15" customHeight="1">
      <c r="B57" s="12"/>
      <c r="C57" s="17"/>
      <c r="D57" s="84" t="s">
        <v>624</v>
      </c>
      <c r="E57" s="84"/>
      <c r="F57" s="84"/>
      <c r="G57" s="84"/>
      <c r="H57" s="84"/>
      <c r="I57" s="84"/>
      <c r="J57" s="84"/>
      <c r="K57" s="13"/>
    </row>
    <row r="58" spans="2:11" ht="15" customHeight="1">
      <c r="B58" s="12"/>
      <c r="C58" s="17"/>
      <c r="D58" s="84" t="s">
        <v>625</v>
      </c>
      <c r="E58" s="84"/>
      <c r="F58" s="84"/>
      <c r="G58" s="84"/>
      <c r="H58" s="84"/>
      <c r="I58" s="84"/>
      <c r="J58" s="84"/>
      <c r="K58" s="13"/>
    </row>
    <row r="59" spans="2:11" ht="15" customHeight="1">
      <c r="B59" s="12"/>
      <c r="C59" s="17"/>
      <c r="D59" s="84" t="s">
        <v>626</v>
      </c>
      <c r="E59" s="84"/>
      <c r="F59" s="84"/>
      <c r="G59" s="84"/>
      <c r="H59" s="84"/>
      <c r="I59" s="84"/>
      <c r="J59" s="84"/>
      <c r="K59" s="13"/>
    </row>
    <row r="60" spans="2:11" ht="15" customHeight="1">
      <c r="B60" s="12"/>
      <c r="C60" s="17"/>
      <c r="D60" s="86" t="s">
        <v>627</v>
      </c>
      <c r="E60" s="86"/>
      <c r="F60" s="86"/>
      <c r="G60" s="86"/>
      <c r="H60" s="86"/>
      <c r="I60" s="86"/>
      <c r="J60" s="86"/>
      <c r="K60" s="13"/>
    </row>
    <row r="61" spans="2:11" ht="15" customHeight="1">
      <c r="B61" s="12"/>
      <c r="C61" s="17"/>
      <c r="D61" s="84" t="s">
        <v>628</v>
      </c>
      <c r="E61" s="84"/>
      <c r="F61" s="84"/>
      <c r="G61" s="84"/>
      <c r="H61" s="84"/>
      <c r="I61" s="84"/>
      <c r="J61" s="84"/>
      <c r="K61" s="13"/>
    </row>
    <row r="62" spans="2:11" ht="12.75" customHeight="1">
      <c r="B62" s="12"/>
      <c r="C62" s="17"/>
      <c r="D62" s="17"/>
      <c r="E62" s="20"/>
      <c r="F62" s="17"/>
      <c r="G62" s="17"/>
      <c r="H62" s="17"/>
      <c r="I62" s="17"/>
      <c r="J62" s="17"/>
      <c r="K62" s="13"/>
    </row>
    <row r="63" spans="2:11" ht="15" customHeight="1">
      <c r="B63" s="12"/>
      <c r="C63" s="17"/>
      <c r="D63" s="84" t="s">
        <v>629</v>
      </c>
      <c r="E63" s="84"/>
      <c r="F63" s="84"/>
      <c r="G63" s="84"/>
      <c r="H63" s="84"/>
      <c r="I63" s="84"/>
      <c r="J63" s="84"/>
      <c r="K63" s="13"/>
    </row>
    <row r="64" spans="2:11" ht="15" customHeight="1">
      <c r="B64" s="12"/>
      <c r="C64" s="17"/>
      <c r="D64" s="86" t="s">
        <v>630</v>
      </c>
      <c r="E64" s="86"/>
      <c r="F64" s="86"/>
      <c r="G64" s="86"/>
      <c r="H64" s="86"/>
      <c r="I64" s="86"/>
      <c r="J64" s="86"/>
      <c r="K64" s="13"/>
    </row>
    <row r="65" spans="2:11" ht="15" customHeight="1">
      <c r="B65" s="12"/>
      <c r="C65" s="17"/>
      <c r="D65" s="84" t="s">
        <v>631</v>
      </c>
      <c r="E65" s="84"/>
      <c r="F65" s="84"/>
      <c r="G65" s="84"/>
      <c r="H65" s="84"/>
      <c r="I65" s="84"/>
      <c r="J65" s="84"/>
      <c r="K65" s="13"/>
    </row>
    <row r="66" spans="2:11" ht="15" customHeight="1">
      <c r="B66" s="12"/>
      <c r="C66" s="17"/>
      <c r="D66" s="84" t="s">
        <v>632</v>
      </c>
      <c r="E66" s="84"/>
      <c r="F66" s="84"/>
      <c r="G66" s="84"/>
      <c r="H66" s="84"/>
      <c r="I66" s="84"/>
      <c r="J66" s="84"/>
      <c r="K66" s="13"/>
    </row>
    <row r="67" spans="2:11" ht="15" customHeight="1">
      <c r="B67" s="12"/>
      <c r="C67" s="17"/>
      <c r="D67" s="84" t="s">
        <v>633</v>
      </c>
      <c r="E67" s="84"/>
      <c r="F67" s="84"/>
      <c r="G67" s="84"/>
      <c r="H67" s="84"/>
      <c r="I67" s="84"/>
      <c r="J67" s="84"/>
      <c r="K67" s="13"/>
    </row>
    <row r="68" spans="2:11" ht="15" customHeight="1">
      <c r="B68" s="12"/>
      <c r="C68" s="17"/>
      <c r="D68" s="84" t="s">
        <v>634</v>
      </c>
      <c r="E68" s="84"/>
      <c r="F68" s="84"/>
      <c r="G68" s="84"/>
      <c r="H68" s="84"/>
      <c r="I68" s="84"/>
      <c r="J68" s="84"/>
      <c r="K68" s="13"/>
    </row>
    <row r="69" spans="2:11" ht="12.75" customHeight="1">
      <c r="B69" s="21"/>
      <c r="C69" s="22"/>
      <c r="D69" s="22"/>
      <c r="E69" s="22"/>
      <c r="F69" s="22"/>
      <c r="G69" s="22"/>
      <c r="H69" s="22"/>
      <c r="I69" s="22"/>
      <c r="J69" s="22"/>
      <c r="K69" s="23"/>
    </row>
    <row r="70" spans="2:11" ht="18.75" customHeight="1">
      <c r="B70" s="24"/>
      <c r="C70" s="24"/>
      <c r="D70" s="24"/>
      <c r="E70" s="24"/>
      <c r="F70" s="24"/>
      <c r="G70" s="24"/>
      <c r="H70" s="24"/>
      <c r="I70" s="24"/>
      <c r="J70" s="24"/>
      <c r="K70" s="25"/>
    </row>
    <row r="71" spans="2:11" ht="18.7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2:11" ht="7.5" customHeight="1">
      <c r="B72" s="26"/>
      <c r="C72" s="27"/>
      <c r="D72" s="27"/>
      <c r="E72" s="27"/>
      <c r="F72" s="27"/>
      <c r="G72" s="27"/>
      <c r="H72" s="27"/>
      <c r="I72" s="27"/>
      <c r="J72" s="27"/>
      <c r="K72" s="28"/>
    </row>
    <row r="73" spans="2:11" ht="45" customHeight="1">
      <c r="B73" s="29"/>
      <c r="C73" s="85" t="s">
        <v>570</v>
      </c>
      <c r="D73" s="85"/>
      <c r="E73" s="85"/>
      <c r="F73" s="85"/>
      <c r="G73" s="85"/>
      <c r="H73" s="85"/>
      <c r="I73" s="85"/>
      <c r="J73" s="85"/>
      <c r="K73" s="30"/>
    </row>
    <row r="74" spans="2:11" ht="17.25" customHeight="1">
      <c r="B74" s="29"/>
      <c r="C74" s="31" t="s">
        <v>635</v>
      </c>
      <c r="D74" s="31"/>
      <c r="E74" s="31"/>
      <c r="F74" s="31" t="s">
        <v>636</v>
      </c>
      <c r="G74" s="32"/>
      <c r="H74" s="31" t="s">
        <v>104</v>
      </c>
      <c r="I74" s="31" t="s">
        <v>52</v>
      </c>
      <c r="J74" s="31" t="s">
        <v>637</v>
      </c>
      <c r="K74" s="30"/>
    </row>
    <row r="75" spans="2:11" ht="17.25" customHeight="1">
      <c r="B75" s="29"/>
      <c r="C75" s="33" t="s">
        <v>638</v>
      </c>
      <c r="D75" s="33"/>
      <c r="E75" s="33"/>
      <c r="F75" s="34" t="s">
        <v>639</v>
      </c>
      <c r="G75" s="35"/>
      <c r="H75" s="33"/>
      <c r="I75" s="33"/>
      <c r="J75" s="33" t="s">
        <v>640</v>
      </c>
      <c r="K75" s="30"/>
    </row>
    <row r="76" spans="2:11" ht="5.25" customHeight="1">
      <c r="B76" s="29"/>
      <c r="C76" s="36"/>
      <c r="D76" s="36"/>
      <c r="E76" s="36"/>
      <c r="F76" s="36"/>
      <c r="G76" s="37"/>
      <c r="H76" s="36"/>
      <c r="I76" s="36"/>
      <c r="J76" s="36"/>
      <c r="K76" s="30"/>
    </row>
    <row r="77" spans="2:11" ht="15" customHeight="1">
      <c r="B77" s="29"/>
      <c r="C77" s="19" t="s">
        <v>641</v>
      </c>
      <c r="D77" s="19"/>
      <c r="E77" s="19"/>
      <c r="F77" s="38" t="s">
        <v>642</v>
      </c>
      <c r="G77" s="37"/>
      <c r="H77" s="19" t="s">
        <v>643</v>
      </c>
      <c r="I77" s="19" t="s">
        <v>644</v>
      </c>
      <c r="J77" s="19" t="s">
        <v>645</v>
      </c>
      <c r="K77" s="30"/>
    </row>
    <row r="78" spans="2:11" ht="15" customHeight="1">
      <c r="B78" s="39"/>
      <c r="C78" s="19" t="s">
        <v>646</v>
      </c>
      <c r="D78" s="19"/>
      <c r="E78" s="19"/>
      <c r="F78" s="38" t="s">
        <v>647</v>
      </c>
      <c r="G78" s="37"/>
      <c r="H78" s="19" t="s">
        <v>648</v>
      </c>
      <c r="I78" s="19" t="s">
        <v>644</v>
      </c>
      <c r="J78" s="19">
        <v>50</v>
      </c>
      <c r="K78" s="30"/>
    </row>
    <row r="79" spans="2:11" ht="15" customHeight="1">
      <c r="B79" s="39"/>
      <c r="C79" s="19" t="s">
        <v>649</v>
      </c>
      <c r="D79" s="19"/>
      <c r="E79" s="19"/>
      <c r="F79" s="38" t="s">
        <v>642</v>
      </c>
      <c r="G79" s="37"/>
      <c r="H79" s="19" t="s">
        <v>650</v>
      </c>
      <c r="I79" s="19" t="s">
        <v>651</v>
      </c>
      <c r="J79" s="19"/>
      <c r="K79" s="30"/>
    </row>
    <row r="80" spans="2:11" ht="15" customHeight="1">
      <c r="B80" s="39"/>
      <c r="C80" s="19" t="s">
        <v>652</v>
      </c>
      <c r="D80" s="19"/>
      <c r="E80" s="19"/>
      <c r="F80" s="38" t="s">
        <v>647</v>
      </c>
      <c r="G80" s="37"/>
      <c r="H80" s="19" t="s">
        <v>653</v>
      </c>
      <c r="I80" s="19" t="s">
        <v>644</v>
      </c>
      <c r="J80" s="19">
        <v>50</v>
      </c>
      <c r="K80" s="30"/>
    </row>
    <row r="81" spans="2:11" ht="15" customHeight="1">
      <c r="B81" s="39"/>
      <c r="C81" s="19" t="s">
        <v>654</v>
      </c>
      <c r="D81" s="19"/>
      <c r="E81" s="19"/>
      <c r="F81" s="38" t="s">
        <v>647</v>
      </c>
      <c r="G81" s="37"/>
      <c r="H81" s="19" t="s">
        <v>655</v>
      </c>
      <c r="I81" s="19" t="s">
        <v>644</v>
      </c>
      <c r="J81" s="19">
        <v>20</v>
      </c>
      <c r="K81" s="30"/>
    </row>
    <row r="82" spans="2:11" ht="15" customHeight="1">
      <c r="B82" s="39"/>
      <c r="C82" s="19" t="s">
        <v>656</v>
      </c>
      <c r="D82" s="19"/>
      <c r="E82" s="19"/>
      <c r="F82" s="38" t="s">
        <v>647</v>
      </c>
      <c r="G82" s="37"/>
      <c r="H82" s="19" t="s">
        <v>657</v>
      </c>
      <c r="I82" s="19" t="s">
        <v>644</v>
      </c>
      <c r="J82" s="19">
        <v>20</v>
      </c>
      <c r="K82" s="30"/>
    </row>
    <row r="83" spans="2:11" ht="15" customHeight="1">
      <c r="B83" s="39"/>
      <c r="C83" s="19" t="s">
        <v>658</v>
      </c>
      <c r="D83" s="19"/>
      <c r="E83" s="19"/>
      <c r="F83" s="38" t="s">
        <v>647</v>
      </c>
      <c r="G83" s="37"/>
      <c r="H83" s="19" t="s">
        <v>659</v>
      </c>
      <c r="I83" s="19" t="s">
        <v>644</v>
      </c>
      <c r="J83" s="19">
        <v>50</v>
      </c>
      <c r="K83" s="30"/>
    </row>
    <row r="84" spans="2:11" ht="15" customHeight="1">
      <c r="B84" s="39"/>
      <c r="C84" s="19" t="s">
        <v>660</v>
      </c>
      <c r="D84" s="19"/>
      <c r="E84" s="19"/>
      <c r="F84" s="38" t="s">
        <v>647</v>
      </c>
      <c r="G84" s="37"/>
      <c r="H84" s="19" t="s">
        <v>660</v>
      </c>
      <c r="I84" s="19" t="s">
        <v>644</v>
      </c>
      <c r="J84" s="19">
        <v>50</v>
      </c>
      <c r="K84" s="30"/>
    </row>
    <row r="85" spans="2:11" ht="15" customHeight="1">
      <c r="B85" s="39"/>
      <c r="C85" s="19" t="s">
        <v>110</v>
      </c>
      <c r="D85" s="19"/>
      <c r="E85" s="19"/>
      <c r="F85" s="38" t="s">
        <v>647</v>
      </c>
      <c r="G85" s="37"/>
      <c r="H85" s="19" t="s">
        <v>661</v>
      </c>
      <c r="I85" s="19" t="s">
        <v>644</v>
      </c>
      <c r="J85" s="19">
        <v>255</v>
      </c>
      <c r="K85" s="30"/>
    </row>
    <row r="86" spans="2:11" ht="15" customHeight="1">
      <c r="B86" s="39"/>
      <c r="C86" s="19" t="s">
        <v>662</v>
      </c>
      <c r="D86" s="19"/>
      <c r="E86" s="19"/>
      <c r="F86" s="38" t="s">
        <v>642</v>
      </c>
      <c r="G86" s="37"/>
      <c r="H86" s="19" t="s">
        <v>663</v>
      </c>
      <c r="I86" s="19" t="s">
        <v>664</v>
      </c>
      <c r="J86" s="19"/>
      <c r="K86" s="30"/>
    </row>
    <row r="87" spans="2:11" ht="15" customHeight="1">
      <c r="B87" s="39"/>
      <c r="C87" s="19" t="s">
        <v>665</v>
      </c>
      <c r="D87" s="19"/>
      <c r="E87" s="19"/>
      <c r="F87" s="38" t="s">
        <v>642</v>
      </c>
      <c r="G87" s="37"/>
      <c r="H87" s="19" t="s">
        <v>666</v>
      </c>
      <c r="I87" s="19" t="s">
        <v>667</v>
      </c>
      <c r="J87" s="19"/>
      <c r="K87" s="30"/>
    </row>
    <row r="88" spans="2:11" ht="15" customHeight="1">
      <c r="B88" s="39"/>
      <c r="C88" s="19" t="s">
        <v>668</v>
      </c>
      <c r="D88" s="19"/>
      <c r="E88" s="19"/>
      <c r="F88" s="38" t="s">
        <v>642</v>
      </c>
      <c r="G88" s="37"/>
      <c r="H88" s="19" t="s">
        <v>668</v>
      </c>
      <c r="I88" s="19" t="s">
        <v>667</v>
      </c>
      <c r="J88" s="19"/>
      <c r="K88" s="30"/>
    </row>
    <row r="89" spans="2:11" ht="15" customHeight="1">
      <c r="B89" s="39"/>
      <c r="C89" s="19" t="s">
        <v>35</v>
      </c>
      <c r="D89" s="19"/>
      <c r="E89" s="19"/>
      <c r="F89" s="38" t="s">
        <v>642</v>
      </c>
      <c r="G89" s="37"/>
      <c r="H89" s="19" t="s">
        <v>669</v>
      </c>
      <c r="I89" s="19" t="s">
        <v>667</v>
      </c>
      <c r="J89" s="19"/>
      <c r="K89" s="30"/>
    </row>
    <row r="90" spans="2:11" ht="15" customHeight="1">
      <c r="B90" s="39"/>
      <c r="C90" s="19" t="s">
        <v>43</v>
      </c>
      <c r="D90" s="19"/>
      <c r="E90" s="19"/>
      <c r="F90" s="38" t="s">
        <v>642</v>
      </c>
      <c r="G90" s="37"/>
      <c r="H90" s="19" t="s">
        <v>670</v>
      </c>
      <c r="I90" s="19" t="s">
        <v>667</v>
      </c>
      <c r="J90" s="19"/>
      <c r="K90" s="30"/>
    </row>
    <row r="91" spans="2:11" ht="15" customHeight="1">
      <c r="B91" s="40"/>
      <c r="C91" s="41"/>
      <c r="D91" s="41"/>
      <c r="E91" s="41"/>
      <c r="F91" s="41"/>
      <c r="G91" s="41"/>
      <c r="H91" s="41"/>
      <c r="I91" s="41"/>
      <c r="J91" s="41"/>
      <c r="K91" s="42"/>
    </row>
    <row r="92" spans="2:11" ht="18.75" customHeight="1">
      <c r="B92" s="43"/>
      <c r="C92" s="44"/>
      <c r="D92" s="44"/>
      <c r="E92" s="44"/>
      <c r="F92" s="44"/>
      <c r="G92" s="44"/>
      <c r="H92" s="44"/>
      <c r="I92" s="44"/>
      <c r="J92" s="44"/>
      <c r="K92" s="43"/>
    </row>
    <row r="93" spans="2:11" ht="18.7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7.5" customHeight="1">
      <c r="B94" s="26"/>
      <c r="C94" s="27"/>
      <c r="D94" s="27"/>
      <c r="E94" s="27"/>
      <c r="F94" s="27"/>
      <c r="G94" s="27"/>
      <c r="H94" s="27"/>
      <c r="I94" s="27"/>
      <c r="J94" s="27"/>
      <c r="K94" s="28"/>
    </row>
    <row r="95" spans="2:11" ht="45" customHeight="1">
      <c r="B95" s="29"/>
      <c r="C95" s="85" t="s">
        <v>671</v>
      </c>
      <c r="D95" s="85"/>
      <c r="E95" s="85"/>
      <c r="F95" s="85"/>
      <c r="G95" s="85"/>
      <c r="H95" s="85"/>
      <c r="I95" s="85"/>
      <c r="J95" s="85"/>
      <c r="K95" s="30"/>
    </row>
    <row r="96" spans="2:11" ht="17.25" customHeight="1">
      <c r="B96" s="29"/>
      <c r="C96" s="31" t="s">
        <v>635</v>
      </c>
      <c r="D96" s="31"/>
      <c r="E96" s="31"/>
      <c r="F96" s="31" t="s">
        <v>636</v>
      </c>
      <c r="G96" s="32"/>
      <c r="H96" s="31" t="s">
        <v>104</v>
      </c>
      <c r="I96" s="31" t="s">
        <v>52</v>
      </c>
      <c r="J96" s="31" t="s">
        <v>637</v>
      </c>
      <c r="K96" s="30"/>
    </row>
    <row r="97" spans="2:11" ht="17.25" customHeight="1">
      <c r="B97" s="29"/>
      <c r="C97" s="33" t="s">
        <v>638</v>
      </c>
      <c r="D97" s="33"/>
      <c r="E97" s="33"/>
      <c r="F97" s="34" t="s">
        <v>639</v>
      </c>
      <c r="G97" s="35"/>
      <c r="H97" s="33"/>
      <c r="I97" s="33"/>
      <c r="J97" s="33" t="s">
        <v>640</v>
      </c>
      <c r="K97" s="30"/>
    </row>
    <row r="98" spans="2:11" ht="5.25" customHeight="1">
      <c r="B98" s="29"/>
      <c r="C98" s="31"/>
      <c r="D98" s="31"/>
      <c r="E98" s="31"/>
      <c r="F98" s="31"/>
      <c r="G98" s="45"/>
      <c r="H98" s="31"/>
      <c r="I98" s="31"/>
      <c r="J98" s="31"/>
      <c r="K98" s="30"/>
    </row>
    <row r="99" spans="2:11" ht="15" customHeight="1">
      <c r="B99" s="29"/>
      <c r="C99" s="19" t="s">
        <v>641</v>
      </c>
      <c r="D99" s="19"/>
      <c r="E99" s="19"/>
      <c r="F99" s="38" t="s">
        <v>642</v>
      </c>
      <c r="G99" s="19"/>
      <c r="H99" s="19" t="s">
        <v>672</v>
      </c>
      <c r="I99" s="19" t="s">
        <v>644</v>
      </c>
      <c r="J99" s="19" t="s">
        <v>645</v>
      </c>
      <c r="K99" s="30"/>
    </row>
    <row r="100" spans="2:11" ht="15" customHeight="1">
      <c r="B100" s="39"/>
      <c r="C100" s="19" t="s">
        <v>646</v>
      </c>
      <c r="D100" s="19"/>
      <c r="E100" s="19"/>
      <c r="F100" s="38" t="s">
        <v>647</v>
      </c>
      <c r="G100" s="19"/>
      <c r="H100" s="19" t="s">
        <v>672</v>
      </c>
      <c r="I100" s="19" t="s">
        <v>644</v>
      </c>
      <c r="J100" s="19">
        <v>50</v>
      </c>
      <c r="K100" s="30"/>
    </row>
    <row r="101" spans="2:11" ht="15" customHeight="1">
      <c r="B101" s="39"/>
      <c r="C101" s="19" t="s">
        <v>649</v>
      </c>
      <c r="D101" s="19"/>
      <c r="E101" s="19"/>
      <c r="F101" s="38" t="s">
        <v>642</v>
      </c>
      <c r="G101" s="19"/>
      <c r="H101" s="19" t="s">
        <v>672</v>
      </c>
      <c r="I101" s="19" t="s">
        <v>651</v>
      </c>
      <c r="J101" s="19"/>
      <c r="K101" s="30"/>
    </row>
    <row r="102" spans="2:11" ht="15" customHeight="1">
      <c r="B102" s="39"/>
      <c r="C102" s="19" t="s">
        <v>652</v>
      </c>
      <c r="D102" s="19"/>
      <c r="E102" s="19"/>
      <c r="F102" s="38" t="s">
        <v>647</v>
      </c>
      <c r="G102" s="19"/>
      <c r="H102" s="19" t="s">
        <v>672</v>
      </c>
      <c r="I102" s="19" t="s">
        <v>644</v>
      </c>
      <c r="J102" s="19">
        <v>50</v>
      </c>
      <c r="K102" s="30"/>
    </row>
    <row r="103" spans="2:11" ht="15" customHeight="1">
      <c r="B103" s="39"/>
      <c r="C103" s="19" t="s">
        <v>660</v>
      </c>
      <c r="D103" s="19"/>
      <c r="E103" s="19"/>
      <c r="F103" s="38" t="s">
        <v>647</v>
      </c>
      <c r="G103" s="19"/>
      <c r="H103" s="19" t="s">
        <v>672</v>
      </c>
      <c r="I103" s="19" t="s">
        <v>644</v>
      </c>
      <c r="J103" s="19">
        <v>50</v>
      </c>
      <c r="K103" s="30"/>
    </row>
    <row r="104" spans="2:11" ht="15" customHeight="1">
      <c r="B104" s="39"/>
      <c r="C104" s="19" t="s">
        <v>658</v>
      </c>
      <c r="D104" s="19"/>
      <c r="E104" s="19"/>
      <c r="F104" s="38" t="s">
        <v>647</v>
      </c>
      <c r="G104" s="19"/>
      <c r="H104" s="19" t="s">
        <v>672</v>
      </c>
      <c r="I104" s="19" t="s">
        <v>644</v>
      </c>
      <c r="J104" s="19">
        <v>50</v>
      </c>
      <c r="K104" s="30"/>
    </row>
    <row r="105" spans="2:11" ht="15" customHeight="1">
      <c r="B105" s="39"/>
      <c r="C105" s="19" t="s">
        <v>48</v>
      </c>
      <c r="D105" s="19"/>
      <c r="E105" s="19"/>
      <c r="F105" s="38" t="s">
        <v>642</v>
      </c>
      <c r="G105" s="19"/>
      <c r="H105" s="19" t="s">
        <v>673</v>
      </c>
      <c r="I105" s="19" t="s">
        <v>644</v>
      </c>
      <c r="J105" s="19">
        <v>20</v>
      </c>
      <c r="K105" s="30"/>
    </row>
    <row r="106" spans="2:11" ht="15" customHeight="1">
      <c r="B106" s="39"/>
      <c r="C106" s="19" t="s">
        <v>674</v>
      </c>
      <c r="D106" s="19"/>
      <c r="E106" s="19"/>
      <c r="F106" s="38" t="s">
        <v>642</v>
      </c>
      <c r="G106" s="19"/>
      <c r="H106" s="19" t="s">
        <v>675</v>
      </c>
      <c r="I106" s="19" t="s">
        <v>644</v>
      </c>
      <c r="J106" s="19">
        <v>120</v>
      </c>
      <c r="K106" s="30"/>
    </row>
    <row r="107" spans="2:11" ht="15" customHeight="1">
      <c r="B107" s="39"/>
      <c r="C107" s="19" t="s">
        <v>35</v>
      </c>
      <c r="D107" s="19"/>
      <c r="E107" s="19"/>
      <c r="F107" s="38" t="s">
        <v>642</v>
      </c>
      <c r="G107" s="19"/>
      <c r="H107" s="19" t="s">
        <v>676</v>
      </c>
      <c r="I107" s="19" t="s">
        <v>667</v>
      </c>
      <c r="J107" s="19"/>
      <c r="K107" s="30"/>
    </row>
    <row r="108" spans="2:11" ht="15" customHeight="1">
      <c r="B108" s="39"/>
      <c r="C108" s="19" t="s">
        <v>43</v>
      </c>
      <c r="D108" s="19"/>
      <c r="E108" s="19"/>
      <c r="F108" s="38" t="s">
        <v>642</v>
      </c>
      <c r="G108" s="19"/>
      <c r="H108" s="19" t="s">
        <v>677</v>
      </c>
      <c r="I108" s="19" t="s">
        <v>667</v>
      </c>
      <c r="J108" s="19"/>
      <c r="K108" s="30"/>
    </row>
    <row r="109" spans="2:11" ht="15" customHeight="1">
      <c r="B109" s="39"/>
      <c r="C109" s="19" t="s">
        <v>52</v>
      </c>
      <c r="D109" s="19"/>
      <c r="E109" s="19"/>
      <c r="F109" s="38" t="s">
        <v>642</v>
      </c>
      <c r="G109" s="19"/>
      <c r="H109" s="19" t="s">
        <v>678</v>
      </c>
      <c r="I109" s="19" t="s">
        <v>679</v>
      </c>
      <c r="J109" s="19"/>
      <c r="K109" s="30"/>
    </row>
    <row r="110" spans="2:11" ht="15" customHeight="1">
      <c r="B110" s="40"/>
      <c r="C110" s="46"/>
      <c r="D110" s="46"/>
      <c r="E110" s="46"/>
      <c r="F110" s="46"/>
      <c r="G110" s="46"/>
      <c r="H110" s="46"/>
      <c r="I110" s="46"/>
      <c r="J110" s="46"/>
      <c r="K110" s="42"/>
    </row>
    <row r="111" spans="2:11" ht="18.75" customHeight="1">
      <c r="B111" s="47"/>
      <c r="C111" s="15"/>
      <c r="D111" s="15"/>
      <c r="E111" s="15"/>
      <c r="F111" s="48"/>
      <c r="G111" s="15"/>
      <c r="H111" s="15"/>
      <c r="I111" s="15"/>
      <c r="J111" s="15"/>
      <c r="K111" s="47"/>
    </row>
    <row r="112" spans="2:11" ht="18.75" customHeight="1"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2:11" ht="7.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1"/>
    </row>
    <row r="114" spans="2:11" ht="45" customHeight="1">
      <c r="B114" s="52"/>
      <c r="C114" s="82" t="s">
        <v>680</v>
      </c>
      <c r="D114" s="82"/>
      <c r="E114" s="82"/>
      <c r="F114" s="82"/>
      <c r="G114" s="82"/>
      <c r="H114" s="82"/>
      <c r="I114" s="82"/>
      <c r="J114" s="82"/>
      <c r="K114" s="53"/>
    </row>
    <row r="115" spans="2:11" ht="17.25" customHeight="1">
      <c r="B115" s="54"/>
      <c r="C115" s="31" t="s">
        <v>635</v>
      </c>
      <c r="D115" s="31"/>
      <c r="E115" s="31"/>
      <c r="F115" s="31" t="s">
        <v>636</v>
      </c>
      <c r="G115" s="32"/>
      <c r="H115" s="31" t="s">
        <v>104</v>
      </c>
      <c r="I115" s="31" t="s">
        <v>52</v>
      </c>
      <c r="J115" s="31" t="s">
        <v>637</v>
      </c>
      <c r="K115" s="55"/>
    </row>
    <row r="116" spans="2:11" ht="17.25" customHeight="1">
      <c r="B116" s="54"/>
      <c r="C116" s="33" t="s">
        <v>638</v>
      </c>
      <c r="D116" s="33"/>
      <c r="E116" s="33"/>
      <c r="F116" s="34" t="s">
        <v>639</v>
      </c>
      <c r="G116" s="35"/>
      <c r="H116" s="33"/>
      <c r="I116" s="33"/>
      <c r="J116" s="33" t="s">
        <v>640</v>
      </c>
      <c r="K116" s="55"/>
    </row>
    <row r="117" spans="2:11" ht="5.25" customHeight="1">
      <c r="B117" s="56"/>
      <c r="C117" s="36"/>
      <c r="D117" s="36"/>
      <c r="E117" s="36"/>
      <c r="F117" s="36"/>
      <c r="G117" s="19"/>
      <c r="H117" s="36"/>
      <c r="I117" s="36"/>
      <c r="J117" s="36"/>
      <c r="K117" s="57"/>
    </row>
    <row r="118" spans="2:11" ht="15" customHeight="1">
      <c r="B118" s="56"/>
      <c r="C118" s="19" t="s">
        <v>641</v>
      </c>
      <c r="D118" s="36"/>
      <c r="E118" s="36"/>
      <c r="F118" s="38" t="s">
        <v>642</v>
      </c>
      <c r="G118" s="19"/>
      <c r="H118" s="19" t="s">
        <v>672</v>
      </c>
      <c r="I118" s="19" t="s">
        <v>644</v>
      </c>
      <c r="J118" s="19" t="s">
        <v>645</v>
      </c>
      <c r="K118" s="58"/>
    </row>
    <row r="119" spans="2:11" ht="15" customHeight="1">
      <c r="B119" s="56"/>
      <c r="C119" s="19" t="s">
        <v>681</v>
      </c>
      <c r="D119" s="19"/>
      <c r="E119" s="19"/>
      <c r="F119" s="38" t="s">
        <v>642</v>
      </c>
      <c r="G119" s="19"/>
      <c r="H119" s="19" t="s">
        <v>682</v>
      </c>
      <c r="I119" s="19" t="s">
        <v>644</v>
      </c>
      <c r="J119" s="19" t="s">
        <v>645</v>
      </c>
      <c r="K119" s="58"/>
    </row>
    <row r="120" spans="2:11" ht="15" customHeight="1">
      <c r="B120" s="56"/>
      <c r="C120" s="19" t="s">
        <v>590</v>
      </c>
      <c r="D120" s="19"/>
      <c r="E120" s="19"/>
      <c r="F120" s="38" t="s">
        <v>642</v>
      </c>
      <c r="G120" s="19"/>
      <c r="H120" s="19" t="s">
        <v>683</v>
      </c>
      <c r="I120" s="19" t="s">
        <v>644</v>
      </c>
      <c r="J120" s="19" t="s">
        <v>645</v>
      </c>
      <c r="K120" s="58"/>
    </row>
    <row r="121" spans="2:11" ht="15" customHeight="1">
      <c r="B121" s="56"/>
      <c r="C121" s="19" t="s">
        <v>684</v>
      </c>
      <c r="D121" s="19"/>
      <c r="E121" s="19"/>
      <c r="F121" s="38" t="s">
        <v>647</v>
      </c>
      <c r="G121" s="19"/>
      <c r="H121" s="19" t="s">
        <v>685</v>
      </c>
      <c r="I121" s="19" t="s">
        <v>644</v>
      </c>
      <c r="J121" s="19">
        <v>15</v>
      </c>
      <c r="K121" s="58"/>
    </row>
    <row r="122" spans="2:11" ht="15" customHeight="1">
      <c r="B122" s="56"/>
      <c r="C122" s="19" t="s">
        <v>646</v>
      </c>
      <c r="D122" s="19"/>
      <c r="E122" s="19"/>
      <c r="F122" s="38" t="s">
        <v>647</v>
      </c>
      <c r="G122" s="19"/>
      <c r="H122" s="19" t="s">
        <v>672</v>
      </c>
      <c r="I122" s="19" t="s">
        <v>644</v>
      </c>
      <c r="J122" s="19">
        <v>50</v>
      </c>
      <c r="K122" s="58"/>
    </row>
    <row r="123" spans="2:11" ht="15" customHeight="1">
      <c r="B123" s="56"/>
      <c r="C123" s="19" t="s">
        <v>652</v>
      </c>
      <c r="D123" s="19"/>
      <c r="E123" s="19"/>
      <c r="F123" s="38" t="s">
        <v>647</v>
      </c>
      <c r="G123" s="19"/>
      <c r="H123" s="19" t="s">
        <v>672</v>
      </c>
      <c r="I123" s="19" t="s">
        <v>644</v>
      </c>
      <c r="J123" s="19">
        <v>50</v>
      </c>
      <c r="K123" s="58"/>
    </row>
    <row r="124" spans="2:11" ht="15" customHeight="1">
      <c r="B124" s="56"/>
      <c r="C124" s="19" t="s">
        <v>658</v>
      </c>
      <c r="D124" s="19"/>
      <c r="E124" s="19"/>
      <c r="F124" s="38" t="s">
        <v>647</v>
      </c>
      <c r="G124" s="19"/>
      <c r="H124" s="19" t="s">
        <v>672</v>
      </c>
      <c r="I124" s="19" t="s">
        <v>644</v>
      </c>
      <c r="J124" s="19">
        <v>50</v>
      </c>
      <c r="K124" s="58"/>
    </row>
    <row r="125" spans="2:11" ht="15" customHeight="1">
      <c r="B125" s="56"/>
      <c r="C125" s="19" t="s">
        <v>660</v>
      </c>
      <c r="D125" s="19"/>
      <c r="E125" s="19"/>
      <c r="F125" s="38" t="s">
        <v>647</v>
      </c>
      <c r="G125" s="19"/>
      <c r="H125" s="19" t="s">
        <v>672</v>
      </c>
      <c r="I125" s="19" t="s">
        <v>644</v>
      </c>
      <c r="J125" s="19">
        <v>50</v>
      </c>
      <c r="K125" s="58"/>
    </row>
    <row r="126" spans="2:11" ht="15" customHeight="1">
      <c r="B126" s="56"/>
      <c r="C126" s="19" t="s">
        <v>110</v>
      </c>
      <c r="D126" s="19"/>
      <c r="E126" s="19"/>
      <c r="F126" s="38" t="s">
        <v>647</v>
      </c>
      <c r="G126" s="19"/>
      <c r="H126" s="19" t="s">
        <v>686</v>
      </c>
      <c r="I126" s="19" t="s">
        <v>644</v>
      </c>
      <c r="J126" s="19">
        <v>255</v>
      </c>
      <c r="K126" s="58"/>
    </row>
    <row r="127" spans="2:11" ht="15" customHeight="1">
      <c r="B127" s="56"/>
      <c r="C127" s="19" t="s">
        <v>662</v>
      </c>
      <c r="D127" s="19"/>
      <c r="E127" s="19"/>
      <c r="F127" s="38" t="s">
        <v>642</v>
      </c>
      <c r="G127" s="19"/>
      <c r="H127" s="19" t="s">
        <v>687</v>
      </c>
      <c r="I127" s="19" t="s">
        <v>664</v>
      </c>
      <c r="J127" s="19"/>
      <c r="K127" s="58"/>
    </row>
    <row r="128" spans="2:11" ht="15" customHeight="1">
      <c r="B128" s="56"/>
      <c r="C128" s="19" t="s">
        <v>665</v>
      </c>
      <c r="D128" s="19"/>
      <c r="E128" s="19"/>
      <c r="F128" s="38" t="s">
        <v>642</v>
      </c>
      <c r="G128" s="19"/>
      <c r="H128" s="19" t="s">
        <v>688</v>
      </c>
      <c r="I128" s="19" t="s">
        <v>667</v>
      </c>
      <c r="J128" s="19"/>
      <c r="K128" s="58"/>
    </row>
    <row r="129" spans="2:11" ht="15" customHeight="1">
      <c r="B129" s="56"/>
      <c r="C129" s="19" t="s">
        <v>668</v>
      </c>
      <c r="D129" s="19"/>
      <c r="E129" s="19"/>
      <c r="F129" s="38" t="s">
        <v>642</v>
      </c>
      <c r="G129" s="19"/>
      <c r="H129" s="19" t="s">
        <v>668</v>
      </c>
      <c r="I129" s="19" t="s">
        <v>667</v>
      </c>
      <c r="J129" s="19"/>
      <c r="K129" s="58"/>
    </row>
    <row r="130" spans="2:11" ht="15" customHeight="1">
      <c r="B130" s="56"/>
      <c r="C130" s="19" t="s">
        <v>35</v>
      </c>
      <c r="D130" s="19"/>
      <c r="E130" s="19"/>
      <c r="F130" s="38" t="s">
        <v>642</v>
      </c>
      <c r="G130" s="19"/>
      <c r="H130" s="19" t="s">
        <v>689</v>
      </c>
      <c r="I130" s="19" t="s">
        <v>667</v>
      </c>
      <c r="J130" s="19"/>
      <c r="K130" s="58"/>
    </row>
    <row r="131" spans="2:11" ht="15" customHeight="1">
      <c r="B131" s="56"/>
      <c r="C131" s="19" t="s">
        <v>690</v>
      </c>
      <c r="D131" s="19"/>
      <c r="E131" s="19"/>
      <c r="F131" s="38" t="s">
        <v>642</v>
      </c>
      <c r="G131" s="19"/>
      <c r="H131" s="19" t="s">
        <v>691</v>
      </c>
      <c r="I131" s="19" t="s">
        <v>667</v>
      </c>
      <c r="J131" s="19"/>
      <c r="K131" s="58"/>
    </row>
    <row r="132" spans="2:11" ht="15" customHeight="1">
      <c r="B132" s="59"/>
      <c r="C132" s="60"/>
      <c r="D132" s="60"/>
      <c r="E132" s="60"/>
      <c r="F132" s="60"/>
      <c r="G132" s="60"/>
      <c r="H132" s="60"/>
      <c r="I132" s="60"/>
      <c r="J132" s="60"/>
      <c r="K132" s="61"/>
    </row>
    <row r="133" spans="2:11" ht="18.75" customHeight="1">
      <c r="B133" s="15"/>
      <c r="C133" s="15"/>
      <c r="D133" s="15"/>
      <c r="E133" s="15"/>
      <c r="F133" s="48"/>
      <c r="G133" s="15"/>
      <c r="H133" s="15"/>
      <c r="I133" s="15"/>
      <c r="J133" s="15"/>
      <c r="K133" s="15"/>
    </row>
    <row r="134" spans="2:11" ht="18.75" customHeight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2:11" ht="7.5" customHeight="1">
      <c r="B135" s="26"/>
      <c r="C135" s="27"/>
      <c r="D135" s="27"/>
      <c r="E135" s="27"/>
      <c r="F135" s="27"/>
      <c r="G135" s="27"/>
      <c r="H135" s="27"/>
      <c r="I135" s="27"/>
      <c r="J135" s="27"/>
      <c r="K135" s="28"/>
    </row>
    <row r="136" spans="2:11" ht="45" customHeight="1">
      <c r="B136" s="29"/>
      <c r="C136" s="85" t="s">
        <v>692</v>
      </c>
      <c r="D136" s="85"/>
      <c r="E136" s="85"/>
      <c r="F136" s="85"/>
      <c r="G136" s="85"/>
      <c r="H136" s="85"/>
      <c r="I136" s="85"/>
      <c r="J136" s="85"/>
      <c r="K136" s="30"/>
    </row>
    <row r="137" spans="2:11" ht="17.25" customHeight="1">
      <c r="B137" s="29"/>
      <c r="C137" s="31" t="s">
        <v>635</v>
      </c>
      <c r="D137" s="31"/>
      <c r="E137" s="31"/>
      <c r="F137" s="31" t="s">
        <v>636</v>
      </c>
      <c r="G137" s="32"/>
      <c r="H137" s="31" t="s">
        <v>104</v>
      </c>
      <c r="I137" s="31" t="s">
        <v>52</v>
      </c>
      <c r="J137" s="31" t="s">
        <v>637</v>
      </c>
      <c r="K137" s="30"/>
    </row>
    <row r="138" spans="2:11" ht="17.25" customHeight="1">
      <c r="B138" s="29"/>
      <c r="C138" s="33" t="s">
        <v>638</v>
      </c>
      <c r="D138" s="33"/>
      <c r="E138" s="33"/>
      <c r="F138" s="34" t="s">
        <v>639</v>
      </c>
      <c r="G138" s="35"/>
      <c r="H138" s="33"/>
      <c r="I138" s="33"/>
      <c r="J138" s="33" t="s">
        <v>640</v>
      </c>
      <c r="K138" s="30"/>
    </row>
    <row r="139" spans="2:11" ht="5.25" customHeight="1">
      <c r="B139" s="39"/>
      <c r="C139" s="36"/>
      <c r="D139" s="36"/>
      <c r="E139" s="36"/>
      <c r="F139" s="36"/>
      <c r="G139" s="37"/>
      <c r="H139" s="36"/>
      <c r="I139" s="36"/>
      <c r="J139" s="36"/>
      <c r="K139" s="58"/>
    </row>
    <row r="140" spans="2:11" ht="15" customHeight="1">
      <c r="B140" s="39"/>
      <c r="C140" s="62" t="s">
        <v>641</v>
      </c>
      <c r="D140" s="19"/>
      <c r="E140" s="19"/>
      <c r="F140" s="63" t="s">
        <v>642</v>
      </c>
      <c r="G140" s="19"/>
      <c r="H140" s="62" t="s">
        <v>672</v>
      </c>
      <c r="I140" s="62" t="s">
        <v>644</v>
      </c>
      <c r="J140" s="62" t="s">
        <v>645</v>
      </c>
      <c r="K140" s="58"/>
    </row>
    <row r="141" spans="2:11" ht="15" customHeight="1">
      <c r="B141" s="39"/>
      <c r="C141" s="62" t="s">
        <v>681</v>
      </c>
      <c r="D141" s="19"/>
      <c r="E141" s="19"/>
      <c r="F141" s="63" t="s">
        <v>642</v>
      </c>
      <c r="G141" s="19"/>
      <c r="H141" s="62" t="s">
        <v>693</v>
      </c>
      <c r="I141" s="62" t="s">
        <v>644</v>
      </c>
      <c r="J141" s="62" t="s">
        <v>645</v>
      </c>
      <c r="K141" s="58"/>
    </row>
    <row r="142" spans="2:11" ht="15" customHeight="1">
      <c r="B142" s="39"/>
      <c r="C142" s="62" t="s">
        <v>590</v>
      </c>
      <c r="D142" s="19"/>
      <c r="E142" s="19"/>
      <c r="F142" s="63" t="s">
        <v>642</v>
      </c>
      <c r="G142" s="19"/>
      <c r="H142" s="62" t="s">
        <v>694</v>
      </c>
      <c r="I142" s="62" t="s">
        <v>644</v>
      </c>
      <c r="J142" s="62" t="s">
        <v>645</v>
      </c>
      <c r="K142" s="58"/>
    </row>
    <row r="143" spans="2:11" ht="15" customHeight="1">
      <c r="B143" s="39"/>
      <c r="C143" s="62" t="s">
        <v>646</v>
      </c>
      <c r="D143" s="19"/>
      <c r="E143" s="19"/>
      <c r="F143" s="63" t="s">
        <v>647</v>
      </c>
      <c r="G143" s="19"/>
      <c r="H143" s="62" t="s">
        <v>672</v>
      </c>
      <c r="I143" s="62" t="s">
        <v>644</v>
      </c>
      <c r="J143" s="62">
        <v>50</v>
      </c>
      <c r="K143" s="58"/>
    </row>
    <row r="144" spans="2:11" ht="15" customHeight="1">
      <c r="B144" s="39"/>
      <c r="C144" s="62" t="s">
        <v>649</v>
      </c>
      <c r="D144" s="19"/>
      <c r="E144" s="19"/>
      <c r="F144" s="63" t="s">
        <v>642</v>
      </c>
      <c r="G144" s="19"/>
      <c r="H144" s="62" t="s">
        <v>672</v>
      </c>
      <c r="I144" s="62" t="s">
        <v>651</v>
      </c>
      <c r="J144" s="62"/>
      <c r="K144" s="58"/>
    </row>
    <row r="145" spans="2:11" ht="15" customHeight="1">
      <c r="B145" s="39"/>
      <c r="C145" s="62" t="s">
        <v>652</v>
      </c>
      <c r="D145" s="19"/>
      <c r="E145" s="19"/>
      <c r="F145" s="63" t="s">
        <v>647</v>
      </c>
      <c r="G145" s="19"/>
      <c r="H145" s="62" t="s">
        <v>672</v>
      </c>
      <c r="I145" s="62" t="s">
        <v>644</v>
      </c>
      <c r="J145" s="62">
        <v>50</v>
      </c>
      <c r="K145" s="58"/>
    </row>
    <row r="146" spans="2:11" ht="15" customHeight="1">
      <c r="B146" s="39"/>
      <c r="C146" s="62" t="s">
        <v>660</v>
      </c>
      <c r="D146" s="19"/>
      <c r="E146" s="19"/>
      <c r="F146" s="63" t="s">
        <v>647</v>
      </c>
      <c r="G146" s="19"/>
      <c r="H146" s="62" t="s">
        <v>672</v>
      </c>
      <c r="I146" s="62" t="s">
        <v>644</v>
      </c>
      <c r="J146" s="62">
        <v>50</v>
      </c>
      <c r="K146" s="58"/>
    </row>
    <row r="147" spans="2:11" ht="15" customHeight="1">
      <c r="B147" s="39"/>
      <c r="C147" s="62" t="s">
        <v>658</v>
      </c>
      <c r="D147" s="19"/>
      <c r="E147" s="19"/>
      <c r="F147" s="63" t="s">
        <v>647</v>
      </c>
      <c r="G147" s="19"/>
      <c r="H147" s="62" t="s">
        <v>672</v>
      </c>
      <c r="I147" s="62" t="s">
        <v>644</v>
      </c>
      <c r="J147" s="62">
        <v>50</v>
      </c>
      <c r="K147" s="58"/>
    </row>
    <row r="148" spans="2:11" ht="15" customHeight="1">
      <c r="B148" s="39"/>
      <c r="C148" s="62" t="s">
        <v>79</v>
      </c>
      <c r="D148" s="19"/>
      <c r="E148" s="19"/>
      <c r="F148" s="63" t="s">
        <v>642</v>
      </c>
      <c r="G148" s="19"/>
      <c r="H148" s="62" t="s">
        <v>695</v>
      </c>
      <c r="I148" s="62" t="s">
        <v>644</v>
      </c>
      <c r="J148" s="62" t="s">
        <v>696</v>
      </c>
      <c r="K148" s="58"/>
    </row>
    <row r="149" spans="2:11" ht="15" customHeight="1">
      <c r="B149" s="39"/>
      <c r="C149" s="62" t="s">
        <v>697</v>
      </c>
      <c r="D149" s="19"/>
      <c r="E149" s="19"/>
      <c r="F149" s="63" t="s">
        <v>642</v>
      </c>
      <c r="G149" s="19"/>
      <c r="H149" s="62" t="s">
        <v>698</v>
      </c>
      <c r="I149" s="62" t="s">
        <v>667</v>
      </c>
      <c r="J149" s="62"/>
      <c r="K149" s="58"/>
    </row>
    <row r="150" spans="2:11" ht="15" customHeight="1">
      <c r="B150" s="64"/>
      <c r="C150" s="46"/>
      <c r="D150" s="46"/>
      <c r="E150" s="46"/>
      <c r="F150" s="46"/>
      <c r="G150" s="46"/>
      <c r="H150" s="46"/>
      <c r="I150" s="46"/>
      <c r="J150" s="46"/>
      <c r="K150" s="65"/>
    </row>
    <row r="151" spans="2:11" ht="18.75" customHeight="1">
      <c r="B151" s="15"/>
      <c r="C151" s="19"/>
      <c r="D151" s="19"/>
      <c r="E151" s="19"/>
      <c r="F151" s="38"/>
      <c r="G151" s="19"/>
      <c r="H151" s="19"/>
      <c r="I151" s="19"/>
      <c r="J151" s="19"/>
      <c r="K151" s="15"/>
    </row>
    <row r="152" spans="2:11" ht="18.75" customHeight="1"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2:11" ht="7.5" customHeight="1">
      <c r="B153" s="6"/>
      <c r="C153" s="7"/>
      <c r="D153" s="7"/>
      <c r="E153" s="7"/>
      <c r="F153" s="7"/>
      <c r="G153" s="7"/>
      <c r="H153" s="7"/>
      <c r="I153" s="7"/>
      <c r="J153" s="7"/>
      <c r="K153" s="8"/>
    </row>
    <row r="154" spans="2:11" ht="45" customHeight="1">
      <c r="B154" s="9"/>
      <c r="C154" s="82" t="s">
        <v>699</v>
      </c>
      <c r="D154" s="82"/>
      <c r="E154" s="82"/>
      <c r="F154" s="82"/>
      <c r="G154" s="82"/>
      <c r="H154" s="82"/>
      <c r="I154" s="82"/>
      <c r="J154" s="82"/>
      <c r="K154" s="10"/>
    </row>
    <row r="155" spans="2:11" ht="17.25" customHeight="1">
      <c r="B155" s="9"/>
      <c r="C155" s="31" t="s">
        <v>635</v>
      </c>
      <c r="D155" s="31"/>
      <c r="E155" s="31"/>
      <c r="F155" s="31" t="s">
        <v>636</v>
      </c>
      <c r="G155" s="66"/>
      <c r="H155" s="67" t="s">
        <v>104</v>
      </c>
      <c r="I155" s="67" t="s">
        <v>52</v>
      </c>
      <c r="J155" s="31" t="s">
        <v>637</v>
      </c>
      <c r="K155" s="10"/>
    </row>
    <row r="156" spans="2:11" ht="17.25" customHeight="1">
      <c r="B156" s="12"/>
      <c r="C156" s="33" t="s">
        <v>638</v>
      </c>
      <c r="D156" s="33"/>
      <c r="E156" s="33"/>
      <c r="F156" s="34" t="s">
        <v>639</v>
      </c>
      <c r="G156" s="68"/>
      <c r="H156" s="69"/>
      <c r="I156" s="69"/>
      <c r="J156" s="33" t="s">
        <v>640</v>
      </c>
      <c r="K156" s="13"/>
    </row>
    <row r="157" spans="2:11" ht="5.25" customHeight="1">
      <c r="B157" s="39"/>
      <c r="C157" s="36"/>
      <c r="D157" s="36"/>
      <c r="E157" s="36"/>
      <c r="F157" s="36"/>
      <c r="G157" s="37"/>
      <c r="H157" s="36"/>
      <c r="I157" s="36"/>
      <c r="J157" s="36"/>
      <c r="K157" s="58"/>
    </row>
    <row r="158" spans="2:11" ht="15" customHeight="1">
      <c r="B158" s="39"/>
      <c r="C158" s="19" t="s">
        <v>641</v>
      </c>
      <c r="D158" s="19"/>
      <c r="E158" s="19"/>
      <c r="F158" s="38" t="s">
        <v>642</v>
      </c>
      <c r="G158" s="19"/>
      <c r="H158" s="19" t="s">
        <v>672</v>
      </c>
      <c r="I158" s="19" t="s">
        <v>644</v>
      </c>
      <c r="J158" s="19" t="s">
        <v>645</v>
      </c>
      <c r="K158" s="58"/>
    </row>
    <row r="159" spans="2:11" ht="15" customHeight="1">
      <c r="B159" s="39"/>
      <c r="C159" s="19" t="s">
        <v>681</v>
      </c>
      <c r="D159" s="19"/>
      <c r="E159" s="19"/>
      <c r="F159" s="38" t="s">
        <v>642</v>
      </c>
      <c r="G159" s="19"/>
      <c r="H159" s="19" t="s">
        <v>682</v>
      </c>
      <c r="I159" s="19" t="s">
        <v>644</v>
      </c>
      <c r="J159" s="19" t="s">
        <v>645</v>
      </c>
      <c r="K159" s="58"/>
    </row>
    <row r="160" spans="2:11" ht="15" customHeight="1">
      <c r="B160" s="39"/>
      <c r="C160" s="19" t="s">
        <v>590</v>
      </c>
      <c r="D160" s="19"/>
      <c r="E160" s="19"/>
      <c r="F160" s="38" t="s">
        <v>642</v>
      </c>
      <c r="G160" s="19"/>
      <c r="H160" s="19" t="s">
        <v>700</v>
      </c>
      <c r="I160" s="19" t="s">
        <v>644</v>
      </c>
      <c r="J160" s="19" t="s">
        <v>645</v>
      </c>
      <c r="K160" s="58"/>
    </row>
    <row r="161" spans="2:11" ht="15" customHeight="1">
      <c r="B161" s="39"/>
      <c r="C161" s="19" t="s">
        <v>646</v>
      </c>
      <c r="D161" s="19"/>
      <c r="E161" s="19"/>
      <c r="F161" s="38" t="s">
        <v>647</v>
      </c>
      <c r="G161" s="19"/>
      <c r="H161" s="19" t="s">
        <v>700</v>
      </c>
      <c r="I161" s="19" t="s">
        <v>644</v>
      </c>
      <c r="J161" s="19">
        <v>50</v>
      </c>
      <c r="K161" s="58"/>
    </row>
    <row r="162" spans="2:11" ht="15" customHeight="1">
      <c r="B162" s="39"/>
      <c r="C162" s="19" t="s">
        <v>649</v>
      </c>
      <c r="D162" s="19"/>
      <c r="E162" s="19"/>
      <c r="F162" s="38" t="s">
        <v>642</v>
      </c>
      <c r="G162" s="19"/>
      <c r="H162" s="19" t="s">
        <v>700</v>
      </c>
      <c r="I162" s="19" t="s">
        <v>651</v>
      </c>
      <c r="J162" s="19"/>
      <c r="K162" s="58"/>
    </row>
    <row r="163" spans="2:11" ht="15" customHeight="1">
      <c r="B163" s="39"/>
      <c r="C163" s="19" t="s">
        <v>652</v>
      </c>
      <c r="D163" s="19"/>
      <c r="E163" s="19"/>
      <c r="F163" s="38" t="s">
        <v>647</v>
      </c>
      <c r="G163" s="19"/>
      <c r="H163" s="19" t="s">
        <v>700</v>
      </c>
      <c r="I163" s="19" t="s">
        <v>644</v>
      </c>
      <c r="J163" s="19">
        <v>50</v>
      </c>
      <c r="K163" s="58"/>
    </row>
    <row r="164" spans="2:11" ht="15" customHeight="1">
      <c r="B164" s="39"/>
      <c r="C164" s="19" t="s">
        <v>660</v>
      </c>
      <c r="D164" s="19"/>
      <c r="E164" s="19"/>
      <c r="F164" s="38" t="s">
        <v>647</v>
      </c>
      <c r="G164" s="19"/>
      <c r="H164" s="19" t="s">
        <v>700</v>
      </c>
      <c r="I164" s="19" t="s">
        <v>644</v>
      </c>
      <c r="J164" s="19">
        <v>50</v>
      </c>
      <c r="K164" s="58"/>
    </row>
    <row r="165" spans="2:11" ht="15" customHeight="1">
      <c r="B165" s="39"/>
      <c r="C165" s="19" t="s">
        <v>658</v>
      </c>
      <c r="D165" s="19"/>
      <c r="E165" s="19"/>
      <c r="F165" s="38" t="s">
        <v>647</v>
      </c>
      <c r="G165" s="19"/>
      <c r="H165" s="19" t="s">
        <v>700</v>
      </c>
      <c r="I165" s="19" t="s">
        <v>644</v>
      </c>
      <c r="J165" s="19">
        <v>50</v>
      </c>
      <c r="K165" s="58"/>
    </row>
    <row r="166" spans="2:11" ht="15" customHeight="1">
      <c r="B166" s="39"/>
      <c r="C166" s="19" t="s">
        <v>103</v>
      </c>
      <c r="D166" s="19"/>
      <c r="E166" s="19"/>
      <c r="F166" s="38" t="s">
        <v>642</v>
      </c>
      <c r="G166" s="19"/>
      <c r="H166" s="19" t="s">
        <v>701</v>
      </c>
      <c r="I166" s="19" t="s">
        <v>702</v>
      </c>
      <c r="J166" s="19"/>
      <c r="K166" s="58"/>
    </row>
    <row r="167" spans="2:11" ht="15" customHeight="1">
      <c r="B167" s="39"/>
      <c r="C167" s="19" t="s">
        <v>52</v>
      </c>
      <c r="D167" s="19"/>
      <c r="E167" s="19"/>
      <c r="F167" s="38" t="s">
        <v>642</v>
      </c>
      <c r="G167" s="19"/>
      <c r="H167" s="19" t="s">
        <v>703</v>
      </c>
      <c r="I167" s="19" t="s">
        <v>704</v>
      </c>
      <c r="J167" s="19">
        <v>1</v>
      </c>
      <c r="K167" s="58"/>
    </row>
    <row r="168" spans="2:11" ht="15" customHeight="1">
      <c r="B168" s="39"/>
      <c r="C168" s="19" t="s">
        <v>48</v>
      </c>
      <c r="D168" s="19"/>
      <c r="E168" s="19"/>
      <c r="F168" s="38" t="s">
        <v>642</v>
      </c>
      <c r="G168" s="19"/>
      <c r="H168" s="19" t="s">
        <v>705</v>
      </c>
      <c r="I168" s="19" t="s">
        <v>644</v>
      </c>
      <c r="J168" s="19">
        <v>20</v>
      </c>
      <c r="K168" s="58"/>
    </row>
    <row r="169" spans="2:11" ht="15" customHeight="1">
      <c r="B169" s="39"/>
      <c r="C169" s="19" t="s">
        <v>104</v>
      </c>
      <c r="D169" s="19"/>
      <c r="E169" s="19"/>
      <c r="F169" s="38" t="s">
        <v>642</v>
      </c>
      <c r="G169" s="19"/>
      <c r="H169" s="19" t="s">
        <v>706</v>
      </c>
      <c r="I169" s="19" t="s">
        <v>644</v>
      </c>
      <c r="J169" s="19">
        <v>255</v>
      </c>
      <c r="K169" s="58"/>
    </row>
    <row r="170" spans="2:11" ht="15" customHeight="1">
      <c r="B170" s="39"/>
      <c r="C170" s="19" t="s">
        <v>105</v>
      </c>
      <c r="D170" s="19"/>
      <c r="E170" s="19"/>
      <c r="F170" s="38" t="s">
        <v>642</v>
      </c>
      <c r="G170" s="19"/>
      <c r="H170" s="19" t="s">
        <v>606</v>
      </c>
      <c r="I170" s="19" t="s">
        <v>644</v>
      </c>
      <c r="J170" s="19">
        <v>10</v>
      </c>
      <c r="K170" s="58"/>
    </row>
    <row r="171" spans="2:11" ht="15" customHeight="1">
      <c r="B171" s="39"/>
      <c r="C171" s="19" t="s">
        <v>106</v>
      </c>
      <c r="D171" s="19"/>
      <c r="E171" s="19"/>
      <c r="F171" s="38" t="s">
        <v>642</v>
      </c>
      <c r="G171" s="19"/>
      <c r="H171" s="19" t="s">
        <v>707</v>
      </c>
      <c r="I171" s="19" t="s">
        <v>667</v>
      </c>
      <c r="J171" s="19"/>
      <c r="K171" s="58"/>
    </row>
    <row r="172" spans="2:11" ht="15" customHeight="1">
      <c r="B172" s="39"/>
      <c r="C172" s="19" t="s">
        <v>708</v>
      </c>
      <c r="D172" s="19"/>
      <c r="E172" s="19"/>
      <c r="F172" s="38" t="s">
        <v>642</v>
      </c>
      <c r="G172" s="19"/>
      <c r="H172" s="19" t="s">
        <v>709</v>
      </c>
      <c r="I172" s="19" t="s">
        <v>667</v>
      </c>
      <c r="J172" s="19"/>
      <c r="K172" s="58"/>
    </row>
    <row r="173" spans="2:11" ht="15" customHeight="1">
      <c r="B173" s="39"/>
      <c r="C173" s="19" t="s">
        <v>697</v>
      </c>
      <c r="D173" s="19"/>
      <c r="E173" s="19"/>
      <c r="F173" s="38" t="s">
        <v>642</v>
      </c>
      <c r="G173" s="19"/>
      <c r="H173" s="19" t="s">
        <v>710</v>
      </c>
      <c r="I173" s="19" t="s">
        <v>667</v>
      </c>
      <c r="J173" s="19"/>
      <c r="K173" s="58"/>
    </row>
    <row r="174" spans="2:11" ht="15" customHeight="1">
      <c r="B174" s="39"/>
      <c r="C174" s="19" t="s">
        <v>109</v>
      </c>
      <c r="D174" s="19"/>
      <c r="E174" s="19"/>
      <c r="F174" s="38" t="s">
        <v>647</v>
      </c>
      <c r="G174" s="19"/>
      <c r="H174" s="19" t="s">
        <v>711</v>
      </c>
      <c r="I174" s="19" t="s">
        <v>644</v>
      </c>
      <c r="J174" s="19">
        <v>50</v>
      </c>
      <c r="K174" s="58"/>
    </row>
    <row r="175" spans="2:11" ht="15" customHeight="1">
      <c r="B175" s="64"/>
      <c r="C175" s="46"/>
      <c r="D175" s="46"/>
      <c r="E175" s="46"/>
      <c r="F175" s="46"/>
      <c r="G175" s="46"/>
      <c r="H175" s="46"/>
      <c r="I175" s="46"/>
      <c r="J175" s="46"/>
      <c r="K175" s="65"/>
    </row>
    <row r="176" spans="2:11" ht="18.75" customHeight="1">
      <c r="B176" s="15"/>
      <c r="C176" s="19"/>
      <c r="D176" s="19"/>
      <c r="E176" s="19"/>
      <c r="F176" s="38"/>
      <c r="G176" s="19"/>
      <c r="H176" s="19"/>
      <c r="I176" s="19"/>
      <c r="J176" s="19"/>
      <c r="K176" s="15"/>
    </row>
    <row r="177" spans="2:11" ht="18.75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2:11" ht="13.5">
      <c r="B178" s="6"/>
      <c r="C178" s="7"/>
      <c r="D178" s="7"/>
      <c r="E178" s="7"/>
      <c r="F178" s="7"/>
      <c r="G178" s="7"/>
      <c r="H178" s="7"/>
      <c r="I178" s="7"/>
      <c r="J178" s="7"/>
      <c r="K178" s="8"/>
    </row>
    <row r="179" spans="2:11" ht="21">
      <c r="B179" s="9"/>
      <c r="C179" s="82" t="s">
        <v>712</v>
      </c>
      <c r="D179" s="82"/>
      <c r="E179" s="82"/>
      <c r="F179" s="82"/>
      <c r="G179" s="82"/>
      <c r="H179" s="82"/>
      <c r="I179" s="82"/>
      <c r="J179" s="82"/>
      <c r="K179" s="10"/>
    </row>
    <row r="180" spans="2:11" ht="25.5" customHeight="1">
      <c r="B180" s="9"/>
      <c r="C180" s="70" t="s">
        <v>713</v>
      </c>
      <c r="D180" s="70"/>
      <c r="E180" s="70"/>
      <c r="F180" s="70" t="s">
        <v>714</v>
      </c>
      <c r="G180" s="71"/>
      <c r="H180" s="83" t="s">
        <v>715</v>
      </c>
      <c r="I180" s="83"/>
      <c r="J180" s="83"/>
      <c r="K180" s="10"/>
    </row>
    <row r="181" spans="2:11" ht="5.25" customHeight="1">
      <c r="B181" s="39"/>
      <c r="C181" s="36"/>
      <c r="D181" s="36"/>
      <c r="E181" s="36"/>
      <c r="F181" s="36"/>
      <c r="G181" s="19"/>
      <c r="H181" s="36"/>
      <c r="I181" s="36"/>
      <c r="J181" s="36"/>
      <c r="K181" s="58"/>
    </row>
    <row r="182" spans="2:11" ht="15" customHeight="1">
      <c r="B182" s="39"/>
      <c r="C182" s="19" t="s">
        <v>716</v>
      </c>
      <c r="D182" s="19"/>
      <c r="E182" s="19"/>
      <c r="F182" s="38" t="s">
        <v>37</v>
      </c>
      <c r="G182" s="19"/>
      <c r="H182" s="81" t="s">
        <v>717</v>
      </c>
      <c r="I182" s="81"/>
      <c r="J182" s="81"/>
      <c r="K182" s="58"/>
    </row>
    <row r="183" spans="2:11" ht="15" customHeight="1">
      <c r="B183" s="39"/>
      <c r="C183" s="43"/>
      <c r="D183" s="19"/>
      <c r="E183" s="19"/>
      <c r="F183" s="38" t="s">
        <v>39</v>
      </c>
      <c r="G183" s="19"/>
      <c r="H183" s="81" t="s">
        <v>718</v>
      </c>
      <c r="I183" s="81"/>
      <c r="J183" s="81"/>
      <c r="K183" s="58"/>
    </row>
    <row r="184" spans="2:11" ht="15" customHeight="1">
      <c r="B184" s="39"/>
      <c r="C184" s="43"/>
      <c r="D184" s="19"/>
      <c r="E184" s="19"/>
      <c r="F184" s="38" t="s">
        <v>42</v>
      </c>
      <c r="G184" s="19"/>
      <c r="H184" s="81" t="s">
        <v>719</v>
      </c>
      <c r="I184" s="81"/>
      <c r="J184" s="81"/>
      <c r="K184" s="58"/>
    </row>
    <row r="185" spans="2:11" ht="15" customHeight="1">
      <c r="B185" s="39"/>
      <c r="C185" s="19"/>
      <c r="D185" s="19"/>
      <c r="E185" s="19"/>
      <c r="F185" s="38" t="s">
        <v>40</v>
      </c>
      <c r="G185" s="19"/>
      <c r="H185" s="81" t="s">
        <v>720</v>
      </c>
      <c r="I185" s="81"/>
      <c r="J185" s="81"/>
      <c r="K185" s="58"/>
    </row>
    <row r="186" spans="2:11" ht="15" customHeight="1">
      <c r="B186" s="39"/>
      <c r="C186" s="19"/>
      <c r="D186" s="19"/>
      <c r="E186" s="19"/>
      <c r="F186" s="38" t="s">
        <v>41</v>
      </c>
      <c r="G186" s="19"/>
      <c r="H186" s="81" t="s">
        <v>721</v>
      </c>
      <c r="I186" s="81"/>
      <c r="J186" s="81"/>
      <c r="K186" s="58"/>
    </row>
    <row r="187" spans="2:11" ht="15" customHeight="1">
      <c r="B187" s="39"/>
      <c r="C187" s="19"/>
      <c r="D187" s="19"/>
      <c r="E187" s="19"/>
      <c r="F187" s="38"/>
      <c r="G187" s="19"/>
      <c r="H187" s="19"/>
      <c r="I187" s="19"/>
      <c r="J187" s="19"/>
      <c r="K187" s="58"/>
    </row>
    <row r="188" spans="2:11" ht="15" customHeight="1">
      <c r="B188" s="39"/>
      <c r="C188" s="19" t="s">
        <v>679</v>
      </c>
      <c r="D188" s="19"/>
      <c r="E188" s="19"/>
      <c r="F188" s="38" t="s">
        <v>72</v>
      </c>
      <c r="G188" s="19"/>
      <c r="H188" s="81" t="s">
        <v>722</v>
      </c>
      <c r="I188" s="81"/>
      <c r="J188" s="81"/>
      <c r="K188" s="58"/>
    </row>
    <row r="189" spans="2:11" ht="15" customHeight="1">
      <c r="B189" s="39"/>
      <c r="C189" s="43"/>
      <c r="D189" s="19"/>
      <c r="E189" s="19"/>
      <c r="F189" s="38" t="s">
        <v>584</v>
      </c>
      <c r="G189" s="19"/>
      <c r="H189" s="81" t="s">
        <v>585</v>
      </c>
      <c r="I189" s="81"/>
      <c r="J189" s="81"/>
      <c r="K189" s="58"/>
    </row>
    <row r="190" spans="2:11" ht="15" customHeight="1">
      <c r="B190" s="39"/>
      <c r="C190" s="19"/>
      <c r="D190" s="19"/>
      <c r="E190" s="19"/>
      <c r="F190" s="38" t="s">
        <v>582</v>
      </c>
      <c r="G190" s="19"/>
      <c r="H190" s="81" t="s">
        <v>723</v>
      </c>
      <c r="I190" s="81"/>
      <c r="J190" s="81"/>
      <c r="K190" s="58"/>
    </row>
    <row r="191" spans="2:11" ht="15" customHeight="1">
      <c r="B191" s="72"/>
      <c r="C191" s="43"/>
      <c r="D191" s="43"/>
      <c r="E191" s="43"/>
      <c r="F191" s="38" t="s">
        <v>586</v>
      </c>
      <c r="G191" s="24"/>
      <c r="H191" s="80" t="s">
        <v>587</v>
      </c>
      <c r="I191" s="80"/>
      <c r="J191" s="80"/>
      <c r="K191" s="73"/>
    </row>
    <row r="192" spans="2:11" ht="15" customHeight="1">
      <c r="B192" s="72"/>
      <c r="C192" s="43"/>
      <c r="D192" s="43"/>
      <c r="E192" s="43"/>
      <c r="F192" s="38" t="s">
        <v>588</v>
      </c>
      <c r="G192" s="24"/>
      <c r="H192" s="80" t="s">
        <v>724</v>
      </c>
      <c r="I192" s="80"/>
      <c r="J192" s="80"/>
      <c r="K192" s="73"/>
    </row>
    <row r="193" spans="2:11" ht="15" customHeight="1">
      <c r="B193" s="72"/>
      <c r="C193" s="43"/>
      <c r="D193" s="43"/>
      <c r="E193" s="43"/>
      <c r="F193" s="74"/>
      <c r="G193" s="24"/>
      <c r="H193" s="75"/>
      <c r="I193" s="75"/>
      <c r="J193" s="75"/>
      <c r="K193" s="73"/>
    </row>
    <row r="194" spans="2:11" ht="15" customHeight="1">
      <c r="B194" s="72"/>
      <c r="C194" s="19" t="s">
        <v>704</v>
      </c>
      <c r="D194" s="43"/>
      <c r="E194" s="43"/>
      <c r="F194" s="38">
        <v>1</v>
      </c>
      <c r="G194" s="24"/>
      <c r="H194" s="80" t="s">
        <v>725</v>
      </c>
      <c r="I194" s="80"/>
      <c r="J194" s="80"/>
      <c r="K194" s="73"/>
    </row>
    <row r="195" spans="2:11" ht="15" customHeight="1">
      <c r="B195" s="72"/>
      <c r="C195" s="43"/>
      <c r="D195" s="43"/>
      <c r="E195" s="43"/>
      <c r="F195" s="38">
        <v>2</v>
      </c>
      <c r="G195" s="24"/>
      <c r="H195" s="80" t="s">
        <v>726</v>
      </c>
      <c r="I195" s="80"/>
      <c r="J195" s="80"/>
      <c r="K195" s="73"/>
    </row>
    <row r="196" spans="2:11" ht="15" customHeight="1">
      <c r="B196" s="72"/>
      <c r="C196" s="43"/>
      <c r="D196" s="43"/>
      <c r="E196" s="43"/>
      <c r="F196" s="38">
        <v>3</v>
      </c>
      <c r="G196" s="24"/>
      <c r="H196" s="80" t="s">
        <v>727</v>
      </c>
      <c r="I196" s="80"/>
      <c r="J196" s="80"/>
      <c r="K196" s="73"/>
    </row>
    <row r="197" spans="2:11" ht="15" customHeight="1">
      <c r="B197" s="72"/>
      <c r="C197" s="43"/>
      <c r="D197" s="43"/>
      <c r="E197" s="43"/>
      <c r="F197" s="38">
        <v>4</v>
      </c>
      <c r="G197" s="24"/>
      <c r="H197" s="80" t="s">
        <v>728</v>
      </c>
      <c r="I197" s="80"/>
      <c r="J197" s="80"/>
      <c r="K197" s="73"/>
    </row>
    <row r="198" spans="2:11" ht="12.75" customHeight="1">
      <c r="B198" s="76"/>
      <c r="C198" s="77"/>
      <c r="D198" s="77"/>
      <c r="E198" s="77"/>
      <c r="F198" s="77"/>
      <c r="G198" s="77"/>
      <c r="H198" s="77"/>
      <c r="I198" s="77"/>
      <c r="J198" s="77"/>
      <c r="K198" s="78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Rambouskova Eva</cp:lastModifiedBy>
  <dcterms:modified xsi:type="dcterms:W3CDTF">2016-08-17T15:13:53Z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