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kapitulace stavby" sheetId="1" r:id="rId1"/>
    <sheet name="631 - Kanalizační přípojk..." sheetId="2" r:id="rId2"/>
  </sheets>
  <definedNames>
    <definedName name="_xlnm.Print_Titles" localSheetId="1">'631 - Kanalizační přípojk...'!$130:$130</definedName>
    <definedName name="_xlnm.Print_Titles" localSheetId="0">'Rekapitulace stavby'!$85:$85</definedName>
    <definedName name="_xlnm.Print_Area" localSheetId="1">'631 - Kanalizační přípojk...'!$C$4:$Q$70,'631 - Kanalizační přípojk...'!$C$76:$Q$115,'631 - Kanalizační přípojk...'!$C$121:$Q$207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<sst xmlns="http://schemas.openxmlformats.org/spreadsheetml/2006/main" count="1207" uniqueCount="375">
  <si>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</si>
  <si>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</si>
  <si>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</si>
  <si>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</si>
  <si>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</si>
  <si>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</si>
  <si>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</si>
  <si>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</si>
  <si>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</si>
  <si>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</si>
  <si>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</si>
  <si>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</si>
  <si>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</si>
  <si>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</si>
  <si>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</si>
  <si>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631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</si>
  <si>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</si>
  <si>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</si>
  <si>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Kanalizační přípojka pro sportovní halu v Litvínově, U koldomu č.p. 2049</t>
  </si>
  <si>
    <t>0,1</t>
  </si>
  <si>
    <t>JKSO:</t>
  </si>
  <si>
    <t>827 21 1</t>
  </si>
  <si>
    <t>CC-CZ:</t>
  </si>
  <si>
    <t>1</t>
  </si>
  <si>
    <t>Místo:</t>
  </si>
  <si>
    <t>Litvínov</t>
  </si>
  <si>
    <t>Datum:</t>
  </si>
  <si>
    <t>1.8.2016</t>
  </si>
  <si>
    <t>10</t>
  </si>
  <si>
    <t>100</t>
  </si>
  <si>
    <t>Objednatel:</t>
  </si>
  <si>
    <t>IČ:</t>
  </si>
  <si>
    <t>SPORTaS, s.r.o., Jiráskova 413, Litvínov</t>
  </si>
  <si>
    <t>DIČ:</t>
  </si>
  <si>
    <t>Zhotovitel:</t>
  </si>
  <si>
    <t>Vyplň údaj</t>
  </si>
  <si>
    <t>Projektant:</t>
  </si>
  <si>
    <t>47788500</t>
  </si>
  <si>
    <t>Roman Brzek</t>
  </si>
  <si>
    <t>True</t>
  </si>
  <si>
    <t>Zpracovatel:</t>
  </si>
  <si>
    <t>88529908</t>
  </si>
  <si>
    <t>Jitka Dvorščáková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</si>
  <si>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</si>
  <si>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</si>
  <si>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</si>
  <si>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</si>
  <si>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</si>
  <si>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</si>
  <si>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</si>
  <si>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</si>
  <si>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</si>
  <si>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</si>
  <si>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</si>
  <si>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</si>
  <si>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</si>
  <si>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</si>
  <si>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</si>
  <si>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</si>
  <si>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</si>
  <si>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</si>
  <si>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</si>
  <si>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</si>
  <si>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</si>
  <si>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</si>
  <si>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</si>
  <si>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</si>
  <si>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</si>
  <si>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</si>
  <si>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</si>
  <si>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</si>
  <si>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</si>
  <si>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</si>
  <si>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</si>
  <si>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</si>
  <si>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</si>
  <si>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</si>
  <si>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</si>
  <si>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</si>
  <si>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</si>
  <si>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</si>
  <si>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</si>
  <si>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</si>
  <si>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</si>
  <si>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</si>
  <si>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{674126cf-c734-43ff-a828-bd7ceb3854ed}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</si>
  <si>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</si>
  <si>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</si>
  <si>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</si>
  <si>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</si>
  <si>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</si>
  <si>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</si>
  <si>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</si>
  <si>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</si>
  <si>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</si>
  <si>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</si>
  <si>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</si>
  <si>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</si>
  <si>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</si>
  <si>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</si>
  <si>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</si>
  <si>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</si>
  <si>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</si>
  <si>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</si>
  <si>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</si>
  <si>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</si>
  <si>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</si>
  <si>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</si>
  <si>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</si>
  <si>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</si>
  <si>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</si>
  <si>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</si>
  <si>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</si>
  <si>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</si>
  <si>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</si>
  <si>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</si>
  <si>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</si>
  <si>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</si>
  <si>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</si>
  <si>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</si>
  <si>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</si>
  <si>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</si>
  <si>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</si>
  <si>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</si>
  <si>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</si>
  <si>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</si>
  <si>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</si>
  <si>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</si>
  <si>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</si>
  <si>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</si>
  <si>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</si>
  <si>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</si>
  <si>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</si>
  <si>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</si>
  <si>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</si>
  <si>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</si>
  <si>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</si>
  <si>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</si>
  <si>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</si>
  <si>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</si>
  <si>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</si>
  <si>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</si>
  <si>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</si>
  <si>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</si>
  <si>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</si>
  <si>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</si>
  <si>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</si>
  <si>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</si>
  <si>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</si>
  <si>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131301102</t>
  </si>
  <si>
    <t>Hloubení jam nezapažených v hornině tř. 4 objemu do 1000 m3</t>
  </si>
  <si>
    <t>m3</t>
  </si>
  <si>
    <t>4</t>
  </si>
  <si>
    <t>-1955425717</t>
  </si>
  <si>
    <t>131301109</t>
  </si>
  <si>
    <t>Příplatek za lepivost u hloubení jam nezapažených v hornině tř. 4</t>
  </si>
  <si>
    <t>-1195378390</t>
  </si>
  <si>
    <t>3</t>
  </si>
  <si>
    <t>132301101</t>
  </si>
  <si>
    <t>Hloubení rýh š do 600 mm v hornině tř. 4 objemu do 100 m3</t>
  </si>
  <si>
    <t>1759819485</t>
  </si>
  <si>
    <t>132301109</t>
  </si>
  <si>
    <t>Příplatek za lepivost k hloubení rýh š do 600 mm v hornině tř. 4</t>
  </si>
  <si>
    <t>324406314</t>
  </si>
  <si>
    <t>5</t>
  </si>
  <si>
    <t>162701105</t>
  </si>
  <si>
    <t>Vodorovné přemístění do 10000 m výkopku/sypaniny z horniny tř. 1 až 4</t>
  </si>
  <si>
    <t>1085921813</t>
  </si>
  <si>
    <t>6</t>
  </si>
  <si>
    <t>162701109</t>
  </si>
  <si>
    <t>Příplatek k vodorovnému přemístění výkopku/sypaniny z horniny tř. 1 až 4 ZKD 1000 m přes 10000 m</t>
  </si>
  <si>
    <t>1815496283</t>
  </si>
  <si>
    <t>7</t>
  </si>
  <si>
    <t>167101101</t>
  </si>
  <si>
    <t>Nakládání výkopku z hornin tř. 1 až 4 do 100 m3</t>
  </si>
  <si>
    <t>903755236</t>
  </si>
  <si>
    <t>8</t>
  </si>
  <si>
    <t>171201201</t>
  </si>
  <si>
    <t>Uložení sypaniny na skládky</t>
  </si>
  <si>
    <t>809755441</t>
  </si>
  <si>
    <t>9</t>
  </si>
  <si>
    <t>171201211</t>
  </si>
  <si>
    <t>Poplatek za uložení odpadu ze sypaniny na skládce (skládkovné)</t>
  </si>
  <si>
    <t>t</t>
  </si>
  <si>
    <t>1896801876</t>
  </si>
  <si>
    <t>174101101</t>
  </si>
  <si>
    <t>Zásyp jam, šachet rýh nebo kolem objektů sypaninou se zhutněním</t>
  </si>
  <si>
    <t>1872987875</t>
  </si>
  <si>
    <t>11</t>
  </si>
  <si>
    <t>175111101</t>
  </si>
  <si>
    <t>Obsypání potrubí ručně sypaninou bez prohození, uloženou do 3 m</t>
  </si>
  <si>
    <t>-1857633201</t>
  </si>
  <si>
    <t>12</t>
  </si>
  <si>
    <t>M</t>
  </si>
  <si>
    <t>583313490</t>
  </si>
  <si>
    <t>kamenivo těžené drobné (Hulín) frakce 0-4</t>
  </si>
  <si>
    <t>1477318859</t>
  </si>
  <si>
    <t>13</t>
  </si>
  <si>
    <t>180404111</t>
  </si>
  <si>
    <t>Založení hřišťového trávníku výsevem na vrstvě ornice</t>
  </si>
  <si>
    <t>m2</t>
  </si>
  <si>
    <t>-1132911975</t>
  </si>
  <si>
    <t>14</t>
  </si>
  <si>
    <t>005724400</t>
  </si>
  <si>
    <t>osivo směs travní hřištní</t>
  </si>
  <si>
    <t>kg</t>
  </si>
  <si>
    <t>-1329398042</t>
  </si>
  <si>
    <t>181301101</t>
  </si>
  <si>
    <t>Rozprostření ornice tl vrstvy do 100 mm pl do 500 m2 v rovině nebo ve svahu do 1:5</t>
  </si>
  <si>
    <t>-1727017880</t>
  </si>
  <si>
    <t>16</t>
  </si>
  <si>
    <t>212752212</t>
  </si>
  <si>
    <t>Trativod z drenážních trubek plastových flexibilních D do 100 mm včetně lože otevřený výkop</t>
  </si>
  <si>
    <t>m</t>
  </si>
  <si>
    <t>302982337</t>
  </si>
  <si>
    <t>17</t>
  </si>
  <si>
    <t>271572211</t>
  </si>
  <si>
    <t>Podsyp pod základové konstrukce se zhutněním z netříděného štěrkopísku</t>
  </si>
  <si>
    <t>1108715216</t>
  </si>
  <si>
    <t>18</t>
  </si>
  <si>
    <t>273313511</t>
  </si>
  <si>
    <t>Základové desky z betonu tř. C 12/15</t>
  </si>
  <si>
    <t>-1129832389</t>
  </si>
  <si>
    <t>19</t>
  </si>
  <si>
    <t>273351215</t>
  </si>
  <si>
    <t>Zřízení bednění stěn základových desek</t>
  </si>
  <si>
    <t>-1421927175</t>
  </si>
  <si>
    <t>20</t>
  </si>
  <si>
    <t>273351216</t>
  </si>
  <si>
    <t>Odstranění bednění stěn základových desek</t>
  </si>
  <si>
    <t>1957255538</t>
  </si>
  <si>
    <t>273362021</t>
  </si>
  <si>
    <t>Výztuž základových desek svařovanými sítěmi Kari</t>
  </si>
  <si>
    <t>-972555108</t>
  </si>
  <si>
    <t>22</t>
  </si>
  <si>
    <t>275313511</t>
  </si>
  <si>
    <t>Základové patky z betonu tř. C 12/15</t>
  </si>
  <si>
    <t>461378756</t>
  </si>
  <si>
    <t>23</t>
  </si>
  <si>
    <t>388995R</t>
  </si>
  <si>
    <t>Chránička výtlačného potrubí</t>
  </si>
  <si>
    <t>-604235588</t>
  </si>
  <si>
    <t>24</t>
  </si>
  <si>
    <t>451573111</t>
  </si>
  <si>
    <t>Lože pod potrubí otevřený výkop ze štěrkopísku</t>
  </si>
  <si>
    <t>-2139322763</t>
  </si>
  <si>
    <t>25</t>
  </si>
  <si>
    <t>451577777</t>
  </si>
  <si>
    <t>Podklad nebo lože pod dlažbu vodorovný nebo do sklonu 1:5 z kameniva těženého tl do 100 mm</t>
  </si>
  <si>
    <t>1298260693</t>
  </si>
  <si>
    <t>26</t>
  </si>
  <si>
    <t>451579777</t>
  </si>
  <si>
    <t>Příplatek ZKD 10 mm tl nad 100 mm u podkladu nebo lože pod dlažbu z kameniva těženého</t>
  </si>
  <si>
    <t>934725053</t>
  </si>
  <si>
    <t>27</t>
  </si>
  <si>
    <t>596411112</t>
  </si>
  <si>
    <t>Kladení dlažby z vegetačních tvárnic komunikací pro pěší tl 80 mm pl do 100 m2</t>
  </si>
  <si>
    <t>-160119569</t>
  </si>
  <si>
    <t>28</t>
  </si>
  <si>
    <t>592281050</t>
  </si>
  <si>
    <t>tvárnice betonová zatravňovací TZX 50/50 50x50x8 cm</t>
  </si>
  <si>
    <t>kus</t>
  </si>
  <si>
    <t>475077728</t>
  </si>
  <si>
    <t>29</t>
  </si>
  <si>
    <t>R</t>
  </si>
  <si>
    <t>800A2307</t>
  </si>
  <si>
    <t>Kanalizační revizní šachta z plastu samonosná</t>
  </si>
  <si>
    <t>1727179079</t>
  </si>
  <si>
    <t>30</t>
  </si>
  <si>
    <t>800A230R</t>
  </si>
  <si>
    <t>Čerpací šachta, dodávka a mtž. dle PD</t>
  </si>
  <si>
    <t>-958796477</t>
  </si>
  <si>
    <t>31</t>
  </si>
  <si>
    <t>800A240R</t>
  </si>
  <si>
    <t>Zemní nádrž z PE na dešťovou a splaškovou vodu pro běžné zatížení objemu 10000 l dle PD, dodávka vč. mtž.</t>
  </si>
  <si>
    <t>-894387915</t>
  </si>
  <si>
    <t>32</t>
  </si>
  <si>
    <t>871214201</t>
  </si>
  <si>
    <t>Montáž kanalizačního potrubí z PE SDR11 otevřený výkop sklon do 20 %  svařovaných na tupo D 50x4,6mm</t>
  </si>
  <si>
    <t>1523077267</t>
  </si>
  <si>
    <t>33</t>
  </si>
  <si>
    <t>286133810</t>
  </si>
  <si>
    <t>potrubí kanalizační tlakové PE100 SDR 11, návin se signalizační vrstvou  50 x 4,6 mm</t>
  </si>
  <si>
    <t>1368823873</t>
  </si>
  <si>
    <t>34</t>
  </si>
  <si>
    <t>871315221</t>
  </si>
  <si>
    <t>Kanalizační potrubí z tvrdého PVC-systém KG tuhost třídy SN8 DN150</t>
  </si>
  <si>
    <t>-1870452447</t>
  </si>
  <si>
    <t>35</t>
  </si>
  <si>
    <t>871355221</t>
  </si>
  <si>
    <t>Kanalizační potrubí z tvrdého PVC-systém KG tuhost třídy SN8 DN200</t>
  </si>
  <si>
    <t>1219696764</t>
  </si>
  <si>
    <t>36</t>
  </si>
  <si>
    <t>892351111</t>
  </si>
  <si>
    <t>Tlaková zkouška vodou potrubí DN 150 nebo 200</t>
  </si>
  <si>
    <t>1747209846</t>
  </si>
  <si>
    <t>37</t>
  </si>
  <si>
    <t>892372111</t>
  </si>
  <si>
    <t>Zabezpečení konců potrubí DN do 300 při tlakových zkouškách vodou</t>
  </si>
  <si>
    <t>940525530</t>
  </si>
  <si>
    <t>38</t>
  </si>
  <si>
    <t>919726122</t>
  </si>
  <si>
    <t>Geotextilie pro ochranu, separaci a filtraci netkaná měrná hmotnost do 300 g/m2</t>
  </si>
  <si>
    <t>-818440670</t>
  </si>
  <si>
    <t>39</t>
  </si>
  <si>
    <t>998276101</t>
  </si>
  <si>
    <t>Přesun hmot pro trubní vedení z trub z plastických hmot otevřený výkop</t>
  </si>
  <si>
    <t>294961220</t>
  </si>
  <si>
    <t>40</t>
  </si>
  <si>
    <t>713121111</t>
  </si>
  <si>
    <t>Montáž izolace tepelné podlah volně kladenými rohožemi, pásy, dílci, deskami 1 vrstva</t>
  </si>
  <si>
    <t>1912432052</t>
  </si>
  <si>
    <t>41</t>
  </si>
  <si>
    <t>283763600</t>
  </si>
  <si>
    <t>polystyren extrudovaný URSA XPS® N-III-PZ-I , 1250 x 600 x 20 mm</t>
  </si>
  <si>
    <t>2094616428</t>
  </si>
  <si>
    <t>42</t>
  </si>
  <si>
    <t>998713101</t>
  </si>
  <si>
    <t>Přesun hmot tonážní pro izolace tepelné v objektech v do 6 m</t>
  </si>
  <si>
    <t>1759944776</t>
  </si>
  <si>
    <t>43</t>
  </si>
  <si>
    <t>733193R</t>
  </si>
  <si>
    <t>Zaslepení kanalizace</t>
  </si>
  <si>
    <t>-2137885441</t>
  </si>
  <si>
    <t>44</t>
  </si>
  <si>
    <t>998733101</t>
  </si>
  <si>
    <t>Přesun hmot tonážní pro rozvody potrubí v objektech v do 6 m</t>
  </si>
  <si>
    <t>799256684</t>
  </si>
  <si>
    <t>45</t>
  </si>
  <si>
    <t>767161214</t>
  </si>
  <si>
    <t>Montáž zábradlí rovného z profilové oceli do zdi do hmotnosti 30 kg</t>
  </si>
  <si>
    <t>1288574420</t>
  </si>
  <si>
    <t>46</t>
  </si>
  <si>
    <t>140150240</t>
  </si>
  <si>
    <t>trubka ocelová bezešvá přesná jakost 11 353, 40 x 5,0 mm</t>
  </si>
  <si>
    <t>1086170992</t>
  </si>
  <si>
    <t>47</t>
  </si>
  <si>
    <t>998767101</t>
  </si>
  <si>
    <t>Přesun hmot tonážní pro zámečnické konstrukce v objektech v do 6 m</t>
  </si>
  <si>
    <t>1873591149</t>
  </si>
  <si>
    <t>48</t>
  </si>
  <si>
    <t>012103000</t>
  </si>
  <si>
    <t>Geodetické práce před výstavbou</t>
  </si>
  <si>
    <t>…</t>
  </si>
  <si>
    <t>1024</t>
  </si>
  <si>
    <t>-985891227</t>
  </si>
  <si>
    <t>49</t>
  </si>
  <si>
    <t>012303000</t>
  </si>
  <si>
    <t>Geodetické práce po výstavbě</t>
  </si>
  <si>
    <t>-1374156827</t>
  </si>
  <si>
    <t>50</t>
  </si>
  <si>
    <t>032103000</t>
  </si>
  <si>
    <t>Náklady na stavební buňky</t>
  </si>
  <si>
    <t>2057380920</t>
  </si>
  <si>
    <t>51</t>
  </si>
  <si>
    <t>034203000</t>
  </si>
  <si>
    <t>Oplocení staveniště</t>
  </si>
  <si>
    <t>230840758</t>
  </si>
  <si>
    <t>52</t>
  </si>
  <si>
    <t>034503000</t>
  </si>
  <si>
    <t>Informační tabule na staveništi</t>
  </si>
  <si>
    <t>-629683245</t>
  </si>
  <si>
    <t>53</t>
  </si>
  <si>
    <t>081103000</t>
  </si>
  <si>
    <t>Denní doprava pracovníků na pracoviště</t>
  </si>
  <si>
    <t>-942364153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</si>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</sst>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174" fontId="88" fillId="0" borderId="25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172" fontId="83" fillId="23" borderId="19" xfId="0" applyNumberFormat="1" applyFont="1" applyFill="1" applyBorder="1" applyAlignment="1" applyProtection="1">
      <alignment horizontal="center" vertical="center"/>
      <protection locked="0"/>
    </xf>
    <xf numFmtId="0" fontId="83" fillId="23" borderId="20" xfId="0" applyFont="1" applyFill="1" applyBorder="1" applyAlignment="1" applyProtection="1">
      <alignment horizontal="center" vertical="center"/>
      <protection locked="0"/>
    </xf>
    <xf numFmtId="4" fontId="8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3" fillId="23" borderId="22" xfId="0" applyNumberFormat="1" applyFont="1" applyFill="1" applyBorder="1" applyAlignment="1" applyProtection="1">
      <alignment horizontal="center" vertical="center"/>
      <protection locked="0"/>
    </xf>
    <xf numFmtId="0" fontId="83" fillId="23" borderId="0" xfId="0" applyFont="1" applyFill="1" applyBorder="1" applyAlignment="1" applyProtection="1">
      <alignment horizontal="center" vertical="center"/>
      <protection locked="0"/>
    </xf>
    <xf numFmtId="4" fontId="83" fillId="0" borderId="23" xfId="0" applyNumberFormat="1" applyFont="1" applyBorder="1" applyAlignment="1">
      <alignment vertical="center"/>
    </xf>
    <xf numFmtId="172" fontId="83" fillId="23" borderId="24" xfId="0" applyNumberFormat="1" applyFont="1" applyFill="1" applyBorder="1" applyAlignment="1" applyProtection="1">
      <alignment horizontal="center" vertical="center"/>
      <protection locked="0"/>
    </xf>
    <xf numFmtId="0" fontId="83" fillId="23" borderId="25" xfId="0" applyFont="1" applyFill="1" applyBorder="1" applyAlignment="1" applyProtection="1">
      <alignment horizontal="center" vertical="center"/>
      <protection locked="0"/>
    </xf>
    <xf numFmtId="4" fontId="83" fillId="0" borderId="26" xfId="0" applyNumberFormat="1" applyFont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3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0" fillId="0" borderId="20" xfId="0" applyNumberFormat="1" applyFont="1" applyBorder="1" applyAlignment="1">
      <alignment/>
    </xf>
    <xf numFmtId="174" fontId="90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4" fontId="76" fillId="0" borderId="0" xfId="0" applyNumberFormat="1" applyFont="1" applyBorder="1" applyAlignment="1">
      <alignment/>
    </xf>
    <xf numFmtId="174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73" fillId="23" borderId="33" xfId="0" applyFont="1" applyFill="1" applyBorder="1" applyAlignment="1" applyProtection="1">
      <alignment horizontal="left" vertical="center"/>
      <protection locked="0"/>
    </xf>
    <xf numFmtId="174" fontId="73" fillId="0" borderId="0" xfId="0" applyNumberFormat="1" applyFont="1" applyBorder="1" applyAlignment="1">
      <alignment vertical="center"/>
    </xf>
    <xf numFmtId="174" fontId="73" fillId="0" borderId="23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center" vertical="center"/>
      <protection locked="0"/>
    </xf>
    <xf numFmtId="49" fontId="91" fillId="0" borderId="33" xfId="0" applyNumberFormat="1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horizontal="center" vertical="center" wrapText="1"/>
      <protection locked="0"/>
    </xf>
    <xf numFmtId="175" fontId="91" fillId="0" borderId="33" xfId="0" applyNumberFormat="1" applyFont="1" applyBorder="1" applyAlignment="1" applyProtection="1">
      <alignment vertical="center"/>
      <protection locked="0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0" fontId="73" fillId="23" borderId="33" xfId="0" applyFont="1" applyFill="1" applyBorder="1" applyAlignment="1" applyProtection="1">
      <alignment horizontal="center" vertical="center"/>
      <protection locked="0"/>
    </xf>
    <xf numFmtId="0" fontId="92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4" fontId="75" fillId="23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23" borderId="0" xfId="0" applyFont="1" applyFill="1" applyBorder="1" applyAlignment="1" applyProtection="1">
      <alignment horizontal="left" vertical="center"/>
      <protection locked="0"/>
    </xf>
    <xf numFmtId="4" fontId="84" fillId="35" borderId="0" xfId="0" applyNumberFormat="1" applyFont="1" applyFill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4" fontId="84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89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91" fillId="0" borderId="33" xfId="0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vertical="center"/>
      <protection locked="0"/>
    </xf>
    <xf numFmtId="4" fontId="91" fillId="23" borderId="33" xfId="0" applyNumberFormat="1" applyFont="1" applyFill="1" applyBorder="1" applyAlignment="1" applyProtection="1">
      <alignment vertical="center"/>
      <protection locked="0"/>
    </xf>
    <xf numFmtId="4" fontId="91" fillId="0" borderId="33" xfId="0" applyNumberFormat="1" applyFont="1" applyBorder="1" applyAlignment="1" applyProtection="1">
      <alignment vertical="center"/>
      <protection locked="0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vertical="center"/>
      <protection locked="0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0" fontId="94" fillId="33" borderId="0" xfId="36" applyFont="1" applyFill="1" applyAlignment="1" applyProtection="1">
      <alignment horizontal="center" vertical="center"/>
      <protection/>
    </xf>
    <xf numFmtId="4" fontId="8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DBF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6C8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DBF2.tmp" descr="C:\KROSplusData\System\Temp\rad9DBF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6C8A.tmp" descr="C:\KROSplusData\System\Temp\radC6C8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A57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368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369</v>
      </c>
      <c r="X1" s="170"/>
      <c r="Y1" s="170"/>
      <c r="Z1" s="170"/>
      <c r="AA1" s="170"/>
      <c r="AB1" s="170"/>
      <c r="AC1" s="170"/>
      <c r="AD1" s="170"/>
      <c r="AE1" s="170"/>
      <c r="AF1" s="170"/>
      <c r="AG1" s="168"/>
      <c r="AH1" s="16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2" t="s">
        <v>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1" t="s">
        <v>6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74" t="s">
        <v>10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79" t="s">
        <v>15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8"/>
      <c r="AQ5" s="19"/>
      <c r="BE5" s="176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80" t="s">
        <v>18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8"/>
      <c r="AQ6" s="19"/>
      <c r="BE6" s="173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21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22</v>
      </c>
      <c r="AL7" s="18"/>
      <c r="AM7" s="18"/>
      <c r="AN7" s="23" t="s">
        <v>3</v>
      </c>
      <c r="AO7" s="18"/>
      <c r="AP7" s="18"/>
      <c r="AQ7" s="19"/>
      <c r="BE7" s="173"/>
      <c r="BS7" s="13" t="s">
        <v>23</v>
      </c>
    </row>
    <row r="8" spans="2:71" ht="14.25" customHeight="1">
      <c r="B8" s="17"/>
      <c r="C8" s="18"/>
      <c r="D8" s="25" t="s">
        <v>24</v>
      </c>
      <c r="E8" s="18"/>
      <c r="F8" s="18"/>
      <c r="G8" s="18"/>
      <c r="H8" s="18"/>
      <c r="I8" s="18"/>
      <c r="J8" s="18"/>
      <c r="K8" s="23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26</v>
      </c>
      <c r="AL8" s="18"/>
      <c r="AM8" s="18"/>
      <c r="AN8" s="26" t="s">
        <v>27</v>
      </c>
      <c r="AO8" s="18"/>
      <c r="AP8" s="18"/>
      <c r="AQ8" s="19"/>
      <c r="BE8" s="173"/>
      <c r="BS8" s="13" t="s">
        <v>28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3"/>
      <c r="BS9" s="13" t="s">
        <v>29</v>
      </c>
    </row>
    <row r="10" spans="2:71" ht="14.25" customHeight="1">
      <c r="B10" s="17"/>
      <c r="C10" s="18"/>
      <c r="D10" s="25" t="s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31</v>
      </c>
      <c r="AL10" s="18"/>
      <c r="AM10" s="18"/>
      <c r="AN10" s="23" t="s">
        <v>3</v>
      </c>
      <c r="AO10" s="18"/>
      <c r="AP10" s="18"/>
      <c r="AQ10" s="19"/>
      <c r="BE10" s="173"/>
      <c r="BS10" s="13" t="s">
        <v>19</v>
      </c>
    </row>
    <row r="11" spans="2:71" ht="1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33</v>
      </c>
      <c r="AL11" s="18"/>
      <c r="AM11" s="18"/>
      <c r="AN11" s="23" t="s">
        <v>3</v>
      </c>
      <c r="AO11" s="18"/>
      <c r="AP11" s="18"/>
      <c r="AQ11" s="19"/>
      <c r="BE11" s="173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3"/>
      <c r="BS12" s="13" t="s">
        <v>19</v>
      </c>
    </row>
    <row r="13" spans="2:71" ht="14.25" customHeight="1">
      <c r="B13" s="17"/>
      <c r="C13" s="18"/>
      <c r="D13" s="25" t="s">
        <v>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31</v>
      </c>
      <c r="AL13" s="18"/>
      <c r="AM13" s="18"/>
      <c r="AN13" s="27" t="s">
        <v>35</v>
      </c>
      <c r="AO13" s="18"/>
      <c r="AP13" s="18"/>
      <c r="AQ13" s="19"/>
      <c r="BE13" s="173"/>
      <c r="BS13" s="13" t="s">
        <v>19</v>
      </c>
    </row>
    <row r="14" spans="2:71" ht="15">
      <c r="B14" s="17"/>
      <c r="C14" s="18"/>
      <c r="D14" s="18"/>
      <c r="E14" s="181" t="s">
        <v>35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5" t="s">
        <v>33</v>
      </c>
      <c r="AL14" s="18"/>
      <c r="AM14" s="18"/>
      <c r="AN14" s="27" t="s">
        <v>35</v>
      </c>
      <c r="AO14" s="18"/>
      <c r="AP14" s="18"/>
      <c r="AQ14" s="19"/>
      <c r="BE14" s="173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3"/>
      <c r="BS15" s="13" t="s">
        <v>4</v>
      </c>
    </row>
    <row r="16" spans="2:71" ht="14.25" customHeight="1">
      <c r="B16" s="17"/>
      <c r="C16" s="18"/>
      <c r="D16" s="25" t="s">
        <v>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31</v>
      </c>
      <c r="AL16" s="18"/>
      <c r="AM16" s="18"/>
      <c r="AN16" s="23" t="s">
        <v>37</v>
      </c>
      <c r="AO16" s="18"/>
      <c r="AP16" s="18"/>
      <c r="AQ16" s="19"/>
      <c r="BE16" s="173"/>
      <c r="BS16" s="13" t="s">
        <v>4</v>
      </c>
    </row>
    <row r="17" spans="2:71" ht="18" customHeight="1">
      <c r="B17" s="17"/>
      <c r="C17" s="18"/>
      <c r="D17" s="18"/>
      <c r="E17" s="23" t="s">
        <v>38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33</v>
      </c>
      <c r="AL17" s="18"/>
      <c r="AM17" s="18"/>
      <c r="AN17" s="23" t="s">
        <v>3</v>
      </c>
      <c r="AO17" s="18"/>
      <c r="AP17" s="18"/>
      <c r="AQ17" s="19"/>
      <c r="BE17" s="173"/>
      <c r="BS17" s="13" t="s">
        <v>39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3"/>
      <c r="BS18" s="13" t="s">
        <v>7</v>
      </c>
    </row>
    <row r="19" spans="2:71" ht="14.25" customHeight="1">
      <c r="B19" s="17"/>
      <c r="C19" s="18"/>
      <c r="D19" s="25" t="s">
        <v>40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31</v>
      </c>
      <c r="AL19" s="18"/>
      <c r="AM19" s="18"/>
      <c r="AN19" s="23" t="s">
        <v>41</v>
      </c>
      <c r="AO19" s="18"/>
      <c r="AP19" s="18"/>
      <c r="AQ19" s="19"/>
      <c r="BE19" s="173"/>
      <c r="BS19" s="13" t="s">
        <v>7</v>
      </c>
    </row>
    <row r="20" spans="2:57" ht="18" customHeight="1">
      <c r="B20" s="17"/>
      <c r="C20" s="18"/>
      <c r="D20" s="18"/>
      <c r="E20" s="23" t="s">
        <v>42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33</v>
      </c>
      <c r="AL20" s="18"/>
      <c r="AM20" s="18"/>
      <c r="AN20" s="23" t="s">
        <v>3</v>
      </c>
      <c r="AO20" s="18"/>
      <c r="AP20" s="18"/>
      <c r="AQ20" s="19"/>
      <c r="BE20" s="173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3"/>
    </row>
    <row r="22" spans="2:57" ht="15">
      <c r="B22" s="17"/>
      <c r="C22" s="18"/>
      <c r="D22" s="25" t="s">
        <v>43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3"/>
    </row>
    <row r="23" spans="2:57" ht="22.5" customHeight="1">
      <c r="B23" s="17"/>
      <c r="C23" s="18"/>
      <c r="D23" s="18"/>
      <c r="E23" s="182" t="s">
        <v>3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8"/>
      <c r="AP23" s="18"/>
      <c r="AQ23" s="19"/>
      <c r="BE23" s="173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3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3"/>
    </row>
    <row r="26" spans="2:57" ht="14.25" customHeight="1">
      <c r="B26" s="17"/>
      <c r="C26" s="18"/>
      <c r="D26" s="29" t="s">
        <v>44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3">
        <f>ROUND(AG87,2)</f>
        <v>0</v>
      </c>
      <c r="AL26" s="175"/>
      <c r="AM26" s="175"/>
      <c r="AN26" s="175"/>
      <c r="AO26" s="175"/>
      <c r="AP26" s="18"/>
      <c r="AQ26" s="19"/>
      <c r="BE26" s="173"/>
    </row>
    <row r="27" spans="2:57" ht="14.25" customHeight="1">
      <c r="B27" s="17"/>
      <c r="C27" s="18"/>
      <c r="D27" s="29" t="s">
        <v>45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3">
        <f>ROUND(AG90,2)</f>
        <v>0</v>
      </c>
      <c r="AL27" s="175"/>
      <c r="AM27" s="175"/>
      <c r="AN27" s="175"/>
      <c r="AO27" s="175"/>
      <c r="AP27" s="18"/>
      <c r="AQ27" s="19"/>
      <c r="BE27" s="173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7"/>
    </row>
    <row r="29" spans="2:57" s="1" customFormat="1" ht="25.5" customHeight="1">
      <c r="B29" s="30"/>
      <c r="C29" s="31"/>
      <c r="D29" s="33" t="s">
        <v>46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4">
        <f>ROUND(AK26+AK27,2)</f>
        <v>0</v>
      </c>
      <c r="AL29" s="185"/>
      <c r="AM29" s="185"/>
      <c r="AN29" s="185"/>
      <c r="AO29" s="185"/>
      <c r="AP29" s="31"/>
      <c r="AQ29" s="32"/>
      <c r="BE29" s="177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7"/>
    </row>
    <row r="31" spans="2:57" s="2" customFormat="1" ht="14.25" customHeight="1">
      <c r="B31" s="35"/>
      <c r="C31" s="36"/>
      <c r="D31" s="37" t="s">
        <v>47</v>
      </c>
      <c r="E31" s="36"/>
      <c r="F31" s="37" t="s">
        <v>48</v>
      </c>
      <c r="G31" s="36"/>
      <c r="H31" s="36"/>
      <c r="I31" s="36"/>
      <c r="J31" s="36"/>
      <c r="K31" s="36"/>
      <c r="L31" s="186">
        <v>0.21</v>
      </c>
      <c r="M31" s="187"/>
      <c r="N31" s="187"/>
      <c r="O31" s="187"/>
      <c r="P31" s="36"/>
      <c r="Q31" s="36"/>
      <c r="R31" s="36"/>
      <c r="S31" s="36"/>
      <c r="T31" s="39" t="s">
        <v>49</v>
      </c>
      <c r="U31" s="36"/>
      <c r="V31" s="36"/>
      <c r="W31" s="188">
        <f>ROUND(AZ87+SUM(CD91:CD95),2)</f>
        <v>0</v>
      </c>
      <c r="X31" s="187"/>
      <c r="Y31" s="187"/>
      <c r="Z31" s="187"/>
      <c r="AA31" s="187"/>
      <c r="AB31" s="187"/>
      <c r="AC31" s="187"/>
      <c r="AD31" s="187"/>
      <c r="AE31" s="187"/>
      <c r="AF31" s="36"/>
      <c r="AG31" s="36"/>
      <c r="AH31" s="36"/>
      <c r="AI31" s="36"/>
      <c r="AJ31" s="36"/>
      <c r="AK31" s="188">
        <f>ROUND(AV87+SUM(BY91:BY95),2)</f>
        <v>0</v>
      </c>
      <c r="AL31" s="187"/>
      <c r="AM31" s="187"/>
      <c r="AN31" s="187"/>
      <c r="AO31" s="187"/>
      <c r="AP31" s="36"/>
      <c r="AQ31" s="40"/>
      <c r="BE31" s="178"/>
    </row>
    <row r="32" spans="2:57" s="2" customFormat="1" ht="14.25" customHeight="1">
      <c r="B32" s="35"/>
      <c r="C32" s="36"/>
      <c r="D32" s="36"/>
      <c r="E32" s="36"/>
      <c r="F32" s="37" t="s">
        <v>50</v>
      </c>
      <c r="G32" s="36"/>
      <c r="H32" s="36"/>
      <c r="I32" s="36"/>
      <c r="J32" s="36"/>
      <c r="K32" s="36"/>
      <c r="L32" s="186">
        <v>0.15</v>
      </c>
      <c r="M32" s="187"/>
      <c r="N32" s="187"/>
      <c r="O32" s="187"/>
      <c r="P32" s="36"/>
      <c r="Q32" s="36"/>
      <c r="R32" s="36"/>
      <c r="S32" s="36"/>
      <c r="T32" s="39" t="s">
        <v>49</v>
      </c>
      <c r="U32" s="36"/>
      <c r="V32" s="36"/>
      <c r="W32" s="188">
        <f>ROUND(BA87+SUM(CE91:CE95),2)</f>
        <v>0</v>
      </c>
      <c r="X32" s="187"/>
      <c r="Y32" s="187"/>
      <c r="Z32" s="187"/>
      <c r="AA32" s="187"/>
      <c r="AB32" s="187"/>
      <c r="AC32" s="187"/>
      <c r="AD32" s="187"/>
      <c r="AE32" s="187"/>
      <c r="AF32" s="36"/>
      <c r="AG32" s="36"/>
      <c r="AH32" s="36"/>
      <c r="AI32" s="36"/>
      <c r="AJ32" s="36"/>
      <c r="AK32" s="188">
        <f>ROUND(AW87+SUM(BZ91:BZ95),2)</f>
        <v>0</v>
      </c>
      <c r="AL32" s="187"/>
      <c r="AM32" s="187"/>
      <c r="AN32" s="187"/>
      <c r="AO32" s="187"/>
      <c r="AP32" s="36"/>
      <c r="AQ32" s="40"/>
      <c r="BE32" s="178"/>
    </row>
    <row r="33" spans="2:57" s="2" customFormat="1" ht="14.25" customHeight="1" hidden="1">
      <c r="B33" s="35"/>
      <c r="C33" s="36"/>
      <c r="D33" s="36"/>
      <c r="E33" s="36"/>
      <c r="F33" s="37" t="s">
        <v>51</v>
      </c>
      <c r="G33" s="36"/>
      <c r="H33" s="36"/>
      <c r="I33" s="36"/>
      <c r="J33" s="36"/>
      <c r="K33" s="36"/>
      <c r="L33" s="186">
        <v>0.21</v>
      </c>
      <c r="M33" s="187"/>
      <c r="N33" s="187"/>
      <c r="O33" s="187"/>
      <c r="P33" s="36"/>
      <c r="Q33" s="36"/>
      <c r="R33" s="36"/>
      <c r="S33" s="36"/>
      <c r="T33" s="39" t="s">
        <v>49</v>
      </c>
      <c r="U33" s="36"/>
      <c r="V33" s="36"/>
      <c r="W33" s="188">
        <f>ROUND(BB87+SUM(CF91:CF95),2)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8">
        <v>0</v>
      </c>
      <c r="AL33" s="187"/>
      <c r="AM33" s="187"/>
      <c r="AN33" s="187"/>
      <c r="AO33" s="187"/>
      <c r="AP33" s="36"/>
      <c r="AQ33" s="40"/>
      <c r="BE33" s="178"/>
    </row>
    <row r="34" spans="2:57" s="2" customFormat="1" ht="14.25" customHeight="1" hidden="1">
      <c r="B34" s="35"/>
      <c r="C34" s="36"/>
      <c r="D34" s="36"/>
      <c r="E34" s="36"/>
      <c r="F34" s="37" t="s">
        <v>52</v>
      </c>
      <c r="G34" s="36"/>
      <c r="H34" s="36"/>
      <c r="I34" s="36"/>
      <c r="J34" s="36"/>
      <c r="K34" s="36"/>
      <c r="L34" s="186">
        <v>0.15</v>
      </c>
      <c r="M34" s="187"/>
      <c r="N34" s="187"/>
      <c r="O34" s="187"/>
      <c r="P34" s="36"/>
      <c r="Q34" s="36"/>
      <c r="R34" s="36"/>
      <c r="S34" s="36"/>
      <c r="T34" s="39" t="s">
        <v>49</v>
      </c>
      <c r="U34" s="36"/>
      <c r="V34" s="36"/>
      <c r="W34" s="188">
        <f>ROUND(BC87+SUM(CG91:CG95),2)</f>
        <v>0</v>
      </c>
      <c r="X34" s="187"/>
      <c r="Y34" s="187"/>
      <c r="Z34" s="187"/>
      <c r="AA34" s="187"/>
      <c r="AB34" s="187"/>
      <c r="AC34" s="187"/>
      <c r="AD34" s="187"/>
      <c r="AE34" s="187"/>
      <c r="AF34" s="36"/>
      <c r="AG34" s="36"/>
      <c r="AH34" s="36"/>
      <c r="AI34" s="36"/>
      <c r="AJ34" s="36"/>
      <c r="AK34" s="188">
        <v>0</v>
      </c>
      <c r="AL34" s="187"/>
      <c r="AM34" s="187"/>
      <c r="AN34" s="187"/>
      <c r="AO34" s="187"/>
      <c r="AP34" s="36"/>
      <c r="AQ34" s="40"/>
      <c r="BE34" s="178"/>
    </row>
    <row r="35" spans="2:43" s="2" customFormat="1" ht="14.25" customHeight="1" hidden="1">
      <c r="B35" s="35"/>
      <c r="C35" s="36"/>
      <c r="D35" s="36"/>
      <c r="E35" s="36"/>
      <c r="F35" s="37" t="s">
        <v>53</v>
      </c>
      <c r="G35" s="36"/>
      <c r="H35" s="36"/>
      <c r="I35" s="36"/>
      <c r="J35" s="36"/>
      <c r="K35" s="36"/>
      <c r="L35" s="186">
        <v>0</v>
      </c>
      <c r="M35" s="187"/>
      <c r="N35" s="187"/>
      <c r="O35" s="187"/>
      <c r="P35" s="36"/>
      <c r="Q35" s="36"/>
      <c r="R35" s="36"/>
      <c r="S35" s="36"/>
      <c r="T35" s="39" t="s">
        <v>49</v>
      </c>
      <c r="U35" s="36"/>
      <c r="V35" s="36"/>
      <c r="W35" s="188">
        <f>ROUND(BD87+SUM(CH91:CH95),2)</f>
        <v>0</v>
      </c>
      <c r="X35" s="187"/>
      <c r="Y35" s="187"/>
      <c r="Z35" s="187"/>
      <c r="AA35" s="187"/>
      <c r="AB35" s="187"/>
      <c r="AC35" s="187"/>
      <c r="AD35" s="187"/>
      <c r="AE35" s="187"/>
      <c r="AF35" s="36"/>
      <c r="AG35" s="36"/>
      <c r="AH35" s="36"/>
      <c r="AI35" s="36"/>
      <c r="AJ35" s="36"/>
      <c r="AK35" s="188">
        <v>0</v>
      </c>
      <c r="AL35" s="187"/>
      <c r="AM35" s="187"/>
      <c r="AN35" s="187"/>
      <c r="AO35" s="187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55</v>
      </c>
      <c r="U37" s="43"/>
      <c r="V37" s="43"/>
      <c r="W37" s="43"/>
      <c r="X37" s="189" t="s">
        <v>56</v>
      </c>
      <c r="Y37" s="190"/>
      <c r="Z37" s="190"/>
      <c r="AA37" s="190"/>
      <c r="AB37" s="190"/>
      <c r="AC37" s="43"/>
      <c r="AD37" s="43"/>
      <c r="AE37" s="43"/>
      <c r="AF37" s="43"/>
      <c r="AG37" s="43"/>
      <c r="AH37" s="43"/>
      <c r="AI37" s="43"/>
      <c r="AJ37" s="43"/>
      <c r="AK37" s="191">
        <f>SUM(AK29:AK35)</f>
        <v>0</v>
      </c>
      <c r="AL37" s="190"/>
      <c r="AM37" s="190"/>
      <c r="AN37" s="190"/>
      <c r="AO37" s="192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58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60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59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60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61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62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60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59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60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4" t="s">
        <v>63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631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94" t="str">
        <f>K6</f>
        <v>Kanalizační přípojka pro sportovní halu v Litvínově, U koldomu č.p. 2049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24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Litvínov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26</v>
      </c>
      <c r="AJ80" s="31"/>
      <c r="AK80" s="31"/>
      <c r="AL80" s="31"/>
      <c r="AM80" s="68" t="str">
        <f>IF(AN8="","",AN8)</f>
        <v>1.8.2016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30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SPORTaS, s.r.o., Jiráskova 413, Litvínov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36</v>
      </c>
      <c r="AJ82" s="31"/>
      <c r="AK82" s="31"/>
      <c r="AL82" s="31"/>
      <c r="AM82" s="196" t="str">
        <f>IF(E17="","",E17)</f>
        <v>Roman Brzek</v>
      </c>
      <c r="AN82" s="193"/>
      <c r="AO82" s="193"/>
      <c r="AP82" s="193"/>
      <c r="AQ82" s="32"/>
      <c r="AS82" s="197" t="s">
        <v>64</v>
      </c>
      <c r="AT82" s="19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34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40</v>
      </c>
      <c r="AJ83" s="31"/>
      <c r="AK83" s="31"/>
      <c r="AL83" s="31"/>
      <c r="AM83" s="196" t="str">
        <f>IF(E20="","",E20)</f>
        <v>Jitka Dvorščáková</v>
      </c>
      <c r="AN83" s="193"/>
      <c r="AO83" s="193"/>
      <c r="AP83" s="193"/>
      <c r="AQ83" s="32"/>
      <c r="AS83" s="199"/>
      <c r="AT83" s="193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9"/>
      <c r="AT84" s="193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200" t="s">
        <v>65</v>
      </c>
      <c r="D85" s="201"/>
      <c r="E85" s="201"/>
      <c r="F85" s="201"/>
      <c r="G85" s="201"/>
      <c r="H85" s="71"/>
      <c r="I85" s="202" t="s">
        <v>66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67</v>
      </c>
      <c r="AH85" s="201"/>
      <c r="AI85" s="201"/>
      <c r="AJ85" s="201"/>
      <c r="AK85" s="201"/>
      <c r="AL85" s="201"/>
      <c r="AM85" s="201"/>
      <c r="AN85" s="202" t="s">
        <v>68</v>
      </c>
      <c r="AO85" s="201"/>
      <c r="AP85" s="203"/>
      <c r="AQ85" s="32"/>
      <c r="AS85" s="72" t="s">
        <v>69</v>
      </c>
      <c r="AT85" s="73" t="s">
        <v>70</v>
      </c>
      <c r="AU85" s="73" t="s">
        <v>71</v>
      </c>
      <c r="AV85" s="73" t="s">
        <v>72</v>
      </c>
      <c r="AW85" s="73" t="s">
        <v>73</v>
      </c>
      <c r="AX85" s="73" t="s">
        <v>74</v>
      </c>
      <c r="AY85" s="73" t="s">
        <v>75</v>
      </c>
      <c r="AZ85" s="73" t="s">
        <v>76</v>
      </c>
      <c r="BA85" s="73" t="s">
        <v>77</v>
      </c>
      <c r="BB85" s="73" t="s">
        <v>78</v>
      </c>
      <c r="BC85" s="73" t="s">
        <v>79</v>
      </c>
      <c r="BD85" s="74" t="s">
        <v>80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6" t="s">
        <v>81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2">
        <f>ROUND(AG88,2)</f>
        <v>0</v>
      </c>
      <c r="AH87" s="212"/>
      <c r="AI87" s="212"/>
      <c r="AJ87" s="212"/>
      <c r="AK87" s="212"/>
      <c r="AL87" s="212"/>
      <c r="AM87" s="212"/>
      <c r="AN87" s="213">
        <f>SUM(AG87,AT87)</f>
        <v>0</v>
      </c>
      <c r="AO87" s="213"/>
      <c r="AP87" s="213"/>
      <c r="AQ87" s="66"/>
      <c r="AS87" s="78">
        <f>ROUND(AS88,2)</f>
        <v>0</v>
      </c>
      <c r="AT87" s="79">
        <f>ROUND(SUM(AV87:AW87),2)</f>
        <v>0</v>
      </c>
      <c r="AU87" s="80">
        <f>ROUND(AU88,5)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82</v>
      </c>
      <c r="BT87" s="82" t="s">
        <v>83</v>
      </c>
      <c r="BV87" s="82" t="s">
        <v>84</v>
      </c>
      <c r="BW87" s="82" t="s">
        <v>85</v>
      </c>
      <c r="BX87" s="82" t="s">
        <v>86</v>
      </c>
    </row>
    <row r="88" spans="1:76" s="5" customFormat="1" ht="27" customHeight="1">
      <c r="A88" s="166" t="s">
        <v>370</v>
      </c>
      <c r="B88" s="83"/>
      <c r="C88" s="84"/>
      <c r="D88" s="206" t="s">
        <v>15</v>
      </c>
      <c r="E88" s="205"/>
      <c r="F88" s="205"/>
      <c r="G88" s="205"/>
      <c r="H88" s="205"/>
      <c r="I88" s="85"/>
      <c r="J88" s="206" t="s">
        <v>18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4">
        <f>'631 - Kanalizační přípojk...'!M29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86"/>
      <c r="AS88" s="87">
        <f>'631 - Kanalizační přípojk...'!M27</f>
        <v>0</v>
      </c>
      <c r="AT88" s="88">
        <f>ROUND(SUM(AV88:AW88),2)</f>
        <v>0</v>
      </c>
      <c r="AU88" s="89">
        <f>'631 - Kanalizační přípojk...'!W131</f>
        <v>0</v>
      </c>
      <c r="AV88" s="88">
        <f>'631 - Kanalizační přípojk...'!M31</f>
        <v>0</v>
      </c>
      <c r="AW88" s="88">
        <f>'631 - Kanalizační přípojk...'!M32</f>
        <v>0</v>
      </c>
      <c r="AX88" s="88">
        <f>'631 - Kanalizační přípojk...'!M33</f>
        <v>0</v>
      </c>
      <c r="AY88" s="88">
        <f>'631 - Kanalizační přípojk...'!M34</f>
        <v>0</v>
      </c>
      <c r="AZ88" s="88">
        <f>'631 - Kanalizační přípojk...'!H31</f>
        <v>0</v>
      </c>
      <c r="BA88" s="88">
        <f>'631 - Kanalizační přípojk...'!H32</f>
        <v>0</v>
      </c>
      <c r="BB88" s="88">
        <f>'631 - Kanalizační přípojk...'!H33</f>
        <v>0</v>
      </c>
      <c r="BC88" s="88">
        <f>'631 - Kanalizační přípojk...'!H34</f>
        <v>0</v>
      </c>
      <c r="BD88" s="90">
        <f>'631 - Kanalizační přípojk...'!H35</f>
        <v>0</v>
      </c>
      <c r="BT88" s="91" t="s">
        <v>23</v>
      </c>
      <c r="BU88" s="91" t="s">
        <v>87</v>
      </c>
      <c r="BV88" s="91" t="s">
        <v>84</v>
      </c>
      <c r="BW88" s="91" t="s">
        <v>85</v>
      </c>
      <c r="BX88" s="91" t="s">
        <v>86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6" t="s">
        <v>88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13">
        <f>ROUND(SUM(AG91:AG94),2)</f>
        <v>0</v>
      </c>
      <c r="AH90" s="193"/>
      <c r="AI90" s="193"/>
      <c r="AJ90" s="193"/>
      <c r="AK90" s="193"/>
      <c r="AL90" s="193"/>
      <c r="AM90" s="193"/>
      <c r="AN90" s="213">
        <f>ROUND(SUM(AN91:AN94),2)</f>
        <v>0</v>
      </c>
      <c r="AO90" s="193"/>
      <c r="AP90" s="193"/>
      <c r="AQ90" s="32"/>
      <c r="AS90" s="72" t="s">
        <v>89</v>
      </c>
      <c r="AT90" s="73" t="s">
        <v>90</v>
      </c>
      <c r="AU90" s="73" t="s">
        <v>47</v>
      </c>
      <c r="AV90" s="74" t="s">
        <v>70</v>
      </c>
    </row>
    <row r="91" spans="2:89" s="1" customFormat="1" ht="19.5" customHeight="1">
      <c r="B91" s="30"/>
      <c r="C91" s="31"/>
      <c r="D91" s="92" t="s">
        <v>91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07">
        <f>ROUND(AG87*AS91,2)</f>
        <v>0</v>
      </c>
      <c r="AH91" s="193"/>
      <c r="AI91" s="193"/>
      <c r="AJ91" s="193"/>
      <c r="AK91" s="193"/>
      <c r="AL91" s="193"/>
      <c r="AM91" s="193"/>
      <c r="AN91" s="208">
        <f>ROUND(AG91+AV91,2)</f>
        <v>0</v>
      </c>
      <c r="AO91" s="193"/>
      <c r="AP91" s="193"/>
      <c r="AQ91" s="32"/>
      <c r="AS91" s="93">
        <v>0</v>
      </c>
      <c r="AT91" s="94" t="s">
        <v>92</v>
      </c>
      <c r="AU91" s="94" t="s">
        <v>48</v>
      </c>
      <c r="AV91" s="95">
        <f>ROUND(IF(AU91="základní",AG91*L31,IF(AU91="snížená",AG91*L32,0)),2)</f>
        <v>0</v>
      </c>
      <c r="BV91" s="13" t="s">
        <v>93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209" t="s">
        <v>94</v>
      </c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31"/>
      <c r="AD92" s="31"/>
      <c r="AE92" s="31"/>
      <c r="AF92" s="31"/>
      <c r="AG92" s="207">
        <f>AG87*AS92</f>
        <v>0</v>
      </c>
      <c r="AH92" s="193"/>
      <c r="AI92" s="193"/>
      <c r="AJ92" s="193"/>
      <c r="AK92" s="193"/>
      <c r="AL92" s="193"/>
      <c r="AM92" s="193"/>
      <c r="AN92" s="208">
        <f>AG92+AV92</f>
        <v>0</v>
      </c>
      <c r="AO92" s="193"/>
      <c r="AP92" s="193"/>
      <c r="AQ92" s="32"/>
      <c r="AS92" s="97">
        <v>0</v>
      </c>
      <c r="AT92" s="98" t="s">
        <v>92</v>
      </c>
      <c r="AU92" s="98" t="s">
        <v>48</v>
      </c>
      <c r="AV92" s="99">
        <f>ROUND(IF(AU92="nulová",0,IF(OR(AU92="základní",AU92="zákl. přenesená"),AG92*L31,AG92*L32)),2)</f>
        <v>0</v>
      </c>
      <c r="BV92" s="13" t="s">
        <v>95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209" t="s">
        <v>94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31"/>
      <c r="AD93" s="31"/>
      <c r="AE93" s="31"/>
      <c r="AF93" s="31"/>
      <c r="AG93" s="207">
        <f>AG87*AS93</f>
        <v>0</v>
      </c>
      <c r="AH93" s="193"/>
      <c r="AI93" s="193"/>
      <c r="AJ93" s="193"/>
      <c r="AK93" s="193"/>
      <c r="AL93" s="193"/>
      <c r="AM93" s="193"/>
      <c r="AN93" s="208">
        <f>AG93+AV93</f>
        <v>0</v>
      </c>
      <c r="AO93" s="193"/>
      <c r="AP93" s="193"/>
      <c r="AQ93" s="32"/>
      <c r="AS93" s="97">
        <v>0</v>
      </c>
      <c r="AT93" s="98" t="s">
        <v>92</v>
      </c>
      <c r="AU93" s="98" t="s">
        <v>48</v>
      </c>
      <c r="AV93" s="99">
        <f>ROUND(IF(AU93="nulová",0,IF(OR(AU93="základní",AU93="zákl. přenesená"),AG93*L31,AG93*L32)),2)</f>
        <v>0</v>
      </c>
      <c r="BV93" s="13" t="s">
        <v>95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209" t="s">
        <v>94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31"/>
      <c r="AD94" s="31"/>
      <c r="AE94" s="31"/>
      <c r="AF94" s="31"/>
      <c r="AG94" s="207">
        <f>AG87*AS94</f>
        <v>0</v>
      </c>
      <c r="AH94" s="193"/>
      <c r="AI94" s="193"/>
      <c r="AJ94" s="193"/>
      <c r="AK94" s="193"/>
      <c r="AL94" s="193"/>
      <c r="AM94" s="193"/>
      <c r="AN94" s="208">
        <f>AG94+AV94</f>
        <v>0</v>
      </c>
      <c r="AO94" s="193"/>
      <c r="AP94" s="193"/>
      <c r="AQ94" s="32"/>
      <c r="AS94" s="100">
        <v>0</v>
      </c>
      <c r="AT94" s="101" t="s">
        <v>92</v>
      </c>
      <c r="AU94" s="101" t="s">
        <v>48</v>
      </c>
      <c r="AV94" s="102">
        <f>ROUND(IF(AU94="nulová",0,IF(OR(AU94="základní",AU94="zákl. přenesená"),AG94*L31,AG94*L32)),2)</f>
        <v>0</v>
      </c>
      <c r="BV94" s="13" t="s">
        <v>95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3" t="s">
        <v>96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10">
        <f>ROUND(AG87+AG90,2)</f>
        <v>0</v>
      </c>
      <c r="AH96" s="210"/>
      <c r="AI96" s="210"/>
      <c r="AJ96" s="210"/>
      <c r="AK96" s="210"/>
      <c r="AL96" s="210"/>
      <c r="AM96" s="210"/>
      <c r="AN96" s="210">
        <f>AN87+AN90</f>
        <v>0</v>
      </c>
      <c r="AO96" s="210"/>
      <c r="AP96" s="210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631 - Kanalizační přípojk...'!C2" tooltip="631 - Kanalizační přípojk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159" sqref="K1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1"/>
      <c r="B1" s="168"/>
      <c r="C1" s="168"/>
      <c r="D1" s="169" t="s">
        <v>1</v>
      </c>
      <c r="E1" s="168"/>
      <c r="F1" s="170" t="s">
        <v>371</v>
      </c>
      <c r="G1" s="170"/>
      <c r="H1" s="252" t="s">
        <v>372</v>
      </c>
      <c r="I1" s="252"/>
      <c r="J1" s="252"/>
      <c r="K1" s="252"/>
      <c r="L1" s="170" t="s">
        <v>373</v>
      </c>
      <c r="M1" s="168"/>
      <c r="N1" s="168"/>
      <c r="O1" s="169" t="s">
        <v>97</v>
      </c>
      <c r="P1" s="168"/>
      <c r="Q1" s="168"/>
      <c r="R1" s="168"/>
      <c r="S1" s="170" t="s">
        <v>374</v>
      </c>
      <c r="T1" s="170"/>
      <c r="U1" s="171"/>
      <c r="V1" s="17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2" t="s">
        <v>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1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3" t="s">
        <v>85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98</v>
      </c>
    </row>
    <row r="4" spans="2:46" ht="36.75" customHeight="1">
      <c r="B4" s="17"/>
      <c r="C4" s="174" t="s">
        <v>99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180" t="s">
        <v>18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21</v>
      </c>
      <c r="G7" s="31"/>
      <c r="H7" s="31"/>
      <c r="I7" s="31"/>
      <c r="J7" s="31"/>
      <c r="K7" s="31"/>
      <c r="L7" s="31"/>
      <c r="M7" s="25" t="s">
        <v>22</v>
      </c>
      <c r="N7" s="31"/>
      <c r="O7" s="23" t="s">
        <v>3</v>
      </c>
      <c r="P7" s="31"/>
      <c r="Q7" s="31"/>
      <c r="R7" s="32"/>
    </row>
    <row r="8" spans="2:18" s="1" customFormat="1" ht="14.25" customHeight="1">
      <c r="B8" s="30"/>
      <c r="C8" s="31"/>
      <c r="D8" s="25" t="s">
        <v>24</v>
      </c>
      <c r="E8" s="31"/>
      <c r="F8" s="23" t="s">
        <v>25</v>
      </c>
      <c r="G8" s="31"/>
      <c r="H8" s="31"/>
      <c r="I8" s="31"/>
      <c r="J8" s="31"/>
      <c r="K8" s="31"/>
      <c r="L8" s="31"/>
      <c r="M8" s="25" t="s">
        <v>26</v>
      </c>
      <c r="N8" s="31"/>
      <c r="O8" s="214" t="str">
        <f>'Rekapitulace stavby'!AN8</f>
        <v>1.8.2016</v>
      </c>
      <c r="P8" s="193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30</v>
      </c>
      <c r="E10" s="31"/>
      <c r="F10" s="31"/>
      <c r="G10" s="31"/>
      <c r="H10" s="31"/>
      <c r="I10" s="31"/>
      <c r="J10" s="31"/>
      <c r="K10" s="31"/>
      <c r="L10" s="31"/>
      <c r="M10" s="25" t="s">
        <v>31</v>
      </c>
      <c r="N10" s="31"/>
      <c r="O10" s="179" t="s">
        <v>3</v>
      </c>
      <c r="P10" s="193"/>
      <c r="Q10" s="31"/>
      <c r="R10" s="32"/>
    </row>
    <row r="11" spans="2:18" s="1" customFormat="1" ht="18" customHeight="1">
      <c r="B11" s="30"/>
      <c r="C11" s="31"/>
      <c r="D11" s="31"/>
      <c r="E11" s="23" t="s">
        <v>32</v>
      </c>
      <c r="F11" s="31"/>
      <c r="G11" s="31"/>
      <c r="H11" s="31"/>
      <c r="I11" s="31"/>
      <c r="J11" s="31"/>
      <c r="K11" s="31"/>
      <c r="L11" s="31"/>
      <c r="M11" s="25" t="s">
        <v>33</v>
      </c>
      <c r="N11" s="31"/>
      <c r="O11" s="179" t="s">
        <v>3</v>
      </c>
      <c r="P11" s="193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34</v>
      </c>
      <c r="E13" s="31"/>
      <c r="F13" s="31"/>
      <c r="G13" s="31"/>
      <c r="H13" s="31"/>
      <c r="I13" s="31"/>
      <c r="J13" s="31"/>
      <c r="K13" s="31"/>
      <c r="L13" s="31"/>
      <c r="M13" s="25" t="s">
        <v>31</v>
      </c>
      <c r="N13" s="31"/>
      <c r="O13" s="215" t="str">
        <f>IF('Rekapitulace stavby'!AN13="","",'Rekapitulace stavby'!AN13)</f>
        <v>Vyplň údaj</v>
      </c>
      <c r="P13" s="193"/>
      <c r="Q13" s="31"/>
      <c r="R13" s="32"/>
    </row>
    <row r="14" spans="2:18" s="1" customFormat="1" ht="18" customHeight="1">
      <c r="B14" s="30"/>
      <c r="C14" s="31"/>
      <c r="D14" s="31"/>
      <c r="E14" s="215" t="str">
        <f>IF('Rekapitulace stavby'!E14="","",'Rekapitulace stavby'!E14)</f>
        <v>Vyplň údaj</v>
      </c>
      <c r="F14" s="193"/>
      <c r="G14" s="193"/>
      <c r="H14" s="193"/>
      <c r="I14" s="193"/>
      <c r="J14" s="193"/>
      <c r="K14" s="193"/>
      <c r="L14" s="193"/>
      <c r="M14" s="25" t="s">
        <v>33</v>
      </c>
      <c r="N14" s="31"/>
      <c r="O14" s="215" t="str">
        <f>IF('Rekapitulace stavby'!AN14="","",'Rekapitulace stavby'!AN14)</f>
        <v>Vyplň údaj</v>
      </c>
      <c r="P14" s="193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36</v>
      </c>
      <c r="E16" s="31"/>
      <c r="F16" s="31"/>
      <c r="G16" s="31"/>
      <c r="H16" s="31"/>
      <c r="I16" s="31"/>
      <c r="J16" s="31"/>
      <c r="K16" s="31"/>
      <c r="L16" s="31"/>
      <c r="M16" s="25" t="s">
        <v>31</v>
      </c>
      <c r="N16" s="31"/>
      <c r="O16" s="179" t="s">
        <v>37</v>
      </c>
      <c r="P16" s="193"/>
      <c r="Q16" s="31"/>
      <c r="R16" s="32"/>
    </row>
    <row r="17" spans="2:18" s="1" customFormat="1" ht="18" customHeight="1">
      <c r="B17" s="30"/>
      <c r="C17" s="31"/>
      <c r="D17" s="31"/>
      <c r="E17" s="23" t="s">
        <v>38</v>
      </c>
      <c r="F17" s="31"/>
      <c r="G17" s="31"/>
      <c r="H17" s="31"/>
      <c r="I17" s="31"/>
      <c r="J17" s="31"/>
      <c r="K17" s="31"/>
      <c r="L17" s="31"/>
      <c r="M17" s="25" t="s">
        <v>33</v>
      </c>
      <c r="N17" s="31"/>
      <c r="O17" s="179" t="s">
        <v>3</v>
      </c>
      <c r="P17" s="193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40</v>
      </c>
      <c r="E19" s="31"/>
      <c r="F19" s="31"/>
      <c r="G19" s="31"/>
      <c r="H19" s="31"/>
      <c r="I19" s="31"/>
      <c r="J19" s="31"/>
      <c r="K19" s="31"/>
      <c r="L19" s="31"/>
      <c r="M19" s="25" t="s">
        <v>31</v>
      </c>
      <c r="N19" s="31"/>
      <c r="O19" s="179" t="s">
        <v>41</v>
      </c>
      <c r="P19" s="193"/>
      <c r="Q19" s="31"/>
      <c r="R19" s="32"/>
    </row>
    <row r="20" spans="2:18" s="1" customFormat="1" ht="18" customHeight="1">
      <c r="B20" s="30"/>
      <c r="C20" s="31"/>
      <c r="D20" s="31"/>
      <c r="E20" s="23" t="s">
        <v>42</v>
      </c>
      <c r="F20" s="31"/>
      <c r="G20" s="31"/>
      <c r="H20" s="31"/>
      <c r="I20" s="31"/>
      <c r="J20" s="31"/>
      <c r="K20" s="31"/>
      <c r="L20" s="31"/>
      <c r="M20" s="25" t="s">
        <v>33</v>
      </c>
      <c r="N20" s="31"/>
      <c r="O20" s="179" t="s">
        <v>3</v>
      </c>
      <c r="P20" s="193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>
      <c r="B23" s="30"/>
      <c r="C23" s="31"/>
      <c r="D23" s="31"/>
      <c r="E23" s="182" t="s">
        <v>3</v>
      </c>
      <c r="F23" s="193"/>
      <c r="G23" s="193"/>
      <c r="H23" s="193"/>
      <c r="I23" s="193"/>
      <c r="J23" s="193"/>
      <c r="K23" s="193"/>
      <c r="L23" s="193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105" t="s">
        <v>100</v>
      </c>
      <c r="E26" s="31"/>
      <c r="F26" s="31"/>
      <c r="G26" s="31"/>
      <c r="H26" s="31"/>
      <c r="I26" s="31"/>
      <c r="J26" s="31"/>
      <c r="K26" s="31"/>
      <c r="L26" s="31"/>
      <c r="M26" s="183">
        <f>N87</f>
        <v>0</v>
      </c>
      <c r="N26" s="193"/>
      <c r="O26" s="193"/>
      <c r="P26" s="193"/>
      <c r="Q26" s="31"/>
      <c r="R26" s="32"/>
    </row>
    <row r="27" spans="2:18" s="1" customFormat="1" ht="14.25" customHeight="1">
      <c r="B27" s="30"/>
      <c r="C27" s="31"/>
      <c r="D27" s="29" t="s">
        <v>91</v>
      </c>
      <c r="E27" s="31"/>
      <c r="F27" s="31"/>
      <c r="G27" s="31"/>
      <c r="H27" s="31"/>
      <c r="I27" s="31"/>
      <c r="J27" s="31"/>
      <c r="K27" s="31"/>
      <c r="L27" s="31"/>
      <c r="M27" s="183">
        <f>N107</f>
        <v>0</v>
      </c>
      <c r="N27" s="193"/>
      <c r="O27" s="193"/>
      <c r="P27" s="193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6" t="s">
        <v>46</v>
      </c>
      <c r="E29" s="31"/>
      <c r="F29" s="31"/>
      <c r="G29" s="31"/>
      <c r="H29" s="31"/>
      <c r="I29" s="31"/>
      <c r="J29" s="31"/>
      <c r="K29" s="31"/>
      <c r="L29" s="31"/>
      <c r="M29" s="216">
        <f>ROUND(M26+M27,2)</f>
        <v>0</v>
      </c>
      <c r="N29" s="193"/>
      <c r="O29" s="193"/>
      <c r="P29" s="193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47</v>
      </c>
      <c r="E31" s="37" t="s">
        <v>48</v>
      </c>
      <c r="F31" s="38">
        <v>0.21</v>
      </c>
      <c r="G31" s="107" t="s">
        <v>49</v>
      </c>
      <c r="H31" s="217">
        <f>ROUND((((SUM(BE107:BE114)+SUM(BE131:BE201))+SUM(BE203:BE207))),2)</f>
        <v>0</v>
      </c>
      <c r="I31" s="193"/>
      <c r="J31" s="193"/>
      <c r="K31" s="31"/>
      <c r="L31" s="31"/>
      <c r="M31" s="217">
        <f>ROUND(((ROUND((SUM(BE107:BE114)+SUM(BE131:BE201)),2)*F31)+SUM(BE203:BE207)*F31),2)</f>
        <v>0</v>
      </c>
      <c r="N31" s="193"/>
      <c r="O31" s="193"/>
      <c r="P31" s="193"/>
      <c r="Q31" s="31"/>
      <c r="R31" s="32"/>
    </row>
    <row r="32" spans="2:18" s="1" customFormat="1" ht="14.25" customHeight="1">
      <c r="B32" s="30"/>
      <c r="C32" s="31"/>
      <c r="D32" s="31"/>
      <c r="E32" s="37" t="s">
        <v>50</v>
      </c>
      <c r="F32" s="38">
        <v>0.15</v>
      </c>
      <c r="G32" s="107" t="s">
        <v>49</v>
      </c>
      <c r="H32" s="217">
        <f>ROUND((((SUM(BF107:BF114)+SUM(BF131:BF201))+SUM(BF203:BF207))),2)</f>
        <v>0</v>
      </c>
      <c r="I32" s="193"/>
      <c r="J32" s="193"/>
      <c r="K32" s="31"/>
      <c r="L32" s="31"/>
      <c r="M32" s="217">
        <f>ROUND(((ROUND((SUM(BF107:BF114)+SUM(BF131:BF201)),2)*F32)+SUM(BF203:BF207)*F32),2)</f>
        <v>0</v>
      </c>
      <c r="N32" s="193"/>
      <c r="O32" s="193"/>
      <c r="P32" s="193"/>
      <c r="Q32" s="31"/>
      <c r="R32" s="32"/>
    </row>
    <row r="33" spans="2:18" s="1" customFormat="1" ht="14.25" customHeight="1" hidden="1">
      <c r="B33" s="30"/>
      <c r="C33" s="31"/>
      <c r="D33" s="31"/>
      <c r="E33" s="37" t="s">
        <v>51</v>
      </c>
      <c r="F33" s="38">
        <v>0.21</v>
      </c>
      <c r="G33" s="107" t="s">
        <v>49</v>
      </c>
      <c r="H33" s="217">
        <f>ROUND((((SUM(BG107:BG114)+SUM(BG131:BG201))+SUM(BG203:BG207))),2)</f>
        <v>0</v>
      </c>
      <c r="I33" s="193"/>
      <c r="J33" s="193"/>
      <c r="K33" s="31"/>
      <c r="L33" s="31"/>
      <c r="M33" s="217">
        <v>0</v>
      </c>
      <c r="N33" s="193"/>
      <c r="O33" s="193"/>
      <c r="P33" s="193"/>
      <c r="Q33" s="31"/>
      <c r="R33" s="32"/>
    </row>
    <row r="34" spans="2:18" s="1" customFormat="1" ht="14.25" customHeight="1" hidden="1">
      <c r="B34" s="30"/>
      <c r="C34" s="31"/>
      <c r="D34" s="31"/>
      <c r="E34" s="37" t="s">
        <v>52</v>
      </c>
      <c r="F34" s="38">
        <v>0.15</v>
      </c>
      <c r="G34" s="107" t="s">
        <v>49</v>
      </c>
      <c r="H34" s="217">
        <f>ROUND((((SUM(BH107:BH114)+SUM(BH131:BH201))+SUM(BH203:BH207))),2)</f>
        <v>0</v>
      </c>
      <c r="I34" s="193"/>
      <c r="J34" s="193"/>
      <c r="K34" s="31"/>
      <c r="L34" s="31"/>
      <c r="M34" s="217">
        <v>0</v>
      </c>
      <c r="N34" s="193"/>
      <c r="O34" s="193"/>
      <c r="P34" s="193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53</v>
      </c>
      <c r="F35" s="38">
        <v>0</v>
      </c>
      <c r="G35" s="107" t="s">
        <v>49</v>
      </c>
      <c r="H35" s="217">
        <f>ROUND((((SUM(BI107:BI114)+SUM(BI131:BI201))+SUM(BI203:BI207))),2)</f>
        <v>0</v>
      </c>
      <c r="I35" s="193"/>
      <c r="J35" s="193"/>
      <c r="K35" s="31"/>
      <c r="L35" s="31"/>
      <c r="M35" s="217">
        <v>0</v>
      </c>
      <c r="N35" s="193"/>
      <c r="O35" s="193"/>
      <c r="P35" s="193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104"/>
      <c r="D37" s="108" t="s">
        <v>54</v>
      </c>
      <c r="E37" s="71"/>
      <c r="F37" s="71"/>
      <c r="G37" s="109" t="s">
        <v>55</v>
      </c>
      <c r="H37" s="110" t="s">
        <v>56</v>
      </c>
      <c r="I37" s="71"/>
      <c r="J37" s="71"/>
      <c r="K37" s="71"/>
      <c r="L37" s="218">
        <f>SUM(M29:M35)</f>
        <v>0</v>
      </c>
      <c r="M37" s="201"/>
      <c r="N37" s="201"/>
      <c r="O37" s="201"/>
      <c r="P37" s="203"/>
      <c r="Q37" s="104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57</v>
      </c>
      <c r="E50" s="46"/>
      <c r="F50" s="46"/>
      <c r="G50" s="46"/>
      <c r="H50" s="47"/>
      <c r="I50" s="31"/>
      <c r="J50" s="45" t="s">
        <v>58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59</v>
      </c>
      <c r="E59" s="51"/>
      <c r="F59" s="51"/>
      <c r="G59" s="52" t="s">
        <v>60</v>
      </c>
      <c r="H59" s="53"/>
      <c r="I59" s="31"/>
      <c r="J59" s="50" t="s">
        <v>59</v>
      </c>
      <c r="K59" s="51"/>
      <c r="L59" s="51"/>
      <c r="M59" s="51"/>
      <c r="N59" s="52" t="s">
        <v>60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61</v>
      </c>
      <c r="E61" s="46"/>
      <c r="F61" s="46"/>
      <c r="G61" s="46"/>
      <c r="H61" s="47"/>
      <c r="I61" s="31"/>
      <c r="J61" s="45" t="s">
        <v>62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59</v>
      </c>
      <c r="E70" s="51"/>
      <c r="F70" s="51"/>
      <c r="G70" s="52" t="s">
        <v>60</v>
      </c>
      <c r="H70" s="53"/>
      <c r="I70" s="31"/>
      <c r="J70" s="50" t="s">
        <v>59</v>
      </c>
      <c r="K70" s="51"/>
      <c r="L70" s="51"/>
      <c r="M70" s="51"/>
      <c r="N70" s="52" t="s">
        <v>60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4" t="s">
        <v>101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194" t="str">
        <f>F6</f>
        <v>Kanalizační přípojka pro sportovní halu v Litvínově, U koldomu č.p. 2049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24</v>
      </c>
      <c r="D80" s="31"/>
      <c r="E80" s="31"/>
      <c r="F80" s="23" t="str">
        <f>F8</f>
        <v>Litvínov</v>
      </c>
      <c r="G80" s="31"/>
      <c r="H80" s="31"/>
      <c r="I80" s="31"/>
      <c r="J80" s="31"/>
      <c r="K80" s="25" t="s">
        <v>26</v>
      </c>
      <c r="L80" s="31"/>
      <c r="M80" s="219" t="str">
        <f>IF(O8="","",O8)</f>
        <v>1.8.2016</v>
      </c>
      <c r="N80" s="193"/>
      <c r="O80" s="193"/>
      <c r="P80" s="193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5">
      <c r="B82" s="30"/>
      <c r="C82" s="25" t="s">
        <v>30</v>
      </c>
      <c r="D82" s="31"/>
      <c r="E82" s="31"/>
      <c r="F82" s="23" t="str">
        <f>E11</f>
        <v>SPORTaS, s.r.o., Jiráskova 413, Litvínov</v>
      </c>
      <c r="G82" s="31"/>
      <c r="H82" s="31"/>
      <c r="I82" s="31"/>
      <c r="J82" s="31"/>
      <c r="K82" s="25" t="s">
        <v>36</v>
      </c>
      <c r="L82" s="31"/>
      <c r="M82" s="179" t="str">
        <f>E17</f>
        <v>Roman Brzek</v>
      </c>
      <c r="N82" s="193"/>
      <c r="O82" s="193"/>
      <c r="P82" s="193"/>
      <c r="Q82" s="193"/>
      <c r="R82" s="32"/>
    </row>
    <row r="83" spans="2:18" s="1" customFormat="1" ht="14.25" customHeight="1">
      <c r="B83" s="30"/>
      <c r="C83" s="25" t="s">
        <v>34</v>
      </c>
      <c r="D83" s="31"/>
      <c r="E83" s="31"/>
      <c r="F83" s="23" t="str">
        <f>IF(E14="","",E14)</f>
        <v>Vyplň údaj</v>
      </c>
      <c r="G83" s="31"/>
      <c r="H83" s="31"/>
      <c r="I83" s="31"/>
      <c r="J83" s="31"/>
      <c r="K83" s="25" t="s">
        <v>40</v>
      </c>
      <c r="L83" s="31"/>
      <c r="M83" s="179" t="str">
        <f>E20</f>
        <v>Jitka Dvorščáková</v>
      </c>
      <c r="N83" s="193"/>
      <c r="O83" s="193"/>
      <c r="P83" s="193"/>
      <c r="Q83" s="193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220" t="s">
        <v>102</v>
      </c>
      <c r="D85" s="221"/>
      <c r="E85" s="221"/>
      <c r="F85" s="221"/>
      <c r="G85" s="221"/>
      <c r="H85" s="104"/>
      <c r="I85" s="104"/>
      <c r="J85" s="104"/>
      <c r="K85" s="104"/>
      <c r="L85" s="104"/>
      <c r="M85" s="104"/>
      <c r="N85" s="220" t="s">
        <v>103</v>
      </c>
      <c r="O85" s="193"/>
      <c r="P85" s="193"/>
      <c r="Q85" s="193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11" t="s">
        <v>104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13">
        <f>N131</f>
        <v>0</v>
      </c>
      <c r="O87" s="193"/>
      <c r="P87" s="193"/>
      <c r="Q87" s="193"/>
      <c r="R87" s="32"/>
      <c r="AU87" s="13" t="s">
        <v>105</v>
      </c>
    </row>
    <row r="88" spans="2:18" s="6" customFormat="1" ht="24.75" customHeight="1">
      <c r="B88" s="112"/>
      <c r="C88" s="113"/>
      <c r="D88" s="114" t="s">
        <v>106</v>
      </c>
      <c r="E88" s="113"/>
      <c r="F88" s="113"/>
      <c r="G88" s="113"/>
      <c r="H88" s="113"/>
      <c r="I88" s="113"/>
      <c r="J88" s="113"/>
      <c r="K88" s="113"/>
      <c r="L88" s="113"/>
      <c r="M88" s="113"/>
      <c r="N88" s="222">
        <f>N132</f>
        <v>0</v>
      </c>
      <c r="O88" s="223"/>
      <c r="P88" s="223"/>
      <c r="Q88" s="223"/>
      <c r="R88" s="115"/>
    </row>
    <row r="89" spans="2:18" s="7" customFormat="1" ht="19.5" customHeight="1">
      <c r="B89" s="116"/>
      <c r="C89" s="117"/>
      <c r="D89" s="92" t="s">
        <v>107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08">
        <f>N133</f>
        <v>0</v>
      </c>
      <c r="O89" s="224"/>
      <c r="P89" s="224"/>
      <c r="Q89" s="224"/>
      <c r="R89" s="118"/>
    </row>
    <row r="90" spans="2:18" s="7" customFormat="1" ht="19.5" customHeight="1">
      <c r="B90" s="116"/>
      <c r="C90" s="117"/>
      <c r="D90" s="92" t="s">
        <v>108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08">
        <f>N149</f>
        <v>0</v>
      </c>
      <c r="O90" s="224"/>
      <c r="P90" s="224"/>
      <c r="Q90" s="224"/>
      <c r="R90" s="118"/>
    </row>
    <row r="91" spans="2:18" s="7" customFormat="1" ht="19.5" customHeight="1">
      <c r="B91" s="116"/>
      <c r="C91" s="117"/>
      <c r="D91" s="92" t="s">
        <v>109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08">
        <f>N157</f>
        <v>0</v>
      </c>
      <c r="O91" s="224"/>
      <c r="P91" s="224"/>
      <c r="Q91" s="224"/>
      <c r="R91" s="118"/>
    </row>
    <row r="92" spans="2:18" s="7" customFormat="1" ht="19.5" customHeight="1">
      <c r="B92" s="116"/>
      <c r="C92" s="117"/>
      <c r="D92" s="92" t="s">
        <v>110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08">
        <f>N159</f>
        <v>0</v>
      </c>
      <c r="O92" s="224"/>
      <c r="P92" s="224"/>
      <c r="Q92" s="224"/>
      <c r="R92" s="118"/>
    </row>
    <row r="93" spans="2:18" s="7" customFormat="1" ht="19.5" customHeight="1">
      <c r="B93" s="116"/>
      <c r="C93" s="117"/>
      <c r="D93" s="92" t="s">
        <v>111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08">
        <f>N163</f>
        <v>0</v>
      </c>
      <c r="O93" s="224"/>
      <c r="P93" s="224"/>
      <c r="Q93" s="224"/>
      <c r="R93" s="118"/>
    </row>
    <row r="94" spans="2:18" s="7" customFormat="1" ht="19.5" customHeight="1">
      <c r="B94" s="116"/>
      <c r="C94" s="117"/>
      <c r="D94" s="92" t="s">
        <v>112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08">
        <f>N166</f>
        <v>0</v>
      </c>
      <c r="O94" s="224"/>
      <c r="P94" s="224"/>
      <c r="Q94" s="224"/>
      <c r="R94" s="118"/>
    </row>
    <row r="95" spans="2:18" s="7" customFormat="1" ht="19.5" customHeight="1">
      <c r="B95" s="116"/>
      <c r="C95" s="117"/>
      <c r="D95" s="92" t="s">
        <v>113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08">
        <f>N176</f>
        <v>0</v>
      </c>
      <c r="O95" s="224"/>
      <c r="P95" s="224"/>
      <c r="Q95" s="224"/>
      <c r="R95" s="118"/>
    </row>
    <row r="96" spans="2:18" s="7" customFormat="1" ht="19.5" customHeight="1">
      <c r="B96" s="116"/>
      <c r="C96" s="117"/>
      <c r="D96" s="92" t="s">
        <v>114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08">
        <f>N178</f>
        <v>0</v>
      </c>
      <c r="O96" s="224"/>
      <c r="P96" s="224"/>
      <c r="Q96" s="224"/>
      <c r="R96" s="118"/>
    </row>
    <row r="97" spans="2:18" s="6" customFormat="1" ht="24.75" customHeight="1">
      <c r="B97" s="112"/>
      <c r="C97" s="113"/>
      <c r="D97" s="114" t="s">
        <v>115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22">
        <f>N180</f>
        <v>0</v>
      </c>
      <c r="O97" s="223"/>
      <c r="P97" s="223"/>
      <c r="Q97" s="223"/>
      <c r="R97" s="115"/>
    </row>
    <row r="98" spans="2:18" s="7" customFormat="1" ht="19.5" customHeight="1">
      <c r="B98" s="116"/>
      <c r="C98" s="117"/>
      <c r="D98" s="92" t="s">
        <v>116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08">
        <f>N181</f>
        <v>0</v>
      </c>
      <c r="O98" s="224"/>
      <c r="P98" s="224"/>
      <c r="Q98" s="224"/>
      <c r="R98" s="118"/>
    </row>
    <row r="99" spans="2:18" s="7" customFormat="1" ht="19.5" customHeight="1">
      <c r="B99" s="116"/>
      <c r="C99" s="117"/>
      <c r="D99" s="92" t="s">
        <v>117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08">
        <f>N185</f>
        <v>0</v>
      </c>
      <c r="O99" s="224"/>
      <c r="P99" s="224"/>
      <c r="Q99" s="224"/>
      <c r="R99" s="118"/>
    </row>
    <row r="100" spans="2:18" s="7" customFormat="1" ht="19.5" customHeight="1">
      <c r="B100" s="116"/>
      <c r="C100" s="117"/>
      <c r="D100" s="92" t="s">
        <v>118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08">
        <f>N188</f>
        <v>0</v>
      </c>
      <c r="O100" s="224"/>
      <c r="P100" s="224"/>
      <c r="Q100" s="224"/>
      <c r="R100" s="118"/>
    </row>
    <row r="101" spans="2:18" s="6" customFormat="1" ht="24.75" customHeight="1">
      <c r="B101" s="112"/>
      <c r="C101" s="113"/>
      <c r="D101" s="114" t="s">
        <v>119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22">
        <f>N192</f>
        <v>0</v>
      </c>
      <c r="O101" s="223"/>
      <c r="P101" s="223"/>
      <c r="Q101" s="223"/>
      <c r="R101" s="115"/>
    </row>
    <row r="102" spans="2:18" s="7" customFormat="1" ht="19.5" customHeight="1">
      <c r="B102" s="116"/>
      <c r="C102" s="117"/>
      <c r="D102" s="92" t="s">
        <v>120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208">
        <f>N193</f>
        <v>0</v>
      </c>
      <c r="O102" s="224"/>
      <c r="P102" s="224"/>
      <c r="Q102" s="224"/>
      <c r="R102" s="118"/>
    </row>
    <row r="103" spans="2:18" s="7" customFormat="1" ht="19.5" customHeight="1">
      <c r="B103" s="116"/>
      <c r="C103" s="117"/>
      <c r="D103" s="92" t="s">
        <v>121</v>
      </c>
      <c r="E103" s="117"/>
      <c r="F103" s="117"/>
      <c r="G103" s="117"/>
      <c r="H103" s="117"/>
      <c r="I103" s="117"/>
      <c r="J103" s="117"/>
      <c r="K103" s="117"/>
      <c r="L103" s="117"/>
      <c r="M103" s="117"/>
      <c r="N103" s="208">
        <f>N196</f>
        <v>0</v>
      </c>
      <c r="O103" s="224"/>
      <c r="P103" s="224"/>
      <c r="Q103" s="224"/>
      <c r="R103" s="118"/>
    </row>
    <row r="104" spans="2:18" s="7" customFormat="1" ht="19.5" customHeight="1">
      <c r="B104" s="116"/>
      <c r="C104" s="117"/>
      <c r="D104" s="92" t="s">
        <v>122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208">
        <f>N200</f>
        <v>0</v>
      </c>
      <c r="O104" s="224"/>
      <c r="P104" s="224"/>
      <c r="Q104" s="224"/>
      <c r="R104" s="118"/>
    </row>
    <row r="105" spans="2:18" s="6" customFormat="1" ht="21.75" customHeight="1">
      <c r="B105" s="112"/>
      <c r="C105" s="113"/>
      <c r="D105" s="114" t="s">
        <v>123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25">
        <f>N202</f>
        <v>0</v>
      </c>
      <c r="O105" s="223"/>
      <c r="P105" s="223"/>
      <c r="Q105" s="223"/>
      <c r="R105" s="115"/>
    </row>
    <row r="106" spans="2:18" s="1" customFormat="1" ht="21.7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21" s="1" customFormat="1" ht="29.25" customHeight="1">
      <c r="B107" s="30"/>
      <c r="C107" s="111" t="s">
        <v>124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26">
        <f>ROUND(N108+N109+N110+N111+N112+N113,2)</f>
        <v>0</v>
      </c>
      <c r="O107" s="193"/>
      <c r="P107" s="193"/>
      <c r="Q107" s="193"/>
      <c r="R107" s="32"/>
      <c r="T107" s="119"/>
      <c r="U107" s="120" t="s">
        <v>47</v>
      </c>
    </row>
    <row r="108" spans="2:65" s="1" customFormat="1" ht="18" customHeight="1">
      <c r="B108" s="121"/>
      <c r="C108" s="122"/>
      <c r="D108" s="209" t="s">
        <v>125</v>
      </c>
      <c r="E108" s="227"/>
      <c r="F108" s="227"/>
      <c r="G108" s="227"/>
      <c r="H108" s="227"/>
      <c r="I108" s="122"/>
      <c r="J108" s="122"/>
      <c r="K108" s="122"/>
      <c r="L108" s="122"/>
      <c r="M108" s="122"/>
      <c r="N108" s="207">
        <f>ROUND(N87*T108,2)</f>
        <v>0</v>
      </c>
      <c r="O108" s="227"/>
      <c r="P108" s="227"/>
      <c r="Q108" s="227"/>
      <c r="R108" s="123"/>
      <c r="S108" s="122"/>
      <c r="T108" s="124"/>
      <c r="U108" s="125" t="s">
        <v>48</v>
      </c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7" t="s">
        <v>126</v>
      </c>
      <c r="AZ108" s="126"/>
      <c r="BA108" s="126"/>
      <c r="BB108" s="126"/>
      <c r="BC108" s="126"/>
      <c r="BD108" s="126"/>
      <c r="BE108" s="128">
        <f aca="true" t="shared" si="0" ref="BE108:BE113">IF(U108="základní",N108,0)</f>
        <v>0</v>
      </c>
      <c r="BF108" s="128">
        <f aca="true" t="shared" si="1" ref="BF108:BF113">IF(U108="snížená",N108,0)</f>
        <v>0</v>
      </c>
      <c r="BG108" s="128">
        <f aca="true" t="shared" si="2" ref="BG108:BG113">IF(U108="zákl. přenesená",N108,0)</f>
        <v>0</v>
      </c>
      <c r="BH108" s="128">
        <f aca="true" t="shared" si="3" ref="BH108:BH113">IF(U108="sníž. přenesená",N108,0)</f>
        <v>0</v>
      </c>
      <c r="BI108" s="128">
        <f aca="true" t="shared" si="4" ref="BI108:BI113">IF(U108="nulová",N108,0)</f>
        <v>0</v>
      </c>
      <c r="BJ108" s="127" t="s">
        <v>23</v>
      </c>
      <c r="BK108" s="126"/>
      <c r="BL108" s="126"/>
      <c r="BM108" s="126"/>
    </row>
    <row r="109" spans="2:65" s="1" customFormat="1" ht="18" customHeight="1">
      <c r="B109" s="121"/>
      <c r="C109" s="122"/>
      <c r="D109" s="209" t="s">
        <v>127</v>
      </c>
      <c r="E109" s="227"/>
      <c r="F109" s="227"/>
      <c r="G109" s="227"/>
      <c r="H109" s="227"/>
      <c r="I109" s="122"/>
      <c r="J109" s="122"/>
      <c r="K109" s="122"/>
      <c r="L109" s="122"/>
      <c r="M109" s="122"/>
      <c r="N109" s="207">
        <f>ROUND(N87*T109,2)</f>
        <v>0</v>
      </c>
      <c r="O109" s="227"/>
      <c r="P109" s="227"/>
      <c r="Q109" s="227"/>
      <c r="R109" s="123"/>
      <c r="S109" s="122"/>
      <c r="T109" s="124"/>
      <c r="U109" s="125" t="s">
        <v>48</v>
      </c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7" t="s">
        <v>126</v>
      </c>
      <c r="AZ109" s="126"/>
      <c r="BA109" s="126"/>
      <c r="BB109" s="126"/>
      <c r="BC109" s="126"/>
      <c r="BD109" s="126"/>
      <c r="BE109" s="128">
        <f t="shared" si="0"/>
        <v>0</v>
      </c>
      <c r="BF109" s="128">
        <f t="shared" si="1"/>
        <v>0</v>
      </c>
      <c r="BG109" s="128">
        <f t="shared" si="2"/>
        <v>0</v>
      </c>
      <c r="BH109" s="128">
        <f t="shared" si="3"/>
        <v>0</v>
      </c>
      <c r="BI109" s="128">
        <f t="shared" si="4"/>
        <v>0</v>
      </c>
      <c r="BJ109" s="127" t="s">
        <v>23</v>
      </c>
      <c r="BK109" s="126"/>
      <c r="BL109" s="126"/>
      <c r="BM109" s="126"/>
    </row>
    <row r="110" spans="2:65" s="1" customFormat="1" ht="18" customHeight="1">
      <c r="B110" s="121"/>
      <c r="C110" s="122"/>
      <c r="D110" s="209" t="s">
        <v>128</v>
      </c>
      <c r="E110" s="227"/>
      <c r="F110" s="227"/>
      <c r="G110" s="227"/>
      <c r="H110" s="227"/>
      <c r="I110" s="122"/>
      <c r="J110" s="122"/>
      <c r="K110" s="122"/>
      <c r="L110" s="122"/>
      <c r="M110" s="122"/>
      <c r="N110" s="207">
        <f>ROUND(N87*T110,2)</f>
        <v>0</v>
      </c>
      <c r="O110" s="227"/>
      <c r="P110" s="227"/>
      <c r="Q110" s="227"/>
      <c r="R110" s="123"/>
      <c r="S110" s="122"/>
      <c r="T110" s="124"/>
      <c r="U110" s="125" t="s">
        <v>48</v>
      </c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7" t="s">
        <v>126</v>
      </c>
      <c r="AZ110" s="126"/>
      <c r="BA110" s="126"/>
      <c r="BB110" s="126"/>
      <c r="BC110" s="126"/>
      <c r="BD110" s="126"/>
      <c r="BE110" s="128">
        <f t="shared" si="0"/>
        <v>0</v>
      </c>
      <c r="BF110" s="128">
        <f t="shared" si="1"/>
        <v>0</v>
      </c>
      <c r="BG110" s="128">
        <f t="shared" si="2"/>
        <v>0</v>
      </c>
      <c r="BH110" s="128">
        <f t="shared" si="3"/>
        <v>0</v>
      </c>
      <c r="BI110" s="128">
        <f t="shared" si="4"/>
        <v>0</v>
      </c>
      <c r="BJ110" s="127" t="s">
        <v>23</v>
      </c>
      <c r="BK110" s="126"/>
      <c r="BL110" s="126"/>
      <c r="BM110" s="126"/>
    </row>
    <row r="111" spans="2:65" s="1" customFormat="1" ht="18" customHeight="1">
      <c r="B111" s="121"/>
      <c r="C111" s="122"/>
      <c r="D111" s="209" t="s">
        <v>129</v>
      </c>
      <c r="E111" s="227"/>
      <c r="F111" s="227"/>
      <c r="G111" s="227"/>
      <c r="H111" s="227"/>
      <c r="I111" s="122"/>
      <c r="J111" s="122"/>
      <c r="K111" s="122"/>
      <c r="L111" s="122"/>
      <c r="M111" s="122"/>
      <c r="N111" s="207">
        <f>ROUND(N87*T111,2)</f>
        <v>0</v>
      </c>
      <c r="O111" s="227"/>
      <c r="P111" s="227"/>
      <c r="Q111" s="227"/>
      <c r="R111" s="123"/>
      <c r="S111" s="122"/>
      <c r="T111" s="124"/>
      <c r="U111" s="125" t="s">
        <v>48</v>
      </c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7" t="s">
        <v>126</v>
      </c>
      <c r="AZ111" s="126"/>
      <c r="BA111" s="126"/>
      <c r="BB111" s="126"/>
      <c r="BC111" s="126"/>
      <c r="BD111" s="126"/>
      <c r="BE111" s="128">
        <f t="shared" si="0"/>
        <v>0</v>
      </c>
      <c r="BF111" s="128">
        <f t="shared" si="1"/>
        <v>0</v>
      </c>
      <c r="BG111" s="128">
        <f t="shared" si="2"/>
        <v>0</v>
      </c>
      <c r="BH111" s="128">
        <f t="shared" si="3"/>
        <v>0</v>
      </c>
      <c r="BI111" s="128">
        <f t="shared" si="4"/>
        <v>0</v>
      </c>
      <c r="BJ111" s="127" t="s">
        <v>23</v>
      </c>
      <c r="BK111" s="126"/>
      <c r="BL111" s="126"/>
      <c r="BM111" s="126"/>
    </row>
    <row r="112" spans="2:65" s="1" customFormat="1" ht="18" customHeight="1">
      <c r="B112" s="121"/>
      <c r="C112" s="122"/>
      <c r="D112" s="209" t="s">
        <v>130</v>
      </c>
      <c r="E112" s="227"/>
      <c r="F112" s="227"/>
      <c r="G112" s="227"/>
      <c r="H112" s="227"/>
      <c r="I112" s="122"/>
      <c r="J112" s="122"/>
      <c r="K112" s="122"/>
      <c r="L112" s="122"/>
      <c r="M112" s="122"/>
      <c r="N112" s="207">
        <f>ROUND(N87*T112,2)</f>
        <v>0</v>
      </c>
      <c r="O112" s="227"/>
      <c r="P112" s="227"/>
      <c r="Q112" s="227"/>
      <c r="R112" s="123"/>
      <c r="S112" s="122"/>
      <c r="T112" s="124"/>
      <c r="U112" s="125" t="s">
        <v>48</v>
      </c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7" t="s">
        <v>126</v>
      </c>
      <c r="AZ112" s="126"/>
      <c r="BA112" s="126"/>
      <c r="BB112" s="126"/>
      <c r="BC112" s="126"/>
      <c r="BD112" s="126"/>
      <c r="BE112" s="128">
        <f t="shared" si="0"/>
        <v>0</v>
      </c>
      <c r="BF112" s="128">
        <f t="shared" si="1"/>
        <v>0</v>
      </c>
      <c r="BG112" s="128">
        <f t="shared" si="2"/>
        <v>0</v>
      </c>
      <c r="BH112" s="128">
        <f t="shared" si="3"/>
        <v>0</v>
      </c>
      <c r="BI112" s="128">
        <f t="shared" si="4"/>
        <v>0</v>
      </c>
      <c r="BJ112" s="127" t="s">
        <v>23</v>
      </c>
      <c r="BK112" s="126"/>
      <c r="BL112" s="126"/>
      <c r="BM112" s="126"/>
    </row>
    <row r="113" spans="2:65" s="1" customFormat="1" ht="18" customHeight="1">
      <c r="B113" s="121"/>
      <c r="C113" s="122"/>
      <c r="D113" s="129" t="s">
        <v>131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207">
        <f>ROUND(N87*T113,2)</f>
        <v>0</v>
      </c>
      <c r="O113" s="227"/>
      <c r="P113" s="227"/>
      <c r="Q113" s="227"/>
      <c r="R113" s="123"/>
      <c r="S113" s="122"/>
      <c r="T113" s="130"/>
      <c r="U113" s="131" t="s">
        <v>48</v>
      </c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7" t="s">
        <v>132</v>
      </c>
      <c r="AZ113" s="126"/>
      <c r="BA113" s="126"/>
      <c r="BB113" s="126"/>
      <c r="BC113" s="126"/>
      <c r="BD113" s="126"/>
      <c r="BE113" s="128">
        <f t="shared" si="0"/>
        <v>0</v>
      </c>
      <c r="BF113" s="128">
        <f t="shared" si="1"/>
        <v>0</v>
      </c>
      <c r="BG113" s="128">
        <f t="shared" si="2"/>
        <v>0</v>
      </c>
      <c r="BH113" s="128">
        <f t="shared" si="3"/>
        <v>0</v>
      </c>
      <c r="BI113" s="128">
        <f t="shared" si="4"/>
        <v>0</v>
      </c>
      <c r="BJ113" s="127" t="s">
        <v>23</v>
      </c>
      <c r="BK113" s="126"/>
      <c r="BL113" s="126"/>
      <c r="BM113" s="126"/>
    </row>
    <row r="114" spans="2:18" s="1" customFormat="1" ht="13.5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29.25" customHeight="1">
      <c r="B115" s="30"/>
      <c r="C115" s="103" t="s">
        <v>96</v>
      </c>
      <c r="D115" s="104"/>
      <c r="E115" s="104"/>
      <c r="F115" s="104"/>
      <c r="G115" s="104"/>
      <c r="H115" s="104"/>
      <c r="I115" s="104"/>
      <c r="J115" s="104"/>
      <c r="K115" s="104"/>
      <c r="L115" s="210">
        <f>ROUND(SUM(N87+N107),2)</f>
        <v>0</v>
      </c>
      <c r="M115" s="221"/>
      <c r="N115" s="221"/>
      <c r="O115" s="221"/>
      <c r="P115" s="221"/>
      <c r="Q115" s="221"/>
      <c r="R115" s="32"/>
    </row>
    <row r="116" spans="2:18" s="1" customFormat="1" ht="6.75" customHeight="1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6"/>
    </row>
    <row r="120" spans="2:18" s="1" customFormat="1" ht="6.75" customHeight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9"/>
    </row>
    <row r="121" spans="2:18" s="1" customFormat="1" ht="36.75" customHeight="1">
      <c r="B121" s="30"/>
      <c r="C121" s="174" t="s">
        <v>133</v>
      </c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32"/>
    </row>
    <row r="122" spans="2:18" s="1" customFormat="1" ht="6.75" customHeight="1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18" s="1" customFormat="1" ht="36.75" customHeight="1">
      <c r="B123" s="30"/>
      <c r="C123" s="64" t="s">
        <v>17</v>
      </c>
      <c r="D123" s="31"/>
      <c r="E123" s="31"/>
      <c r="F123" s="194" t="str">
        <f>F6</f>
        <v>Kanalizační přípojka pro sportovní halu v Litvínově, U koldomu č.p. 2049</v>
      </c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31"/>
      <c r="R123" s="32"/>
    </row>
    <row r="124" spans="2:18" s="1" customFormat="1" ht="6.75" customHeight="1"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2"/>
    </row>
    <row r="125" spans="2:18" s="1" customFormat="1" ht="18" customHeight="1">
      <c r="B125" s="30"/>
      <c r="C125" s="25" t="s">
        <v>24</v>
      </c>
      <c r="D125" s="31"/>
      <c r="E125" s="31"/>
      <c r="F125" s="23" t="str">
        <f>F8</f>
        <v>Litvínov</v>
      </c>
      <c r="G125" s="31"/>
      <c r="H125" s="31"/>
      <c r="I125" s="31"/>
      <c r="J125" s="31"/>
      <c r="K125" s="25" t="s">
        <v>26</v>
      </c>
      <c r="L125" s="31"/>
      <c r="M125" s="219" t="str">
        <f>IF(O8="","",O8)</f>
        <v>1.8.2016</v>
      </c>
      <c r="N125" s="193"/>
      <c r="O125" s="193"/>
      <c r="P125" s="193"/>
      <c r="Q125" s="31"/>
      <c r="R125" s="32"/>
    </row>
    <row r="126" spans="2:18" s="1" customFormat="1" ht="6.75" customHeight="1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18" s="1" customFormat="1" ht="15">
      <c r="B127" s="30"/>
      <c r="C127" s="25" t="s">
        <v>30</v>
      </c>
      <c r="D127" s="31"/>
      <c r="E127" s="31"/>
      <c r="F127" s="23" t="str">
        <f>E11</f>
        <v>SPORTaS, s.r.o., Jiráskova 413, Litvínov</v>
      </c>
      <c r="G127" s="31"/>
      <c r="H127" s="31"/>
      <c r="I127" s="31"/>
      <c r="J127" s="31"/>
      <c r="K127" s="25" t="s">
        <v>36</v>
      </c>
      <c r="L127" s="31"/>
      <c r="M127" s="179" t="str">
        <f>E17</f>
        <v>Roman Brzek</v>
      </c>
      <c r="N127" s="193"/>
      <c r="O127" s="193"/>
      <c r="P127" s="193"/>
      <c r="Q127" s="193"/>
      <c r="R127" s="32"/>
    </row>
    <row r="128" spans="2:18" s="1" customFormat="1" ht="14.25" customHeight="1">
      <c r="B128" s="30"/>
      <c r="C128" s="25" t="s">
        <v>34</v>
      </c>
      <c r="D128" s="31"/>
      <c r="E128" s="31"/>
      <c r="F128" s="23" t="str">
        <f>IF(E14="","",E14)</f>
        <v>Vyplň údaj</v>
      </c>
      <c r="G128" s="31"/>
      <c r="H128" s="31"/>
      <c r="I128" s="31"/>
      <c r="J128" s="31"/>
      <c r="K128" s="25" t="s">
        <v>40</v>
      </c>
      <c r="L128" s="31"/>
      <c r="M128" s="179" t="str">
        <f>E20</f>
        <v>Jitka Dvorščáková</v>
      </c>
      <c r="N128" s="193"/>
      <c r="O128" s="193"/>
      <c r="P128" s="193"/>
      <c r="Q128" s="193"/>
      <c r="R128" s="32"/>
    </row>
    <row r="129" spans="2:18" s="1" customFormat="1" ht="9.75" customHeight="1"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2"/>
    </row>
    <row r="130" spans="2:27" s="8" customFormat="1" ht="29.25" customHeight="1">
      <c r="B130" s="132"/>
      <c r="C130" s="133" t="s">
        <v>134</v>
      </c>
      <c r="D130" s="134" t="s">
        <v>135</v>
      </c>
      <c r="E130" s="134" t="s">
        <v>65</v>
      </c>
      <c r="F130" s="228" t="s">
        <v>136</v>
      </c>
      <c r="G130" s="229"/>
      <c r="H130" s="229"/>
      <c r="I130" s="229"/>
      <c r="J130" s="134" t="s">
        <v>137</v>
      </c>
      <c r="K130" s="134" t="s">
        <v>138</v>
      </c>
      <c r="L130" s="230" t="s">
        <v>139</v>
      </c>
      <c r="M130" s="229"/>
      <c r="N130" s="228" t="s">
        <v>103</v>
      </c>
      <c r="O130" s="229"/>
      <c r="P130" s="229"/>
      <c r="Q130" s="231"/>
      <c r="R130" s="135"/>
      <c r="T130" s="72" t="s">
        <v>140</v>
      </c>
      <c r="U130" s="73" t="s">
        <v>47</v>
      </c>
      <c r="V130" s="73" t="s">
        <v>141</v>
      </c>
      <c r="W130" s="73" t="s">
        <v>142</v>
      </c>
      <c r="X130" s="73" t="s">
        <v>143</v>
      </c>
      <c r="Y130" s="73" t="s">
        <v>144</v>
      </c>
      <c r="Z130" s="73" t="s">
        <v>145</v>
      </c>
      <c r="AA130" s="74" t="s">
        <v>146</v>
      </c>
    </row>
    <row r="131" spans="2:63" s="1" customFormat="1" ht="29.25" customHeight="1">
      <c r="B131" s="30"/>
      <c r="C131" s="76" t="s">
        <v>100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253">
        <f>BK131</f>
        <v>0</v>
      </c>
      <c r="O131" s="254"/>
      <c r="P131" s="254"/>
      <c r="Q131" s="254"/>
      <c r="R131" s="32"/>
      <c r="T131" s="75"/>
      <c r="U131" s="46"/>
      <c r="V131" s="46"/>
      <c r="W131" s="136">
        <f>W132+W180+W192+W202</f>
        <v>0</v>
      </c>
      <c r="X131" s="46"/>
      <c r="Y131" s="136">
        <f>Y132+Y180+Y192+Y202</f>
        <v>77.46724256</v>
      </c>
      <c r="Z131" s="46"/>
      <c r="AA131" s="137">
        <f>AA132+AA180+AA192+AA202</f>
        <v>0</v>
      </c>
      <c r="AT131" s="13" t="s">
        <v>82</v>
      </c>
      <c r="AU131" s="13" t="s">
        <v>105</v>
      </c>
      <c r="BK131" s="138">
        <f>BK132+BK180+BK192+BK202</f>
        <v>0</v>
      </c>
    </row>
    <row r="132" spans="2:63" s="9" customFormat="1" ht="36.75" customHeight="1">
      <c r="B132" s="139"/>
      <c r="C132" s="140"/>
      <c r="D132" s="141" t="s">
        <v>106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225">
        <f>BK132</f>
        <v>0</v>
      </c>
      <c r="O132" s="222"/>
      <c r="P132" s="222"/>
      <c r="Q132" s="222"/>
      <c r="R132" s="142"/>
      <c r="T132" s="143"/>
      <c r="U132" s="140"/>
      <c r="V132" s="140"/>
      <c r="W132" s="144">
        <f>W133+W149+W157+W159+W163+W166+W176+W178</f>
        <v>0</v>
      </c>
      <c r="X132" s="140"/>
      <c r="Y132" s="144">
        <f>Y133+Y149+Y157+Y159+Y163+Y166+Y176+Y178</f>
        <v>77.04667636</v>
      </c>
      <c r="Z132" s="140"/>
      <c r="AA132" s="145">
        <f>AA133+AA149+AA157+AA159+AA163+AA166+AA176+AA178</f>
        <v>0</v>
      </c>
      <c r="AR132" s="146" t="s">
        <v>23</v>
      </c>
      <c r="AT132" s="147" t="s">
        <v>82</v>
      </c>
      <c r="AU132" s="147" t="s">
        <v>83</v>
      </c>
      <c r="AY132" s="146" t="s">
        <v>147</v>
      </c>
      <c r="BK132" s="148">
        <f>BK133+BK149+BK157+BK159+BK163+BK166+BK176+BK178</f>
        <v>0</v>
      </c>
    </row>
    <row r="133" spans="2:63" s="9" customFormat="1" ht="19.5" customHeight="1">
      <c r="B133" s="139"/>
      <c r="C133" s="140"/>
      <c r="D133" s="149" t="s">
        <v>107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50">
        <f>BK133</f>
        <v>0</v>
      </c>
      <c r="O133" s="251"/>
      <c r="P133" s="251"/>
      <c r="Q133" s="251"/>
      <c r="R133" s="142"/>
      <c r="T133" s="143"/>
      <c r="U133" s="140"/>
      <c r="V133" s="140"/>
      <c r="W133" s="144">
        <f>SUM(W134:W148)</f>
        <v>0</v>
      </c>
      <c r="X133" s="140"/>
      <c r="Y133" s="144">
        <f>SUM(Y134:Y148)</f>
        <v>21.6045</v>
      </c>
      <c r="Z133" s="140"/>
      <c r="AA133" s="145">
        <f>SUM(AA134:AA148)</f>
        <v>0</v>
      </c>
      <c r="AR133" s="146" t="s">
        <v>23</v>
      </c>
      <c r="AT133" s="147" t="s">
        <v>82</v>
      </c>
      <c r="AU133" s="147" t="s">
        <v>23</v>
      </c>
      <c r="AY133" s="146" t="s">
        <v>147</v>
      </c>
      <c r="BK133" s="148">
        <f>SUM(BK134:BK148)</f>
        <v>0</v>
      </c>
    </row>
    <row r="134" spans="2:65" s="1" customFormat="1" ht="31.5" customHeight="1">
      <c r="B134" s="121"/>
      <c r="C134" s="150" t="s">
        <v>23</v>
      </c>
      <c r="D134" s="150" t="s">
        <v>148</v>
      </c>
      <c r="E134" s="151" t="s">
        <v>149</v>
      </c>
      <c r="F134" s="232" t="s">
        <v>150</v>
      </c>
      <c r="G134" s="233"/>
      <c r="H134" s="233"/>
      <c r="I134" s="233"/>
      <c r="J134" s="152" t="s">
        <v>151</v>
      </c>
      <c r="K134" s="153">
        <v>250</v>
      </c>
      <c r="L134" s="234">
        <v>0</v>
      </c>
      <c r="M134" s="233"/>
      <c r="N134" s="235">
        <f aca="true" t="shared" si="5" ref="N134:N148">ROUND(L134*K134,2)</f>
        <v>0</v>
      </c>
      <c r="O134" s="233"/>
      <c r="P134" s="233"/>
      <c r="Q134" s="233"/>
      <c r="R134" s="123"/>
      <c r="T134" s="154" t="s">
        <v>3</v>
      </c>
      <c r="U134" s="39" t="s">
        <v>48</v>
      </c>
      <c r="V134" s="31"/>
      <c r="W134" s="155">
        <f aca="true" t="shared" si="6" ref="W134:W148">V134*K134</f>
        <v>0</v>
      </c>
      <c r="X134" s="155">
        <v>0</v>
      </c>
      <c r="Y134" s="155">
        <f aca="true" t="shared" si="7" ref="Y134:Y148">X134*K134</f>
        <v>0</v>
      </c>
      <c r="Z134" s="155">
        <v>0</v>
      </c>
      <c r="AA134" s="156">
        <f aca="true" t="shared" si="8" ref="AA134:AA148">Z134*K134</f>
        <v>0</v>
      </c>
      <c r="AR134" s="13" t="s">
        <v>152</v>
      </c>
      <c r="AT134" s="13" t="s">
        <v>148</v>
      </c>
      <c r="AU134" s="13" t="s">
        <v>98</v>
      </c>
      <c r="AY134" s="13" t="s">
        <v>147</v>
      </c>
      <c r="BE134" s="96">
        <f aca="true" t="shared" si="9" ref="BE134:BE148">IF(U134="základní",N134,0)</f>
        <v>0</v>
      </c>
      <c r="BF134" s="96">
        <f aca="true" t="shared" si="10" ref="BF134:BF148">IF(U134="snížená",N134,0)</f>
        <v>0</v>
      </c>
      <c r="BG134" s="96">
        <f aca="true" t="shared" si="11" ref="BG134:BG148">IF(U134="zákl. přenesená",N134,0)</f>
        <v>0</v>
      </c>
      <c r="BH134" s="96">
        <f aca="true" t="shared" si="12" ref="BH134:BH148">IF(U134="sníž. přenesená",N134,0)</f>
        <v>0</v>
      </c>
      <c r="BI134" s="96">
        <f aca="true" t="shared" si="13" ref="BI134:BI148">IF(U134="nulová",N134,0)</f>
        <v>0</v>
      </c>
      <c r="BJ134" s="13" t="s">
        <v>23</v>
      </c>
      <c r="BK134" s="96">
        <f aca="true" t="shared" si="14" ref="BK134:BK148">ROUND(L134*K134,2)</f>
        <v>0</v>
      </c>
      <c r="BL134" s="13" t="s">
        <v>152</v>
      </c>
      <c r="BM134" s="13" t="s">
        <v>153</v>
      </c>
    </row>
    <row r="135" spans="2:65" s="1" customFormat="1" ht="31.5" customHeight="1">
      <c r="B135" s="121"/>
      <c r="C135" s="150" t="s">
        <v>98</v>
      </c>
      <c r="D135" s="150" t="s">
        <v>148</v>
      </c>
      <c r="E135" s="151" t="s">
        <v>154</v>
      </c>
      <c r="F135" s="232" t="s">
        <v>155</v>
      </c>
      <c r="G135" s="233"/>
      <c r="H135" s="233"/>
      <c r="I135" s="233"/>
      <c r="J135" s="152" t="s">
        <v>151</v>
      </c>
      <c r="K135" s="153">
        <v>125</v>
      </c>
      <c r="L135" s="234">
        <v>0</v>
      </c>
      <c r="M135" s="233"/>
      <c r="N135" s="235">
        <f t="shared" si="5"/>
        <v>0</v>
      </c>
      <c r="O135" s="233"/>
      <c r="P135" s="233"/>
      <c r="Q135" s="233"/>
      <c r="R135" s="123"/>
      <c r="T135" s="154" t="s">
        <v>3</v>
      </c>
      <c r="U135" s="39" t="s">
        <v>48</v>
      </c>
      <c r="V135" s="31"/>
      <c r="W135" s="155">
        <f t="shared" si="6"/>
        <v>0</v>
      </c>
      <c r="X135" s="155">
        <v>0</v>
      </c>
      <c r="Y135" s="155">
        <f t="shared" si="7"/>
        <v>0</v>
      </c>
      <c r="Z135" s="155">
        <v>0</v>
      </c>
      <c r="AA135" s="156">
        <f t="shared" si="8"/>
        <v>0</v>
      </c>
      <c r="AR135" s="13" t="s">
        <v>152</v>
      </c>
      <c r="AT135" s="13" t="s">
        <v>148</v>
      </c>
      <c r="AU135" s="13" t="s">
        <v>98</v>
      </c>
      <c r="AY135" s="13" t="s">
        <v>147</v>
      </c>
      <c r="BE135" s="96">
        <f t="shared" si="9"/>
        <v>0</v>
      </c>
      <c r="BF135" s="96">
        <f t="shared" si="10"/>
        <v>0</v>
      </c>
      <c r="BG135" s="96">
        <f t="shared" si="11"/>
        <v>0</v>
      </c>
      <c r="BH135" s="96">
        <f t="shared" si="12"/>
        <v>0</v>
      </c>
      <c r="BI135" s="96">
        <f t="shared" si="13"/>
        <v>0</v>
      </c>
      <c r="BJ135" s="13" t="s">
        <v>23</v>
      </c>
      <c r="BK135" s="96">
        <f t="shared" si="14"/>
        <v>0</v>
      </c>
      <c r="BL135" s="13" t="s">
        <v>152</v>
      </c>
      <c r="BM135" s="13" t="s">
        <v>156</v>
      </c>
    </row>
    <row r="136" spans="2:65" s="1" customFormat="1" ht="31.5" customHeight="1">
      <c r="B136" s="121"/>
      <c r="C136" s="150" t="s">
        <v>157</v>
      </c>
      <c r="D136" s="150" t="s">
        <v>148</v>
      </c>
      <c r="E136" s="151" t="s">
        <v>158</v>
      </c>
      <c r="F136" s="232" t="s">
        <v>159</v>
      </c>
      <c r="G136" s="233"/>
      <c r="H136" s="233"/>
      <c r="I136" s="233"/>
      <c r="J136" s="152" t="s">
        <v>151</v>
      </c>
      <c r="K136" s="153">
        <v>50</v>
      </c>
      <c r="L136" s="234">
        <v>0</v>
      </c>
      <c r="M136" s="233"/>
      <c r="N136" s="235">
        <f t="shared" si="5"/>
        <v>0</v>
      </c>
      <c r="O136" s="233"/>
      <c r="P136" s="233"/>
      <c r="Q136" s="233"/>
      <c r="R136" s="123"/>
      <c r="T136" s="154" t="s">
        <v>3</v>
      </c>
      <c r="U136" s="39" t="s">
        <v>48</v>
      </c>
      <c r="V136" s="31"/>
      <c r="W136" s="155">
        <f t="shared" si="6"/>
        <v>0</v>
      </c>
      <c r="X136" s="155">
        <v>0</v>
      </c>
      <c r="Y136" s="155">
        <f t="shared" si="7"/>
        <v>0</v>
      </c>
      <c r="Z136" s="155">
        <v>0</v>
      </c>
      <c r="AA136" s="156">
        <f t="shared" si="8"/>
        <v>0</v>
      </c>
      <c r="AR136" s="13" t="s">
        <v>152</v>
      </c>
      <c r="AT136" s="13" t="s">
        <v>148</v>
      </c>
      <c r="AU136" s="13" t="s">
        <v>98</v>
      </c>
      <c r="AY136" s="13" t="s">
        <v>147</v>
      </c>
      <c r="BE136" s="96">
        <f t="shared" si="9"/>
        <v>0</v>
      </c>
      <c r="BF136" s="96">
        <f t="shared" si="10"/>
        <v>0</v>
      </c>
      <c r="BG136" s="96">
        <f t="shared" si="11"/>
        <v>0</v>
      </c>
      <c r="BH136" s="96">
        <f t="shared" si="12"/>
        <v>0</v>
      </c>
      <c r="BI136" s="96">
        <f t="shared" si="13"/>
        <v>0</v>
      </c>
      <c r="BJ136" s="13" t="s">
        <v>23</v>
      </c>
      <c r="BK136" s="96">
        <f t="shared" si="14"/>
        <v>0</v>
      </c>
      <c r="BL136" s="13" t="s">
        <v>152</v>
      </c>
      <c r="BM136" s="13" t="s">
        <v>160</v>
      </c>
    </row>
    <row r="137" spans="2:65" s="1" customFormat="1" ht="31.5" customHeight="1">
      <c r="B137" s="121"/>
      <c r="C137" s="150" t="s">
        <v>152</v>
      </c>
      <c r="D137" s="150" t="s">
        <v>148</v>
      </c>
      <c r="E137" s="151" t="s">
        <v>161</v>
      </c>
      <c r="F137" s="232" t="s">
        <v>162</v>
      </c>
      <c r="G137" s="233"/>
      <c r="H137" s="233"/>
      <c r="I137" s="233"/>
      <c r="J137" s="152" t="s">
        <v>151</v>
      </c>
      <c r="K137" s="153">
        <v>25</v>
      </c>
      <c r="L137" s="234">
        <v>0</v>
      </c>
      <c r="M137" s="233"/>
      <c r="N137" s="235">
        <f t="shared" si="5"/>
        <v>0</v>
      </c>
      <c r="O137" s="233"/>
      <c r="P137" s="233"/>
      <c r="Q137" s="233"/>
      <c r="R137" s="123"/>
      <c r="T137" s="154" t="s">
        <v>3</v>
      </c>
      <c r="U137" s="39" t="s">
        <v>48</v>
      </c>
      <c r="V137" s="31"/>
      <c r="W137" s="155">
        <f t="shared" si="6"/>
        <v>0</v>
      </c>
      <c r="X137" s="155">
        <v>0</v>
      </c>
      <c r="Y137" s="155">
        <f t="shared" si="7"/>
        <v>0</v>
      </c>
      <c r="Z137" s="155">
        <v>0</v>
      </c>
      <c r="AA137" s="156">
        <f t="shared" si="8"/>
        <v>0</v>
      </c>
      <c r="AR137" s="13" t="s">
        <v>152</v>
      </c>
      <c r="AT137" s="13" t="s">
        <v>148</v>
      </c>
      <c r="AU137" s="13" t="s">
        <v>98</v>
      </c>
      <c r="AY137" s="13" t="s">
        <v>147</v>
      </c>
      <c r="BE137" s="96">
        <f t="shared" si="9"/>
        <v>0</v>
      </c>
      <c r="BF137" s="96">
        <f t="shared" si="10"/>
        <v>0</v>
      </c>
      <c r="BG137" s="96">
        <f t="shared" si="11"/>
        <v>0</v>
      </c>
      <c r="BH137" s="96">
        <f t="shared" si="12"/>
        <v>0</v>
      </c>
      <c r="BI137" s="96">
        <f t="shared" si="13"/>
        <v>0</v>
      </c>
      <c r="BJ137" s="13" t="s">
        <v>23</v>
      </c>
      <c r="BK137" s="96">
        <f t="shared" si="14"/>
        <v>0</v>
      </c>
      <c r="BL137" s="13" t="s">
        <v>152</v>
      </c>
      <c r="BM137" s="13" t="s">
        <v>163</v>
      </c>
    </row>
    <row r="138" spans="2:65" s="1" customFormat="1" ht="31.5" customHeight="1">
      <c r="B138" s="121"/>
      <c r="C138" s="150" t="s">
        <v>164</v>
      </c>
      <c r="D138" s="150" t="s">
        <v>148</v>
      </c>
      <c r="E138" s="151" t="s">
        <v>165</v>
      </c>
      <c r="F138" s="232" t="s">
        <v>166</v>
      </c>
      <c r="G138" s="233"/>
      <c r="H138" s="233"/>
      <c r="I138" s="233"/>
      <c r="J138" s="152" t="s">
        <v>151</v>
      </c>
      <c r="K138" s="153">
        <v>200</v>
      </c>
      <c r="L138" s="234">
        <v>0</v>
      </c>
      <c r="M138" s="233"/>
      <c r="N138" s="235">
        <f t="shared" si="5"/>
        <v>0</v>
      </c>
      <c r="O138" s="233"/>
      <c r="P138" s="233"/>
      <c r="Q138" s="233"/>
      <c r="R138" s="123"/>
      <c r="T138" s="154" t="s">
        <v>3</v>
      </c>
      <c r="U138" s="39" t="s">
        <v>48</v>
      </c>
      <c r="V138" s="31"/>
      <c r="W138" s="155">
        <f t="shared" si="6"/>
        <v>0</v>
      </c>
      <c r="X138" s="155">
        <v>0</v>
      </c>
      <c r="Y138" s="155">
        <f t="shared" si="7"/>
        <v>0</v>
      </c>
      <c r="Z138" s="155">
        <v>0</v>
      </c>
      <c r="AA138" s="156">
        <f t="shared" si="8"/>
        <v>0</v>
      </c>
      <c r="AR138" s="13" t="s">
        <v>152</v>
      </c>
      <c r="AT138" s="13" t="s">
        <v>148</v>
      </c>
      <c r="AU138" s="13" t="s">
        <v>98</v>
      </c>
      <c r="AY138" s="13" t="s">
        <v>147</v>
      </c>
      <c r="BE138" s="96">
        <f t="shared" si="9"/>
        <v>0</v>
      </c>
      <c r="BF138" s="96">
        <f t="shared" si="10"/>
        <v>0</v>
      </c>
      <c r="BG138" s="96">
        <f t="shared" si="11"/>
        <v>0</v>
      </c>
      <c r="BH138" s="96">
        <f t="shared" si="12"/>
        <v>0</v>
      </c>
      <c r="BI138" s="96">
        <f t="shared" si="13"/>
        <v>0</v>
      </c>
      <c r="BJ138" s="13" t="s">
        <v>23</v>
      </c>
      <c r="BK138" s="96">
        <f t="shared" si="14"/>
        <v>0</v>
      </c>
      <c r="BL138" s="13" t="s">
        <v>152</v>
      </c>
      <c r="BM138" s="13" t="s">
        <v>167</v>
      </c>
    </row>
    <row r="139" spans="2:65" s="1" customFormat="1" ht="44.25" customHeight="1">
      <c r="B139" s="121"/>
      <c r="C139" s="150" t="s">
        <v>168</v>
      </c>
      <c r="D139" s="150" t="s">
        <v>148</v>
      </c>
      <c r="E139" s="151" t="s">
        <v>169</v>
      </c>
      <c r="F139" s="232" t="s">
        <v>170</v>
      </c>
      <c r="G139" s="233"/>
      <c r="H139" s="233"/>
      <c r="I139" s="233"/>
      <c r="J139" s="152" t="s">
        <v>151</v>
      </c>
      <c r="K139" s="153">
        <v>3200</v>
      </c>
      <c r="L139" s="234">
        <v>0</v>
      </c>
      <c r="M139" s="233"/>
      <c r="N139" s="235">
        <f t="shared" si="5"/>
        <v>0</v>
      </c>
      <c r="O139" s="233"/>
      <c r="P139" s="233"/>
      <c r="Q139" s="233"/>
      <c r="R139" s="123"/>
      <c r="T139" s="154" t="s">
        <v>3</v>
      </c>
      <c r="U139" s="39" t="s">
        <v>48</v>
      </c>
      <c r="V139" s="31"/>
      <c r="W139" s="155">
        <f t="shared" si="6"/>
        <v>0</v>
      </c>
      <c r="X139" s="155">
        <v>0</v>
      </c>
      <c r="Y139" s="155">
        <f t="shared" si="7"/>
        <v>0</v>
      </c>
      <c r="Z139" s="155">
        <v>0</v>
      </c>
      <c r="AA139" s="156">
        <f t="shared" si="8"/>
        <v>0</v>
      </c>
      <c r="AR139" s="13" t="s">
        <v>152</v>
      </c>
      <c r="AT139" s="13" t="s">
        <v>148</v>
      </c>
      <c r="AU139" s="13" t="s">
        <v>98</v>
      </c>
      <c r="AY139" s="13" t="s">
        <v>147</v>
      </c>
      <c r="BE139" s="96">
        <f t="shared" si="9"/>
        <v>0</v>
      </c>
      <c r="BF139" s="96">
        <f t="shared" si="10"/>
        <v>0</v>
      </c>
      <c r="BG139" s="96">
        <f t="shared" si="11"/>
        <v>0</v>
      </c>
      <c r="BH139" s="96">
        <f t="shared" si="12"/>
        <v>0</v>
      </c>
      <c r="BI139" s="96">
        <f t="shared" si="13"/>
        <v>0</v>
      </c>
      <c r="BJ139" s="13" t="s">
        <v>23</v>
      </c>
      <c r="BK139" s="96">
        <f t="shared" si="14"/>
        <v>0</v>
      </c>
      <c r="BL139" s="13" t="s">
        <v>152</v>
      </c>
      <c r="BM139" s="13" t="s">
        <v>171</v>
      </c>
    </row>
    <row r="140" spans="2:65" s="1" customFormat="1" ht="22.5" customHeight="1">
      <c r="B140" s="121"/>
      <c r="C140" s="150" t="s">
        <v>172</v>
      </c>
      <c r="D140" s="150" t="s">
        <v>148</v>
      </c>
      <c r="E140" s="151" t="s">
        <v>173</v>
      </c>
      <c r="F140" s="232" t="s">
        <v>174</v>
      </c>
      <c r="G140" s="233"/>
      <c r="H140" s="233"/>
      <c r="I140" s="233"/>
      <c r="J140" s="152" t="s">
        <v>151</v>
      </c>
      <c r="K140" s="153">
        <v>200</v>
      </c>
      <c r="L140" s="234">
        <v>0</v>
      </c>
      <c r="M140" s="233"/>
      <c r="N140" s="235">
        <f t="shared" si="5"/>
        <v>0</v>
      </c>
      <c r="O140" s="233"/>
      <c r="P140" s="233"/>
      <c r="Q140" s="233"/>
      <c r="R140" s="123"/>
      <c r="T140" s="154" t="s">
        <v>3</v>
      </c>
      <c r="U140" s="39" t="s">
        <v>48</v>
      </c>
      <c r="V140" s="31"/>
      <c r="W140" s="155">
        <f t="shared" si="6"/>
        <v>0</v>
      </c>
      <c r="X140" s="155">
        <v>0</v>
      </c>
      <c r="Y140" s="155">
        <f t="shared" si="7"/>
        <v>0</v>
      </c>
      <c r="Z140" s="155">
        <v>0</v>
      </c>
      <c r="AA140" s="156">
        <f t="shared" si="8"/>
        <v>0</v>
      </c>
      <c r="AR140" s="13" t="s">
        <v>152</v>
      </c>
      <c r="AT140" s="13" t="s">
        <v>148</v>
      </c>
      <c r="AU140" s="13" t="s">
        <v>98</v>
      </c>
      <c r="AY140" s="13" t="s">
        <v>147</v>
      </c>
      <c r="BE140" s="96">
        <f t="shared" si="9"/>
        <v>0</v>
      </c>
      <c r="BF140" s="96">
        <f t="shared" si="10"/>
        <v>0</v>
      </c>
      <c r="BG140" s="96">
        <f t="shared" si="11"/>
        <v>0</v>
      </c>
      <c r="BH140" s="96">
        <f t="shared" si="12"/>
        <v>0</v>
      </c>
      <c r="BI140" s="96">
        <f t="shared" si="13"/>
        <v>0</v>
      </c>
      <c r="BJ140" s="13" t="s">
        <v>23</v>
      </c>
      <c r="BK140" s="96">
        <f t="shared" si="14"/>
        <v>0</v>
      </c>
      <c r="BL140" s="13" t="s">
        <v>152</v>
      </c>
      <c r="BM140" s="13" t="s">
        <v>175</v>
      </c>
    </row>
    <row r="141" spans="2:65" s="1" customFormat="1" ht="22.5" customHeight="1">
      <c r="B141" s="121"/>
      <c r="C141" s="150" t="s">
        <v>176</v>
      </c>
      <c r="D141" s="150" t="s">
        <v>148</v>
      </c>
      <c r="E141" s="151" t="s">
        <v>177</v>
      </c>
      <c r="F141" s="232" t="s">
        <v>178</v>
      </c>
      <c r="G141" s="233"/>
      <c r="H141" s="233"/>
      <c r="I141" s="233"/>
      <c r="J141" s="152" t="s">
        <v>151</v>
      </c>
      <c r="K141" s="153">
        <v>200</v>
      </c>
      <c r="L141" s="234">
        <v>0</v>
      </c>
      <c r="M141" s="233"/>
      <c r="N141" s="235">
        <f t="shared" si="5"/>
        <v>0</v>
      </c>
      <c r="O141" s="233"/>
      <c r="P141" s="233"/>
      <c r="Q141" s="233"/>
      <c r="R141" s="123"/>
      <c r="T141" s="154" t="s">
        <v>3</v>
      </c>
      <c r="U141" s="39" t="s">
        <v>48</v>
      </c>
      <c r="V141" s="31"/>
      <c r="W141" s="155">
        <f t="shared" si="6"/>
        <v>0</v>
      </c>
      <c r="X141" s="155">
        <v>0</v>
      </c>
      <c r="Y141" s="155">
        <f t="shared" si="7"/>
        <v>0</v>
      </c>
      <c r="Z141" s="155">
        <v>0</v>
      </c>
      <c r="AA141" s="156">
        <f t="shared" si="8"/>
        <v>0</v>
      </c>
      <c r="AR141" s="13" t="s">
        <v>152</v>
      </c>
      <c r="AT141" s="13" t="s">
        <v>148</v>
      </c>
      <c r="AU141" s="13" t="s">
        <v>98</v>
      </c>
      <c r="AY141" s="13" t="s">
        <v>147</v>
      </c>
      <c r="BE141" s="96">
        <f t="shared" si="9"/>
        <v>0</v>
      </c>
      <c r="BF141" s="96">
        <f t="shared" si="10"/>
        <v>0</v>
      </c>
      <c r="BG141" s="96">
        <f t="shared" si="11"/>
        <v>0</v>
      </c>
      <c r="BH141" s="96">
        <f t="shared" si="12"/>
        <v>0</v>
      </c>
      <c r="BI141" s="96">
        <f t="shared" si="13"/>
        <v>0</v>
      </c>
      <c r="BJ141" s="13" t="s">
        <v>23</v>
      </c>
      <c r="BK141" s="96">
        <f t="shared" si="14"/>
        <v>0</v>
      </c>
      <c r="BL141" s="13" t="s">
        <v>152</v>
      </c>
      <c r="BM141" s="13" t="s">
        <v>179</v>
      </c>
    </row>
    <row r="142" spans="2:65" s="1" customFormat="1" ht="31.5" customHeight="1">
      <c r="B142" s="121"/>
      <c r="C142" s="150" t="s">
        <v>180</v>
      </c>
      <c r="D142" s="150" t="s">
        <v>148</v>
      </c>
      <c r="E142" s="151" t="s">
        <v>181</v>
      </c>
      <c r="F142" s="232" t="s">
        <v>182</v>
      </c>
      <c r="G142" s="233"/>
      <c r="H142" s="233"/>
      <c r="I142" s="233"/>
      <c r="J142" s="152" t="s">
        <v>183</v>
      </c>
      <c r="K142" s="153">
        <v>360</v>
      </c>
      <c r="L142" s="234">
        <v>0</v>
      </c>
      <c r="M142" s="233"/>
      <c r="N142" s="235">
        <f t="shared" si="5"/>
        <v>0</v>
      </c>
      <c r="O142" s="233"/>
      <c r="P142" s="233"/>
      <c r="Q142" s="233"/>
      <c r="R142" s="123"/>
      <c r="T142" s="154" t="s">
        <v>3</v>
      </c>
      <c r="U142" s="39" t="s">
        <v>48</v>
      </c>
      <c r="V142" s="31"/>
      <c r="W142" s="155">
        <f t="shared" si="6"/>
        <v>0</v>
      </c>
      <c r="X142" s="155">
        <v>0</v>
      </c>
      <c r="Y142" s="155">
        <f t="shared" si="7"/>
        <v>0</v>
      </c>
      <c r="Z142" s="155">
        <v>0</v>
      </c>
      <c r="AA142" s="156">
        <f t="shared" si="8"/>
        <v>0</v>
      </c>
      <c r="AR142" s="13" t="s">
        <v>152</v>
      </c>
      <c r="AT142" s="13" t="s">
        <v>148</v>
      </c>
      <c r="AU142" s="13" t="s">
        <v>98</v>
      </c>
      <c r="AY142" s="13" t="s">
        <v>147</v>
      </c>
      <c r="BE142" s="96">
        <f t="shared" si="9"/>
        <v>0</v>
      </c>
      <c r="BF142" s="96">
        <f t="shared" si="10"/>
        <v>0</v>
      </c>
      <c r="BG142" s="96">
        <f t="shared" si="11"/>
        <v>0</v>
      </c>
      <c r="BH142" s="96">
        <f t="shared" si="12"/>
        <v>0</v>
      </c>
      <c r="BI142" s="96">
        <f t="shared" si="13"/>
        <v>0</v>
      </c>
      <c r="BJ142" s="13" t="s">
        <v>23</v>
      </c>
      <c r="BK142" s="96">
        <f t="shared" si="14"/>
        <v>0</v>
      </c>
      <c r="BL142" s="13" t="s">
        <v>152</v>
      </c>
      <c r="BM142" s="13" t="s">
        <v>184</v>
      </c>
    </row>
    <row r="143" spans="2:65" s="1" customFormat="1" ht="31.5" customHeight="1">
      <c r="B143" s="121"/>
      <c r="C143" s="150" t="s">
        <v>28</v>
      </c>
      <c r="D143" s="150" t="s">
        <v>148</v>
      </c>
      <c r="E143" s="151" t="s">
        <v>185</v>
      </c>
      <c r="F143" s="232" t="s">
        <v>186</v>
      </c>
      <c r="G143" s="233"/>
      <c r="H143" s="233"/>
      <c r="I143" s="233"/>
      <c r="J143" s="152" t="s">
        <v>151</v>
      </c>
      <c r="K143" s="153">
        <v>100</v>
      </c>
      <c r="L143" s="234">
        <v>0</v>
      </c>
      <c r="M143" s="233"/>
      <c r="N143" s="235">
        <f t="shared" si="5"/>
        <v>0</v>
      </c>
      <c r="O143" s="233"/>
      <c r="P143" s="233"/>
      <c r="Q143" s="233"/>
      <c r="R143" s="123"/>
      <c r="T143" s="154" t="s">
        <v>3</v>
      </c>
      <c r="U143" s="39" t="s">
        <v>48</v>
      </c>
      <c r="V143" s="31"/>
      <c r="W143" s="155">
        <f t="shared" si="6"/>
        <v>0</v>
      </c>
      <c r="X143" s="155">
        <v>0</v>
      </c>
      <c r="Y143" s="155">
        <f t="shared" si="7"/>
        <v>0</v>
      </c>
      <c r="Z143" s="155">
        <v>0</v>
      </c>
      <c r="AA143" s="156">
        <f t="shared" si="8"/>
        <v>0</v>
      </c>
      <c r="AR143" s="13" t="s">
        <v>152</v>
      </c>
      <c r="AT143" s="13" t="s">
        <v>148</v>
      </c>
      <c r="AU143" s="13" t="s">
        <v>98</v>
      </c>
      <c r="AY143" s="13" t="s">
        <v>147</v>
      </c>
      <c r="BE143" s="96">
        <f t="shared" si="9"/>
        <v>0</v>
      </c>
      <c r="BF143" s="96">
        <f t="shared" si="10"/>
        <v>0</v>
      </c>
      <c r="BG143" s="96">
        <f t="shared" si="11"/>
        <v>0</v>
      </c>
      <c r="BH143" s="96">
        <f t="shared" si="12"/>
        <v>0</v>
      </c>
      <c r="BI143" s="96">
        <f t="shared" si="13"/>
        <v>0</v>
      </c>
      <c r="BJ143" s="13" t="s">
        <v>23</v>
      </c>
      <c r="BK143" s="96">
        <f t="shared" si="14"/>
        <v>0</v>
      </c>
      <c r="BL143" s="13" t="s">
        <v>152</v>
      </c>
      <c r="BM143" s="13" t="s">
        <v>187</v>
      </c>
    </row>
    <row r="144" spans="2:65" s="1" customFormat="1" ht="31.5" customHeight="1">
      <c r="B144" s="121"/>
      <c r="C144" s="150" t="s">
        <v>188</v>
      </c>
      <c r="D144" s="150" t="s">
        <v>148</v>
      </c>
      <c r="E144" s="151" t="s">
        <v>189</v>
      </c>
      <c r="F144" s="232" t="s">
        <v>190</v>
      </c>
      <c r="G144" s="233"/>
      <c r="H144" s="233"/>
      <c r="I144" s="233"/>
      <c r="J144" s="152" t="s">
        <v>151</v>
      </c>
      <c r="K144" s="153">
        <v>10.8</v>
      </c>
      <c r="L144" s="234">
        <v>0</v>
      </c>
      <c r="M144" s="233"/>
      <c r="N144" s="235">
        <f t="shared" si="5"/>
        <v>0</v>
      </c>
      <c r="O144" s="233"/>
      <c r="P144" s="233"/>
      <c r="Q144" s="233"/>
      <c r="R144" s="123"/>
      <c r="T144" s="154" t="s">
        <v>3</v>
      </c>
      <c r="U144" s="39" t="s">
        <v>48</v>
      </c>
      <c r="V144" s="31"/>
      <c r="W144" s="155">
        <f t="shared" si="6"/>
        <v>0</v>
      </c>
      <c r="X144" s="155">
        <v>0</v>
      </c>
      <c r="Y144" s="155">
        <f t="shared" si="7"/>
        <v>0</v>
      </c>
      <c r="Z144" s="155">
        <v>0</v>
      </c>
      <c r="AA144" s="156">
        <f t="shared" si="8"/>
        <v>0</v>
      </c>
      <c r="AR144" s="13" t="s">
        <v>152</v>
      </c>
      <c r="AT144" s="13" t="s">
        <v>148</v>
      </c>
      <c r="AU144" s="13" t="s">
        <v>98</v>
      </c>
      <c r="AY144" s="13" t="s">
        <v>147</v>
      </c>
      <c r="BE144" s="96">
        <f t="shared" si="9"/>
        <v>0</v>
      </c>
      <c r="BF144" s="96">
        <f t="shared" si="10"/>
        <v>0</v>
      </c>
      <c r="BG144" s="96">
        <f t="shared" si="11"/>
        <v>0</v>
      </c>
      <c r="BH144" s="96">
        <f t="shared" si="12"/>
        <v>0</v>
      </c>
      <c r="BI144" s="96">
        <f t="shared" si="13"/>
        <v>0</v>
      </c>
      <c r="BJ144" s="13" t="s">
        <v>23</v>
      </c>
      <c r="BK144" s="96">
        <f t="shared" si="14"/>
        <v>0</v>
      </c>
      <c r="BL144" s="13" t="s">
        <v>152</v>
      </c>
      <c r="BM144" s="13" t="s">
        <v>191</v>
      </c>
    </row>
    <row r="145" spans="2:65" s="1" customFormat="1" ht="22.5" customHeight="1">
      <c r="B145" s="121"/>
      <c r="C145" s="157" t="s">
        <v>192</v>
      </c>
      <c r="D145" s="157" t="s">
        <v>193</v>
      </c>
      <c r="E145" s="158" t="s">
        <v>194</v>
      </c>
      <c r="F145" s="236" t="s">
        <v>195</v>
      </c>
      <c r="G145" s="237"/>
      <c r="H145" s="237"/>
      <c r="I145" s="237"/>
      <c r="J145" s="159" t="s">
        <v>183</v>
      </c>
      <c r="K145" s="160">
        <v>21.6</v>
      </c>
      <c r="L145" s="238">
        <v>0</v>
      </c>
      <c r="M145" s="237"/>
      <c r="N145" s="239">
        <f t="shared" si="5"/>
        <v>0</v>
      </c>
      <c r="O145" s="233"/>
      <c r="P145" s="233"/>
      <c r="Q145" s="233"/>
      <c r="R145" s="123"/>
      <c r="T145" s="154" t="s">
        <v>3</v>
      </c>
      <c r="U145" s="39" t="s">
        <v>48</v>
      </c>
      <c r="V145" s="31"/>
      <c r="W145" s="155">
        <f t="shared" si="6"/>
        <v>0</v>
      </c>
      <c r="X145" s="155">
        <v>1</v>
      </c>
      <c r="Y145" s="155">
        <f t="shared" si="7"/>
        <v>21.6</v>
      </c>
      <c r="Z145" s="155">
        <v>0</v>
      </c>
      <c r="AA145" s="156">
        <f t="shared" si="8"/>
        <v>0</v>
      </c>
      <c r="AR145" s="13" t="s">
        <v>176</v>
      </c>
      <c r="AT145" s="13" t="s">
        <v>193</v>
      </c>
      <c r="AU145" s="13" t="s">
        <v>98</v>
      </c>
      <c r="AY145" s="13" t="s">
        <v>147</v>
      </c>
      <c r="BE145" s="96">
        <f t="shared" si="9"/>
        <v>0</v>
      </c>
      <c r="BF145" s="96">
        <f t="shared" si="10"/>
        <v>0</v>
      </c>
      <c r="BG145" s="96">
        <f t="shared" si="11"/>
        <v>0</v>
      </c>
      <c r="BH145" s="96">
        <f t="shared" si="12"/>
        <v>0</v>
      </c>
      <c r="BI145" s="96">
        <f t="shared" si="13"/>
        <v>0</v>
      </c>
      <c r="BJ145" s="13" t="s">
        <v>23</v>
      </c>
      <c r="BK145" s="96">
        <f t="shared" si="14"/>
        <v>0</v>
      </c>
      <c r="BL145" s="13" t="s">
        <v>152</v>
      </c>
      <c r="BM145" s="13" t="s">
        <v>196</v>
      </c>
    </row>
    <row r="146" spans="2:65" s="1" customFormat="1" ht="31.5" customHeight="1">
      <c r="B146" s="121"/>
      <c r="C146" s="150" t="s">
        <v>197</v>
      </c>
      <c r="D146" s="150" t="s">
        <v>148</v>
      </c>
      <c r="E146" s="151" t="s">
        <v>198</v>
      </c>
      <c r="F146" s="232" t="s">
        <v>199</v>
      </c>
      <c r="G146" s="233"/>
      <c r="H146" s="233"/>
      <c r="I146" s="233"/>
      <c r="J146" s="152" t="s">
        <v>200</v>
      </c>
      <c r="K146" s="153">
        <v>150</v>
      </c>
      <c r="L146" s="234">
        <v>0</v>
      </c>
      <c r="M146" s="233"/>
      <c r="N146" s="235">
        <f t="shared" si="5"/>
        <v>0</v>
      </c>
      <c r="O146" s="233"/>
      <c r="P146" s="233"/>
      <c r="Q146" s="233"/>
      <c r="R146" s="123"/>
      <c r="T146" s="154" t="s">
        <v>3</v>
      </c>
      <c r="U146" s="39" t="s">
        <v>48</v>
      </c>
      <c r="V146" s="31"/>
      <c r="W146" s="155">
        <f t="shared" si="6"/>
        <v>0</v>
      </c>
      <c r="X146" s="155">
        <v>0</v>
      </c>
      <c r="Y146" s="155">
        <f t="shared" si="7"/>
        <v>0</v>
      </c>
      <c r="Z146" s="155">
        <v>0</v>
      </c>
      <c r="AA146" s="156">
        <f t="shared" si="8"/>
        <v>0</v>
      </c>
      <c r="AR146" s="13" t="s">
        <v>152</v>
      </c>
      <c r="AT146" s="13" t="s">
        <v>148</v>
      </c>
      <c r="AU146" s="13" t="s">
        <v>98</v>
      </c>
      <c r="AY146" s="13" t="s">
        <v>147</v>
      </c>
      <c r="BE146" s="96">
        <f t="shared" si="9"/>
        <v>0</v>
      </c>
      <c r="BF146" s="96">
        <f t="shared" si="10"/>
        <v>0</v>
      </c>
      <c r="BG146" s="96">
        <f t="shared" si="11"/>
        <v>0</v>
      </c>
      <c r="BH146" s="96">
        <f t="shared" si="12"/>
        <v>0</v>
      </c>
      <c r="BI146" s="96">
        <f t="shared" si="13"/>
        <v>0</v>
      </c>
      <c r="BJ146" s="13" t="s">
        <v>23</v>
      </c>
      <c r="BK146" s="96">
        <f t="shared" si="14"/>
        <v>0</v>
      </c>
      <c r="BL146" s="13" t="s">
        <v>152</v>
      </c>
      <c r="BM146" s="13" t="s">
        <v>201</v>
      </c>
    </row>
    <row r="147" spans="2:65" s="1" customFormat="1" ht="22.5" customHeight="1">
      <c r="B147" s="121"/>
      <c r="C147" s="157" t="s">
        <v>202</v>
      </c>
      <c r="D147" s="157" t="s">
        <v>193</v>
      </c>
      <c r="E147" s="158" t="s">
        <v>203</v>
      </c>
      <c r="F147" s="236" t="s">
        <v>204</v>
      </c>
      <c r="G147" s="237"/>
      <c r="H147" s="237"/>
      <c r="I147" s="237"/>
      <c r="J147" s="159" t="s">
        <v>205</v>
      </c>
      <c r="K147" s="160">
        <v>4.5</v>
      </c>
      <c r="L147" s="238">
        <v>0</v>
      </c>
      <c r="M147" s="237"/>
      <c r="N147" s="239">
        <f t="shared" si="5"/>
        <v>0</v>
      </c>
      <c r="O147" s="233"/>
      <c r="P147" s="233"/>
      <c r="Q147" s="233"/>
      <c r="R147" s="123"/>
      <c r="T147" s="154" t="s">
        <v>3</v>
      </c>
      <c r="U147" s="39" t="s">
        <v>48</v>
      </c>
      <c r="V147" s="31"/>
      <c r="W147" s="155">
        <f t="shared" si="6"/>
        <v>0</v>
      </c>
      <c r="X147" s="155">
        <v>0.001</v>
      </c>
      <c r="Y147" s="155">
        <f t="shared" si="7"/>
        <v>0.0045000000000000005</v>
      </c>
      <c r="Z147" s="155">
        <v>0</v>
      </c>
      <c r="AA147" s="156">
        <f t="shared" si="8"/>
        <v>0</v>
      </c>
      <c r="AR147" s="13" t="s">
        <v>176</v>
      </c>
      <c r="AT147" s="13" t="s">
        <v>193</v>
      </c>
      <c r="AU147" s="13" t="s">
        <v>98</v>
      </c>
      <c r="AY147" s="13" t="s">
        <v>147</v>
      </c>
      <c r="BE147" s="96">
        <f t="shared" si="9"/>
        <v>0</v>
      </c>
      <c r="BF147" s="96">
        <f t="shared" si="10"/>
        <v>0</v>
      </c>
      <c r="BG147" s="96">
        <f t="shared" si="11"/>
        <v>0</v>
      </c>
      <c r="BH147" s="96">
        <f t="shared" si="12"/>
        <v>0</v>
      </c>
      <c r="BI147" s="96">
        <f t="shared" si="13"/>
        <v>0</v>
      </c>
      <c r="BJ147" s="13" t="s">
        <v>23</v>
      </c>
      <c r="BK147" s="96">
        <f t="shared" si="14"/>
        <v>0</v>
      </c>
      <c r="BL147" s="13" t="s">
        <v>152</v>
      </c>
      <c r="BM147" s="13" t="s">
        <v>206</v>
      </c>
    </row>
    <row r="148" spans="2:65" s="1" customFormat="1" ht="31.5" customHeight="1">
      <c r="B148" s="121"/>
      <c r="C148" s="150" t="s">
        <v>9</v>
      </c>
      <c r="D148" s="150" t="s">
        <v>148</v>
      </c>
      <c r="E148" s="151" t="s">
        <v>207</v>
      </c>
      <c r="F148" s="232" t="s">
        <v>208</v>
      </c>
      <c r="G148" s="233"/>
      <c r="H148" s="233"/>
      <c r="I148" s="233"/>
      <c r="J148" s="152" t="s">
        <v>200</v>
      </c>
      <c r="K148" s="153">
        <v>150</v>
      </c>
      <c r="L148" s="234">
        <v>0</v>
      </c>
      <c r="M148" s="233"/>
      <c r="N148" s="235">
        <f t="shared" si="5"/>
        <v>0</v>
      </c>
      <c r="O148" s="233"/>
      <c r="P148" s="233"/>
      <c r="Q148" s="233"/>
      <c r="R148" s="123"/>
      <c r="T148" s="154" t="s">
        <v>3</v>
      </c>
      <c r="U148" s="39" t="s">
        <v>48</v>
      </c>
      <c r="V148" s="31"/>
      <c r="W148" s="155">
        <f t="shared" si="6"/>
        <v>0</v>
      </c>
      <c r="X148" s="155">
        <v>0</v>
      </c>
      <c r="Y148" s="155">
        <f t="shared" si="7"/>
        <v>0</v>
      </c>
      <c r="Z148" s="155">
        <v>0</v>
      </c>
      <c r="AA148" s="156">
        <f t="shared" si="8"/>
        <v>0</v>
      </c>
      <c r="AR148" s="13" t="s">
        <v>152</v>
      </c>
      <c r="AT148" s="13" t="s">
        <v>148</v>
      </c>
      <c r="AU148" s="13" t="s">
        <v>98</v>
      </c>
      <c r="AY148" s="13" t="s">
        <v>147</v>
      </c>
      <c r="BE148" s="96">
        <f t="shared" si="9"/>
        <v>0</v>
      </c>
      <c r="BF148" s="96">
        <f t="shared" si="10"/>
        <v>0</v>
      </c>
      <c r="BG148" s="96">
        <f t="shared" si="11"/>
        <v>0</v>
      </c>
      <c r="BH148" s="96">
        <f t="shared" si="12"/>
        <v>0</v>
      </c>
      <c r="BI148" s="96">
        <f t="shared" si="13"/>
        <v>0</v>
      </c>
      <c r="BJ148" s="13" t="s">
        <v>23</v>
      </c>
      <c r="BK148" s="96">
        <f t="shared" si="14"/>
        <v>0</v>
      </c>
      <c r="BL148" s="13" t="s">
        <v>152</v>
      </c>
      <c r="BM148" s="13" t="s">
        <v>209</v>
      </c>
    </row>
    <row r="149" spans="2:63" s="9" customFormat="1" ht="29.25" customHeight="1">
      <c r="B149" s="139"/>
      <c r="C149" s="140"/>
      <c r="D149" s="149" t="s">
        <v>108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246">
        <f>BK149</f>
        <v>0</v>
      </c>
      <c r="O149" s="247"/>
      <c r="P149" s="247"/>
      <c r="Q149" s="247"/>
      <c r="R149" s="142"/>
      <c r="T149" s="143"/>
      <c r="U149" s="140"/>
      <c r="V149" s="140"/>
      <c r="W149" s="144">
        <f>SUM(W150:W156)</f>
        <v>0</v>
      </c>
      <c r="X149" s="140"/>
      <c r="Y149" s="144">
        <f>SUM(Y150:Y156)</f>
        <v>13.205828960000002</v>
      </c>
      <c r="Z149" s="140"/>
      <c r="AA149" s="145">
        <f>SUM(AA150:AA156)</f>
        <v>0</v>
      </c>
      <c r="AR149" s="146" t="s">
        <v>23</v>
      </c>
      <c r="AT149" s="147" t="s">
        <v>82</v>
      </c>
      <c r="AU149" s="147" t="s">
        <v>23</v>
      </c>
      <c r="AY149" s="146" t="s">
        <v>147</v>
      </c>
      <c r="BK149" s="148">
        <f>SUM(BK150:BK156)</f>
        <v>0</v>
      </c>
    </row>
    <row r="150" spans="2:65" s="1" customFormat="1" ht="44.25" customHeight="1">
      <c r="B150" s="121"/>
      <c r="C150" s="150" t="s">
        <v>210</v>
      </c>
      <c r="D150" s="150" t="s">
        <v>148</v>
      </c>
      <c r="E150" s="151" t="s">
        <v>211</v>
      </c>
      <c r="F150" s="232" t="s">
        <v>212</v>
      </c>
      <c r="G150" s="233"/>
      <c r="H150" s="233"/>
      <c r="I150" s="233"/>
      <c r="J150" s="152" t="s">
        <v>213</v>
      </c>
      <c r="K150" s="153">
        <v>12</v>
      </c>
      <c r="L150" s="234">
        <v>0</v>
      </c>
      <c r="M150" s="233"/>
      <c r="N150" s="235">
        <f aca="true" t="shared" si="15" ref="N150:N156">ROUND(L150*K150,2)</f>
        <v>0</v>
      </c>
      <c r="O150" s="233"/>
      <c r="P150" s="233"/>
      <c r="Q150" s="233"/>
      <c r="R150" s="123"/>
      <c r="T150" s="154" t="s">
        <v>3</v>
      </c>
      <c r="U150" s="39" t="s">
        <v>48</v>
      </c>
      <c r="V150" s="31"/>
      <c r="W150" s="155">
        <f aca="true" t="shared" si="16" ref="W150:W156">V150*K150</f>
        <v>0</v>
      </c>
      <c r="X150" s="155">
        <v>0.22657</v>
      </c>
      <c r="Y150" s="155">
        <f aca="true" t="shared" si="17" ref="Y150:Y156">X150*K150</f>
        <v>2.71884</v>
      </c>
      <c r="Z150" s="155">
        <v>0</v>
      </c>
      <c r="AA150" s="156">
        <f aca="true" t="shared" si="18" ref="AA150:AA156">Z150*K150</f>
        <v>0</v>
      </c>
      <c r="AR150" s="13" t="s">
        <v>152</v>
      </c>
      <c r="AT150" s="13" t="s">
        <v>148</v>
      </c>
      <c r="AU150" s="13" t="s">
        <v>98</v>
      </c>
      <c r="AY150" s="13" t="s">
        <v>147</v>
      </c>
      <c r="BE150" s="96">
        <f aca="true" t="shared" si="19" ref="BE150:BE156">IF(U150="základní",N150,0)</f>
        <v>0</v>
      </c>
      <c r="BF150" s="96">
        <f aca="true" t="shared" si="20" ref="BF150:BF156">IF(U150="snížená",N150,0)</f>
        <v>0</v>
      </c>
      <c r="BG150" s="96">
        <f aca="true" t="shared" si="21" ref="BG150:BG156">IF(U150="zákl. přenesená",N150,0)</f>
        <v>0</v>
      </c>
      <c r="BH150" s="96">
        <f aca="true" t="shared" si="22" ref="BH150:BH156">IF(U150="sníž. přenesená",N150,0)</f>
        <v>0</v>
      </c>
      <c r="BI150" s="96">
        <f aca="true" t="shared" si="23" ref="BI150:BI156">IF(U150="nulová",N150,0)</f>
        <v>0</v>
      </c>
      <c r="BJ150" s="13" t="s">
        <v>23</v>
      </c>
      <c r="BK150" s="96">
        <f aca="true" t="shared" si="24" ref="BK150:BK156">ROUND(L150*K150,2)</f>
        <v>0</v>
      </c>
      <c r="BL150" s="13" t="s">
        <v>152</v>
      </c>
      <c r="BM150" s="13" t="s">
        <v>214</v>
      </c>
    </row>
    <row r="151" spans="2:65" s="1" customFormat="1" ht="31.5" customHeight="1">
      <c r="B151" s="121"/>
      <c r="C151" s="150" t="s">
        <v>215</v>
      </c>
      <c r="D151" s="150" t="s">
        <v>148</v>
      </c>
      <c r="E151" s="151" t="s">
        <v>216</v>
      </c>
      <c r="F151" s="232" t="s">
        <v>217</v>
      </c>
      <c r="G151" s="233"/>
      <c r="H151" s="233"/>
      <c r="I151" s="233"/>
      <c r="J151" s="152" t="s">
        <v>151</v>
      </c>
      <c r="K151" s="153">
        <v>1.223</v>
      </c>
      <c r="L151" s="234">
        <v>0</v>
      </c>
      <c r="M151" s="233"/>
      <c r="N151" s="235">
        <f t="shared" si="15"/>
        <v>0</v>
      </c>
      <c r="O151" s="233"/>
      <c r="P151" s="233"/>
      <c r="Q151" s="233"/>
      <c r="R151" s="123"/>
      <c r="T151" s="154" t="s">
        <v>3</v>
      </c>
      <c r="U151" s="39" t="s">
        <v>48</v>
      </c>
      <c r="V151" s="31"/>
      <c r="W151" s="155">
        <f t="shared" si="16"/>
        <v>0</v>
      </c>
      <c r="X151" s="155">
        <v>1.98</v>
      </c>
      <c r="Y151" s="155">
        <f t="shared" si="17"/>
        <v>2.4215400000000002</v>
      </c>
      <c r="Z151" s="155">
        <v>0</v>
      </c>
      <c r="AA151" s="156">
        <f t="shared" si="18"/>
        <v>0</v>
      </c>
      <c r="AR151" s="13" t="s">
        <v>152</v>
      </c>
      <c r="AT151" s="13" t="s">
        <v>148</v>
      </c>
      <c r="AU151" s="13" t="s">
        <v>98</v>
      </c>
      <c r="AY151" s="13" t="s">
        <v>147</v>
      </c>
      <c r="BE151" s="96">
        <f t="shared" si="19"/>
        <v>0</v>
      </c>
      <c r="BF151" s="96">
        <f t="shared" si="20"/>
        <v>0</v>
      </c>
      <c r="BG151" s="96">
        <f t="shared" si="21"/>
        <v>0</v>
      </c>
      <c r="BH151" s="96">
        <f t="shared" si="22"/>
        <v>0</v>
      </c>
      <c r="BI151" s="96">
        <f t="shared" si="23"/>
        <v>0</v>
      </c>
      <c r="BJ151" s="13" t="s">
        <v>23</v>
      </c>
      <c r="BK151" s="96">
        <f t="shared" si="24"/>
        <v>0</v>
      </c>
      <c r="BL151" s="13" t="s">
        <v>152</v>
      </c>
      <c r="BM151" s="13" t="s">
        <v>218</v>
      </c>
    </row>
    <row r="152" spans="2:65" s="1" customFormat="1" ht="22.5" customHeight="1">
      <c r="B152" s="121"/>
      <c r="C152" s="150" t="s">
        <v>219</v>
      </c>
      <c r="D152" s="150" t="s">
        <v>148</v>
      </c>
      <c r="E152" s="151" t="s">
        <v>220</v>
      </c>
      <c r="F152" s="232" t="s">
        <v>221</v>
      </c>
      <c r="G152" s="233"/>
      <c r="H152" s="233"/>
      <c r="I152" s="233"/>
      <c r="J152" s="152" t="s">
        <v>151</v>
      </c>
      <c r="K152" s="153">
        <v>2.446</v>
      </c>
      <c r="L152" s="234">
        <v>0</v>
      </c>
      <c r="M152" s="233"/>
      <c r="N152" s="235">
        <f t="shared" si="15"/>
        <v>0</v>
      </c>
      <c r="O152" s="233"/>
      <c r="P152" s="233"/>
      <c r="Q152" s="233"/>
      <c r="R152" s="123"/>
      <c r="T152" s="154" t="s">
        <v>3</v>
      </c>
      <c r="U152" s="39" t="s">
        <v>48</v>
      </c>
      <c r="V152" s="31"/>
      <c r="W152" s="155">
        <f t="shared" si="16"/>
        <v>0</v>
      </c>
      <c r="X152" s="155">
        <v>2.25634</v>
      </c>
      <c r="Y152" s="155">
        <f t="shared" si="17"/>
        <v>5.51900764</v>
      </c>
      <c r="Z152" s="155">
        <v>0</v>
      </c>
      <c r="AA152" s="156">
        <f t="shared" si="18"/>
        <v>0</v>
      </c>
      <c r="AR152" s="13" t="s">
        <v>152</v>
      </c>
      <c r="AT152" s="13" t="s">
        <v>148</v>
      </c>
      <c r="AU152" s="13" t="s">
        <v>98</v>
      </c>
      <c r="AY152" s="13" t="s">
        <v>147</v>
      </c>
      <c r="BE152" s="96">
        <f t="shared" si="19"/>
        <v>0</v>
      </c>
      <c r="BF152" s="96">
        <f t="shared" si="20"/>
        <v>0</v>
      </c>
      <c r="BG152" s="96">
        <f t="shared" si="21"/>
        <v>0</v>
      </c>
      <c r="BH152" s="96">
        <f t="shared" si="22"/>
        <v>0</v>
      </c>
      <c r="BI152" s="96">
        <f t="shared" si="23"/>
        <v>0</v>
      </c>
      <c r="BJ152" s="13" t="s">
        <v>23</v>
      </c>
      <c r="BK152" s="96">
        <f t="shared" si="24"/>
        <v>0</v>
      </c>
      <c r="BL152" s="13" t="s">
        <v>152</v>
      </c>
      <c r="BM152" s="13" t="s">
        <v>222</v>
      </c>
    </row>
    <row r="153" spans="2:65" s="1" customFormat="1" ht="22.5" customHeight="1">
      <c r="B153" s="121"/>
      <c r="C153" s="150" t="s">
        <v>223</v>
      </c>
      <c r="D153" s="150" t="s">
        <v>148</v>
      </c>
      <c r="E153" s="151" t="s">
        <v>224</v>
      </c>
      <c r="F153" s="232" t="s">
        <v>225</v>
      </c>
      <c r="G153" s="233"/>
      <c r="H153" s="233"/>
      <c r="I153" s="233"/>
      <c r="J153" s="152" t="s">
        <v>200</v>
      </c>
      <c r="K153" s="153">
        <v>6.208</v>
      </c>
      <c r="L153" s="234">
        <v>0</v>
      </c>
      <c r="M153" s="233"/>
      <c r="N153" s="235">
        <f t="shared" si="15"/>
        <v>0</v>
      </c>
      <c r="O153" s="233"/>
      <c r="P153" s="233"/>
      <c r="Q153" s="233"/>
      <c r="R153" s="123"/>
      <c r="T153" s="154" t="s">
        <v>3</v>
      </c>
      <c r="U153" s="39" t="s">
        <v>48</v>
      </c>
      <c r="V153" s="31"/>
      <c r="W153" s="155">
        <f t="shared" si="16"/>
        <v>0</v>
      </c>
      <c r="X153" s="155">
        <v>0.00103</v>
      </c>
      <c r="Y153" s="155">
        <f t="shared" si="17"/>
        <v>0.006394240000000001</v>
      </c>
      <c r="Z153" s="155">
        <v>0</v>
      </c>
      <c r="AA153" s="156">
        <f t="shared" si="18"/>
        <v>0</v>
      </c>
      <c r="AR153" s="13" t="s">
        <v>152</v>
      </c>
      <c r="AT153" s="13" t="s">
        <v>148</v>
      </c>
      <c r="AU153" s="13" t="s">
        <v>98</v>
      </c>
      <c r="AY153" s="13" t="s">
        <v>147</v>
      </c>
      <c r="BE153" s="96">
        <f t="shared" si="19"/>
        <v>0</v>
      </c>
      <c r="BF153" s="96">
        <f t="shared" si="20"/>
        <v>0</v>
      </c>
      <c r="BG153" s="96">
        <f t="shared" si="21"/>
        <v>0</v>
      </c>
      <c r="BH153" s="96">
        <f t="shared" si="22"/>
        <v>0</v>
      </c>
      <c r="BI153" s="96">
        <f t="shared" si="23"/>
        <v>0</v>
      </c>
      <c r="BJ153" s="13" t="s">
        <v>23</v>
      </c>
      <c r="BK153" s="96">
        <f t="shared" si="24"/>
        <v>0</v>
      </c>
      <c r="BL153" s="13" t="s">
        <v>152</v>
      </c>
      <c r="BM153" s="13" t="s">
        <v>226</v>
      </c>
    </row>
    <row r="154" spans="2:65" s="1" customFormat="1" ht="22.5" customHeight="1">
      <c r="B154" s="121"/>
      <c r="C154" s="150" t="s">
        <v>227</v>
      </c>
      <c r="D154" s="150" t="s">
        <v>148</v>
      </c>
      <c r="E154" s="151" t="s">
        <v>228</v>
      </c>
      <c r="F154" s="232" t="s">
        <v>229</v>
      </c>
      <c r="G154" s="233"/>
      <c r="H154" s="233"/>
      <c r="I154" s="233"/>
      <c r="J154" s="152" t="s">
        <v>200</v>
      </c>
      <c r="K154" s="153">
        <v>6.208</v>
      </c>
      <c r="L154" s="234">
        <v>0</v>
      </c>
      <c r="M154" s="233"/>
      <c r="N154" s="235">
        <f t="shared" si="15"/>
        <v>0</v>
      </c>
      <c r="O154" s="233"/>
      <c r="P154" s="233"/>
      <c r="Q154" s="233"/>
      <c r="R154" s="123"/>
      <c r="T154" s="154" t="s">
        <v>3</v>
      </c>
      <c r="U154" s="39" t="s">
        <v>48</v>
      </c>
      <c r="V154" s="31"/>
      <c r="W154" s="155">
        <f t="shared" si="16"/>
        <v>0</v>
      </c>
      <c r="X154" s="155">
        <v>0</v>
      </c>
      <c r="Y154" s="155">
        <f t="shared" si="17"/>
        <v>0</v>
      </c>
      <c r="Z154" s="155">
        <v>0</v>
      </c>
      <c r="AA154" s="156">
        <f t="shared" si="18"/>
        <v>0</v>
      </c>
      <c r="AR154" s="13" t="s">
        <v>152</v>
      </c>
      <c r="AT154" s="13" t="s">
        <v>148</v>
      </c>
      <c r="AU154" s="13" t="s">
        <v>98</v>
      </c>
      <c r="AY154" s="13" t="s">
        <v>147</v>
      </c>
      <c r="BE154" s="96">
        <f t="shared" si="19"/>
        <v>0</v>
      </c>
      <c r="BF154" s="96">
        <f t="shared" si="20"/>
        <v>0</v>
      </c>
      <c r="BG154" s="96">
        <f t="shared" si="21"/>
        <v>0</v>
      </c>
      <c r="BH154" s="96">
        <f t="shared" si="22"/>
        <v>0</v>
      </c>
      <c r="BI154" s="96">
        <f t="shared" si="23"/>
        <v>0</v>
      </c>
      <c r="BJ154" s="13" t="s">
        <v>23</v>
      </c>
      <c r="BK154" s="96">
        <f t="shared" si="24"/>
        <v>0</v>
      </c>
      <c r="BL154" s="13" t="s">
        <v>152</v>
      </c>
      <c r="BM154" s="13" t="s">
        <v>230</v>
      </c>
    </row>
    <row r="155" spans="2:65" s="1" customFormat="1" ht="31.5" customHeight="1">
      <c r="B155" s="121"/>
      <c r="C155" s="150" t="s">
        <v>8</v>
      </c>
      <c r="D155" s="150" t="s">
        <v>148</v>
      </c>
      <c r="E155" s="151" t="s">
        <v>231</v>
      </c>
      <c r="F155" s="232" t="s">
        <v>232</v>
      </c>
      <c r="G155" s="233"/>
      <c r="H155" s="233"/>
      <c r="I155" s="233"/>
      <c r="J155" s="152" t="s">
        <v>183</v>
      </c>
      <c r="K155" s="153">
        <v>0.098</v>
      </c>
      <c r="L155" s="234">
        <v>0</v>
      </c>
      <c r="M155" s="233"/>
      <c r="N155" s="235">
        <f t="shared" si="15"/>
        <v>0</v>
      </c>
      <c r="O155" s="233"/>
      <c r="P155" s="233"/>
      <c r="Q155" s="233"/>
      <c r="R155" s="123"/>
      <c r="T155" s="154" t="s">
        <v>3</v>
      </c>
      <c r="U155" s="39" t="s">
        <v>48</v>
      </c>
      <c r="V155" s="31"/>
      <c r="W155" s="155">
        <f t="shared" si="16"/>
        <v>0</v>
      </c>
      <c r="X155" s="155">
        <v>1.05306</v>
      </c>
      <c r="Y155" s="155">
        <f t="shared" si="17"/>
        <v>0.10319988000000001</v>
      </c>
      <c r="Z155" s="155">
        <v>0</v>
      </c>
      <c r="AA155" s="156">
        <f t="shared" si="18"/>
        <v>0</v>
      </c>
      <c r="AR155" s="13" t="s">
        <v>152</v>
      </c>
      <c r="AT155" s="13" t="s">
        <v>148</v>
      </c>
      <c r="AU155" s="13" t="s">
        <v>98</v>
      </c>
      <c r="AY155" s="13" t="s">
        <v>147</v>
      </c>
      <c r="BE155" s="96">
        <f t="shared" si="19"/>
        <v>0</v>
      </c>
      <c r="BF155" s="96">
        <f t="shared" si="20"/>
        <v>0</v>
      </c>
      <c r="BG155" s="96">
        <f t="shared" si="21"/>
        <v>0</v>
      </c>
      <c r="BH155" s="96">
        <f t="shared" si="22"/>
        <v>0</v>
      </c>
      <c r="BI155" s="96">
        <f t="shared" si="23"/>
        <v>0</v>
      </c>
      <c r="BJ155" s="13" t="s">
        <v>23</v>
      </c>
      <c r="BK155" s="96">
        <f t="shared" si="24"/>
        <v>0</v>
      </c>
      <c r="BL155" s="13" t="s">
        <v>152</v>
      </c>
      <c r="BM155" s="13" t="s">
        <v>233</v>
      </c>
    </row>
    <row r="156" spans="2:65" s="1" customFormat="1" ht="22.5" customHeight="1">
      <c r="B156" s="121"/>
      <c r="C156" s="150" t="s">
        <v>234</v>
      </c>
      <c r="D156" s="150" t="s">
        <v>148</v>
      </c>
      <c r="E156" s="151" t="s">
        <v>235</v>
      </c>
      <c r="F156" s="232" t="s">
        <v>236</v>
      </c>
      <c r="G156" s="233"/>
      <c r="H156" s="233"/>
      <c r="I156" s="233"/>
      <c r="J156" s="152" t="s">
        <v>151</v>
      </c>
      <c r="K156" s="153">
        <v>1.08</v>
      </c>
      <c r="L156" s="234">
        <v>0</v>
      </c>
      <c r="M156" s="233"/>
      <c r="N156" s="235">
        <f t="shared" si="15"/>
        <v>0</v>
      </c>
      <c r="O156" s="233"/>
      <c r="P156" s="233"/>
      <c r="Q156" s="233"/>
      <c r="R156" s="123"/>
      <c r="T156" s="154" t="s">
        <v>3</v>
      </c>
      <c r="U156" s="39" t="s">
        <v>48</v>
      </c>
      <c r="V156" s="31"/>
      <c r="W156" s="155">
        <f t="shared" si="16"/>
        <v>0</v>
      </c>
      <c r="X156" s="155">
        <v>2.25634</v>
      </c>
      <c r="Y156" s="155">
        <f t="shared" si="17"/>
        <v>2.4368472</v>
      </c>
      <c r="Z156" s="155">
        <v>0</v>
      </c>
      <c r="AA156" s="156">
        <f t="shared" si="18"/>
        <v>0</v>
      </c>
      <c r="AR156" s="13" t="s">
        <v>152</v>
      </c>
      <c r="AT156" s="13" t="s">
        <v>148</v>
      </c>
      <c r="AU156" s="13" t="s">
        <v>98</v>
      </c>
      <c r="AY156" s="13" t="s">
        <v>147</v>
      </c>
      <c r="BE156" s="96">
        <f t="shared" si="19"/>
        <v>0</v>
      </c>
      <c r="BF156" s="96">
        <f t="shared" si="20"/>
        <v>0</v>
      </c>
      <c r="BG156" s="96">
        <f t="shared" si="21"/>
        <v>0</v>
      </c>
      <c r="BH156" s="96">
        <f t="shared" si="22"/>
        <v>0</v>
      </c>
      <c r="BI156" s="96">
        <f t="shared" si="23"/>
        <v>0</v>
      </c>
      <c r="BJ156" s="13" t="s">
        <v>23</v>
      </c>
      <c r="BK156" s="96">
        <f t="shared" si="24"/>
        <v>0</v>
      </c>
      <c r="BL156" s="13" t="s">
        <v>152</v>
      </c>
      <c r="BM156" s="13" t="s">
        <v>237</v>
      </c>
    </row>
    <row r="157" spans="2:63" s="9" customFormat="1" ht="29.25" customHeight="1">
      <c r="B157" s="139"/>
      <c r="C157" s="140"/>
      <c r="D157" s="149" t="s">
        <v>109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246">
        <f>BK157</f>
        <v>0</v>
      </c>
      <c r="O157" s="247"/>
      <c r="P157" s="247"/>
      <c r="Q157" s="247"/>
      <c r="R157" s="142"/>
      <c r="T157" s="143"/>
      <c r="U157" s="140"/>
      <c r="V157" s="140"/>
      <c r="W157" s="144">
        <f>W158</f>
        <v>0</v>
      </c>
      <c r="X157" s="140"/>
      <c r="Y157" s="144">
        <f>Y158</f>
        <v>0</v>
      </c>
      <c r="Z157" s="140"/>
      <c r="AA157" s="145">
        <f>AA158</f>
        <v>0</v>
      </c>
      <c r="AR157" s="146" t="s">
        <v>23</v>
      </c>
      <c r="AT157" s="147" t="s">
        <v>82</v>
      </c>
      <c r="AU157" s="147" t="s">
        <v>23</v>
      </c>
      <c r="AY157" s="146" t="s">
        <v>147</v>
      </c>
      <c r="BK157" s="148">
        <f>BK158</f>
        <v>0</v>
      </c>
    </row>
    <row r="158" spans="2:65" s="1" customFormat="1" ht="22.5" customHeight="1">
      <c r="B158" s="121"/>
      <c r="C158" s="150" t="s">
        <v>238</v>
      </c>
      <c r="D158" s="150" t="s">
        <v>148</v>
      </c>
      <c r="E158" s="151" t="s">
        <v>239</v>
      </c>
      <c r="F158" s="232" t="s">
        <v>240</v>
      </c>
      <c r="G158" s="233"/>
      <c r="H158" s="233"/>
      <c r="I158" s="233"/>
      <c r="J158" s="152" t="s">
        <v>213</v>
      </c>
      <c r="K158" s="153">
        <v>0</v>
      </c>
      <c r="L158" s="234">
        <v>0</v>
      </c>
      <c r="M158" s="233"/>
      <c r="N158" s="235">
        <f>ROUND(L158*K158,2)</f>
        <v>0</v>
      </c>
      <c r="O158" s="233"/>
      <c r="P158" s="233"/>
      <c r="Q158" s="233"/>
      <c r="R158" s="123"/>
      <c r="T158" s="154" t="s">
        <v>3</v>
      </c>
      <c r="U158" s="39" t="s">
        <v>48</v>
      </c>
      <c r="V158" s="31"/>
      <c r="W158" s="155">
        <f>V158*K158</f>
        <v>0</v>
      </c>
      <c r="X158" s="155">
        <v>0.00045</v>
      </c>
      <c r="Y158" s="155">
        <f>X158*K158</f>
        <v>0</v>
      </c>
      <c r="Z158" s="155">
        <v>0</v>
      </c>
      <c r="AA158" s="156">
        <f>Z158*K158</f>
        <v>0</v>
      </c>
      <c r="AR158" s="13" t="s">
        <v>152</v>
      </c>
      <c r="AT158" s="13" t="s">
        <v>148</v>
      </c>
      <c r="AU158" s="13" t="s">
        <v>98</v>
      </c>
      <c r="AY158" s="13" t="s">
        <v>147</v>
      </c>
      <c r="BE158" s="96">
        <f>IF(U158="základní",N158,0)</f>
        <v>0</v>
      </c>
      <c r="BF158" s="96">
        <f>IF(U158="snížená",N158,0)</f>
        <v>0</v>
      </c>
      <c r="BG158" s="96">
        <f>IF(U158="zákl. přenesená",N158,0)</f>
        <v>0</v>
      </c>
      <c r="BH158" s="96">
        <f>IF(U158="sníž. přenesená",N158,0)</f>
        <v>0</v>
      </c>
      <c r="BI158" s="96">
        <f>IF(U158="nulová",N158,0)</f>
        <v>0</v>
      </c>
      <c r="BJ158" s="13" t="s">
        <v>23</v>
      </c>
      <c r="BK158" s="96">
        <f>ROUND(L158*K158,2)</f>
        <v>0</v>
      </c>
      <c r="BL158" s="13" t="s">
        <v>152</v>
      </c>
      <c r="BM158" s="13" t="s">
        <v>241</v>
      </c>
    </row>
    <row r="159" spans="2:63" s="9" customFormat="1" ht="29.25" customHeight="1">
      <c r="B159" s="139"/>
      <c r="C159" s="140"/>
      <c r="D159" s="149" t="s">
        <v>110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246">
        <f>BK159</f>
        <v>0</v>
      </c>
      <c r="O159" s="247"/>
      <c r="P159" s="247"/>
      <c r="Q159" s="247"/>
      <c r="R159" s="142"/>
      <c r="T159" s="143"/>
      <c r="U159" s="140"/>
      <c r="V159" s="140"/>
      <c r="W159" s="144">
        <f>SUM(W160:W162)</f>
        <v>0</v>
      </c>
      <c r="X159" s="140"/>
      <c r="Y159" s="144">
        <f>SUM(Y160:Y162)</f>
        <v>20.064647400000002</v>
      </c>
      <c r="Z159" s="140"/>
      <c r="AA159" s="145">
        <f>SUM(AA160:AA162)</f>
        <v>0</v>
      </c>
      <c r="AR159" s="146" t="s">
        <v>23</v>
      </c>
      <c r="AT159" s="147" t="s">
        <v>82</v>
      </c>
      <c r="AU159" s="147" t="s">
        <v>23</v>
      </c>
      <c r="AY159" s="146" t="s">
        <v>147</v>
      </c>
      <c r="BK159" s="148">
        <f>SUM(BK160:BK162)</f>
        <v>0</v>
      </c>
    </row>
    <row r="160" spans="2:65" s="1" customFormat="1" ht="22.5" customHeight="1">
      <c r="B160" s="121"/>
      <c r="C160" s="150" t="s">
        <v>242</v>
      </c>
      <c r="D160" s="150" t="s">
        <v>148</v>
      </c>
      <c r="E160" s="151" t="s">
        <v>243</v>
      </c>
      <c r="F160" s="232" t="s">
        <v>244</v>
      </c>
      <c r="G160" s="233"/>
      <c r="H160" s="233"/>
      <c r="I160" s="233"/>
      <c r="J160" s="152" t="s">
        <v>151</v>
      </c>
      <c r="K160" s="153">
        <v>1.62</v>
      </c>
      <c r="L160" s="234">
        <v>0</v>
      </c>
      <c r="M160" s="233"/>
      <c r="N160" s="235">
        <f>ROUND(L160*K160,2)</f>
        <v>0</v>
      </c>
      <c r="O160" s="233"/>
      <c r="P160" s="233"/>
      <c r="Q160" s="233"/>
      <c r="R160" s="123"/>
      <c r="T160" s="154" t="s">
        <v>3</v>
      </c>
      <c r="U160" s="39" t="s">
        <v>48</v>
      </c>
      <c r="V160" s="31"/>
      <c r="W160" s="155">
        <f>V160*K160</f>
        <v>0</v>
      </c>
      <c r="X160" s="155">
        <v>1.89077</v>
      </c>
      <c r="Y160" s="155">
        <f>X160*K160</f>
        <v>3.0630474000000003</v>
      </c>
      <c r="Z160" s="155">
        <v>0</v>
      </c>
      <c r="AA160" s="156">
        <f>Z160*K160</f>
        <v>0</v>
      </c>
      <c r="AR160" s="13" t="s">
        <v>152</v>
      </c>
      <c r="AT160" s="13" t="s">
        <v>148</v>
      </c>
      <c r="AU160" s="13" t="s">
        <v>98</v>
      </c>
      <c r="AY160" s="13" t="s">
        <v>147</v>
      </c>
      <c r="BE160" s="96">
        <f>IF(U160="základní",N160,0)</f>
        <v>0</v>
      </c>
      <c r="BF160" s="96">
        <f>IF(U160="snížená",N160,0)</f>
        <v>0</v>
      </c>
      <c r="BG160" s="96">
        <f>IF(U160="zákl. přenesená",N160,0)</f>
        <v>0</v>
      </c>
      <c r="BH160" s="96">
        <f>IF(U160="sníž. přenesená",N160,0)</f>
        <v>0</v>
      </c>
      <c r="BI160" s="96">
        <f>IF(U160="nulová",N160,0)</f>
        <v>0</v>
      </c>
      <c r="BJ160" s="13" t="s">
        <v>23</v>
      </c>
      <c r="BK160" s="96">
        <f>ROUND(L160*K160,2)</f>
        <v>0</v>
      </c>
      <c r="BL160" s="13" t="s">
        <v>152</v>
      </c>
      <c r="BM160" s="13" t="s">
        <v>245</v>
      </c>
    </row>
    <row r="161" spans="2:65" s="1" customFormat="1" ht="31.5" customHeight="1">
      <c r="B161" s="121"/>
      <c r="C161" s="150" t="s">
        <v>246</v>
      </c>
      <c r="D161" s="150" t="s">
        <v>148</v>
      </c>
      <c r="E161" s="151" t="s">
        <v>247</v>
      </c>
      <c r="F161" s="232" t="s">
        <v>248</v>
      </c>
      <c r="G161" s="233"/>
      <c r="H161" s="233"/>
      <c r="I161" s="233"/>
      <c r="J161" s="152" t="s">
        <v>200</v>
      </c>
      <c r="K161" s="153">
        <v>60</v>
      </c>
      <c r="L161" s="234">
        <v>0</v>
      </c>
      <c r="M161" s="233"/>
      <c r="N161" s="235">
        <f>ROUND(L161*K161,2)</f>
        <v>0</v>
      </c>
      <c r="O161" s="233"/>
      <c r="P161" s="233"/>
      <c r="Q161" s="233"/>
      <c r="R161" s="123"/>
      <c r="T161" s="154" t="s">
        <v>3</v>
      </c>
      <c r="U161" s="39" t="s">
        <v>48</v>
      </c>
      <c r="V161" s="31"/>
      <c r="W161" s="155">
        <f>V161*K161</f>
        <v>0</v>
      </c>
      <c r="X161" s="155">
        <v>0.16192</v>
      </c>
      <c r="Y161" s="155">
        <f>X161*K161</f>
        <v>9.715200000000001</v>
      </c>
      <c r="Z161" s="155">
        <v>0</v>
      </c>
      <c r="AA161" s="156">
        <f>Z161*K161</f>
        <v>0</v>
      </c>
      <c r="AR161" s="13" t="s">
        <v>152</v>
      </c>
      <c r="AT161" s="13" t="s">
        <v>148</v>
      </c>
      <c r="AU161" s="13" t="s">
        <v>98</v>
      </c>
      <c r="AY161" s="13" t="s">
        <v>147</v>
      </c>
      <c r="BE161" s="96">
        <f>IF(U161="základní",N161,0)</f>
        <v>0</v>
      </c>
      <c r="BF161" s="96">
        <f>IF(U161="snížená",N161,0)</f>
        <v>0</v>
      </c>
      <c r="BG161" s="96">
        <f>IF(U161="zákl. přenesená",N161,0)</f>
        <v>0</v>
      </c>
      <c r="BH161" s="96">
        <f>IF(U161="sníž. přenesená",N161,0)</f>
        <v>0</v>
      </c>
      <c r="BI161" s="96">
        <f>IF(U161="nulová",N161,0)</f>
        <v>0</v>
      </c>
      <c r="BJ161" s="13" t="s">
        <v>23</v>
      </c>
      <c r="BK161" s="96">
        <f>ROUND(L161*K161,2)</f>
        <v>0</v>
      </c>
      <c r="BL161" s="13" t="s">
        <v>152</v>
      </c>
      <c r="BM161" s="13" t="s">
        <v>249</v>
      </c>
    </row>
    <row r="162" spans="2:65" s="1" customFormat="1" ht="31.5" customHeight="1">
      <c r="B162" s="121"/>
      <c r="C162" s="150" t="s">
        <v>250</v>
      </c>
      <c r="D162" s="150" t="s">
        <v>148</v>
      </c>
      <c r="E162" s="151" t="s">
        <v>251</v>
      </c>
      <c r="F162" s="232" t="s">
        <v>252</v>
      </c>
      <c r="G162" s="233"/>
      <c r="H162" s="233"/>
      <c r="I162" s="233"/>
      <c r="J162" s="152" t="s">
        <v>200</v>
      </c>
      <c r="K162" s="153">
        <v>360</v>
      </c>
      <c r="L162" s="234">
        <v>0</v>
      </c>
      <c r="M162" s="233"/>
      <c r="N162" s="235">
        <f>ROUND(L162*K162,2)</f>
        <v>0</v>
      </c>
      <c r="O162" s="233"/>
      <c r="P162" s="233"/>
      <c r="Q162" s="233"/>
      <c r="R162" s="123"/>
      <c r="T162" s="154" t="s">
        <v>3</v>
      </c>
      <c r="U162" s="39" t="s">
        <v>48</v>
      </c>
      <c r="V162" s="31"/>
      <c r="W162" s="155">
        <f>V162*K162</f>
        <v>0</v>
      </c>
      <c r="X162" s="155">
        <v>0.02024</v>
      </c>
      <c r="Y162" s="155">
        <f>X162*K162</f>
        <v>7.2864</v>
      </c>
      <c r="Z162" s="155">
        <v>0</v>
      </c>
      <c r="AA162" s="156">
        <f>Z162*K162</f>
        <v>0</v>
      </c>
      <c r="AR162" s="13" t="s">
        <v>152</v>
      </c>
      <c r="AT162" s="13" t="s">
        <v>148</v>
      </c>
      <c r="AU162" s="13" t="s">
        <v>98</v>
      </c>
      <c r="AY162" s="13" t="s">
        <v>147</v>
      </c>
      <c r="BE162" s="96">
        <f>IF(U162="základní",N162,0)</f>
        <v>0</v>
      </c>
      <c r="BF162" s="96">
        <f>IF(U162="snížená",N162,0)</f>
        <v>0</v>
      </c>
      <c r="BG162" s="96">
        <f>IF(U162="zákl. přenesená",N162,0)</f>
        <v>0</v>
      </c>
      <c r="BH162" s="96">
        <f>IF(U162="sníž. přenesená",N162,0)</f>
        <v>0</v>
      </c>
      <c r="BI162" s="96">
        <f>IF(U162="nulová",N162,0)</f>
        <v>0</v>
      </c>
      <c r="BJ162" s="13" t="s">
        <v>23</v>
      </c>
      <c r="BK162" s="96">
        <f>ROUND(L162*K162,2)</f>
        <v>0</v>
      </c>
      <c r="BL162" s="13" t="s">
        <v>152</v>
      </c>
      <c r="BM162" s="13" t="s">
        <v>253</v>
      </c>
    </row>
    <row r="163" spans="2:63" s="9" customFormat="1" ht="29.25" customHeight="1">
      <c r="B163" s="139"/>
      <c r="C163" s="140"/>
      <c r="D163" s="149" t="s">
        <v>111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246">
        <f>BK163</f>
        <v>0</v>
      </c>
      <c r="O163" s="247"/>
      <c r="P163" s="247"/>
      <c r="Q163" s="247"/>
      <c r="R163" s="142"/>
      <c r="T163" s="143"/>
      <c r="U163" s="140"/>
      <c r="V163" s="140"/>
      <c r="W163" s="144">
        <f>SUM(W164:W165)</f>
        <v>0</v>
      </c>
      <c r="X163" s="140"/>
      <c r="Y163" s="144">
        <f>SUM(Y164:Y165)</f>
        <v>11.2818</v>
      </c>
      <c r="Z163" s="140"/>
      <c r="AA163" s="145">
        <f>SUM(AA164:AA165)</f>
        <v>0</v>
      </c>
      <c r="AR163" s="146" t="s">
        <v>23</v>
      </c>
      <c r="AT163" s="147" t="s">
        <v>82</v>
      </c>
      <c r="AU163" s="147" t="s">
        <v>23</v>
      </c>
      <c r="AY163" s="146" t="s">
        <v>147</v>
      </c>
      <c r="BK163" s="148">
        <f>SUM(BK164:BK165)</f>
        <v>0</v>
      </c>
    </row>
    <row r="164" spans="2:65" s="1" customFormat="1" ht="31.5" customHeight="1">
      <c r="B164" s="121"/>
      <c r="C164" s="150" t="s">
        <v>254</v>
      </c>
      <c r="D164" s="150" t="s">
        <v>148</v>
      </c>
      <c r="E164" s="151" t="s">
        <v>255</v>
      </c>
      <c r="F164" s="232" t="s">
        <v>256</v>
      </c>
      <c r="G164" s="233"/>
      <c r="H164" s="233"/>
      <c r="I164" s="233"/>
      <c r="J164" s="152" t="s">
        <v>200</v>
      </c>
      <c r="K164" s="153">
        <v>60</v>
      </c>
      <c r="L164" s="234">
        <v>0</v>
      </c>
      <c r="M164" s="233"/>
      <c r="N164" s="235">
        <f>ROUND(L164*K164,2)</f>
        <v>0</v>
      </c>
      <c r="O164" s="233"/>
      <c r="P164" s="233"/>
      <c r="Q164" s="233"/>
      <c r="R164" s="123"/>
      <c r="T164" s="154" t="s">
        <v>3</v>
      </c>
      <c r="U164" s="39" t="s">
        <v>48</v>
      </c>
      <c r="V164" s="31"/>
      <c r="W164" s="155">
        <f>V164*K164</f>
        <v>0</v>
      </c>
      <c r="X164" s="155">
        <v>0.08003</v>
      </c>
      <c r="Y164" s="155">
        <f>X164*K164</f>
        <v>4.8018</v>
      </c>
      <c r="Z164" s="155">
        <v>0</v>
      </c>
      <c r="AA164" s="156">
        <f>Z164*K164</f>
        <v>0</v>
      </c>
      <c r="AR164" s="13" t="s">
        <v>152</v>
      </c>
      <c r="AT164" s="13" t="s">
        <v>148</v>
      </c>
      <c r="AU164" s="13" t="s">
        <v>98</v>
      </c>
      <c r="AY164" s="13" t="s">
        <v>147</v>
      </c>
      <c r="BE164" s="96">
        <f>IF(U164="základní",N164,0)</f>
        <v>0</v>
      </c>
      <c r="BF164" s="96">
        <f>IF(U164="snížená",N164,0)</f>
        <v>0</v>
      </c>
      <c r="BG164" s="96">
        <f>IF(U164="zákl. přenesená",N164,0)</f>
        <v>0</v>
      </c>
      <c r="BH164" s="96">
        <f>IF(U164="sníž. přenesená",N164,0)</f>
        <v>0</v>
      </c>
      <c r="BI164" s="96">
        <f>IF(U164="nulová",N164,0)</f>
        <v>0</v>
      </c>
      <c r="BJ164" s="13" t="s">
        <v>23</v>
      </c>
      <c r="BK164" s="96">
        <f>ROUND(L164*K164,2)</f>
        <v>0</v>
      </c>
      <c r="BL164" s="13" t="s">
        <v>152</v>
      </c>
      <c r="BM164" s="13" t="s">
        <v>257</v>
      </c>
    </row>
    <row r="165" spans="2:65" s="1" customFormat="1" ht="31.5" customHeight="1">
      <c r="B165" s="121"/>
      <c r="C165" s="157" t="s">
        <v>258</v>
      </c>
      <c r="D165" s="157" t="s">
        <v>193</v>
      </c>
      <c r="E165" s="158" t="s">
        <v>259</v>
      </c>
      <c r="F165" s="236" t="s">
        <v>260</v>
      </c>
      <c r="G165" s="237"/>
      <c r="H165" s="237"/>
      <c r="I165" s="237"/>
      <c r="J165" s="159" t="s">
        <v>261</v>
      </c>
      <c r="K165" s="160">
        <v>240</v>
      </c>
      <c r="L165" s="238">
        <v>0</v>
      </c>
      <c r="M165" s="237"/>
      <c r="N165" s="239">
        <f>ROUND(L165*K165,2)</f>
        <v>0</v>
      </c>
      <c r="O165" s="233"/>
      <c r="P165" s="233"/>
      <c r="Q165" s="233"/>
      <c r="R165" s="123"/>
      <c r="T165" s="154" t="s">
        <v>3</v>
      </c>
      <c r="U165" s="39" t="s">
        <v>48</v>
      </c>
      <c r="V165" s="31"/>
      <c r="W165" s="155">
        <f>V165*K165</f>
        <v>0</v>
      </c>
      <c r="X165" s="155">
        <v>0.027</v>
      </c>
      <c r="Y165" s="155">
        <f>X165*K165</f>
        <v>6.4799999999999995</v>
      </c>
      <c r="Z165" s="155">
        <v>0</v>
      </c>
      <c r="AA165" s="156">
        <f>Z165*K165</f>
        <v>0</v>
      </c>
      <c r="AR165" s="13" t="s">
        <v>176</v>
      </c>
      <c r="AT165" s="13" t="s">
        <v>193</v>
      </c>
      <c r="AU165" s="13" t="s">
        <v>98</v>
      </c>
      <c r="AY165" s="13" t="s">
        <v>147</v>
      </c>
      <c r="BE165" s="96">
        <f>IF(U165="základní",N165,0)</f>
        <v>0</v>
      </c>
      <c r="BF165" s="96">
        <f>IF(U165="snížená",N165,0)</f>
        <v>0</v>
      </c>
      <c r="BG165" s="96">
        <f>IF(U165="zákl. přenesená",N165,0)</f>
        <v>0</v>
      </c>
      <c r="BH165" s="96">
        <f>IF(U165="sníž. přenesená",N165,0)</f>
        <v>0</v>
      </c>
      <c r="BI165" s="96">
        <f>IF(U165="nulová",N165,0)</f>
        <v>0</v>
      </c>
      <c r="BJ165" s="13" t="s">
        <v>23</v>
      </c>
      <c r="BK165" s="96">
        <f>ROUND(L165*K165,2)</f>
        <v>0</v>
      </c>
      <c r="BL165" s="13" t="s">
        <v>152</v>
      </c>
      <c r="BM165" s="13" t="s">
        <v>262</v>
      </c>
    </row>
    <row r="166" spans="2:63" s="9" customFormat="1" ht="29.25" customHeight="1">
      <c r="B166" s="139"/>
      <c r="C166" s="140"/>
      <c r="D166" s="149" t="s">
        <v>112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246">
        <f>BK166</f>
        <v>0</v>
      </c>
      <c r="O166" s="247"/>
      <c r="P166" s="247"/>
      <c r="Q166" s="247"/>
      <c r="R166" s="142"/>
      <c r="T166" s="143"/>
      <c r="U166" s="140"/>
      <c r="V166" s="140"/>
      <c r="W166" s="144">
        <f>SUM(W167:W175)</f>
        <v>0</v>
      </c>
      <c r="X166" s="140"/>
      <c r="Y166" s="144">
        <f>SUM(Y167:Y175)</f>
        <v>10.85888</v>
      </c>
      <c r="Z166" s="140"/>
      <c r="AA166" s="145">
        <f>SUM(AA167:AA175)</f>
        <v>0</v>
      </c>
      <c r="AR166" s="146" t="s">
        <v>23</v>
      </c>
      <c r="AT166" s="147" t="s">
        <v>82</v>
      </c>
      <c r="AU166" s="147" t="s">
        <v>23</v>
      </c>
      <c r="AY166" s="146" t="s">
        <v>147</v>
      </c>
      <c r="BK166" s="148">
        <f>SUM(BK167:BK175)</f>
        <v>0</v>
      </c>
    </row>
    <row r="167" spans="2:65" s="1" customFormat="1" ht="22.5" customHeight="1">
      <c r="B167" s="121"/>
      <c r="C167" s="150" t="s">
        <v>263</v>
      </c>
      <c r="D167" s="150" t="s">
        <v>264</v>
      </c>
      <c r="E167" s="151" t="s">
        <v>265</v>
      </c>
      <c r="F167" s="232" t="s">
        <v>266</v>
      </c>
      <c r="G167" s="233"/>
      <c r="H167" s="233"/>
      <c r="I167" s="233"/>
      <c r="J167" s="152" t="s">
        <v>151</v>
      </c>
      <c r="K167" s="153">
        <v>1.238</v>
      </c>
      <c r="L167" s="234">
        <v>0</v>
      </c>
      <c r="M167" s="233"/>
      <c r="N167" s="235">
        <f aca="true" t="shared" si="25" ref="N167:N175">ROUND(L167*K167,2)</f>
        <v>0</v>
      </c>
      <c r="O167" s="233"/>
      <c r="P167" s="233"/>
      <c r="Q167" s="233"/>
      <c r="R167" s="123"/>
      <c r="T167" s="154" t="s">
        <v>3</v>
      </c>
      <c r="U167" s="39" t="s">
        <v>48</v>
      </c>
      <c r="V167" s="31"/>
      <c r="W167" s="155">
        <f aca="true" t="shared" si="26" ref="W167:W175">V167*K167</f>
        <v>0</v>
      </c>
      <c r="X167" s="155">
        <v>0</v>
      </c>
      <c r="Y167" s="155">
        <f aca="true" t="shared" si="27" ref="Y167:Y175">X167*K167</f>
        <v>0</v>
      </c>
      <c r="Z167" s="155">
        <v>0</v>
      </c>
      <c r="AA167" s="156">
        <f aca="true" t="shared" si="28" ref="AA167:AA175">Z167*K167</f>
        <v>0</v>
      </c>
      <c r="AR167" s="13" t="s">
        <v>152</v>
      </c>
      <c r="AT167" s="13" t="s">
        <v>148</v>
      </c>
      <c r="AU167" s="13" t="s">
        <v>98</v>
      </c>
      <c r="AY167" s="13" t="s">
        <v>147</v>
      </c>
      <c r="BE167" s="96">
        <f aca="true" t="shared" si="29" ref="BE167:BE175">IF(U167="základní",N167,0)</f>
        <v>0</v>
      </c>
      <c r="BF167" s="96">
        <f aca="true" t="shared" si="30" ref="BF167:BF175">IF(U167="snížená",N167,0)</f>
        <v>0</v>
      </c>
      <c r="BG167" s="96">
        <f aca="true" t="shared" si="31" ref="BG167:BG175">IF(U167="zákl. přenesená",N167,0)</f>
        <v>0</v>
      </c>
      <c r="BH167" s="96">
        <f aca="true" t="shared" si="32" ref="BH167:BH175">IF(U167="sníž. přenesená",N167,0)</f>
        <v>0</v>
      </c>
      <c r="BI167" s="96">
        <f aca="true" t="shared" si="33" ref="BI167:BI175">IF(U167="nulová",N167,0)</f>
        <v>0</v>
      </c>
      <c r="BJ167" s="13" t="s">
        <v>23</v>
      </c>
      <c r="BK167" s="96">
        <f aca="true" t="shared" si="34" ref="BK167:BK175">ROUND(L167*K167,2)</f>
        <v>0</v>
      </c>
      <c r="BL167" s="13" t="s">
        <v>152</v>
      </c>
      <c r="BM167" s="13" t="s">
        <v>267</v>
      </c>
    </row>
    <row r="168" spans="2:65" s="1" customFormat="1" ht="22.5" customHeight="1">
      <c r="B168" s="121"/>
      <c r="C168" s="150" t="s">
        <v>268</v>
      </c>
      <c r="D168" s="150" t="s">
        <v>264</v>
      </c>
      <c r="E168" s="151" t="s">
        <v>269</v>
      </c>
      <c r="F168" s="232" t="s">
        <v>270</v>
      </c>
      <c r="G168" s="233"/>
      <c r="H168" s="233"/>
      <c r="I168" s="233"/>
      <c r="J168" s="152" t="s">
        <v>261</v>
      </c>
      <c r="K168" s="153">
        <v>1</v>
      </c>
      <c r="L168" s="234">
        <v>0</v>
      </c>
      <c r="M168" s="233"/>
      <c r="N168" s="235">
        <f t="shared" si="25"/>
        <v>0</v>
      </c>
      <c r="O168" s="233"/>
      <c r="P168" s="233"/>
      <c r="Q168" s="233"/>
      <c r="R168" s="123"/>
      <c r="T168" s="154" t="s">
        <v>3</v>
      </c>
      <c r="U168" s="39" t="s">
        <v>48</v>
      </c>
      <c r="V168" s="31"/>
      <c r="W168" s="155">
        <f t="shared" si="26"/>
        <v>0</v>
      </c>
      <c r="X168" s="155">
        <v>5.29974</v>
      </c>
      <c r="Y168" s="155">
        <f t="shared" si="27"/>
        <v>5.29974</v>
      </c>
      <c r="Z168" s="155">
        <v>0</v>
      </c>
      <c r="AA168" s="156">
        <f t="shared" si="28"/>
        <v>0</v>
      </c>
      <c r="AR168" s="13" t="s">
        <v>152</v>
      </c>
      <c r="AT168" s="13" t="s">
        <v>148</v>
      </c>
      <c r="AU168" s="13" t="s">
        <v>98</v>
      </c>
      <c r="AY168" s="13" t="s">
        <v>147</v>
      </c>
      <c r="BE168" s="96">
        <f t="shared" si="29"/>
        <v>0</v>
      </c>
      <c r="BF168" s="96">
        <f t="shared" si="30"/>
        <v>0</v>
      </c>
      <c r="BG168" s="96">
        <f t="shared" si="31"/>
        <v>0</v>
      </c>
      <c r="BH168" s="96">
        <f t="shared" si="32"/>
        <v>0</v>
      </c>
      <c r="BI168" s="96">
        <f t="shared" si="33"/>
        <v>0</v>
      </c>
      <c r="BJ168" s="13" t="s">
        <v>23</v>
      </c>
      <c r="BK168" s="96">
        <f t="shared" si="34"/>
        <v>0</v>
      </c>
      <c r="BL168" s="13" t="s">
        <v>152</v>
      </c>
      <c r="BM168" s="13" t="s">
        <v>271</v>
      </c>
    </row>
    <row r="169" spans="2:65" s="1" customFormat="1" ht="44.25" customHeight="1">
      <c r="B169" s="121"/>
      <c r="C169" s="150" t="s">
        <v>272</v>
      </c>
      <c r="D169" s="150" t="s">
        <v>264</v>
      </c>
      <c r="E169" s="151" t="s">
        <v>273</v>
      </c>
      <c r="F169" s="232" t="s">
        <v>274</v>
      </c>
      <c r="G169" s="233"/>
      <c r="H169" s="233"/>
      <c r="I169" s="233"/>
      <c r="J169" s="152" t="s">
        <v>261</v>
      </c>
      <c r="K169" s="153">
        <v>1</v>
      </c>
      <c r="L169" s="234">
        <v>0</v>
      </c>
      <c r="M169" s="233"/>
      <c r="N169" s="235">
        <f t="shared" si="25"/>
        <v>0</v>
      </c>
      <c r="O169" s="233"/>
      <c r="P169" s="233"/>
      <c r="Q169" s="233"/>
      <c r="R169" s="123"/>
      <c r="T169" s="154" t="s">
        <v>3</v>
      </c>
      <c r="U169" s="39" t="s">
        <v>48</v>
      </c>
      <c r="V169" s="31"/>
      <c r="W169" s="155">
        <f t="shared" si="26"/>
        <v>0</v>
      </c>
      <c r="X169" s="155">
        <v>3.61842</v>
      </c>
      <c r="Y169" s="155">
        <f t="shared" si="27"/>
        <v>3.61842</v>
      </c>
      <c r="Z169" s="155">
        <v>0</v>
      </c>
      <c r="AA169" s="156">
        <f t="shared" si="28"/>
        <v>0</v>
      </c>
      <c r="AR169" s="13" t="s">
        <v>152</v>
      </c>
      <c r="AT169" s="13" t="s">
        <v>148</v>
      </c>
      <c r="AU169" s="13" t="s">
        <v>98</v>
      </c>
      <c r="AY169" s="13" t="s">
        <v>147</v>
      </c>
      <c r="BE169" s="96">
        <f t="shared" si="29"/>
        <v>0</v>
      </c>
      <c r="BF169" s="96">
        <f t="shared" si="30"/>
        <v>0</v>
      </c>
      <c r="BG169" s="96">
        <f t="shared" si="31"/>
        <v>0</v>
      </c>
      <c r="BH169" s="96">
        <f t="shared" si="32"/>
        <v>0</v>
      </c>
      <c r="BI169" s="96">
        <f t="shared" si="33"/>
        <v>0</v>
      </c>
      <c r="BJ169" s="13" t="s">
        <v>23</v>
      </c>
      <c r="BK169" s="96">
        <f t="shared" si="34"/>
        <v>0</v>
      </c>
      <c r="BL169" s="13" t="s">
        <v>152</v>
      </c>
      <c r="BM169" s="13" t="s">
        <v>275</v>
      </c>
    </row>
    <row r="170" spans="2:65" s="1" customFormat="1" ht="44.25" customHeight="1">
      <c r="B170" s="121"/>
      <c r="C170" s="150" t="s">
        <v>276</v>
      </c>
      <c r="D170" s="150" t="s">
        <v>148</v>
      </c>
      <c r="E170" s="151" t="s">
        <v>277</v>
      </c>
      <c r="F170" s="232" t="s">
        <v>278</v>
      </c>
      <c r="G170" s="233"/>
      <c r="H170" s="233"/>
      <c r="I170" s="233"/>
      <c r="J170" s="152" t="s">
        <v>213</v>
      </c>
      <c r="K170" s="153">
        <v>30</v>
      </c>
      <c r="L170" s="234">
        <v>0</v>
      </c>
      <c r="M170" s="233"/>
      <c r="N170" s="235">
        <f t="shared" si="25"/>
        <v>0</v>
      </c>
      <c r="O170" s="233"/>
      <c r="P170" s="233"/>
      <c r="Q170" s="233"/>
      <c r="R170" s="123"/>
      <c r="T170" s="154" t="s">
        <v>3</v>
      </c>
      <c r="U170" s="39" t="s">
        <v>48</v>
      </c>
      <c r="V170" s="31"/>
      <c r="W170" s="155">
        <f t="shared" si="26"/>
        <v>0</v>
      </c>
      <c r="X170" s="155">
        <v>0</v>
      </c>
      <c r="Y170" s="155">
        <f t="shared" si="27"/>
        <v>0</v>
      </c>
      <c r="Z170" s="155">
        <v>0</v>
      </c>
      <c r="AA170" s="156">
        <f t="shared" si="28"/>
        <v>0</v>
      </c>
      <c r="AR170" s="13" t="s">
        <v>152</v>
      </c>
      <c r="AT170" s="13" t="s">
        <v>148</v>
      </c>
      <c r="AU170" s="13" t="s">
        <v>98</v>
      </c>
      <c r="AY170" s="13" t="s">
        <v>147</v>
      </c>
      <c r="BE170" s="96">
        <f t="shared" si="29"/>
        <v>0</v>
      </c>
      <c r="BF170" s="96">
        <f t="shared" si="30"/>
        <v>0</v>
      </c>
      <c r="BG170" s="96">
        <f t="shared" si="31"/>
        <v>0</v>
      </c>
      <c r="BH170" s="96">
        <f t="shared" si="32"/>
        <v>0</v>
      </c>
      <c r="BI170" s="96">
        <f t="shared" si="33"/>
        <v>0</v>
      </c>
      <c r="BJ170" s="13" t="s">
        <v>23</v>
      </c>
      <c r="BK170" s="96">
        <f t="shared" si="34"/>
        <v>0</v>
      </c>
      <c r="BL170" s="13" t="s">
        <v>152</v>
      </c>
      <c r="BM170" s="13" t="s">
        <v>279</v>
      </c>
    </row>
    <row r="171" spans="2:65" s="1" customFormat="1" ht="31.5" customHeight="1">
      <c r="B171" s="121"/>
      <c r="C171" s="157" t="s">
        <v>280</v>
      </c>
      <c r="D171" s="157" t="s">
        <v>193</v>
      </c>
      <c r="E171" s="158" t="s">
        <v>281</v>
      </c>
      <c r="F171" s="236" t="s">
        <v>282</v>
      </c>
      <c r="G171" s="237"/>
      <c r="H171" s="237"/>
      <c r="I171" s="237"/>
      <c r="J171" s="159" t="s">
        <v>213</v>
      </c>
      <c r="K171" s="160">
        <v>30</v>
      </c>
      <c r="L171" s="238">
        <v>0</v>
      </c>
      <c r="M171" s="237"/>
      <c r="N171" s="239">
        <f t="shared" si="25"/>
        <v>0</v>
      </c>
      <c r="O171" s="233"/>
      <c r="P171" s="233"/>
      <c r="Q171" s="233"/>
      <c r="R171" s="123"/>
      <c r="T171" s="154" t="s">
        <v>3</v>
      </c>
      <c r="U171" s="39" t="s">
        <v>48</v>
      </c>
      <c r="V171" s="31"/>
      <c r="W171" s="155">
        <f t="shared" si="26"/>
        <v>0</v>
      </c>
      <c r="X171" s="155">
        <v>0.00067</v>
      </c>
      <c r="Y171" s="155">
        <f t="shared" si="27"/>
        <v>0.0201</v>
      </c>
      <c r="Z171" s="155">
        <v>0</v>
      </c>
      <c r="AA171" s="156">
        <f t="shared" si="28"/>
        <v>0</v>
      </c>
      <c r="AR171" s="13" t="s">
        <v>176</v>
      </c>
      <c r="AT171" s="13" t="s">
        <v>193</v>
      </c>
      <c r="AU171" s="13" t="s">
        <v>98</v>
      </c>
      <c r="AY171" s="13" t="s">
        <v>147</v>
      </c>
      <c r="BE171" s="96">
        <f t="shared" si="29"/>
        <v>0</v>
      </c>
      <c r="BF171" s="96">
        <f t="shared" si="30"/>
        <v>0</v>
      </c>
      <c r="BG171" s="96">
        <f t="shared" si="31"/>
        <v>0</v>
      </c>
      <c r="BH171" s="96">
        <f t="shared" si="32"/>
        <v>0</v>
      </c>
      <c r="BI171" s="96">
        <f t="shared" si="33"/>
        <v>0</v>
      </c>
      <c r="BJ171" s="13" t="s">
        <v>23</v>
      </c>
      <c r="BK171" s="96">
        <f t="shared" si="34"/>
        <v>0</v>
      </c>
      <c r="BL171" s="13" t="s">
        <v>152</v>
      </c>
      <c r="BM171" s="13" t="s">
        <v>283</v>
      </c>
    </row>
    <row r="172" spans="2:65" s="1" customFormat="1" ht="31.5" customHeight="1">
      <c r="B172" s="121"/>
      <c r="C172" s="150" t="s">
        <v>284</v>
      </c>
      <c r="D172" s="150" t="s">
        <v>148</v>
      </c>
      <c r="E172" s="151" t="s">
        <v>285</v>
      </c>
      <c r="F172" s="232" t="s">
        <v>286</v>
      </c>
      <c r="G172" s="233"/>
      <c r="H172" s="233"/>
      <c r="I172" s="233"/>
      <c r="J172" s="152" t="s">
        <v>213</v>
      </c>
      <c r="K172" s="153">
        <v>1</v>
      </c>
      <c r="L172" s="234">
        <v>0</v>
      </c>
      <c r="M172" s="233"/>
      <c r="N172" s="235">
        <f t="shared" si="25"/>
        <v>0</v>
      </c>
      <c r="O172" s="233"/>
      <c r="P172" s="233"/>
      <c r="Q172" s="233"/>
      <c r="R172" s="123"/>
      <c r="T172" s="154" t="s">
        <v>3</v>
      </c>
      <c r="U172" s="39" t="s">
        <v>48</v>
      </c>
      <c r="V172" s="31"/>
      <c r="W172" s="155">
        <f t="shared" si="26"/>
        <v>0</v>
      </c>
      <c r="X172" s="155">
        <v>0.0033</v>
      </c>
      <c r="Y172" s="155">
        <f t="shared" si="27"/>
        <v>0.0033</v>
      </c>
      <c r="Z172" s="155">
        <v>0</v>
      </c>
      <c r="AA172" s="156">
        <f t="shared" si="28"/>
        <v>0</v>
      </c>
      <c r="AR172" s="13" t="s">
        <v>152</v>
      </c>
      <c r="AT172" s="13" t="s">
        <v>148</v>
      </c>
      <c r="AU172" s="13" t="s">
        <v>98</v>
      </c>
      <c r="AY172" s="13" t="s">
        <v>147</v>
      </c>
      <c r="BE172" s="96">
        <f t="shared" si="29"/>
        <v>0</v>
      </c>
      <c r="BF172" s="96">
        <f t="shared" si="30"/>
        <v>0</v>
      </c>
      <c r="BG172" s="96">
        <f t="shared" si="31"/>
        <v>0</v>
      </c>
      <c r="BH172" s="96">
        <f t="shared" si="32"/>
        <v>0</v>
      </c>
      <c r="BI172" s="96">
        <f t="shared" si="33"/>
        <v>0</v>
      </c>
      <c r="BJ172" s="13" t="s">
        <v>23</v>
      </c>
      <c r="BK172" s="96">
        <f t="shared" si="34"/>
        <v>0</v>
      </c>
      <c r="BL172" s="13" t="s">
        <v>152</v>
      </c>
      <c r="BM172" s="13" t="s">
        <v>287</v>
      </c>
    </row>
    <row r="173" spans="2:65" s="1" customFormat="1" ht="31.5" customHeight="1">
      <c r="B173" s="121"/>
      <c r="C173" s="150" t="s">
        <v>288</v>
      </c>
      <c r="D173" s="150" t="s">
        <v>148</v>
      </c>
      <c r="E173" s="151" t="s">
        <v>289</v>
      </c>
      <c r="F173" s="232" t="s">
        <v>290</v>
      </c>
      <c r="G173" s="233"/>
      <c r="H173" s="233"/>
      <c r="I173" s="233"/>
      <c r="J173" s="152" t="s">
        <v>213</v>
      </c>
      <c r="K173" s="153">
        <v>16</v>
      </c>
      <c r="L173" s="234">
        <v>0</v>
      </c>
      <c r="M173" s="233"/>
      <c r="N173" s="235">
        <f t="shared" si="25"/>
        <v>0</v>
      </c>
      <c r="O173" s="233"/>
      <c r="P173" s="233"/>
      <c r="Q173" s="233"/>
      <c r="R173" s="123"/>
      <c r="T173" s="154" t="s">
        <v>3</v>
      </c>
      <c r="U173" s="39" t="s">
        <v>48</v>
      </c>
      <c r="V173" s="31"/>
      <c r="W173" s="155">
        <f t="shared" si="26"/>
        <v>0</v>
      </c>
      <c r="X173" s="155">
        <v>0.00482</v>
      </c>
      <c r="Y173" s="155">
        <f t="shared" si="27"/>
        <v>0.07712</v>
      </c>
      <c r="Z173" s="155">
        <v>0</v>
      </c>
      <c r="AA173" s="156">
        <f t="shared" si="28"/>
        <v>0</v>
      </c>
      <c r="AR173" s="13" t="s">
        <v>152</v>
      </c>
      <c r="AT173" s="13" t="s">
        <v>148</v>
      </c>
      <c r="AU173" s="13" t="s">
        <v>98</v>
      </c>
      <c r="AY173" s="13" t="s">
        <v>147</v>
      </c>
      <c r="BE173" s="96">
        <f t="shared" si="29"/>
        <v>0</v>
      </c>
      <c r="BF173" s="96">
        <f t="shared" si="30"/>
        <v>0</v>
      </c>
      <c r="BG173" s="96">
        <f t="shared" si="31"/>
        <v>0</v>
      </c>
      <c r="BH173" s="96">
        <f t="shared" si="32"/>
        <v>0</v>
      </c>
      <c r="BI173" s="96">
        <f t="shared" si="33"/>
        <v>0</v>
      </c>
      <c r="BJ173" s="13" t="s">
        <v>23</v>
      </c>
      <c r="BK173" s="96">
        <f t="shared" si="34"/>
        <v>0</v>
      </c>
      <c r="BL173" s="13" t="s">
        <v>152</v>
      </c>
      <c r="BM173" s="13" t="s">
        <v>291</v>
      </c>
    </row>
    <row r="174" spans="2:65" s="1" customFormat="1" ht="22.5" customHeight="1">
      <c r="B174" s="121"/>
      <c r="C174" s="150" t="s">
        <v>292</v>
      </c>
      <c r="D174" s="150" t="s">
        <v>148</v>
      </c>
      <c r="E174" s="151" t="s">
        <v>293</v>
      </c>
      <c r="F174" s="232" t="s">
        <v>294</v>
      </c>
      <c r="G174" s="233"/>
      <c r="H174" s="233"/>
      <c r="I174" s="233"/>
      <c r="J174" s="152" t="s">
        <v>213</v>
      </c>
      <c r="K174" s="153">
        <v>17</v>
      </c>
      <c r="L174" s="234">
        <v>0</v>
      </c>
      <c r="M174" s="233"/>
      <c r="N174" s="235">
        <f t="shared" si="25"/>
        <v>0</v>
      </c>
      <c r="O174" s="233"/>
      <c r="P174" s="233"/>
      <c r="Q174" s="233"/>
      <c r="R174" s="123"/>
      <c r="T174" s="154" t="s">
        <v>3</v>
      </c>
      <c r="U174" s="39" t="s">
        <v>48</v>
      </c>
      <c r="V174" s="31"/>
      <c r="W174" s="155">
        <f t="shared" si="26"/>
        <v>0</v>
      </c>
      <c r="X174" s="155">
        <v>0</v>
      </c>
      <c r="Y174" s="155">
        <f t="shared" si="27"/>
        <v>0</v>
      </c>
      <c r="Z174" s="155">
        <v>0</v>
      </c>
      <c r="AA174" s="156">
        <f t="shared" si="28"/>
        <v>0</v>
      </c>
      <c r="AR174" s="13" t="s">
        <v>152</v>
      </c>
      <c r="AT174" s="13" t="s">
        <v>148</v>
      </c>
      <c r="AU174" s="13" t="s">
        <v>98</v>
      </c>
      <c r="AY174" s="13" t="s">
        <v>147</v>
      </c>
      <c r="BE174" s="96">
        <f t="shared" si="29"/>
        <v>0</v>
      </c>
      <c r="BF174" s="96">
        <f t="shared" si="30"/>
        <v>0</v>
      </c>
      <c r="BG174" s="96">
        <f t="shared" si="31"/>
        <v>0</v>
      </c>
      <c r="BH174" s="96">
        <f t="shared" si="32"/>
        <v>0</v>
      </c>
      <c r="BI174" s="96">
        <f t="shared" si="33"/>
        <v>0</v>
      </c>
      <c r="BJ174" s="13" t="s">
        <v>23</v>
      </c>
      <c r="BK174" s="96">
        <f t="shared" si="34"/>
        <v>0</v>
      </c>
      <c r="BL174" s="13" t="s">
        <v>152</v>
      </c>
      <c r="BM174" s="13" t="s">
        <v>295</v>
      </c>
    </row>
    <row r="175" spans="2:65" s="1" customFormat="1" ht="31.5" customHeight="1">
      <c r="B175" s="121"/>
      <c r="C175" s="150" t="s">
        <v>296</v>
      </c>
      <c r="D175" s="150" t="s">
        <v>148</v>
      </c>
      <c r="E175" s="151" t="s">
        <v>297</v>
      </c>
      <c r="F175" s="232" t="s">
        <v>298</v>
      </c>
      <c r="G175" s="233"/>
      <c r="H175" s="233"/>
      <c r="I175" s="233"/>
      <c r="J175" s="152" t="s">
        <v>261</v>
      </c>
      <c r="K175" s="153">
        <v>4</v>
      </c>
      <c r="L175" s="234">
        <v>0</v>
      </c>
      <c r="M175" s="233"/>
      <c r="N175" s="235">
        <f t="shared" si="25"/>
        <v>0</v>
      </c>
      <c r="O175" s="233"/>
      <c r="P175" s="233"/>
      <c r="Q175" s="233"/>
      <c r="R175" s="123"/>
      <c r="T175" s="154" t="s">
        <v>3</v>
      </c>
      <c r="U175" s="39" t="s">
        <v>48</v>
      </c>
      <c r="V175" s="31"/>
      <c r="W175" s="155">
        <f t="shared" si="26"/>
        <v>0</v>
      </c>
      <c r="X175" s="155">
        <v>0.46005</v>
      </c>
      <c r="Y175" s="155">
        <f t="shared" si="27"/>
        <v>1.8402</v>
      </c>
      <c r="Z175" s="155">
        <v>0</v>
      </c>
      <c r="AA175" s="156">
        <f t="shared" si="28"/>
        <v>0</v>
      </c>
      <c r="AR175" s="13" t="s">
        <v>152</v>
      </c>
      <c r="AT175" s="13" t="s">
        <v>148</v>
      </c>
      <c r="AU175" s="13" t="s">
        <v>98</v>
      </c>
      <c r="AY175" s="13" t="s">
        <v>147</v>
      </c>
      <c r="BE175" s="96">
        <f t="shared" si="29"/>
        <v>0</v>
      </c>
      <c r="BF175" s="96">
        <f t="shared" si="30"/>
        <v>0</v>
      </c>
      <c r="BG175" s="96">
        <f t="shared" si="31"/>
        <v>0</v>
      </c>
      <c r="BH175" s="96">
        <f t="shared" si="32"/>
        <v>0</v>
      </c>
      <c r="BI175" s="96">
        <f t="shared" si="33"/>
        <v>0</v>
      </c>
      <c r="BJ175" s="13" t="s">
        <v>23</v>
      </c>
      <c r="BK175" s="96">
        <f t="shared" si="34"/>
        <v>0</v>
      </c>
      <c r="BL175" s="13" t="s">
        <v>152</v>
      </c>
      <c r="BM175" s="13" t="s">
        <v>299</v>
      </c>
    </row>
    <row r="176" spans="2:63" s="9" customFormat="1" ht="29.25" customHeight="1">
      <c r="B176" s="139"/>
      <c r="C176" s="140"/>
      <c r="D176" s="149" t="s">
        <v>113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246">
        <f>BK176</f>
        <v>0</v>
      </c>
      <c r="O176" s="247"/>
      <c r="P176" s="247"/>
      <c r="Q176" s="247"/>
      <c r="R176" s="142"/>
      <c r="T176" s="143"/>
      <c r="U176" s="140"/>
      <c r="V176" s="140"/>
      <c r="W176" s="144">
        <f>W177</f>
        <v>0</v>
      </c>
      <c r="X176" s="140"/>
      <c r="Y176" s="144">
        <f>Y177</f>
        <v>0.03102</v>
      </c>
      <c r="Z176" s="140"/>
      <c r="AA176" s="145">
        <f>AA177</f>
        <v>0</v>
      </c>
      <c r="AR176" s="146" t="s">
        <v>23</v>
      </c>
      <c r="AT176" s="147" t="s">
        <v>82</v>
      </c>
      <c r="AU176" s="147" t="s">
        <v>23</v>
      </c>
      <c r="AY176" s="146" t="s">
        <v>147</v>
      </c>
      <c r="BK176" s="148">
        <f>BK177</f>
        <v>0</v>
      </c>
    </row>
    <row r="177" spans="2:65" s="1" customFormat="1" ht="31.5" customHeight="1">
      <c r="B177" s="121"/>
      <c r="C177" s="150" t="s">
        <v>300</v>
      </c>
      <c r="D177" s="150" t="s">
        <v>148</v>
      </c>
      <c r="E177" s="151" t="s">
        <v>301</v>
      </c>
      <c r="F177" s="232" t="s">
        <v>302</v>
      </c>
      <c r="G177" s="233"/>
      <c r="H177" s="233"/>
      <c r="I177" s="233"/>
      <c r="J177" s="152" t="s">
        <v>200</v>
      </c>
      <c r="K177" s="153">
        <v>66</v>
      </c>
      <c r="L177" s="234">
        <v>0</v>
      </c>
      <c r="M177" s="233"/>
      <c r="N177" s="235">
        <f>ROUND(L177*K177,2)</f>
        <v>0</v>
      </c>
      <c r="O177" s="233"/>
      <c r="P177" s="233"/>
      <c r="Q177" s="233"/>
      <c r="R177" s="123"/>
      <c r="T177" s="154" t="s">
        <v>3</v>
      </c>
      <c r="U177" s="39" t="s">
        <v>48</v>
      </c>
      <c r="V177" s="31"/>
      <c r="W177" s="155">
        <f>V177*K177</f>
        <v>0</v>
      </c>
      <c r="X177" s="155">
        <v>0.00047</v>
      </c>
      <c r="Y177" s="155">
        <f>X177*K177</f>
        <v>0.03102</v>
      </c>
      <c r="Z177" s="155">
        <v>0</v>
      </c>
      <c r="AA177" s="156">
        <f>Z177*K177</f>
        <v>0</v>
      </c>
      <c r="AR177" s="13" t="s">
        <v>152</v>
      </c>
      <c r="AT177" s="13" t="s">
        <v>148</v>
      </c>
      <c r="AU177" s="13" t="s">
        <v>98</v>
      </c>
      <c r="AY177" s="13" t="s">
        <v>147</v>
      </c>
      <c r="BE177" s="96">
        <f>IF(U177="základní",N177,0)</f>
        <v>0</v>
      </c>
      <c r="BF177" s="96">
        <f>IF(U177="snížená",N177,0)</f>
        <v>0</v>
      </c>
      <c r="BG177" s="96">
        <f>IF(U177="zákl. přenesená",N177,0)</f>
        <v>0</v>
      </c>
      <c r="BH177" s="96">
        <f>IF(U177="sníž. přenesená",N177,0)</f>
        <v>0</v>
      </c>
      <c r="BI177" s="96">
        <f>IF(U177="nulová",N177,0)</f>
        <v>0</v>
      </c>
      <c r="BJ177" s="13" t="s">
        <v>23</v>
      </c>
      <c r="BK177" s="96">
        <f>ROUND(L177*K177,2)</f>
        <v>0</v>
      </c>
      <c r="BL177" s="13" t="s">
        <v>152</v>
      </c>
      <c r="BM177" s="13" t="s">
        <v>303</v>
      </c>
    </row>
    <row r="178" spans="2:63" s="9" customFormat="1" ht="29.25" customHeight="1">
      <c r="B178" s="139"/>
      <c r="C178" s="140"/>
      <c r="D178" s="149" t="s">
        <v>114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246">
        <f>BK178</f>
        <v>0</v>
      </c>
      <c r="O178" s="247"/>
      <c r="P178" s="247"/>
      <c r="Q178" s="247"/>
      <c r="R178" s="142"/>
      <c r="T178" s="143"/>
      <c r="U178" s="140"/>
      <c r="V178" s="140"/>
      <c r="W178" s="144">
        <f>W179</f>
        <v>0</v>
      </c>
      <c r="X178" s="140"/>
      <c r="Y178" s="144">
        <f>Y179</f>
        <v>0</v>
      </c>
      <c r="Z178" s="140"/>
      <c r="AA178" s="145">
        <f>AA179</f>
        <v>0</v>
      </c>
      <c r="AR178" s="146" t="s">
        <v>23</v>
      </c>
      <c r="AT178" s="147" t="s">
        <v>82</v>
      </c>
      <c r="AU178" s="147" t="s">
        <v>23</v>
      </c>
      <c r="AY178" s="146" t="s">
        <v>147</v>
      </c>
      <c r="BK178" s="148">
        <f>BK179</f>
        <v>0</v>
      </c>
    </row>
    <row r="179" spans="2:65" s="1" customFormat="1" ht="31.5" customHeight="1">
      <c r="B179" s="121"/>
      <c r="C179" s="150" t="s">
        <v>304</v>
      </c>
      <c r="D179" s="150" t="s">
        <v>148</v>
      </c>
      <c r="E179" s="151" t="s">
        <v>305</v>
      </c>
      <c r="F179" s="232" t="s">
        <v>306</v>
      </c>
      <c r="G179" s="233"/>
      <c r="H179" s="233"/>
      <c r="I179" s="233"/>
      <c r="J179" s="152" t="s">
        <v>183</v>
      </c>
      <c r="K179" s="153">
        <v>77.039</v>
      </c>
      <c r="L179" s="234">
        <v>0</v>
      </c>
      <c r="M179" s="233"/>
      <c r="N179" s="235">
        <f>ROUND(L179*K179,2)</f>
        <v>0</v>
      </c>
      <c r="O179" s="233"/>
      <c r="P179" s="233"/>
      <c r="Q179" s="233"/>
      <c r="R179" s="123"/>
      <c r="T179" s="154" t="s">
        <v>3</v>
      </c>
      <c r="U179" s="39" t="s">
        <v>48</v>
      </c>
      <c r="V179" s="31"/>
      <c r="W179" s="155">
        <f>V179*K179</f>
        <v>0</v>
      </c>
      <c r="X179" s="155">
        <v>0</v>
      </c>
      <c r="Y179" s="155">
        <f>X179*K179</f>
        <v>0</v>
      </c>
      <c r="Z179" s="155">
        <v>0</v>
      </c>
      <c r="AA179" s="156">
        <f>Z179*K179</f>
        <v>0</v>
      </c>
      <c r="AR179" s="13" t="s">
        <v>152</v>
      </c>
      <c r="AT179" s="13" t="s">
        <v>148</v>
      </c>
      <c r="AU179" s="13" t="s">
        <v>98</v>
      </c>
      <c r="AY179" s="13" t="s">
        <v>147</v>
      </c>
      <c r="BE179" s="96">
        <f>IF(U179="základní",N179,0)</f>
        <v>0</v>
      </c>
      <c r="BF179" s="96">
        <f>IF(U179="snížená",N179,0)</f>
        <v>0</v>
      </c>
      <c r="BG179" s="96">
        <f>IF(U179="zákl. přenesená",N179,0)</f>
        <v>0</v>
      </c>
      <c r="BH179" s="96">
        <f>IF(U179="sníž. přenesená",N179,0)</f>
        <v>0</v>
      </c>
      <c r="BI179" s="96">
        <f>IF(U179="nulová",N179,0)</f>
        <v>0</v>
      </c>
      <c r="BJ179" s="13" t="s">
        <v>23</v>
      </c>
      <c r="BK179" s="96">
        <f>ROUND(L179*K179,2)</f>
        <v>0</v>
      </c>
      <c r="BL179" s="13" t="s">
        <v>152</v>
      </c>
      <c r="BM179" s="13" t="s">
        <v>307</v>
      </c>
    </row>
    <row r="180" spans="2:63" s="9" customFormat="1" ht="36.75" customHeight="1">
      <c r="B180" s="139"/>
      <c r="C180" s="140"/>
      <c r="D180" s="141" t="s">
        <v>115</v>
      </c>
      <c r="E180" s="141"/>
      <c r="F180" s="141"/>
      <c r="G180" s="141"/>
      <c r="H180" s="141"/>
      <c r="I180" s="141"/>
      <c r="J180" s="141"/>
      <c r="K180" s="141"/>
      <c r="L180" s="141"/>
      <c r="M180" s="141"/>
      <c r="N180" s="248">
        <f>BK180</f>
        <v>0</v>
      </c>
      <c r="O180" s="249"/>
      <c r="P180" s="249"/>
      <c r="Q180" s="249"/>
      <c r="R180" s="142"/>
      <c r="T180" s="143"/>
      <c r="U180" s="140"/>
      <c r="V180" s="140"/>
      <c r="W180" s="144">
        <f>W181+W185+W188</f>
        <v>0</v>
      </c>
      <c r="X180" s="140"/>
      <c r="Y180" s="144">
        <f>Y181+Y185+Y188</f>
        <v>0.4205662</v>
      </c>
      <c r="Z180" s="140"/>
      <c r="AA180" s="145">
        <f>AA181+AA185+AA188</f>
        <v>0</v>
      </c>
      <c r="AR180" s="146" t="s">
        <v>98</v>
      </c>
      <c r="AT180" s="147" t="s">
        <v>82</v>
      </c>
      <c r="AU180" s="147" t="s">
        <v>83</v>
      </c>
      <c r="AY180" s="146" t="s">
        <v>147</v>
      </c>
      <c r="BK180" s="148">
        <f>BK181+BK185+BK188</f>
        <v>0</v>
      </c>
    </row>
    <row r="181" spans="2:63" s="9" customFormat="1" ht="19.5" customHeight="1">
      <c r="B181" s="139"/>
      <c r="C181" s="140"/>
      <c r="D181" s="149" t="s">
        <v>116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250">
        <f>BK181</f>
        <v>0</v>
      </c>
      <c r="O181" s="251"/>
      <c r="P181" s="251"/>
      <c r="Q181" s="251"/>
      <c r="R181" s="142"/>
      <c r="T181" s="143"/>
      <c r="U181" s="140"/>
      <c r="V181" s="140"/>
      <c r="W181" s="144">
        <f>SUM(W182:W184)</f>
        <v>0</v>
      </c>
      <c r="X181" s="140"/>
      <c r="Y181" s="144">
        <f>SUM(Y182:Y184)</f>
        <v>0.007486199999999999</v>
      </c>
      <c r="Z181" s="140"/>
      <c r="AA181" s="145">
        <f>SUM(AA182:AA184)</f>
        <v>0</v>
      </c>
      <c r="AR181" s="146" t="s">
        <v>98</v>
      </c>
      <c r="AT181" s="147" t="s">
        <v>82</v>
      </c>
      <c r="AU181" s="147" t="s">
        <v>23</v>
      </c>
      <c r="AY181" s="146" t="s">
        <v>147</v>
      </c>
      <c r="BK181" s="148">
        <f>SUM(BK182:BK184)</f>
        <v>0</v>
      </c>
    </row>
    <row r="182" spans="2:65" s="1" customFormat="1" ht="31.5" customHeight="1">
      <c r="B182" s="121"/>
      <c r="C182" s="150" t="s">
        <v>308</v>
      </c>
      <c r="D182" s="150" t="s">
        <v>148</v>
      </c>
      <c r="E182" s="151" t="s">
        <v>309</v>
      </c>
      <c r="F182" s="232" t="s">
        <v>310</v>
      </c>
      <c r="G182" s="233"/>
      <c r="H182" s="233"/>
      <c r="I182" s="233"/>
      <c r="J182" s="152" t="s">
        <v>200</v>
      </c>
      <c r="K182" s="153">
        <v>12.232</v>
      </c>
      <c r="L182" s="234">
        <v>0</v>
      </c>
      <c r="M182" s="233"/>
      <c r="N182" s="235">
        <f>ROUND(L182*K182,2)</f>
        <v>0</v>
      </c>
      <c r="O182" s="233"/>
      <c r="P182" s="233"/>
      <c r="Q182" s="233"/>
      <c r="R182" s="123"/>
      <c r="T182" s="154" t="s">
        <v>3</v>
      </c>
      <c r="U182" s="39" t="s">
        <v>48</v>
      </c>
      <c r="V182" s="31"/>
      <c r="W182" s="155">
        <f>V182*K182</f>
        <v>0</v>
      </c>
      <c r="X182" s="155">
        <v>0</v>
      </c>
      <c r="Y182" s="155">
        <f>X182*K182</f>
        <v>0</v>
      </c>
      <c r="Z182" s="155">
        <v>0</v>
      </c>
      <c r="AA182" s="156">
        <f>Z182*K182</f>
        <v>0</v>
      </c>
      <c r="AR182" s="13" t="s">
        <v>210</v>
      </c>
      <c r="AT182" s="13" t="s">
        <v>148</v>
      </c>
      <c r="AU182" s="13" t="s">
        <v>98</v>
      </c>
      <c r="AY182" s="13" t="s">
        <v>147</v>
      </c>
      <c r="BE182" s="96">
        <f>IF(U182="základní",N182,0)</f>
        <v>0</v>
      </c>
      <c r="BF182" s="96">
        <f>IF(U182="snížená",N182,0)</f>
        <v>0</v>
      </c>
      <c r="BG182" s="96">
        <f>IF(U182="zákl. přenesená",N182,0)</f>
        <v>0</v>
      </c>
      <c r="BH182" s="96">
        <f>IF(U182="sníž. přenesená",N182,0)</f>
        <v>0</v>
      </c>
      <c r="BI182" s="96">
        <f>IF(U182="nulová",N182,0)</f>
        <v>0</v>
      </c>
      <c r="BJ182" s="13" t="s">
        <v>23</v>
      </c>
      <c r="BK182" s="96">
        <f>ROUND(L182*K182,2)</f>
        <v>0</v>
      </c>
      <c r="BL182" s="13" t="s">
        <v>210</v>
      </c>
      <c r="BM182" s="13" t="s">
        <v>311</v>
      </c>
    </row>
    <row r="183" spans="2:65" s="1" customFormat="1" ht="31.5" customHeight="1">
      <c r="B183" s="121"/>
      <c r="C183" s="157" t="s">
        <v>312</v>
      </c>
      <c r="D183" s="157" t="s">
        <v>193</v>
      </c>
      <c r="E183" s="158" t="s">
        <v>313</v>
      </c>
      <c r="F183" s="236" t="s">
        <v>314</v>
      </c>
      <c r="G183" s="237"/>
      <c r="H183" s="237"/>
      <c r="I183" s="237"/>
      <c r="J183" s="159" t="s">
        <v>200</v>
      </c>
      <c r="K183" s="160">
        <v>12.477</v>
      </c>
      <c r="L183" s="238">
        <v>0</v>
      </c>
      <c r="M183" s="237"/>
      <c r="N183" s="239">
        <f>ROUND(L183*K183,2)</f>
        <v>0</v>
      </c>
      <c r="O183" s="233"/>
      <c r="P183" s="233"/>
      <c r="Q183" s="233"/>
      <c r="R183" s="123"/>
      <c r="T183" s="154" t="s">
        <v>3</v>
      </c>
      <c r="U183" s="39" t="s">
        <v>48</v>
      </c>
      <c r="V183" s="31"/>
      <c r="W183" s="155">
        <f>V183*K183</f>
        <v>0</v>
      </c>
      <c r="X183" s="155">
        <v>0.0006</v>
      </c>
      <c r="Y183" s="155">
        <f>X183*K183</f>
        <v>0.007486199999999999</v>
      </c>
      <c r="Z183" s="155">
        <v>0</v>
      </c>
      <c r="AA183" s="156">
        <f>Z183*K183</f>
        <v>0</v>
      </c>
      <c r="AR183" s="13" t="s">
        <v>276</v>
      </c>
      <c r="AT183" s="13" t="s">
        <v>193</v>
      </c>
      <c r="AU183" s="13" t="s">
        <v>98</v>
      </c>
      <c r="AY183" s="13" t="s">
        <v>147</v>
      </c>
      <c r="BE183" s="96">
        <f>IF(U183="základní",N183,0)</f>
        <v>0</v>
      </c>
      <c r="BF183" s="96">
        <f>IF(U183="snížená",N183,0)</f>
        <v>0</v>
      </c>
      <c r="BG183" s="96">
        <f>IF(U183="zákl. přenesená",N183,0)</f>
        <v>0</v>
      </c>
      <c r="BH183" s="96">
        <f>IF(U183="sníž. přenesená",N183,0)</f>
        <v>0</v>
      </c>
      <c r="BI183" s="96">
        <f>IF(U183="nulová",N183,0)</f>
        <v>0</v>
      </c>
      <c r="BJ183" s="13" t="s">
        <v>23</v>
      </c>
      <c r="BK183" s="96">
        <f>ROUND(L183*K183,2)</f>
        <v>0</v>
      </c>
      <c r="BL183" s="13" t="s">
        <v>210</v>
      </c>
      <c r="BM183" s="13" t="s">
        <v>315</v>
      </c>
    </row>
    <row r="184" spans="2:65" s="1" customFormat="1" ht="31.5" customHeight="1">
      <c r="B184" s="121"/>
      <c r="C184" s="150" t="s">
        <v>316</v>
      </c>
      <c r="D184" s="150" t="s">
        <v>148</v>
      </c>
      <c r="E184" s="151" t="s">
        <v>317</v>
      </c>
      <c r="F184" s="232" t="s">
        <v>318</v>
      </c>
      <c r="G184" s="233"/>
      <c r="H184" s="233"/>
      <c r="I184" s="233"/>
      <c r="J184" s="152" t="s">
        <v>183</v>
      </c>
      <c r="K184" s="153">
        <v>0.007</v>
      </c>
      <c r="L184" s="234">
        <v>0</v>
      </c>
      <c r="M184" s="233"/>
      <c r="N184" s="235">
        <f>ROUND(L184*K184,2)</f>
        <v>0</v>
      </c>
      <c r="O184" s="233"/>
      <c r="P184" s="233"/>
      <c r="Q184" s="233"/>
      <c r="R184" s="123"/>
      <c r="T184" s="154" t="s">
        <v>3</v>
      </c>
      <c r="U184" s="39" t="s">
        <v>48</v>
      </c>
      <c r="V184" s="31"/>
      <c r="W184" s="155">
        <f>V184*K184</f>
        <v>0</v>
      </c>
      <c r="X184" s="155">
        <v>0</v>
      </c>
      <c r="Y184" s="155">
        <f>X184*K184</f>
        <v>0</v>
      </c>
      <c r="Z184" s="155">
        <v>0</v>
      </c>
      <c r="AA184" s="156">
        <f>Z184*K184</f>
        <v>0</v>
      </c>
      <c r="AR184" s="13" t="s">
        <v>210</v>
      </c>
      <c r="AT184" s="13" t="s">
        <v>148</v>
      </c>
      <c r="AU184" s="13" t="s">
        <v>98</v>
      </c>
      <c r="AY184" s="13" t="s">
        <v>147</v>
      </c>
      <c r="BE184" s="96">
        <f>IF(U184="základní",N184,0)</f>
        <v>0</v>
      </c>
      <c r="BF184" s="96">
        <f>IF(U184="snížená",N184,0)</f>
        <v>0</v>
      </c>
      <c r="BG184" s="96">
        <f>IF(U184="zákl. přenesená",N184,0)</f>
        <v>0</v>
      </c>
      <c r="BH184" s="96">
        <f>IF(U184="sníž. přenesená",N184,0)</f>
        <v>0</v>
      </c>
      <c r="BI184" s="96">
        <f>IF(U184="nulová",N184,0)</f>
        <v>0</v>
      </c>
      <c r="BJ184" s="13" t="s">
        <v>23</v>
      </c>
      <c r="BK184" s="96">
        <f>ROUND(L184*K184,2)</f>
        <v>0</v>
      </c>
      <c r="BL184" s="13" t="s">
        <v>210</v>
      </c>
      <c r="BM184" s="13" t="s">
        <v>319</v>
      </c>
    </row>
    <row r="185" spans="2:63" s="9" customFormat="1" ht="29.25" customHeight="1">
      <c r="B185" s="139"/>
      <c r="C185" s="140"/>
      <c r="D185" s="149" t="s">
        <v>117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246">
        <f>BK185</f>
        <v>0</v>
      </c>
      <c r="O185" s="247"/>
      <c r="P185" s="247"/>
      <c r="Q185" s="247"/>
      <c r="R185" s="142"/>
      <c r="T185" s="143"/>
      <c r="U185" s="140"/>
      <c r="V185" s="140"/>
      <c r="W185" s="144">
        <f>SUM(W186:W187)</f>
        <v>0</v>
      </c>
      <c r="X185" s="140"/>
      <c r="Y185" s="144">
        <f>SUM(Y186:Y187)</f>
        <v>0.00352</v>
      </c>
      <c r="Z185" s="140"/>
      <c r="AA185" s="145">
        <f>SUM(AA186:AA187)</f>
        <v>0</v>
      </c>
      <c r="AR185" s="146" t="s">
        <v>98</v>
      </c>
      <c r="AT185" s="147" t="s">
        <v>82</v>
      </c>
      <c r="AU185" s="147" t="s">
        <v>23</v>
      </c>
      <c r="AY185" s="146" t="s">
        <v>147</v>
      </c>
      <c r="BK185" s="148">
        <f>SUM(BK186:BK187)</f>
        <v>0</v>
      </c>
    </row>
    <row r="186" spans="2:65" s="1" customFormat="1" ht="22.5" customHeight="1">
      <c r="B186" s="121"/>
      <c r="C186" s="150" t="s">
        <v>320</v>
      </c>
      <c r="D186" s="150" t="s">
        <v>148</v>
      </c>
      <c r="E186" s="151" t="s">
        <v>321</v>
      </c>
      <c r="F186" s="232" t="s">
        <v>322</v>
      </c>
      <c r="G186" s="233"/>
      <c r="H186" s="233"/>
      <c r="I186" s="233"/>
      <c r="J186" s="152" t="s">
        <v>261</v>
      </c>
      <c r="K186" s="153">
        <v>4</v>
      </c>
      <c r="L186" s="234">
        <v>0</v>
      </c>
      <c r="M186" s="233"/>
      <c r="N186" s="235">
        <f>ROUND(L186*K186,2)</f>
        <v>0</v>
      </c>
      <c r="O186" s="233"/>
      <c r="P186" s="233"/>
      <c r="Q186" s="233"/>
      <c r="R186" s="123"/>
      <c r="T186" s="154" t="s">
        <v>3</v>
      </c>
      <c r="U186" s="39" t="s">
        <v>48</v>
      </c>
      <c r="V186" s="31"/>
      <c r="W186" s="155">
        <f>V186*K186</f>
        <v>0</v>
      </c>
      <c r="X186" s="155">
        <v>0.00088</v>
      </c>
      <c r="Y186" s="155">
        <f>X186*K186</f>
        <v>0.00352</v>
      </c>
      <c r="Z186" s="155">
        <v>0</v>
      </c>
      <c r="AA186" s="156">
        <f>Z186*K186</f>
        <v>0</v>
      </c>
      <c r="AR186" s="13" t="s">
        <v>210</v>
      </c>
      <c r="AT186" s="13" t="s">
        <v>148</v>
      </c>
      <c r="AU186" s="13" t="s">
        <v>98</v>
      </c>
      <c r="AY186" s="13" t="s">
        <v>147</v>
      </c>
      <c r="BE186" s="96">
        <f>IF(U186="základní",N186,0)</f>
        <v>0</v>
      </c>
      <c r="BF186" s="96">
        <f>IF(U186="snížená",N186,0)</f>
        <v>0</v>
      </c>
      <c r="BG186" s="96">
        <f>IF(U186="zákl. přenesená",N186,0)</f>
        <v>0</v>
      </c>
      <c r="BH186" s="96">
        <f>IF(U186="sníž. přenesená",N186,0)</f>
        <v>0</v>
      </c>
      <c r="BI186" s="96">
        <f>IF(U186="nulová",N186,0)</f>
        <v>0</v>
      </c>
      <c r="BJ186" s="13" t="s">
        <v>23</v>
      </c>
      <c r="BK186" s="96">
        <f>ROUND(L186*K186,2)</f>
        <v>0</v>
      </c>
      <c r="BL186" s="13" t="s">
        <v>210</v>
      </c>
      <c r="BM186" s="13" t="s">
        <v>323</v>
      </c>
    </row>
    <row r="187" spans="2:65" s="1" customFormat="1" ht="31.5" customHeight="1">
      <c r="B187" s="121"/>
      <c r="C187" s="150" t="s">
        <v>324</v>
      </c>
      <c r="D187" s="150" t="s">
        <v>148</v>
      </c>
      <c r="E187" s="151" t="s">
        <v>325</v>
      </c>
      <c r="F187" s="232" t="s">
        <v>326</v>
      </c>
      <c r="G187" s="233"/>
      <c r="H187" s="233"/>
      <c r="I187" s="233"/>
      <c r="J187" s="152" t="s">
        <v>183</v>
      </c>
      <c r="K187" s="153">
        <v>0.004</v>
      </c>
      <c r="L187" s="234">
        <v>0</v>
      </c>
      <c r="M187" s="233"/>
      <c r="N187" s="235">
        <f>ROUND(L187*K187,2)</f>
        <v>0</v>
      </c>
      <c r="O187" s="233"/>
      <c r="P187" s="233"/>
      <c r="Q187" s="233"/>
      <c r="R187" s="123"/>
      <c r="T187" s="154" t="s">
        <v>3</v>
      </c>
      <c r="U187" s="39" t="s">
        <v>48</v>
      </c>
      <c r="V187" s="31"/>
      <c r="W187" s="155">
        <f>V187*K187</f>
        <v>0</v>
      </c>
      <c r="X187" s="155">
        <v>0</v>
      </c>
      <c r="Y187" s="155">
        <f>X187*K187</f>
        <v>0</v>
      </c>
      <c r="Z187" s="155">
        <v>0</v>
      </c>
      <c r="AA187" s="156">
        <f>Z187*K187</f>
        <v>0</v>
      </c>
      <c r="AR187" s="13" t="s">
        <v>210</v>
      </c>
      <c r="AT187" s="13" t="s">
        <v>148</v>
      </c>
      <c r="AU187" s="13" t="s">
        <v>98</v>
      </c>
      <c r="AY187" s="13" t="s">
        <v>147</v>
      </c>
      <c r="BE187" s="96">
        <f>IF(U187="základní",N187,0)</f>
        <v>0</v>
      </c>
      <c r="BF187" s="96">
        <f>IF(U187="snížená",N187,0)</f>
        <v>0</v>
      </c>
      <c r="BG187" s="96">
        <f>IF(U187="zákl. přenesená",N187,0)</f>
        <v>0</v>
      </c>
      <c r="BH187" s="96">
        <f>IF(U187="sníž. přenesená",N187,0)</f>
        <v>0</v>
      </c>
      <c r="BI187" s="96">
        <f>IF(U187="nulová",N187,0)</f>
        <v>0</v>
      </c>
      <c r="BJ187" s="13" t="s">
        <v>23</v>
      </c>
      <c r="BK187" s="96">
        <f>ROUND(L187*K187,2)</f>
        <v>0</v>
      </c>
      <c r="BL187" s="13" t="s">
        <v>210</v>
      </c>
      <c r="BM187" s="13" t="s">
        <v>327</v>
      </c>
    </row>
    <row r="188" spans="2:63" s="9" customFormat="1" ht="29.25" customHeight="1">
      <c r="B188" s="139"/>
      <c r="C188" s="140"/>
      <c r="D188" s="149" t="s">
        <v>118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246">
        <f>BK188</f>
        <v>0</v>
      </c>
      <c r="O188" s="247"/>
      <c r="P188" s="247"/>
      <c r="Q188" s="247"/>
      <c r="R188" s="142"/>
      <c r="T188" s="143"/>
      <c r="U188" s="140"/>
      <c r="V188" s="140"/>
      <c r="W188" s="144">
        <f>SUM(W189:W191)</f>
        <v>0</v>
      </c>
      <c r="X188" s="140"/>
      <c r="Y188" s="144">
        <f>SUM(Y189:Y191)</f>
        <v>0.40956</v>
      </c>
      <c r="Z188" s="140"/>
      <c r="AA188" s="145">
        <f>SUM(AA189:AA191)</f>
        <v>0</v>
      </c>
      <c r="AR188" s="146" t="s">
        <v>98</v>
      </c>
      <c r="AT188" s="147" t="s">
        <v>82</v>
      </c>
      <c r="AU188" s="147" t="s">
        <v>23</v>
      </c>
      <c r="AY188" s="146" t="s">
        <v>147</v>
      </c>
      <c r="BK188" s="148">
        <f>SUM(BK189:BK191)</f>
        <v>0</v>
      </c>
    </row>
    <row r="189" spans="2:65" s="1" customFormat="1" ht="31.5" customHeight="1">
      <c r="B189" s="121"/>
      <c r="C189" s="150" t="s">
        <v>328</v>
      </c>
      <c r="D189" s="150" t="s">
        <v>148</v>
      </c>
      <c r="E189" s="151" t="s">
        <v>329</v>
      </c>
      <c r="F189" s="232" t="s">
        <v>330</v>
      </c>
      <c r="G189" s="233"/>
      <c r="H189" s="233"/>
      <c r="I189" s="233"/>
      <c r="J189" s="152" t="s">
        <v>213</v>
      </c>
      <c r="K189" s="153">
        <v>29.2</v>
      </c>
      <c r="L189" s="234">
        <v>0</v>
      </c>
      <c r="M189" s="233"/>
      <c r="N189" s="235">
        <f>ROUND(L189*K189,2)</f>
        <v>0</v>
      </c>
      <c r="O189" s="233"/>
      <c r="P189" s="233"/>
      <c r="Q189" s="233"/>
      <c r="R189" s="123"/>
      <c r="T189" s="154" t="s">
        <v>3</v>
      </c>
      <c r="U189" s="39" t="s">
        <v>48</v>
      </c>
      <c r="V189" s="31"/>
      <c r="W189" s="155">
        <f>V189*K189</f>
        <v>0</v>
      </c>
      <c r="X189" s="155">
        <v>6E-05</v>
      </c>
      <c r="Y189" s="155">
        <f>X189*K189</f>
        <v>0.001752</v>
      </c>
      <c r="Z189" s="155">
        <v>0</v>
      </c>
      <c r="AA189" s="156">
        <f>Z189*K189</f>
        <v>0</v>
      </c>
      <c r="AR189" s="13" t="s">
        <v>210</v>
      </c>
      <c r="AT189" s="13" t="s">
        <v>148</v>
      </c>
      <c r="AU189" s="13" t="s">
        <v>98</v>
      </c>
      <c r="AY189" s="13" t="s">
        <v>147</v>
      </c>
      <c r="BE189" s="96">
        <f>IF(U189="základní",N189,0)</f>
        <v>0</v>
      </c>
      <c r="BF189" s="96">
        <f>IF(U189="snížená",N189,0)</f>
        <v>0</v>
      </c>
      <c r="BG189" s="96">
        <f>IF(U189="zákl. přenesená",N189,0)</f>
        <v>0</v>
      </c>
      <c r="BH189" s="96">
        <f>IF(U189="sníž. přenesená",N189,0)</f>
        <v>0</v>
      </c>
      <c r="BI189" s="96">
        <f>IF(U189="nulová",N189,0)</f>
        <v>0</v>
      </c>
      <c r="BJ189" s="13" t="s">
        <v>23</v>
      </c>
      <c r="BK189" s="96">
        <f>ROUND(L189*K189,2)</f>
        <v>0</v>
      </c>
      <c r="BL189" s="13" t="s">
        <v>210</v>
      </c>
      <c r="BM189" s="13" t="s">
        <v>331</v>
      </c>
    </row>
    <row r="190" spans="2:65" s="1" customFormat="1" ht="31.5" customHeight="1">
      <c r="B190" s="121"/>
      <c r="C190" s="157" t="s">
        <v>332</v>
      </c>
      <c r="D190" s="157" t="s">
        <v>193</v>
      </c>
      <c r="E190" s="158" t="s">
        <v>333</v>
      </c>
      <c r="F190" s="236" t="s">
        <v>334</v>
      </c>
      <c r="G190" s="237"/>
      <c r="H190" s="237"/>
      <c r="I190" s="237"/>
      <c r="J190" s="159" t="s">
        <v>213</v>
      </c>
      <c r="K190" s="160">
        <v>94.4</v>
      </c>
      <c r="L190" s="238">
        <v>0</v>
      </c>
      <c r="M190" s="237"/>
      <c r="N190" s="239">
        <f>ROUND(L190*K190,2)</f>
        <v>0</v>
      </c>
      <c r="O190" s="233"/>
      <c r="P190" s="233"/>
      <c r="Q190" s="233"/>
      <c r="R190" s="123"/>
      <c r="T190" s="154" t="s">
        <v>3</v>
      </c>
      <c r="U190" s="39" t="s">
        <v>48</v>
      </c>
      <c r="V190" s="31"/>
      <c r="W190" s="155">
        <f>V190*K190</f>
        <v>0</v>
      </c>
      <c r="X190" s="155">
        <v>0.00432</v>
      </c>
      <c r="Y190" s="155">
        <f>X190*K190</f>
        <v>0.407808</v>
      </c>
      <c r="Z190" s="155">
        <v>0</v>
      </c>
      <c r="AA190" s="156">
        <f>Z190*K190</f>
        <v>0</v>
      </c>
      <c r="AR190" s="13" t="s">
        <v>276</v>
      </c>
      <c r="AT190" s="13" t="s">
        <v>193</v>
      </c>
      <c r="AU190" s="13" t="s">
        <v>98</v>
      </c>
      <c r="AY190" s="13" t="s">
        <v>147</v>
      </c>
      <c r="BE190" s="96">
        <f>IF(U190="základní",N190,0)</f>
        <v>0</v>
      </c>
      <c r="BF190" s="96">
        <f>IF(U190="snížená",N190,0)</f>
        <v>0</v>
      </c>
      <c r="BG190" s="96">
        <f>IF(U190="zákl. přenesená",N190,0)</f>
        <v>0</v>
      </c>
      <c r="BH190" s="96">
        <f>IF(U190="sníž. přenesená",N190,0)</f>
        <v>0</v>
      </c>
      <c r="BI190" s="96">
        <f>IF(U190="nulová",N190,0)</f>
        <v>0</v>
      </c>
      <c r="BJ190" s="13" t="s">
        <v>23</v>
      </c>
      <c r="BK190" s="96">
        <f>ROUND(L190*K190,2)</f>
        <v>0</v>
      </c>
      <c r="BL190" s="13" t="s">
        <v>210</v>
      </c>
      <c r="BM190" s="13" t="s">
        <v>335</v>
      </c>
    </row>
    <row r="191" spans="2:65" s="1" customFormat="1" ht="31.5" customHeight="1">
      <c r="B191" s="121"/>
      <c r="C191" s="150" t="s">
        <v>336</v>
      </c>
      <c r="D191" s="150" t="s">
        <v>148</v>
      </c>
      <c r="E191" s="151" t="s">
        <v>337</v>
      </c>
      <c r="F191" s="232" t="s">
        <v>338</v>
      </c>
      <c r="G191" s="233"/>
      <c r="H191" s="233"/>
      <c r="I191" s="233"/>
      <c r="J191" s="152" t="s">
        <v>183</v>
      </c>
      <c r="K191" s="153">
        <v>0.41</v>
      </c>
      <c r="L191" s="234">
        <v>0</v>
      </c>
      <c r="M191" s="233"/>
      <c r="N191" s="235">
        <f>ROUND(L191*K191,2)</f>
        <v>0</v>
      </c>
      <c r="O191" s="233"/>
      <c r="P191" s="233"/>
      <c r="Q191" s="233"/>
      <c r="R191" s="123"/>
      <c r="T191" s="154" t="s">
        <v>3</v>
      </c>
      <c r="U191" s="39" t="s">
        <v>48</v>
      </c>
      <c r="V191" s="31"/>
      <c r="W191" s="155">
        <f>V191*K191</f>
        <v>0</v>
      </c>
      <c r="X191" s="155">
        <v>0</v>
      </c>
      <c r="Y191" s="155">
        <f>X191*K191</f>
        <v>0</v>
      </c>
      <c r="Z191" s="155">
        <v>0</v>
      </c>
      <c r="AA191" s="156">
        <f>Z191*K191</f>
        <v>0</v>
      </c>
      <c r="AR191" s="13" t="s">
        <v>210</v>
      </c>
      <c r="AT191" s="13" t="s">
        <v>148</v>
      </c>
      <c r="AU191" s="13" t="s">
        <v>98</v>
      </c>
      <c r="AY191" s="13" t="s">
        <v>147</v>
      </c>
      <c r="BE191" s="96">
        <f>IF(U191="základní",N191,0)</f>
        <v>0</v>
      </c>
      <c r="BF191" s="96">
        <f>IF(U191="snížená",N191,0)</f>
        <v>0</v>
      </c>
      <c r="BG191" s="96">
        <f>IF(U191="zákl. přenesená",N191,0)</f>
        <v>0</v>
      </c>
      <c r="BH191" s="96">
        <f>IF(U191="sníž. přenesená",N191,0)</f>
        <v>0</v>
      </c>
      <c r="BI191" s="96">
        <f>IF(U191="nulová",N191,0)</f>
        <v>0</v>
      </c>
      <c r="BJ191" s="13" t="s">
        <v>23</v>
      </c>
      <c r="BK191" s="96">
        <f>ROUND(L191*K191,2)</f>
        <v>0</v>
      </c>
      <c r="BL191" s="13" t="s">
        <v>210</v>
      </c>
      <c r="BM191" s="13" t="s">
        <v>339</v>
      </c>
    </row>
    <row r="192" spans="2:63" s="9" customFormat="1" ht="36.75" customHeight="1">
      <c r="B192" s="139"/>
      <c r="C192" s="140"/>
      <c r="D192" s="141" t="s">
        <v>119</v>
      </c>
      <c r="E192" s="141"/>
      <c r="F192" s="141"/>
      <c r="G192" s="141"/>
      <c r="H192" s="141"/>
      <c r="I192" s="141"/>
      <c r="J192" s="141"/>
      <c r="K192" s="141"/>
      <c r="L192" s="141"/>
      <c r="M192" s="141"/>
      <c r="N192" s="248">
        <f>BK192</f>
        <v>0</v>
      </c>
      <c r="O192" s="249"/>
      <c r="P192" s="249"/>
      <c r="Q192" s="249"/>
      <c r="R192" s="142"/>
      <c r="T192" s="143"/>
      <c r="U192" s="140"/>
      <c r="V192" s="140"/>
      <c r="W192" s="144">
        <f>W193+W196+W200</f>
        <v>0</v>
      </c>
      <c r="X192" s="140"/>
      <c r="Y192" s="144">
        <f>Y193+Y196+Y200</f>
        <v>0</v>
      </c>
      <c r="Z192" s="140"/>
      <c r="AA192" s="145">
        <f>AA193+AA196+AA200</f>
        <v>0</v>
      </c>
      <c r="AR192" s="146" t="s">
        <v>164</v>
      </c>
      <c r="AT192" s="147" t="s">
        <v>82</v>
      </c>
      <c r="AU192" s="147" t="s">
        <v>83</v>
      </c>
      <c r="AY192" s="146" t="s">
        <v>147</v>
      </c>
      <c r="BK192" s="148">
        <f>BK193+BK196+BK200</f>
        <v>0</v>
      </c>
    </row>
    <row r="193" spans="2:63" s="9" customFormat="1" ht="19.5" customHeight="1">
      <c r="B193" s="139"/>
      <c r="C193" s="140"/>
      <c r="D193" s="149" t="s">
        <v>120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250">
        <f>BK193</f>
        <v>0</v>
      </c>
      <c r="O193" s="251"/>
      <c r="P193" s="251"/>
      <c r="Q193" s="251"/>
      <c r="R193" s="142"/>
      <c r="T193" s="143"/>
      <c r="U193" s="140"/>
      <c r="V193" s="140"/>
      <c r="W193" s="144">
        <f>SUM(W194:W195)</f>
        <v>0</v>
      </c>
      <c r="X193" s="140"/>
      <c r="Y193" s="144">
        <f>SUM(Y194:Y195)</f>
        <v>0</v>
      </c>
      <c r="Z193" s="140"/>
      <c r="AA193" s="145">
        <f>SUM(AA194:AA195)</f>
        <v>0</v>
      </c>
      <c r="AR193" s="146" t="s">
        <v>164</v>
      </c>
      <c r="AT193" s="147" t="s">
        <v>82</v>
      </c>
      <c r="AU193" s="147" t="s">
        <v>23</v>
      </c>
      <c r="AY193" s="146" t="s">
        <v>147</v>
      </c>
      <c r="BK193" s="148">
        <f>SUM(BK194:BK195)</f>
        <v>0</v>
      </c>
    </row>
    <row r="194" spans="2:65" s="1" customFormat="1" ht="22.5" customHeight="1">
      <c r="B194" s="121"/>
      <c r="C194" s="150" t="s">
        <v>340</v>
      </c>
      <c r="D194" s="150" t="s">
        <v>148</v>
      </c>
      <c r="E194" s="151" t="s">
        <v>341</v>
      </c>
      <c r="F194" s="232" t="s">
        <v>342</v>
      </c>
      <c r="G194" s="233"/>
      <c r="H194" s="233"/>
      <c r="I194" s="233"/>
      <c r="J194" s="152" t="s">
        <v>343</v>
      </c>
      <c r="K194" s="153">
        <v>1</v>
      </c>
      <c r="L194" s="234">
        <v>0</v>
      </c>
      <c r="M194" s="233"/>
      <c r="N194" s="235">
        <f>ROUND(L194*K194,2)</f>
        <v>0</v>
      </c>
      <c r="O194" s="233"/>
      <c r="P194" s="233"/>
      <c r="Q194" s="233"/>
      <c r="R194" s="123"/>
      <c r="T194" s="154" t="s">
        <v>3</v>
      </c>
      <c r="U194" s="39" t="s">
        <v>48</v>
      </c>
      <c r="V194" s="31"/>
      <c r="W194" s="155">
        <f>V194*K194</f>
        <v>0</v>
      </c>
      <c r="X194" s="155">
        <v>0</v>
      </c>
      <c r="Y194" s="155">
        <f>X194*K194</f>
        <v>0</v>
      </c>
      <c r="Z194" s="155">
        <v>0</v>
      </c>
      <c r="AA194" s="156">
        <f>Z194*K194</f>
        <v>0</v>
      </c>
      <c r="AR194" s="13" t="s">
        <v>344</v>
      </c>
      <c r="AT194" s="13" t="s">
        <v>148</v>
      </c>
      <c r="AU194" s="13" t="s">
        <v>98</v>
      </c>
      <c r="AY194" s="13" t="s">
        <v>147</v>
      </c>
      <c r="BE194" s="96">
        <f>IF(U194="základní",N194,0)</f>
        <v>0</v>
      </c>
      <c r="BF194" s="96">
        <f>IF(U194="snížená",N194,0)</f>
        <v>0</v>
      </c>
      <c r="BG194" s="96">
        <f>IF(U194="zákl. přenesená",N194,0)</f>
        <v>0</v>
      </c>
      <c r="BH194" s="96">
        <f>IF(U194="sníž. přenesená",N194,0)</f>
        <v>0</v>
      </c>
      <c r="BI194" s="96">
        <f>IF(U194="nulová",N194,0)</f>
        <v>0</v>
      </c>
      <c r="BJ194" s="13" t="s">
        <v>23</v>
      </c>
      <c r="BK194" s="96">
        <f>ROUND(L194*K194,2)</f>
        <v>0</v>
      </c>
      <c r="BL194" s="13" t="s">
        <v>344</v>
      </c>
      <c r="BM194" s="13" t="s">
        <v>345</v>
      </c>
    </row>
    <row r="195" spans="2:65" s="1" customFormat="1" ht="22.5" customHeight="1">
      <c r="B195" s="121"/>
      <c r="C195" s="150" t="s">
        <v>346</v>
      </c>
      <c r="D195" s="150" t="s">
        <v>148</v>
      </c>
      <c r="E195" s="151" t="s">
        <v>347</v>
      </c>
      <c r="F195" s="232" t="s">
        <v>348</v>
      </c>
      <c r="G195" s="233"/>
      <c r="H195" s="233"/>
      <c r="I195" s="233"/>
      <c r="J195" s="152" t="s">
        <v>343</v>
      </c>
      <c r="K195" s="153">
        <v>1</v>
      </c>
      <c r="L195" s="234">
        <v>0</v>
      </c>
      <c r="M195" s="233"/>
      <c r="N195" s="235">
        <f>ROUND(L195*K195,2)</f>
        <v>0</v>
      </c>
      <c r="O195" s="233"/>
      <c r="P195" s="233"/>
      <c r="Q195" s="233"/>
      <c r="R195" s="123"/>
      <c r="T195" s="154" t="s">
        <v>3</v>
      </c>
      <c r="U195" s="39" t="s">
        <v>48</v>
      </c>
      <c r="V195" s="31"/>
      <c r="W195" s="155">
        <f>V195*K195</f>
        <v>0</v>
      </c>
      <c r="X195" s="155">
        <v>0</v>
      </c>
      <c r="Y195" s="155">
        <f>X195*K195</f>
        <v>0</v>
      </c>
      <c r="Z195" s="155">
        <v>0</v>
      </c>
      <c r="AA195" s="156">
        <f>Z195*K195</f>
        <v>0</v>
      </c>
      <c r="AR195" s="13" t="s">
        <v>344</v>
      </c>
      <c r="AT195" s="13" t="s">
        <v>148</v>
      </c>
      <c r="AU195" s="13" t="s">
        <v>98</v>
      </c>
      <c r="AY195" s="13" t="s">
        <v>147</v>
      </c>
      <c r="BE195" s="96">
        <f>IF(U195="základní",N195,0)</f>
        <v>0</v>
      </c>
      <c r="BF195" s="96">
        <f>IF(U195="snížená",N195,0)</f>
        <v>0</v>
      </c>
      <c r="BG195" s="96">
        <f>IF(U195="zákl. přenesená",N195,0)</f>
        <v>0</v>
      </c>
      <c r="BH195" s="96">
        <f>IF(U195="sníž. přenesená",N195,0)</f>
        <v>0</v>
      </c>
      <c r="BI195" s="96">
        <f>IF(U195="nulová",N195,0)</f>
        <v>0</v>
      </c>
      <c r="BJ195" s="13" t="s">
        <v>23</v>
      </c>
      <c r="BK195" s="96">
        <f>ROUND(L195*K195,2)</f>
        <v>0</v>
      </c>
      <c r="BL195" s="13" t="s">
        <v>344</v>
      </c>
      <c r="BM195" s="13" t="s">
        <v>349</v>
      </c>
    </row>
    <row r="196" spans="2:63" s="9" customFormat="1" ht="29.25" customHeight="1">
      <c r="B196" s="139"/>
      <c r="C196" s="140"/>
      <c r="D196" s="149" t="s">
        <v>121</v>
      </c>
      <c r="E196" s="149"/>
      <c r="F196" s="149"/>
      <c r="G196" s="149"/>
      <c r="H196" s="149"/>
      <c r="I196" s="149"/>
      <c r="J196" s="149"/>
      <c r="K196" s="149"/>
      <c r="L196" s="149"/>
      <c r="M196" s="149"/>
      <c r="N196" s="246">
        <f>BK196</f>
        <v>0</v>
      </c>
      <c r="O196" s="247"/>
      <c r="P196" s="247"/>
      <c r="Q196" s="247"/>
      <c r="R196" s="142"/>
      <c r="T196" s="143"/>
      <c r="U196" s="140"/>
      <c r="V196" s="140"/>
      <c r="W196" s="144">
        <f>SUM(W197:W199)</f>
        <v>0</v>
      </c>
      <c r="X196" s="140"/>
      <c r="Y196" s="144">
        <f>SUM(Y197:Y199)</f>
        <v>0</v>
      </c>
      <c r="Z196" s="140"/>
      <c r="AA196" s="145">
        <f>SUM(AA197:AA199)</f>
        <v>0</v>
      </c>
      <c r="AR196" s="146" t="s">
        <v>164</v>
      </c>
      <c r="AT196" s="147" t="s">
        <v>82</v>
      </c>
      <c r="AU196" s="147" t="s">
        <v>23</v>
      </c>
      <c r="AY196" s="146" t="s">
        <v>147</v>
      </c>
      <c r="BK196" s="148">
        <f>SUM(BK197:BK199)</f>
        <v>0</v>
      </c>
    </row>
    <row r="197" spans="2:65" s="1" customFormat="1" ht="22.5" customHeight="1">
      <c r="B197" s="121"/>
      <c r="C197" s="150" t="s">
        <v>350</v>
      </c>
      <c r="D197" s="150" t="s">
        <v>148</v>
      </c>
      <c r="E197" s="151" t="s">
        <v>351</v>
      </c>
      <c r="F197" s="232" t="s">
        <v>352</v>
      </c>
      <c r="G197" s="233"/>
      <c r="H197" s="233"/>
      <c r="I197" s="233"/>
      <c r="J197" s="152" t="s">
        <v>343</v>
      </c>
      <c r="K197" s="153">
        <v>1</v>
      </c>
      <c r="L197" s="234">
        <v>0</v>
      </c>
      <c r="M197" s="233"/>
      <c r="N197" s="235">
        <f>ROUND(L197*K197,2)</f>
        <v>0</v>
      </c>
      <c r="O197" s="233"/>
      <c r="P197" s="233"/>
      <c r="Q197" s="233"/>
      <c r="R197" s="123"/>
      <c r="T197" s="154" t="s">
        <v>3</v>
      </c>
      <c r="U197" s="39" t="s">
        <v>48</v>
      </c>
      <c r="V197" s="31"/>
      <c r="W197" s="155">
        <f>V197*K197</f>
        <v>0</v>
      </c>
      <c r="X197" s="155">
        <v>0</v>
      </c>
      <c r="Y197" s="155">
        <f>X197*K197</f>
        <v>0</v>
      </c>
      <c r="Z197" s="155">
        <v>0</v>
      </c>
      <c r="AA197" s="156">
        <f>Z197*K197</f>
        <v>0</v>
      </c>
      <c r="AR197" s="13" t="s">
        <v>344</v>
      </c>
      <c r="AT197" s="13" t="s">
        <v>148</v>
      </c>
      <c r="AU197" s="13" t="s">
        <v>98</v>
      </c>
      <c r="AY197" s="13" t="s">
        <v>147</v>
      </c>
      <c r="BE197" s="96">
        <f>IF(U197="základní",N197,0)</f>
        <v>0</v>
      </c>
      <c r="BF197" s="96">
        <f>IF(U197="snížená",N197,0)</f>
        <v>0</v>
      </c>
      <c r="BG197" s="96">
        <f>IF(U197="zákl. přenesená",N197,0)</f>
        <v>0</v>
      </c>
      <c r="BH197" s="96">
        <f>IF(U197="sníž. přenesená",N197,0)</f>
        <v>0</v>
      </c>
      <c r="BI197" s="96">
        <f>IF(U197="nulová",N197,0)</f>
        <v>0</v>
      </c>
      <c r="BJ197" s="13" t="s">
        <v>23</v>
      </c>
      <c r="BK197" s="96">
        <f>ROUND(L197*K197,2)</f>
        <v>0</v>
      </c>
      <c r="BL197" s="13" t="s">
        <v>344</v>
      </c>
      <c r="BM197" s="13" t="s">
        <v>353</v>
      </c>
    </row>
    <row r="198" spans="2:65" s="1" customFormat="1" ht="22.5" customHeight="1">
      <c r="B198" s="121"/>
      <c r="C198" s="150" t="s">
        <v>354</v>
      </c>
      <c r="D198" s="150" t="s">
        <v>148</v>
      </c>
      <c r="E198" s="151" t="s">
        <v>355</v>
      </c>
      <c r="F198" s="232" t="s">
        <v>356</v>
      </c>
      <c r="G198" s="233"/>
      <c r="H198" s="233"/>
      <c r="I198" s="233"/>
      <c r="J198" s="152" t="s">
        <v>343</v>
      </c>
      <c r="K198" s="153">
        <v>1</v>
      </c>
      <c r="L198" s="234">
        <v>0</v>
      </c>
      <c r="M198" s="233"/>
      <c r="N198" s="235">
        <f>ROUND(L198*K198,2)</f>
        <v>0</v>
      </c>
      <c r="O198" s="233"/>
      <c r="P198" s="233"/>
      <c r="Q198" s="233"/>
      <c r="R198" s="123"/>
      <c r="T198" s="154" t="s">
        <v>3</v>
      </c>
      <c r="U198" s="39" t="s">
        <v>48</v>
      </c>
      <c r="V198" s="31"/>
      <c r="W198" s="155">
        <f>V198*K198</f>
        <v>0</v>
      </c>
      <c r="X198" s="155">
        <v>0</v>
      </c>
      <c r="Y198" s="155">
        <f>X198*K198</f>
        <v>0</v>
      </c>
      <c r="Z198" s="155">
        <v>0</v>
      </c>
      <c r="AA198" s="156">
        <f>Z198*K198</f>
        <v>0</v>
      </c>
      <c r="AR198" s="13" t="s">
        <v>344</v>
      </c>
      <c r="AT198" s="13" t="s">
        <v>148</v>
      </c>
      <c r="AU198" s="13" t="s">
        <v>98</v>
      </c>
      <c r="AY198" s="13" t="s">
        <v>147</v>
      </c>
      <c r="BE198" s="96">
        <f>IF(U198="základní",N198,0)</f>
        <v>0</v>
      </c>
      <c r="BF198" s="96">
        <f>IF(U198="snížená",N198,0)</f>
        <v>0</v>
      </c>
      <c r="BG198" s="96">
        <f>IF(U198="zákl. přenesená",N198,0)</f>
        <v>0</v>
      </c>
      <c r="BH198" s="96">
        <f>IF(U198="sníž. přenesená",N198,0)</f>
        <v>0</v>
      </c>
      <c r="BI198" s="96">
        <f>IF(U198="nulová",N198,0)</f>
        <v>0</v>
      </c>
      <c r="BJ198" s="13" t="s">
        <v>23</v>
      </c>
      <c r="BK198" s="96">
        <f>ROUND(L198*K198,2)</f>
        <v>0</v>
      </c>
      <c r="BL198" s="13" t="s">
        <v>344</v>
      </c>
      <c r="BM198" s="13" t="s">
        <v>357</v>
      </c>
    </row>
    <row r="199" spans="2:65" s="1" customFormat="1" ht="22.5" customHeight="1">
      <c r="B199" s="121"/>
      <c r="C199" s="150" t="s">
        <v>358</v>
      </c>
      <c r="D199" s="150" t="s">
        <v>148</v>
      </c>
      <c r="E199" s="151" t="s">
        <v>359</v>
      </c>
      <c r="F199" s="232" t="s">
        <v>360</v>
      </c>
      <c r="G199" s="233"/>
      <c r="H199" s="233"/>
      <c r="I199" s="233"/>
      <c r="J199" s="152" t="s">
        <v>343</v>
      </c>
      <c r="K199" s="153">
        <v>1</v>
      </c>
      <c r="L199" s="234">
        <v>0</v>
      </c>
      <c r="M199" s="233"/>
      <c r="N199" s="235">
        <f>ROUND(L199*K199,2)</f>
        <v>0</v>
      </c>
      <c r="O199" s="233"/>
      <c r="P199" s="233"/>
      <c r="Q199" s="233"/>
      <c r="R199" s="123"/>
      <c r="T199" s="154" t="s">
        <v>3</v>
      </c>
      <c r="U199" s="39" t="s">
        <v>48</v>
      </c>
      <c r="V199" s="31"/>
      <c r="W199" s="155">
        <f>V199*K199</f>
        <v>0</v>
      </c>
      <c r="X199" s="155">
        <v>0</v>
      </c>
      <c r="Y199" s="155">
        <f>X199*K199</f>
        <v>0</v>
      </c>
      <c r="Z199" s="155">
        <v>0</v>
      </c>
      <c r="AA199" s="156">
        <f>Z199*K199</f>
        <v>0</v>
      </c>
      <c r="AR199" s="13" t="s">
        <v>344</v>
      </c>
      <c r="AT199" s="13" t="s">
        <v>148</v>
      </c>
      <c r="AU199" s="13" t="s">
        <v>98</v>
      </c>
      <c r="AY199" s="13" t="s">
        <v>147</v>
      </c>
      <c r="BE199" s="96">
        <f>IF(U199="základní",N199,0)</f>
        <v>0</v>
      </c>
      <c r="BF199" s="96">
        <f>IF(U199="snížená",N199,0)</f>
        <v>0</v>
      </c>
      <c r="BG199" s="96">
        <f>IF(U199="zákl. přenesená",N199,0)</f>
        <v>0</v>
      </c>
      <c r="BH199" s="96">
        <f>IF(U199="sníž. přenesená",N199,0)</f>
        <v>0</v>
      </c>
      <c r="BI199" s="96">
        <f>IF(U199="nulová",N199,0)</f>
        <v>0</v>
      </c>
      <c r="BJ199" s="13" t="s">
        <v>23</v>
      </c>
      <c r="BK199" s="96">
        <f>ROUND(L199*K199,2)</f>
        <v>0</v>
      </c>
      <c r="BL199" s="13" t="s">
        <v>344</v>
      </c>
      <c r="BM199" s="13" t="s">
        <v>361</v>
      </c>
    </row>
    <row r="200" spans="2:63" s="9" customFormat="1" ht="29.25" customHeight="1">
      <c r="B200" s="139"/>
      <c r="C200" s="140"/>
      <c r="D200" s="149" t="s">
        <v>122</v>
      </c>
      <c r="E200" s="149"/>
      <c r="F200" s="149"/>
      <c r="G200" s="149"/>
      <c r="H200" s="149"/>
      <c r="I200" s="149"/>
      <c r="J200" s="149"/>
      <c r="K200" s="149"/>
      <c r="L200" s="149"/>
      <c r="M200" s="149"/>
      <c r="N200" s="246">
        <f>BK200</f>
        <v>0</v>
      </c>
      <c r="O200" s="247"/>
      <c r="P200" s="247"/>
      <c r="Q200" s="247"/>
      <c r="R200" s="142"/>
      <c r="T200" s="143"/>
      <c r="U200" s="140"/>
      <c r="V200" s="140"/>
      <c r="W200" s="144">
        <f>W201</f>
        <v>0</v>
      </c>
      <c r="X200" s="140"/>
      <c r="Y200" s="144">
        <f>Y201</f>
        <v>0</v>
      </c>
      <c r="Z200" s="140"/>
      <c r="AA200" s="145">
        <f>AA201</f>
        <v>0</v>
      </c>
      <c r="AR200" s="146" t="s">
        <v>164</v>
      </c>
      <c r="AT200" s="147" t="s">
        <v>82</v>
      </c>
      <c r="AU200" s="147" t="s">
        <v>23</v>
      </c>
      <c r="AY200" s="146" t="s">
        <v>147</v>
      </c>
      <c r="BK200" s="148">
        <f>BK201</f>
        <v>0</v>
      </c>
    </row>
    <row r="201" spans="2:65" s="1" customFormat="1" ht="22.5" customHeight="1">
      <c r="B201" s="121"/>
      <c r="C201" s="150" t="s">
        <v>362</v>
      </c>
      <c r="D201" s="150" t="s">
        <v>148</v>
      </c>
      <c r="E201" s="151" t="s">
        <v>363</v>
      </c>
      <c r="F201" s="232" t="s">
        <v>364</v>
      </c>
      <c r="G201" s="233"/>
      <c r="H201" s="233"/>
      <c r="I201" s="233"/>
      <c r="J201" s="152" t="s">
        <v>343</v>
      </c>
      <c r="K201" s="153">
        <v>1</v>
      </c>
      <c r="L201" s="234">
        <v>0</v>
      </c>
      <c r="M201" s="233"/>
      <c r="N201" s="235">
        <f>ROUND(L201*K201,2)</f>
        <v>0</v>
      </c>
      <c r="O201" s="233"/>
      <c r="P201" s="233"/>
      <c r="Q201" s="233"/>
      <c r="R201" s="123"/>
      <c r="T201" s="154" t="s">
        <v>3</v>
      </c>
      <c r="U201" s="39" t="s">
        <v>48</v>
      </c>
      <c r="V201" s="31"/>
      <c r="W201" s="155">
        <f>V201*K201</f>
        <v>0</v>
      </c>
      <c r="X201" s="155">
        <v>0</v>
      </c>
      <c r="Y201" s="155">
        <f>X201*K201</f>
        <v>0</v>
      </c>
      <c r="Z201" s="155">
        <v>0</v>
      </c>
      <c r="AA201" s="156">
        <f>Z201*K201</f>
        <v>0</v>
      </c>
      <c r="AR201" s="13" t="s">
        <v>344</v>
      </c>
      <c r="AT201" s="13" t="s">
        <v>148</v>
      </c>
      <c r="AU201" s="13" t="s">
        <v>98</v>
      </c>
      <c r="AY201" s="13" t="s">
        <v>147</v>
      </c>
      <c r="BE201" s="96">
        <f>IF(U201="základní",N201,0)</f>
        <v>0</v>
      </c>
      <c r="BF201" s="96">
        <f>IF(U201="snížená",N201,0)</f>
        <v>0</v>
      </c>
      <c r="BG201" s="96">
        <f>IF(U201="zákl. přenesená",N201,0)</f>
        <v>0</v>
      </c>
      <c r="BH201" s="96">
        <f>IF(U201="sníž. přenesená",N201,0)</f>
        <v>0</v>
      </c>
      <c r="BI201" s="96">
        <f>IF(U201="nulová",N201,0)</f>
        <v>0</v>
      </c>
      <c r="BJ201" s="13" t="s">
        <v>23</v>
      </c>
      <c r="BK201" s="96">
        <f>ROUND(L201*K201,2)</f>
        <v>0</v>
      </c>
      <c r="BL201" s="13" t="s">
        <v>344</v>
      </c>
      <c r="BM201" s="13" t="s">
        <v>365</v>
      </c>
    </row>
    <row r="202" spans="2:63" s="1" customFormat="1" ht="49.5" customHeight="1">
      <c r="B202" s="30"/>
      <c r="C202" s="31"/>
      <c r="D202" s="141" t="s">
        <v>366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240">
        <f aca="true" t="shared" si="35" ref="N202:N207">BK202</f>
        <v>0</v>
      </c>
      <c r="O202" s="241"/>
      <c r="P202" s="241"/>
      <c r="Q202" s="241"/>
      <c r="R202" s="32"/>
      <c r="T202" s="69"/>
      <c r="U202" s="31"/>
      <c r="V202" s="31"/>
      <c r="W202" s="31"/>
      <c r="X202" s="31"/>
      <c r="Y202" s="31"/>
      <c r="Z202" s="31"/>
      <c r="AA202" s="70"/>
      <c r="AT202" s="13" t="s">
        <v>82</v>
      </c>
      <c r="AU202" s="13" t="s">
        <v>83</v>
      </c>
      <c r="AY202" s="13" t="s">
        <v>367</v>
      </c>
      <c r="BK202" s="96">
        <f>SUM(BK203:BK207)</f>
        <v>0</v>
      </c>
    </row>
    <row r="203" spans="2:63" s="1" customFormat="1" ht="21.75" customHeight="1">
      <c r="B203" s="30"/>
      <c r="C203" s="161" t="s">
        <v>3</v>
      </c>
      <c r="D203" s="161" t="s">
        <v>148</v>
      </c>
      <c r="E203" s="162" t="s">
        <v>3</v>
      </c>
      <c r="F203" s="244" t="s">
        <v>3</v>
      </c>
      <c r="G203" s="245"/>
      <c r="H203" s="245"/>
      <c r="I203" s="245"/>
      <c r="J203" s="163" t="s">
        <v>3</v>
      </c>
      <c r="K203" s="164"/>
      <c r="L203" s="234"/>
      <c r="M203" s="243"/>
      <c r="N203" s="242">
        <f t="shared" si="35"/>
        <v>0</v>
      </c>
      <c r="O203" s="243"/>
      <c r="P203" s="243"/>
      <c r="Q203" s="243"/>
      <c r="R203" s="32"/>
      <c r="T203" s="154" t="s">
        <v>3</v>
      </c>
      <c r="U203" s="165" t="s">
        <v>48</v>
      </c>
      <c r="V203" s="31"/>
      <c r="W203" s="31"/>
      <c r="X203" s="31"/>
      <c r="Y203" s="31"/>
      <c r="Z203" s="31"/>
      <c r="AA203" s="70"/>
      <c r="AT203" s="13" t="s">
        <v>367</v>
      </c>
      <c r="AU203" s="13" t="s">
        <v>23</v>
      </c>
      <c r="AY203" s="13" t="s">
        <v>367</v>
      </c>
      <c r="BE203" s="96">
        <f>IF(U203="základní",N203,0)</f>
        <v>0</v>
      </c>
      <c r="BF203" s="96">
        <f>IF(U203="snížená",N203,0)</f>
        <v>0</v>
      </c>
      <c r="BG203" s="96">
        <f>IF(U203="zákl. přenesená",N203,0)</f>
        <v>0</v>
      </c>
      <c r="BH203" s="96">
        <f>IF(U203="sníž. přenesená",N203,0)</f>
        <v>0</v>
      </c>
      <c r="BI203" s="96">
        <f>IF(U203="nulová",N203,0)</f>
        <v>0</v>
      </c>
      <c r="BJ203" s="13" t="s">
        <v>23</v>
      </c>
      <c r="BK203" s="96">
        <f>L203*K203</f>
        <v>0</v>
      </c>
    </row>
    <row r="204" spans="2:63" s="1" customFormat="1" ht="21.75" customHeight="1">
      <c r="B204" s="30"/>
      <c r="C204" s="161" t="s">
        <v>3</v>
      </c>
      <c r="D204" s="161" t="s">
        <v>148</v>
      </c>
      <c r="E204" s="162" t="s">
        <v>3</v>
      </c>
      <c r="F204" s="244" t="s">
        <v>3</v>
      </c>
      <c r="G204" s="245"/>
      <c r="H204" s="245"/>
      <c r="I204" s="245"/>
      <c r="J204" s="163" t="s">
        <v>3</v>
      </c>
      <c r="K204" s="164"/>
      <c r="L204" s="234"/>
      <c r="M204" s="243"/>
      <c r="N204" s="242">
        <f t="shared" si="35"/>
        <v>0</v>
      </c>
      <c r="O204" s="243"/>
      <c r="P204" s="243"/>
      <c r="Q204" s="243"/>
      <c r="R204" s="32"/>
      <c r="T204" s="154" t="s">
        <v>3</v>
      </c>
      <c r="U204" s="165" t="s">
        <v>48</v>
      </c>
      <c r="V204" s="31"/>
      <c r="W204" s="31"/>
      <c r="X204" s="31"/>
      <c r="Y204" s="31"/>
      <c r="Z204" s="31"/>
      <c r="AA204" s="70"/>
      <c r="AT204" s="13" t="s">
        <v>367</v>
      </c>
      <c r="AU204" s="13" t="s">
        <v>23</v>
      </c>
      <c r="AY204" s="13" t="s">
        <v>367</v>
      </c>
      <c r="BE204" s="96">
        <f>IF(U204="základní",N204,0)</f>
        <v>0</v>
      </c>
      <c r="BF204" s="96">
        <f>IF(U204="snížená",N204,0)</f>
        <v>0</v>
      </c>
      <c r="BG204" s="96">
        <f>IF(U204="zákl. přenesená",N204,0)</f>
        <v>0</v>
      </c>
      <c r="BH204" s="96">
        <f>IF(U204="sníž. přenesená",N204,0)</f>
        <v>0</v>
      </c>
      <c r="BI204" s="96">
        <f>IF(U204="nulová",N204,0)</f>
        <v>0</v>
      </c>
      <c r="BJ204" s="13" t="s">
        <v>23</v>
      </c>
      <c r="BK204" s="96">
        <f>L204*K204</f>
        <v>0</v>
      </c>
    </row>
    <row r="205" spans="2:63" s="1" customFormat="1" ht="21.75" customHeight="1">
      <c r="B205" s="30"/>
      <c r="C205" s="161" t="s">
        <v>3</v>
      </c>
      <c r="D205" s="161" t="s">
        <v>148</v>
      </c>
      <c r="E205" s="162" t="s">
        <v>3</v>
      </c>
      <c r="F205" s="244" t="s">
        <v>3</v>
      </c>
      <c r="G205" s="245"/>
      <c r="H205" s="245"/>
      <c r="I205" s="245"/>
      <c r="J205" s="163" t="s">
        <v>3</v>
      </c>
      <c r="K205" s="164"/>
      <c r="L205" s="234"/>
      <c r="M205" s="243"/>
      <c r="N205" s="242">
        <f t="shared" si="35"/>
        <v>0</v>
      </c>
      <c r="O205" s="243"/>
      <c r="P205" s="243"/>
      <c r="Q205" s="243"/>
      <c r="R205" s="32"/>
      <c r="T205" s="154" t="s">
        <v>3</v>
      </c>
      <c r="U205" s="165" t="s">
        <v>48</v>
      </c>
      <c r="V205" s="31"/>
      <c r="W205" s="31"/>
      <c r="X205" s="31"/>
      <c r="Y205" s="31"/>
      <c r="Z205" s="31"/>
      <c r="AA205" s="70"/>
      <c r="AT205" s="13" t="s">
        <v>367</v>
      </c>
      <c r="AU205" s="13" t="s">
        <v>23</v>
      </c>
      <c r="AY205" s="13" t="s">
        <v>367</v>
      </c>
      <c r="BE205" s="96">
        <f>IF(U205="základní",N205,0)</f>
        <v>0</v>
      </c>
      <c r="BF205" s="96">
        <f>IF(U205="snížená",N205,0)</f>
        <v>0</v>
      </c>
      <c r="BG205" s="96">
        <f>IF(U205="zákl. přenesená",N205,0)</f>
        <v>0</v>
      </c>
      <c r="BH205" s="96">
        <f>IF(U205="sníž. přenesená",N205,0)</f>
        <v>0</v>
      </c>
      <c r="BI205" s="96">
        <f>IF(U205="nulová",N205,0)</f>
        <v>0</v>
      </c>
      <c r="BJ205" s="13" t="s">
        <v>23</v>
      </c>
      <c r="BK205" s="96">
        <f>L205*K205</f>
        <v>0</v>
      </c>
    </row>
    <row r="206" spans="2:63" s="1" customFormat="1" ht="21.75" customHeight="1">
      <c r="B206" s="30"/>
      <c r="C206" s="161" t="s">
        <v>3</v>
      </c>
      <c r="D206" s="161" t="s">
        <v>148</v>
      </c>
      <c r="E206" s="162" t="s">
        <v>3</v>
      </c>
      <c r="F206" s="244" t="s">
        <v>3</v>
      </c>
      <c r="G206" s="245"/>
      <c r="H206" s="245"/>
      <c r="I206" s="245"/>
      <c r="J206" s="163" t="s">
        <v>3</v>
      </c>
      <c r="K206" s="164"/>
      <c r="L206" s="234"/>
      <c r="M206" s="243"/>
      <c r="N206" s="242">
        <f t="shared" si="35"/>
        <v>0</v>
      </c>
      <c r="O206" s="243"/>
      <c r="P206" s="243"/>
      <c r="Q206" s="243"/>
      <c r="R206" s="32"/>
      <c r="T206" s="154" t="s">
        <v>3</v>
      </c>
      <c r="U206" s="165" t="s">
        <v>48</v>
      </c>
      <c r="V206" s="31"/>
      <c r="W206" s="31"/>
      <c r="X206" s="31"/>
      <c r="Y206" s="31"/>
      <c r="Z206" s="31"/>
      <c r="AA206" s="70"/>
      <c r="AT206" s="13" t="s">
        <v>367</v>
      </c>
      <c r="AU206" s="13" t="s">
        <v>23</v>
      </c>
      <c r="AY206" s="13" t="s">
        <v>367</v>
      </c>
      <c r="BE206" s="96">
        <f>IF(U206="základní",N206,0)</f>
        <v>0</v>
      </c>
      <c r="BF206" s="96">
        <f>IF(U206="snížená",N206,0)</f>
        <v>0</v>
      </c>
      <c r="BG206" s="96">
        <f>IF(U206="zákl. přenesená",N206,0)</f>
        <v>0</v>
      </c>
      <c r="BH206" s="96">
        <f>IF(U206="sníž. přenesená",N206,0)</f>
        <v>0</v>
      </c>
      <c r="BI206" s="96">
        <f>IF(U206="nulová",N206,0)</f>
        <v>0</v>
      </c>
      <c r="BJ206" s="13" t="s">
        <v>23</v>
      </c>
      <c r="BK206" s="96">
        <f>L206*K206</f>
        <v>0</v>
      </c>
    </row>
    <row r="207" spans="2:63" s="1" customFormat="1" ht="21.75" customHeight="1">
      <c r="B207" s="30"/>
      <c r="C207" s="161" t="s">
        <v>3</v>
      </c>
      <c r="D207" s="161" t="s">
        <v>148</v>
      </c>
      <c r="E207" s="162" t="s">
        <v>3</v>
      </c>
      <c r="F207" s="244" t="s">
        <v>3</v>
      </c>
      <c r="G207" s="245"/>
      <c r="H207" s="245"/>
      <c r="I207" s="245"/>
      <c r="J207" s="163" t="s">
        <v>3</v>
      </c>
      <c r="K207" s="164"/>
      <c r="L207" s="234"/>
      <c r="M207" s="243"/>
      <c r="N207" s="242">
        <f t="shared" si="35"/>
        <v>0</v>
      </c>
      <c r="O207" s="243"/>
      <c r="P207" s="243"/>
      <c r="Q207" s="243"/>
      <c r="R207" s="32"/>
      <c r="T207" s="154" t="s">
        <v>3</v>
      </c>
      <c r="U207" s="165" t="s">
        <v>48</v>
      </c>
      <c r="V207" s="51"/>
      <c r="W207" s="51"/>
      <c r="X207" s="51"/>
      <c r="Y207" s="51"/>
      <c r="Z207" s="51"/>
      <c r="AA207" s="53"/>
      <c r="AT207" s="13" t="s">
        <v>367</v>
      </c>
      <c r="AU207" s="13" t="s">
        <v>23</v>
      </c>
      <c r="AY207" s="13" t="s">
        <v>367</v>
      </c>
      <c r="BE207" s="96">
        <f>IF(U207="základní",N207,0)</f>
        <v>0</v>
      </c>
      <c r="BF207" s="96">
        <f>IF(U207="snížená",N207,0)</f>
        <v>0</v>
      </c>
      <c r="BG207" s="96">
        <f>IF(U207="zákl. přenesená",N207,0)</f>
        <v>0</v>
      </c>
      <c r="BH207" s="96">
        <f>IF(U207="sníž. přenesená",N207,0)</f>
        <v>0</v>
      </c>
      <c r="BI207" s="96">
        <f>IF(U207="nulová",N207,0)</f>
        <v>0</v>
      </c>
      <c r="BJ207" s="13" t="s">
        <v>23</v>
      </c>
      <c r="BK207" s="96">
        <f>L207*K207</f>
        <v>0</v>
      </c>
    </row>
    <row r="208" spans="2:18" s="1" customFormat="1" ht="6.75" customHeight="1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</row>
  </sheetData>
  <sheetProtection/>
  <mergeCells count="270">
    <mergeCell ref="H1:K1"/>
    <mergeCell ref="S2:AC2"/>
    <mergeCell ref="N185:Q185"/>
    <mergeCell ref="N188:Q188"/>
    <mergeCell ref="N192:Q192"/>
    <mergeCell ref="N193:Q193"/>
    <mergeCell ref="N131:Q131"/>
    <mergeCell ref="N132:Q132"/>
    <mergeCell ref="N133:Q133"/>
    <mergeCell ref="N149:Q149"/>
    <mergeCell ref="N163:Q163"/>
    <mergeCell ref="N166:Q166"/>
    <mergeCell ref="N176:Q176"/>
    <mergeCell ref="N178:Q178"/>
    <mergeCell ref="N180:Q180"/>
    <mergeCell ref="N181:Q181"/>
    <mergeCell ref="N157:Q157"/>
    <mergeCell ref="N159:Q15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1:I201"/>
    <mergeCell ref="L201:M201"/>
    <mergeCell ref="N201:Q201"/>
    <mergeCell ref="F203:I203"/>
    <mergeCell ref="L203:M203"/>
    <mergeCell ref="N203:Q203"/>
    <mergeCell ref="N202:Q202"/>
    <mergeCell ref="F198:I198"/>
    <mergeCell ref="L198:M198"/>
    <mergeCell ref="N198:Q198"/>
    <mergeCell ref="F199:I199"/>
    <mergeCell ref="L199:M199"/>
    <mergeCell ref="N199:Q199"/>
    <mergeCell ref="N200:Q200"/>
    <mergeCell ref="F195:I195"/>
    <mergeCell ref="L195:M195"/>
    <mergeCell ref="N195:Q195"/>
    <mergeCell ref="F197:I197"/>
    <mergeCell ref="L197:M197"/>
    <mergeCell ref="N197:Q197"/>
    <mergeCell ref="N196:Q196"/>
    <mergeCell ref="F191:I191"/>
    <mergeCell ref="L191:M191"/>
    <mergeCell ref="N191:Q191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C121:Q121"/>
    <mergeCell ref="F123:P123"/>
    <mergeCell ref="M125:P125"/>
    <mergeCell ref="M127:Q127"/>
    <mergeCell ref="M128:Q128"/>
    <mergeCell ref="F130:I130"/>
    <mergeCell ref="L130:M130"/>
    <mergeCell ref="N130:Q130"/>
    <mergeCell ref="D111:H111"/>
    <mergeCell ref="N111:Q111"/>
    <mergeCell ref="D112:H112"/>
    <mergeCell ref="N112:Q112"/>
    <mergeCell ref="N113:Q113"/>
    <mergeCell ref="L115:Q115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5:Q105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203:D208">
      <formula1>"K,M"</formula1>
    </dataValidation>
    <dataValidation type="list" allowBlank="1" showInputMessage="1" showErrorMessage="1" error="Povoleny jsou hodnoty základní, snížená, zákl. přenesená, sníž. přenesená, nulová." sqref="U203:U20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Jitule-PC\Jitule</dc:creator>
  <cp:keywords/>
  <dc:description/>
  <cp:lastModifiedBy>Otcovsky</cp:lastModifiedBy>
  <dcterms:created xsi:type="dcterms:W3CDTF">2016-08-06T09:49:24Z</dcterms:created>
  <dcterms:modified xsi:type="dcterms:W3CDTF">2016-08-16T11:29:01Z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