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MU4\Common$\ONM\OSEM\VEŘEJNÉ ZAKÁZKY\2025\UNO - výměna oken\"/>
    </mc:Choice>
  </mc:AlternateContent>
  <xr:revisionPtr revIDLastSave="0" documentId="8_{B0C6CE98-5906-4A86-8850-28D39B1EDD5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kapitulace stavby" sheetId="1" r:id="rId1"/>
    <sheet name="696 - Výměna výplní otvor..." sheetId="2" r:id="rId2"/>
  </sheets>
  <definedNames>
    <definedName name="_xlnm._FilterDatabase" localSheetId="1" hidden="1">'696 - Výměna výplní otvor...'!$C$120:$K$232</definedName>
    <definedName name="_xlnm.Print_Titles" localSheetId="1">'696 - Výměna výplní otvor...'!$120:$120</definedName>
    <definedName name="_xlnm.Print_Titles" localSheetId="0">'Rekapitulace stavby'!$92:$92</definedName>
    <definedName name="_xlnm.Print_Area" localSheetId="1">'696 - Výměna výplní otvor...'!$C$4:$J$76,'696 - Výměna výplní otvor...'!$C$110:$J$232</definedName>
    <definedName name="_xlnm.Print_Area" localSheetId="0">'Rekapitulace stavby'!$D$4:$AO$76,'Rekapitulace stavby'!$C$82:$AQ$96</definedName>
  </definedNames>
  <calcPr calcId="181029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230" i="2"/>
  <c r="BH230" i="2"/>
  <c r="BG230" i="2"/>
  <c r="BF230" i="2"/>
  <c r="T230" i="2"/>
  <c r="R230" i="2"/>
  <c r="P230" i="2"/>
  <c r="P223" i="2"/>
  <c r="BI224" i="2"/>
  <c r="BH224" i="2"/>
  <c r="BG224" i="2"/>
  <c r="BF224" i="2"/>
  <c r="T224" i="2"/>
  <c r="T223" i="2" s="1"/>
  <c r="R224" i="2"/>
  <c r="R223" i="2" s="1"/>
  <c r="P224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3" i="2"/>
  <c r="BH213" i="2"/>
  <c r="BG213" i="2"/>
  <c r="BF213" i="2"/>
  <c r="T213" i="2"/>
  <c r="R213" i="2"/>
  <c r="P213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2" i="2"/>
  <c r="BH172" i="2"/>
  <c r="BG172" i="2"/>
  <c r="BF172" i="2"/>
  <c r="T172" i="2"/>
  <c r="T171" i="2"/>
  <c r="R172" i="2"/>
  <c r="R171" i="2" s="1"/>
  <c r="P172" i="2"/>
  <c r="P171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3" i="2"/>
  <c r="BH153" i="2"/>
  <c r="BG153" i="2"/>
  <c r="BF153" i="2"/>
  <c r="T153" i="2"/>
  <c r="R153" i="2"/>
  <c r="P153" i="2"/>
  <c r="BI148" i="2"/>
  <c r="BH148" i="2"/>
  <c r="BG148" i="2"/>
  <c r="BF148" i="2"/>
  <c r="T148" i="2"/>
  <c r="R148" i="2"/>
  <c r="P148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24" i="2"/>
  <c r="BH124" i="2"/>
  <c r="BG124" i="2"/>
  <c r="BF124" i="2"/>
  <c r="T124" i="2"/>
  <c r="R124" i="2"/>
  <c r="P124" i="2"/>
  <c r="F117" i="2"/>
  <c r="F115" i="2"/>
  <c r="E113" i="2"/>
  <c r="F89" i="2"/>
  <c r="F87" i="2"/>
  <c r="E85" i="2"/>
  <c r="J22" i="2"/>
  <c r="E22" i="2"/>
  <c r="J118" i="2" s="1"/>
  <c r="J21" i="2"/>
  <c r="J19" i="2"/>
  <c r="E19" i="2"/>
  <c r="J89" i="2" s="1"/>
  <c r="J18" i="2"/>
  <c r="J16" i="2"/>
  <c r="E16" i="2"/>
  <c r="F90" i="2" s="1"/>
  <c r="J15" i="2"/>
  <c r="J10" i="2"/>
  <c r="J115" i="2" s="1"/>
  <c r="L90" i="1"/>
  <c r="AM90" i="1"/>
  <c r="AM89" i="1"/>
  <c r="L89" i="1"/>
  <c r="AM87" i="1"/>
  <c r="L87" i="1"/>
  <c r="L85" i="1"/>
  <c r="L84" i="1"/>
  <c r="BK194" i="2"/>
  <c r="J133" i="2"/>
  <c r="J172" i="2"/>
  <c r="BK136" i="2"/>
  <c r="BK217" i="2"/>
  <c r="J207" i="2"/>
  <c r="J194" i="2"/>
  <c r="J184" i="2"/>
  <c r="BK172" i="2"/>
  <c r="J224" i="2"/>
  <c r="BK207" i="2"/>
  <c r="J187" i="2"/>
  <c r="BK177" i="2"/>
  <c r="BK153" i="2"/>
  <c r="BK140" i="2"/>
  <c r="AS94" i="1"/>
  <c r="J168" i="2"/>
  <c r="BK230" i="2"/>
  <c r="J198" i="2"/>
  <c r="BK168" i="2"/>
  <c r="BK158" i="2"/>
  <c r="BK148" i="2"/>
  <c r="J153" i="2"/>
  <c r="BK203" i="2"/>
  <c r="J165" i="2"/>
  <c r="BK198" i="2"/>
  <c r="J148" i="2"/>
  <c r="J213" i="2"/>
  <c r="J158" i="2"/>
  <c r="J180" i="2"/>
  <c r="J220" i="2"/>
  <c r="BK213" i="2"/>
  <c r="BK190" i="2"/>
  <c r="BK187" i="2"/>
  <c r="J177" i="2"/>
  <c r="J230" i="2"/>
  <c r="BK220" i="2"/>
  <c r="J203" i="2"/>
  <c r="J190" i="2"/>
  <c r="BK184" i="2"/>
  <c r="BK161" i="2"/>
  <c r="J136" i="2"/>
  <c r="BK133" i="2"/>
  <c r="J140" i="2"/>
  <c r="J124" i="2"/>
  <c r="J161" i="2"/>
  <c r="BK224" i="2"/>
  <c r="BK180" i="2"/>
  <c r="J217" i="2"/>
  <c r="BK165" i="2"/>
  <c r="BK124" i="2"/>
  <c r="R123" i="2" l="1"/>
  <c r="P147" i="2"/>
  <c r="T147" i="2"/>
  <c r="BK147" i="2"/>
  <c r="J147" i="2" s="1"/>
  <c r="J97" i="2" s="1"/>
  <c r="T157" i="2"/>
  <c r="T176" i="2"/>
  <c r="P123" i="2"/>
  <c r="P122" i="2" s="1"/>
  <c r="P157" i="2"/>
  <c r="P176" i="2"/>
  <c r="R197" i="2"/>
  <c r="BK123" i="2"/>
  <c r="J123" i="2"/>
  <c r="J96" i="2"/>
  <c r="T123" i="2"/>
  <c r="T122" i="2" s="1"/>
  <c r="R147" i="2"/>
  <c r="BK157" i="2"/>
  <c r="J157" i="2" s="1"/>
  <c r="J98" i="2" s="1"/>
  <c r="R157" i="2"/>
  <c r="BK176" i="2"/>
  <c r="J176" i="2" s="1"/>
  <c r="J101" i="2" s="1"/>
  <c r="R176" i="2"/>
  <c r="R175" i="2"/>
  <c r="BK197" i="2"/>
  <c r="J197" i="2" s="1"/>
  <c r="J102" i="2" s="1"/>
  <c r="P197" i="2"/>
  <c r="T197" i="2"/>
  <c r="BK171" i="2"/>
  <c r="J171" i="2"/>
  <c r="J99" i="2"/>
  <c r="BK223" i="2"/>
  <c r="J223" i="2" s="1"/>
  <c r="J103" i="2" s="1"/>
  <c r="BE140" i="2"/>
  <c r="J90" i="2"/>
  <c r="F118" i="2"/>
  <c r="BE187" i="2"/>
  <c r="BE198" i="2"/>
  <c r="J87" i="2"/>
  <c r="J117" i="2"/>
  <c r="BE136" i="2"/>
  <c r="BE153" i="2"/>
  <c r="BE161" i="2"/>
  <c r="BE165" i="2"/>
  <c r="BE172" i="2"/>
  <c r="BE177" i="2"/>
  <c r="BE184" i="2"/>
  <c r="BE207" i="2"/>
  <c r="BE217" i="2"/>
  <c r="BE220" i="2"/>
  <c r="BE230" i="2"/>
  <c r="BE168" i="2"/>
  <c r="BE180" i="2"/>
  <c r="BE190" i="2"/>
  <c r="BE194" i="2"/>
  <c r="BE203" i="2"/>
  <c r="BE213" i="2"/>
  <c r="BE224" i="2"/>
  <c r="BE133" i="2"/>
  <c r="BE158" i="2"/>
  <c r="BE124" i="2"/>
  <c r="BE148" i="2"/>
  <c r="F33" i="2"/>
  <c r="BB95" i="1" s="1"/>
  <c r="BB94" i="1" s="1"/>
  <c r="AX94" i="1" s="1"/>
  <c r="J32" i="2"/>
  <c r="AW95" i="1" s="1"/>
  <c r="F32" i="2"/>
  <c r="BA95" i="1"/>
  <c r="BA94" i="1" s="1"/>
  <c r="W30" i="1" s="1"/>
  <c r="F34" i="2"/>
  <c r="BC95" i="1"/>
  <c r="BC94" i="1" s="1"/>
  <c r="W32" i="1" s="1"/>
  <c r="F35" i="2"/>
  <c r="BD95" i="1"/>
  <c r="BD94" i="1" s="1"/>
  <c r="W33" i="1" s="1"/>
  <c r="T175" i="2" l="1"/>
  <c r="T121" i="2"/>
  <c r="P175" i="2"/>
  <c r="P121" i="2"/>
  <c r="AU95" i="1" s="1"/>
  <c r="AU94" i="1" s="1"/>
  <c r="R122" i="2"/>
  <c r="R121" i="2"/>
  <c r="BK122" i="2"/>
  <c r="BK121" i="2" s="1"/>
  <c r="J121" i="2" s="1"/>
  <c r="J94" i="2" s="1"/>
  <c r="BK175" i="2"/>
  <c r="J175" i="2" s="1"/>
  <c r="J100" i="2" s="1"/>
  <c r="AW94" i="1"/>
  <c r="AK30" i="1"/>
  <c r="F31" i="2"/>
  <c r="AZ95" i="1"/>
  <c r="AZ94" i="1"/>
  <c r="AV94" i="1"/>
  <c r="AK29" i="1" s="1"/>
  <c r="AY94" i="1"/>
  <c r="W31" i="1"/>
  <c r="J31" i="2"/>
  <c r="AV95" i="1" s="1"/>
  <c r="AT95" i="1" s="1"/>
  <c r="J122" i="2" l="1"/>
  <c r="J95" i="2"/>
  <c r="J28" i="2"/>
  <c r="AG95" i="1"/>
  <c r="AG94" i="1" s="1"/>
  <c r="AK26" i="1" s="1"/>
  <c r="AK35" i="1" s="1"/>
  <c r="W29" i="1"/>
  <c r="AT94" i="1"/>
  <c r="J37" i="2" l="1"/>
  <c r="AN94" i="1"/>
  <c r="AN95" i="1"/>
</calcChain>
</file>

<file path=xl/sharedStrings.xml><?xml version="1.0" encoding="utf-8"?>
<sst xmlns="http://schemas.openxmlformats.org/spreadsheetml/2006/main" count="1088" uniqueCount="301">
  <si>
    <t>Export Komplet</t>
  </si>
  <si>
    <t/>
  </si>
  <si>
    <t>2.0</t>
  </si>
  <si>
    <t>ZAMOK</t>
  </si>
  <si>
    <t>False</t>
  </si>
  <si>
    <t>{c53dfbe8-3c7a-492c-96f6-bbd0a574ff11}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</si>
  <si>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</si>
  <si>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</si>
  <si>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</si>
  <si>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</si>
  <si>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</si>
  <si>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</si>
  <si>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</si>
  <si>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</si>
  <si>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696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</si>
  <si>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</si>
  <si>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</si>
  <si>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výplní otvorů ubytovny UNO</t>
  </si>
  <si>
    <t>KSO:</t>
  </si>
  <si>
    <t>CC-CZ:</t>
  </si>
  <si>
    <t>Místo:</t>
  </si>
  <si>
    <t>V Dolíku 1, 2 a 3</t>
  </si>
  <si>
    <t>Datum:</t>
  </si>
  <si>
    <t>Zadavatel:</t>
  </si>
  <si>
    <t>IČ:</t>
  </si>
  <si>
    <t>00266027</t>
  </si>
  <si>
    <t>město Litvínov</t>
  </si>
  <si>
    <t>DIČ:</t>
  </si>
  <si>
    <t>CZ00266027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</si>
  <si>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</si>
  <si>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</si>
  <si>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</si>
  <si>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</si>
  <si>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</si>
  <si>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</si>
  <si>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</si>
  <si>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</si>
  <si>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</si>
  <si>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</si>
  <si>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</si>
  <si>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</si>
  <si>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</si>
  <si>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</si>
  <si>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</si>
  <si>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</si>
  <si>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</si>
  <si>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</si>
  <si>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</si>
  <si>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</si>
  <si>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</si>
  <si>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</si>
  <si>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</si>
  <si>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</si>
  <si>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</si>
  <si>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</si>
  <si>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</si>
  <si>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</si>
  <si>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</si>
  <si>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</si>
  <si>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</si>
  <si>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</si>
  <si>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</si>
  <si>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</si>
  <si>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</si>
  <si>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</si>
  <si>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</si>
  <si>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</si>
  <si>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</si>
  <si>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</si>
  <si>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</si>
  <si>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</si>
  <si>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</si>
  <si>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</si>
  <si>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</si>
  <si>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</si>
  <si>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</si>
  <si>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</si>
  <si>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</si>
  <si>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</si>
  <si>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</si>
  <si>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</si>
  <si>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</si>
  <si>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</si>
  <si>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</si>
  <si>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</si>
  <si>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</si>
  <si>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</si>
  <si>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</si>
  <si>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</si>
  <si>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</si>
  <si>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</si>
  <si>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</si>
  <si>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</si>
  <si>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</si>
  <si>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</si>
  <si>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</si>
  <si>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</si>
  <si>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</si>
  <si>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</si>
  <si>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</si>
  <si>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</si>
  <si>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</si>
  <si>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</si>
  <si>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</si>
  <si>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</si>
  <si>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</si>
  <si>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</si>
  <si>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</si>
  <si>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</si>
  <si>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</si>
  <si>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</si>
  <si>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</si>
  <si>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</si>
  <si>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</si>
  <si>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</si>
  <si>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</si>
  <si>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</si>
  <si>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</si>
  <si>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619995001</t>
  </si>
  <si>
    <t>Začištění omítek kolem oken, dveří, podlah nebo obkladů</t>
  </si>
  <si>
    <t>m</t>
  </si>
  <si>
    <t>4</t>
  </si>
  <si>
    <t>-1200498464</t>
  </si>
  <si>
    <t>PP</t>
  </si>
  <si>
    <t>Začištění omítek (s dodáním hmot) kolem oken, dveří, podlah, obkladů apod.</t>
  </si>
  <si>
    <t>Online PSC</t>
  </si>
  <si>
    <t>https://podminky.urs.cz/item/CS_URS_2025_01/619995001</t>
  </si>
  <si>
    <t>P</t>
  </si>
  <si>
    <t>Poznámka k položce:_x000D_
- položka obsahuje vyrovnání vnitřního a vnějšího ostění bílým tmelem s vyhlazením před montáží okna_x000D_
- položka obsahuje potažení vnitřního a vnějšího ostění bílým tmelem  a následným vyhlazením_x000D_
- šířka vnitřního ostění 150 mm_x000D_
- šířka vnějšího ostění 250 mm</t>
  </si>
  <si>
    <t>VV</t>
  </si>
  <si>
    <t>"vnitřní ostění" 4*(0,57+0,87)*2</t>
  </si>
  <si>
    <t>"vnější ostění" 4*(0,87+0,57+0,87)</t>
  </si>
  <si>
    <t>"vnitřní ostění" 61*((1,17+1,18)*2)</t>
  </si>
  <si>
    <t>"vnější ostění" 61*(1,17+1,18+1,17)</t>
  </si>
  <si>
    <t>Součet</t>
  </si>
  <si>
    <t>622143004</t>
  </si>
  <si>
    <t>Montáž omítkových samolepících začišťovacích profilů pro spojení s okenním rámem</t>
  </si>
  <si>
    <t>455664720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</si>
  <si>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</si>
  <si>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https://podminky.urs.cz/item/CS_URS_2025_01/622143004</t>
  </si>
  <si>
    <t>3</t>
  </si>
  <si>
    <t>M</t>
  </si>
  <si>
    <t>28342205</t>
  </si>
  <si>
    <t>profil napojovací okenní PVC s výztužnou tkaninou 6mm</t>
  </si>
  <si>
    <t>8</t>
  </si>
  <si>
    <t>656822962</t>
  </si>
  <si>
    <t>522,18</t>
  </si>
  <si>
    <t>522,18*1,15 'Přepočtené koeficientem množství</t>
  </si>
  <si>
    <t>629135102</t>
  </si>
  <si>
    <t>Vyrovnávací vrstva pod klempířské prvky z MC š přes 150 do 300 mm</t>
  </si>
  <si>
    <t>-1359427012</t>
  </si>
  <si>
    <t>Vyrovnávací vrstva z cementové malty pod klempířskými prvky šířky přes 150 do 300 mm</t>
  </si>
  <si>
    <t>https://podminky.urs.cz/item/CS_URS_2025_01/629135102</t>
  </si>
  <si>
    <t>Poznámka k položce:_x000D_
- vyrovnání a vyspádování zdiva vnějšího parapetu maltou cementovou nebo lehčenou</t>
  </si>
  <si>
    <t>4*0,87</t>
  </si>
  <si>
    <t>61*1,17</t>
  </si>
  <si>
    <t>9</t>
  </si>
  <si>
    <t>Ostatní konstrukce a práce, bourání</t>
  </si>
  <si>
    <t>5</t>
  </si>
  <si>
    <t>968062244</t>
  </si>
  <si>
    <t>Vybourání dřevěných rámů oken jednoduchých včetně křídel pl do 1 m2</t>
  </si>
  <si>
    <t>m2</t>
  </si>
  <si>
    <t>321449655</t>
  </si>
  <si>
    <t>Vybourání dřevěných rámů oken s křídly, dveřních zárubní, vrat, stěn, ostění nebo obkladů rámů oken s křídly jednoduchých, plochy do 1 m2</t>
  </si>
  <si>
    <t>https://podminky.urs.cz/item/CS_URS_2025_01/968062244</t>
  </si>
  <si>
    <t>4*(0,87*0,57)</t>
  </si>
  <si>
    <t>968062355</t>
  </si>
  <si>
    <t>Vybourání dřevěných rámů oken dvojitých včetně křídel pl do 2 m2</t>
  </si>
  <si>
    <t>-936381778</t>
  </si>
  <si>
    <t>Vybourání dřevěných rámů oken s křídly, dveřních zárubní, vrat, stěn, ostění nebo obkladů rámů oken s křídly dvojitých, plochy do 2 m2</t>
  </si>
  <si>
    <t>https://podminky.urs.cz/item/CS_URS_2025_01/968062355</t>
  </si>
  <si>
    <t>61*(1,17*1,18)</t>
  </si>
  <si>
    <t>997</t>
  </si>
  <si>
    <t>Doprava suti a vybouraných hmot</t>
  </si>
  <si>
    <t>7</t>
  </si>
  <si>
    <t>997013211</t>
  </si>
  <si>
    <t>Vnitrostaveništní doprava suti a vybouraných hmot pro budovy v do 6 m ručně</t>
  </si>
  <si>
    <t>t</t>
  </si>
  <si>
    <t>-1977413379</t>
  </si>
  <si>
    <t>Vnitrostaveništní doprava suti a vybouraných hmot vodorovně do 50 m s naložením ručně pro budovy a haly výšky do 6 m</t>
  </si>
  <si>
    <t>https://podminky.urs.cz/item/CS_URS_2025_01/997013211</t>
  </si>
  <si>
    <t>997013509</t>
  </si>
  <si>
    <t>Příplatek k odvozu suti a vybouraných hmot na skládku ZKD 1 km přes 1 km</t>
  </si>
  <si>
    <t>-1489709210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</si>
  <si>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</si>
  <si>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</si>
  <si>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5,446*15 'Přepočtené koeficientem množství</t>
  </si>
  <si>
    <t>997013511</t>
  </si>
  <si>
    <t>Odvoz suti a vybouraných hmot z meziskládky na skládku do 1 km s naložením a se složením</t>
  </si>
  <si>
    <t>200138123</t>
  </si>
  <si>
    <t>Odvoz suti a vybouraných hmot z meziskládky na skládku s naložením a se složením, na vzdálenost do 1 km</t>
  </si>
  <si>
    <t>https://podminky.urs.cz/item/CS_URS_2025_01/997013511</t>
  </si>
  <si>
    <t>10</t>
  </si>
  <si>
    <t>997013631</t>
  </si>
  <si>
    <t>Poplatek za uložení na skládce (skládkovné) stavebního odpadu směsného kód odpadu 17 09 04</t>
  </si>
  <si>
    <t>914952346</t>
  </si>
  <si>
    <t>Poplatek za uložení stavebního odpadu na skládce (skládkovné) směsného stavebního a demoličního zatříděného do Katalogu odpadů pod kódem 17 09 04</t>
  </si>
  <si>
    <t>https://podminky.urs.cz/item/CS_URS_2025_01/997013631</t>
  </si>
  <si>
    <t>998</t>
  </si>
  <si>
    <t>Přesun hmot</t>
  </si>
  <si>
    <t>11</t>
  </si>
  <si>
    <t>998018001</t>
  </si>
  <si>
    <t>Přesun hmot pro budovy ruční pro budovy v do 6 m</t>
  </si>
  <si>
    <t>989961722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</si>
  <si>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</si>
  <si>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https://podminky.urs.cz/item/CS_URS_2025_01/998018001</t>
  </si>
  <si>
    <t>PSV</t>
  </si>
  <si>
    <t>Práce a dodávky PSV</t>
  </si>
  <si>
    <t>764</t>
  </si>
  <si>
    <t>Konstrukce klempířské</t>
  </si>
  <si>
    <t>764002851</t>
  </si>
  <si>
    <t>Demontáž oplechování parapetů do suti</t>
  </si>
  <si>
    <t>16</t>
  </si>
  <si>
    <t>-1272449258</t>
  </si>
  <si>
    <t>Demontáž klempířských konstrukcí oplechování parapetů do suti</t>
  </si>
  <si>
    <t>https://podminky.urs.cz/item/CS_URS_2025_01/764002851</t>
  </si>
  <si>
    <t>13</t>
  </si>
  <si>
    <t>764206105</t>
  </si>
  <si>
    <t>Montáž oplechování rovných parapetů rš do 400 mm</t>
  </si>
  <si>
    <t>1410931084</t>
  </si>
  <si>
    <t>Montáž oplechování parapetů rovných, bez rohů, rozvinuté šířky do 400 mm</t>
  </si>
  <si>
    <t>https://podminky.urs.cz/item/CS_URS_2025_01/764206105</t>
  </si>
  <si>
    <t xml:space="preserve">Poznámka k položce:_x000D_
- položka obsahuje náklady na montáž vnějšího parapetu lepící montážní pěnou vč. tmelení spár bílým PU tmelem </t>
  </si>
  <si>
    <t>14</t>
  </si>
  <si>
    <t>19420835.1</t>
  </si>
  <si>
    <t>vnější parapet z bíle lakovaného Al plechu tl.1 mm, r.š 300 mm, délky 1180 mm</t>
  </si>
  <si>
    <t>kus</t>
  </si>
  <si>
    <t>32</t>
  </si>
  <si>
    <t>1847586775</t>
  </si>
  <si>
    <t>61</t>
  </si>
  <si>
    <t>15</t>
  </si>
  <si>
    <t>19420835.2</t>
  </si>
  <si>
    <t>vnější parapet z bíle lakovaného Al plechu tl.1 mm, r.š 300 mm, délky 570 mm</t>
  </si>
  <si>
    <t>24524461</t>
  </si>
  <si>
    <t>6079412.1</t>
  </si>
  <si>
    <t>koncovka PVC k vnějším parapetům - uzavřená, bílá, délky do 300 mm</t>
  </si>
  <si>
    <t>-194482303</t>
  </si>
  <si>
    <t>Poznámka k položce:_x000D_
Plastová uzavřená bočnice_x000D_
Universální koncovka pouze před omítku_x000D_
Délka: 50–400 mm</t>
  </si>
  <si>
    <t>(61+4)*2</t>
  </si>
  <si>
    <t>17</t>
  </si>
  <si>
    <t>998764121</t>
  </si>
  <si>
    <t>Přesun hmot tonážní pro konstrukce klempířské ruční v objektech v do 6 m</t>
  </si>
  <si>
    <t>-1086324377</t>
  </si>
  <si>
    <t>Přesun hmot pro konstrukce klempířské stanovený z hmotnosti přesunovaného materiálu vodorovná dopravní vzdálenost do 50 m ruční (bez užtití mechanizace) v objektech výšky do 6 m</t>
  </si>
  <si>
    <t>https://podminky.urs.cz/item/CS_URS_2025_01/998764121</t>
  </si>
  <si>
    <t>766</t>
  </si>
  <si>
    <t>Konstrukce truhlářské</t>
  </si>
  <si>
    <t>18</t>
  </si>
  <si>
    <t>766622131</t>
  </si>
  <si>
    <t>Montáž plastových oken plochy přes 1 m2 otevíravých v do 1,5 m s rámem do zdiva</t>
  </si>
  <si>
    <t>838606048</t>
  </si>
  <si>
    <t>Montáž oken plastových včetně montáže rámu plochy přes 1 m2 otevíravých do zdiva, výšky do 1,5 m</t>
  </si>
  <si>
    <t>https://podminky.urs.cz/item/CS_URS_2025_01/766622131</t>
  </si>
  <si>
    <t>Poznámka k položce:_x000D_
- šířka otvoru 1180 mm_x000D_
- výška otvoru 1170 mm</t>
  </si>
  <si>
    <t>61*(1,18*1,17)</t>
  </si>
  <si>
    <t>19</t>
  </si>
  <si>
    <t>61140051</t>
  </si>
  <si>
    <t>okno plastové otevíravé/sklopné dvojsklo přes plochu 1m2 do v 1,5m</t>
  </si>
  <si>
    <t>1406379778</t>
  </si>
  <si>
    <t>Poznámka k položce:_x000D_
- šířkavýrobku 1160 mm_x000D_
- výška výrobku 1150 mm vč. 30 mm podparapetní lišty</t>
  </si>
  <si>
    <t>61*(1,16*1,15)</t>
  </si>
  <si>
    <t>20</t>
  </si>
  <si>
    <t>766622216</t>
  </si>
  <si>
    <t>Montáž plastových oken plochy do 1 m2 otevíravých s rámem do zdiva</t>
  </si>
  <si>
    <t>1065202646</t>
  </si>
  <si>
    <t>Montáž oken plastových plochy do 1 m2 včetně montáže rámu otevíravých do zdiva</t>
  </si>
  <si>
    <t>https://podminky.urs.cz/item/CS_URS_2025_01/766622216</t>
  </si>
  <si>
    <t>Poznámka k položce:_x000D_
- šířka otvoru 870 mm_x000D_
- výška otvoru 570 mm</t>
  </si>
  <si>
    <t>61140049</t>
  </si>
  <si>
    <t>okno plastové sklopné dvojsklo do plochy 1m2</t>
  </si>
  <si>
    <t>991417332</t>
  </si>
  <si>
    <t>Poznámka k položce:_x000D_
- šířka výrobku 850 mm_x000D_
- výška výrobku 550 mm včetně podparapetní lišty</t>
  </si>
  <si>
    <t>4*(0,85*0,55)</t>
  </si>
  <si>
    <t>22</t>
  </si>
  <si>
    <t>766629214</t>
  </si>
  <si>
    <t>Příplatek k montáži oken za izolaci pro rovné ostění připojovací spára do 15 mm - páska</t>
  </si>
  <si>
    <t>123395574</t>
  </si>
  <si>
    <t>Montáž oken dřevěných Příplatek k cenám za izolaci mezi ostěním a rámem okna při rovném ostění, připojovací spára tl. do 15 mm, páska</t>
  </si>
  <si>
    <t>https://podminky.urs.cz/item/CS_URS_2025_01/766629214</t>
  </si>
  <si>
    <t>23</t>
  </si>
  <si>
    <t>998766121</t>
  </si>
  <si>
    <t>Přesun hmot tonážní pro kce truhlářské ruční v objektech v do 6 m</t>
  </si>
  <si>
    <t>143181387</t>
  </si>
  <si>
    <t>Přesun hmot pro konstrukce truhlářské stanovený z hmotnosti přesunovaného materiálu vodorovná dopravní vzdálenost do 50 m ruční (bez užití mechanizace) v objektech výšky do 6 m</t>
  </si>
  <si>
    <t>https://podminky.urs.cz/item/CS_URS_2025_01/998766121</t>
  </si>
  <si>
    <t>784</t>
  </si>
  <si>
    <t>Dokončovací práce - malby a tapety</t>
  </si>
  <si>
    <t>24</t>
  </si>
  <si>
    <t>784121001</t>
  </si>
  <si>
    <t>Oškrabání malby v místnostech v do 3,80 m</t>
  </si>
  <si>
    <t>-1279376152</t>
  </si>
  <si>
    <t>Oškrabání malby v místnostech výšky do 3,80 m</t>
  </si>
  <si>
    <t>https://podminky.urs.cz/item/CS_URS_2025_01/784121001</t>
  </si>
  <si>
    <t>"vnitřní ostění" 4*((0,57+0,87)*2)*0,2</t>
  </si>
  <si>
    <t>"vnitřní ostění" 61*((1,17+1,18)*2)*0,2</t>
  </si>
  <si>
    <t>25</t>
  </si>
  <si>
    <t>784181101</t>
  </si>
  <si>
    <t>Základní akrylátová jednonásobná bezbarvá penetrace podkladu v místnostech v do 3,80 m</t>
  </si>
  <si>
    <t>-1044377998</t>
  </si>
  <si>
    <t>Penetrace podkladu jednonásobná základní akrylátová bezbarvá v místnostech výšky do 3,80 m</t>
  </si>
  <si>
    <t>https://podminky.urs.cz/item/CS_URS_2025_01/784181101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</si>
</sst>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36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/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97013511" TargetMode="External"/><Relationship Id="rId13" Type="http://schemas.openxmlformats.org/officeDocument/2006/relationships/hyperlink" Target="https://podminky.urs.cz/item/CS_URS_2025_01/998764121" TargetMode="External"/><Relationship Id="rId18" Type="http://schemas.openxmlformats.org/officeDocument/2006/relationships/hyperlink" Target="https://podminky.urs.cz/item/CS_URS_2025_01/784121001" TargetMode="External"/><Relationship Id="rId3" Type="http://schemas.openxmlformats.org/officeDocument/2006/relationships/hyperlink" Target="https://podminky.urs.cz/item/CS_URS_2025_01/629135102" TargetMode="External"/><Relationship Id="rId7" Type="http://schemas.openxmlformats.org/officeDocument/2006/relationships/hyperlink" Target="https://podminky.urs.cz/item/CS_URS_2025_01/997013509" TargetMode="External"/><Relationship Id="rId12" Type="http://schemas.openxmlformats.org/officeDocument/2006/relationships/hyperlink" Target="https://podminky.urs.cz/item/CS_URS_2025_01/764206105" TargetMode="External"/><Relationship Id="rId17" Type="http://schemas.openxmlformats.org/officeDocument/2006/relationships/hyperlink" Target="https://podminky.urs.cz/item/CS_URS_2025_01/998766121" TargetMode="External"/><Relationship Id="rId2" Type="http://schemas.openxmlformats.org/officeDocument/2006/relationships/hyperlink" Target="https://podminky.urs.cz/item/CS_URS_2025_01/622143004" TargetMode="External"/><Relationship Id="rId16" Type="http://schemas.openxmlformats.org/officeDocument/2006/relationships/hyperlink" Target="https://podminky.urs.cz/item/CS_URS_2025_01/766629214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podminky.urs.cz/item/CS_URS_2025_01/619995001" TargetMode="External"/><Relationship Id="rId6" Type="http://schemas.openxmlformats.org/officeDocument/2006/relationships/hyperlink" Target="https://podminky.urs.cz/item/CS_URS_2025_01/997013211" TargetMode="External"/><Relationship Id="rId11" Type="http://schemas.openxmlformats.org/officeDocument/2006/relationships/hyperlink" Target="https://podminky.urs.cz/item/CS_URS_2025_01/764002851" TargetMode="External"/><Relationship Id="rId5" Type="http://schemas.openxmlformats.org/officeDocument/2006/relationships/hyperlink" Target="https://podminky.urs.cz/item/CS_URS_2025_01/968062355" TargetMode="External"/><Relationship Id="rId15" Type="http://schemas.openxmlformats.org/officeDocument/2006/relationships/hyperlink" Target="https://podminky.urs.cz/item/CS_URS_2025_01/766622216" TargetMode="External"/><Relationship Id="rId10" Type="http://schemas.openxmlformats.org/officeDocument/2006/relationships/hyperlink" Target="https://podminky.urs.cz/item/CS_URS_2025_01/998018001" TargetMode="External"/><Relationship Id="rId19" Type="http://schemas.openxmlformats.org/officeDocument/2006/relationships/hyperlink" Target="https://podminky.urs.cz/item/CS_URS_2025_01/784181101" TargetMode="External"/><Relationship Id="rId4" Type="http://schemas.openxmlformats.org/officeDocument/2006/relationships/hyperlink" Target="https://podminky.urs.cz/item/CS_URS_2025_01/968062244" TargetMode="External"/><Relationship Id="rId9" Type="http://schemas.openxmlformats.org/officeDocument/2006/relationships/hyperlink" Target="https://podminky.urs.cz/item/CS_URS_2025_01/997013631" TargetMode="External"/><Relationship Id="rId14" Type="http://schemas.openxmlformats.org/officeDocument/2006/relationships/hyperlink" Target="https://podminky.urs.cz/item/CS_URS_2025_01/7666221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AO9" sqref="AO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05" t="s">
        <v>14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R5" s="18"/>
      <c r="BE5" s="202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206" t="s">
        <v>17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R6" s="18"/>
      <c r="BE6" s="203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203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/>
      <c r="AR8" s="18"/>
      <c r="BE8" s="203"/>
      <c r="BS8" s="15" t="s">
        <v>6</v>
      </c>
    </row>
    <row r="9" spans="1:74" ht="14.45" customHeight="1">
      <c r="B9" s="18"/>
      <c r="AR9" s="18"/>
      <c r="BE9" s="203"/>
      <c r="BS9" s="15" t="s">
        <v>6</v>
      </c>
    </row>
    <row r="10" spans="1:74" ht="12" customHeight="1">
      <c r="B10" s="18"/>
      <c r="D10" s="25" t="s">
        <v>23</v>
      </c>
      <c r="AK10" s="25" t="s">
        <v>24</v>
      </c>
      <c r="AN10" s="23" t="s">
        <v>25</v>
      </c>
      <c r="AR10" s="18"/>
      <c r="BE10" s="203"/>
      <c r="BS10" s="15" t="s">
        <v>6</v>
      </c>
    </row>
    <row r="11" spans="1:74" ht="18.399999999999999" customHeight="1">
      <c r="B11" s="18"/>
      <c r="E11" s="23" t="s">
        <v>26</v>
      </c>
      <c r="AK11" s="25" t="s">
        <v>27</v>
      </c>
      <c r="AN11" s="23" t="s">
        <v>28</v>
      </c>
      <c r="AR11" s="18"/>
      <c r="BE11" s="203"/>
      <c r="BS11" s="15" t="s">
        <v>6</v>
      </c>
    </row>
    <row r="12" spans="1:74" ht="6.95" customHeight="1">
      <c r="B12" s="18"/>
      <c r="AR12" s="18"/>
      <c r="BE12" s="203"/>
      <c r="BS12" s="15" t="s">
        <v>6</v>
      </c>
    </row>
    <row r="13" spans="1:74" ht="12" customHeight="1">
      <c r="B13" s="18"/>
      <c r="D13" s="25" t="s">
        <v>29</v>
      </c>
      <c r="AK13" s="25" t="s">
        <v>24</v>
      </c>
      <c r="AN13" s="27" t="s">
        <v>30</v>
      </c>
      <c r="AR13" s="18"/>
      <c r="BE13" s="203"/>
      <c r="BS13" s="15" t="s">
        <v>6</v>
      </c>
    </row>
    <row r="14" spans="1:74" ht="12.75">
      <c r="B14" s="18"/>
      <c r="E14" s="207" t="s">
        <v>30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5" t="s">
        <v>27</v>
      </c>
      <c r="AN14" s="27" t="s">
        <v>30</v>
      </c>
      <c r="AR14" s="18"/>
      <c r="BE14" s="203"/>
      <c r="BS14" s="15" t="s">
        <v>6</v>
      </c>
    </row>
    <row r="15" spans="1:74" ht="6.95" customHeight="1">
      <c r="B15" s="18"/>
      <c r="AR15" s="18"/>
      <c r="BE15" s="203"/>
      <c r="BS15" s="15" t="s">
        <v>4</v>
      </c>
    </row>
    <row r="16" spans="1:74" ht="12" customHeight="1">
      <c r="B16" s="18"/>
      <c r="D16" s="25" t="s">
        <v>31</v>
      </c>
      <c r="AK16" s="25" t="s">
        <v>24</v>
      </c>
      <c r="AN16" s="23" t="s">
        <v>1</v>
      </c>
      <c r="AR16" s="18"/>
      <c r="BE16" s="203"/>
      <c r="BS16" s="15" t="s">
        <v>4</v>
      </c>
    </row>
    <row r="17" spans="2:71" ht="18.399999999999999" customHeight="1">
      <c r="B17" s="18"/>
      <c r="E17" s="23" t="s">
        <v>32</v>
      </c>
      <c r="AK17" s="25" t="s">
        <v>27</v>
      </c>
      <c r="AN17" s="23" t="s">
        <v>1</v>
      </c>
      <c r="AR17" s="18"/>
      <c r="BE17" s="203"/>
      <c r="BS17" s="15" t="s">
        <v>33</v>
      </c>
    </row>
    <row r="18" spans="2:71" ht="6.95" customHeight="1">
      <c r="B18" s="18"/>
      <c r="AR18" s="18"/>
      <c r="BE18" s="203"/>
      <c r="BS18" s="15" t="s">
        <v>6</v>
      </c>
    </row>
    <row r="19" spans="2:71" ht="12" customHeight="1">
      <c r="B19" s="18"/>
      <c r="D19" s="25" t="s">
        <v>34</v>
      </c>
      <c r="AK19" s="25" t="s">
        <v>24</v>
      </c>
      <c r="AN19" s="23" t="s">
        <v>1</v>
      </c>
      <c r="AR19" s="18"/>
      <c r="BE19" s="203"/>
      <c r="BS19" s="15" t="s">
        <v>6</v>
      </c>
    </row>
    <row r="20" spans="2:71" ht="18.399999999999999" customHeight="1">
      <c r="B20" s="18"/>
      <c r="E20" s="23" t="s">
        <v>32</v>
      </c>
      <c r="AK20" s="25" t="s">
        <v>27</v>
      </c>
      <c r="AN20" s="23" t="s">
        <v>1</v>
      </c>
      <c r="AR20" s="18"/>
      <c r="BE20" s="203"/>
      <c r="BS20" s="15" t="s">
        <v>33</v>
      </c>
    </row>
    <row r="21" spans="2:71" ht="6.95" customHeight="1">
      <c r="B21" s="18"/>
      <c r="AR21" s="18"/>
      <c r="BE21" s="203"/>
    </row>
    <row r="22" spans="2:71" ht="12" customHeight="1">
      <c r="B22" s="18"/>
      <c r="D22" s="25" t="s">
        <v>35</v>
      </c>
      <c r="AR22" s="18"/>
      <c r="BE22" s="203"/>
    </row>
    <row r="23" spans="2:71" ht="16.5" customHeight="1">
      <c r="B23" s="18"/>
      <c r="E23" s="209" t="s">
        <v>1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R23" s="18"/>
      <c r="BE23" s="203"/>
    </row>
    <row r="24" spans="2:71" ht="6.95" customHeight="1">
      <c r="B24" s="18"/>
      <c r="AR24" s="18"/>
      <c r="BE24" s="203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03"/>
    </row>
    <row r="26" spans="2:71" s="1" customFormat="1" ht="25.9" customHeight="1">
      <c r="B26" s="30"/>
      <c r="D26" s="31" t="s">
        <v>36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0">
        <f>ROUND(AG94,2)</f>
        <v>0</v>
      </c>
      <c r="AL26" s="211"/>
      <c r="AM26" s="211"/>
      <c r="AN26" s="211"/>
      <c r="AO26" s="211"/>
      <c r="AR26" s="30"/>
      <c r="BE26" s="203"/>
    </row>
    <row r="27" spans="2:71" s="1" customFormat="1" ht="6.95" customHeight="1">
      <c r="B27" s="30"/>
      <c r="AR27" s="30"/>
      <c r="BE27" s="203"/>
    </row>
    <row r="28" spans="2:71" s="1" customFormat="1" ht="12.75">
      <c r="B28" s="30"/>
      <c r="L28" s="212" t="s">
        <v>37</v>
      </c>
      <c r="M28" s="212"/>
      <c r="N28" s="212"/>
      <c r="O28" s="212"/>
      <c r="P28" s="212"/>
      <c r="W28" s="212" t="s">
        <v>38</v>
      </c>
      <c r="X28" s="212"/>
      <c r="Y28" s="212"/>
      <c r="Z28" s="212"/>
      <c r="AA28" s="212"/>
      <c r="AB28" s="212"/>
      <c r="AC28" s="212"/>
      <c r="AD28" s="212"/>
      <c r="AE28" s="212"/>
      <c r="AK28" s="212" t="s">
        <v>39</v>
      </c>
      <c r="AL28" s="212"/>
      <c r="AM28" s="212"/>
      <c r="AN28" s="212"/>
      <c r="AO28" s="212"/>
      <c r="AR28" s="30"/>
      <c r="BE28" s="203"/>
    </row>
    <row r="29" spans="2:71" s="2" customFormat="1" ht="14.45" customHeight="1">
      <c r="B29" s="34"/>
      <c r="D29" s="25" t="s">
        <v>40</v>
      </c>
      <c r="F29" s="25" t="s">
        <v>41</v>
      </c>
      <c r="L29" s="197">
        <v>0.21</v>
      </c>
      <c r="M29" s="196"/>
      <c r="N29" s="196"/>
      <c r="O29" s="196"/>
      <c r="P29" s="196"/>
      <c r="W29" s="195">
        <f>ROUND(AZ94, 2)</f>
        <v>0</v>
      </c>
      <c r="X29" s="196"/>
      <c r="Y29" s="196"/>
      <c r="Z29" s="196"/>
      <c r="AA29" s="196"/>
      <c r="AB29" s="196"/>
      <c r="AC29" s="196"/>
      <c r="AD29" s="196"/>
      <c r="AE29" s="196"/>
      <c r="AK29" s="195">
        <f>ROUND(AV94, 2)</f>
        <v>0</v>
      </c>
      <c r="AL29" s="196"/>
      <c r="AM29" s="196"/>
      <c r="AN29" s="196"/>
      <c r="AO29" s="196"/>
      <c r="AR29" s="34"/>
      <c r="BE29" s="204"/>
    </row>
    <row r="30" spans="2:71" s="2" customFormat="1" ht="14.45" customHeight="1">
      <c r="B30" s="34"/>
      <c r="F30" s="25" t="s">
        <v>42</v>
      </c>
      <c r="L30" s="197">
        <v>0.12</v>
      </c>
      <c r="M30" s="196"/>
      <c r="N30" s="196"/>
      <c r="O30" s="196"/>
      <c r="P30" s="196"/>
      <c r="W30" s="195">
        <f>ROUND(BA94, 2)</f>
        <v>0</v>
      </c>
      <c r="X30" s="196"/>
      <c r="Y30" s="196"/>
      <c r="Z30" s="196"/>
      <c r="AA30" s="196"/>
      <c r="AB30" s="196"/>
      <c r="AC30" s="196"/>
      <c r="AD30" s="196"/>
      <c r="AE30" s="196"/>
      <c r="AK30" s="195">
        <f>ROUND(AW94, 2)</f>
        <v>0</v>
      </c>
      <c r="AL30" s="196"/>
      <c r="AM30" s="196"/>
      <c r="AN30" s="196"/>
      <c r="AO30" s="196"/>
      <c r="AR30" s="34"/>
      <c r="BE30" s="204"/>
    </row>
    <row r="31" spans="2:71" s="2" customFormat="1" ht="14.45" hidden="1" customHeight="1">
      <c r="B31" s="34"/>
      <c r="F31" s="25" t="s">
        <v>43</v>
      </c>
      <c r="L31" s="197">
        <v>0.21</v>
      </c>
      <c r="M31" s="196"/>
      <c r="N31" s="196"/>
      <c r="O31" s="196"/>
      <c r="P31" s="196"/>
      <c r="W31" s="195">
        <f>ROUND(BB94, 2)</f>
        <v>0</v>
      </c>
      <c r="X31" s="196"/>
      <c r="Y31" s="196"/>
      <c r="Z31" s="196"/>
      <c r="AA31" s="196"/>
      <c r="AB31" s="196"/>
      <c r="AC31" s="196"/>
      <c r="AD31" s="196"/>
      <c r="AE31" s="196"/>
      <c r="AK31" s="195">
        <v>0</v>
      </c>
      <c r="AL31" s="196"/>
      <c r="AM31" s="196"/>
      <c r="AN31" s="196"/>
      <c r="AO31" s="196"/>
      <c r="AR31" s="34"/>
      <c r="BE31" s="204"/>
    </row>
    <row r="32" spans="2:71" s="2" customFormat="1" ht="14.45" hidden="1" customHeight="1">
      <c r="B32" s="34"/>
      <c r="F32" s="25" t="s">
        <v>44</v>
      </c>
      <c r="L32" s="197">
        <v>0.12</v>
      </c>
      <c r="M32" s="196"/>
      <c r="N32" s="196"/>
      <c r="O32" s="196"/>
      <c r="P32" s="196"/>
      <c r="W32" s="195">
        <f>ROUND(BC94, 2)</f>
        <v>0</v>
      </c>
      <c r="X32" s="196"/>
      <c r="Y32" s="196"/>
      <c r="Z32" s="196"/>
      <c r="AA32" s="196"/>
      <c r="AB32" s="196"/>
      <c r="AC32" s="196"/>
      <c r="AD32" s="196"/>
      <c r="AE32" s="196"/>
      <c r="AK32" s="195">
        <v>0</v>
      </c>
      <c r="AL32" s="196"/>
      <c r="AM32" s="196"/>
      <c r="AN32" s="196"/>
      <c r="AO32" s="196"/>
      <c r="AR32" s="34"/>
      <c r="BE32" s="204"/>
    </row>
    <row r="33" spans="2:57" s="2" customFormat="1" ht="14.45" hidden="1" customHeight="1">
      <c r="B33" s="34"/>
      <c r="F33" s="25" t="s">
        <v>45</v>
      </c>
      <c r="L33" s="197">
        <v>0</v>
      </c>
      <c r="M33" s="196"/>
      <c r="N33" s="196"/>
      <c r="O33" s="196"/>
      <c r="P33" s="196"/>
      <c r="W33" s="195">
        <f>ROUND(BD94, 2)</f>
        <v>0</v>
      </c>
      <c r="X33" s="196"/>
      <c r="Y33" s="196"/>
      <c r="Z33" s="196"/>
      <c r="AA33" s="196"/>
      <c r="AB33" s="196"/>
      <c r="AC33" s="196"/>
      <c r="AD33" s="196"/>
      <c r="AE33" s="196"/>
      <c r="AK33" s="195">
        <v>0</v>
      </c>
      <c r="AL33" s="196"/>
      <c r="AM33" s="196"/>
      <c r="AN33" s="196"/>
      <c r="AO33" s="196"/>
      <c r="AR33" s="34"/>
      <c r="BE33" s="204"/>
    </row>
    <row r="34" spans="2:57" s="1" customFormat="1" ht="6.95" customHeight="1">
      <c r="B34" s="30"/>
      <c r="AR34" s="30"/>
      <c r="BE34" s="203"/>
    </row>
    <row r="35" spans="2:57" s="1" customFormat="1" ht="25.9" customHeight="1">
      <c r="B35" s="30"/>
      <c r="C35" s="35"/>
      <c r="D35" s="36" t="s">
        <v>46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47</v>
      </c>
      <c r="U35" s="37"/>
      <c r="V35" s="37"/>
      <c r="W35" s="37"/>
      <c r="X35" s="198" t="s">
        <v>48</v>
      </c>
      <c r="Y35" s="199"/>
      <c r="Z35" s="199"/>
      <c r="AA35" s="199"/>
      <c r="AB35" s="199"/>
      <c r="AC35" s="37"/>
      <c r="AD35" s="37"/>
      <c r="AE35" s="37"/>
      <c r="AF35" s="37"/>
      <c r="AG35" s="37"/>
      <c r="AH35" s="37"/>
      <c r="AI35" s="37"/>
      <c r="AJ35" s="37"/>
      <c r="AK35" s="200">
        <f>SUM(AK26:AK33)</f>
        <v>0</v>
      </c>
      <c r="AL35" s="199"/>
      <c r="AM35" s="199"/>
      <c r="AN35" s="199"/>
      <c r="AO35" s="201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49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50</v>
      </c>
      <c r="AI49" s="40"/>
      <c r="AJ49" s="40"/>
      <c r="AK49" s="40"/>
      <c r="AL49" s="40"/>
      <c r="AM49" s="40"/>
      <c r="AN49" s="40"/>
      <c r="AO49" s="40"/>
      <c r="AR49" s="30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75">
      <c r="B60" s="30"/>
      <c r="D60" s="41" t="s">
        <v>51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52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51</v>
      </c>
      <c r="AI60" s="32"/>
      <c r="AJ60" s="32"/>
      <c r="AK60" s="32"/>
      <c r="AL60" s="32"/>
      <c r="AM60" s="41" t="s">
        <v>52</v>
      </c>
      <c r="AN60" s="32"/>
      <c r="AO60" s="32"/>
      <c r="AR60" s="30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75">
      <c r="B64" s="30"/>
      <c r="D64" s="39" t="s">
        <v>53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54</v>
      </c>
      <c r="AI64" s="40"/>
      <c r="AJ64" s="40"/>
      <c r="AK64" s="40"/>
      <c r="AL64" s="40"/>
      <c r="AM64" s="40"/>
      <c r="AN64" s="40"/>
      <c r="AO64" s="40"/>
      <c r="AR64" s="30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75">
      <c r="B75" s="30"/>
      <c r="D75" s="41" t="s">
        <v>51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52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51</v>
      </c>
      <c r="AI75" s="32"/>
      <c r="AJ75" s="32"/>
      <c r="AK75" s="32"/>
      <c r="AL75" s="32"/>
      <c r="AM75" s="41" t="s">
        <v>52</v>
      </c>
      <c r="AN75" s="32"/>
      <c r="AO75" s="32"/>
      <c r="AR75" s="30"/>
    </row>
    <row r="76" spans="2:44" s="1" customFormat="1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0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0" s="1" customFormat="1" ht="24.95" customHeight="1">
      <c r="B82" s="30"/>
      <c r="C82" s="19" t="s">
        <v>55</v>
      </c>
      <c r="AR82" s="30"/>
    </row>
    <row r="83" spans="1:90" s="1" customFormat="1" ht="6.95" customHeight="1">
      <c r="B83" s="30"/>
      <c r="AR83" s="30"/>
    </row>
    <row r="84" spans="1:90" s="3" customFormat="1" ht="12" customHeight="1">
      <c r="B84" s="46"/>
      <c r="C84" s="25" t="s">
        <v>13</v>
      </c>
      <c r="L84" s="3" t="str">
        <f>K5</f>
        <v>696</v>
      </c>
      <c r="AR84" s="46"/>
    </row>
    <row r="85" spans="1:90" s="4" customFormat="1" ht="36.950000000000003" customHeight="1">
      <c r="B85" s="47"/>
      <c r="C85" s="48" t="s">
        <v>16</v>
      </c>
      <c r="L85" s="186" t="str">
        <f>K6</f>
        <v>Výměna výplní otvorů ubytovny UNO</v>
      </c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R85" s="47"/>
    </row>
    <row r="86" spans="1:90" s="1" customFormat="1" ht="6.95" customHeight="1">
      <c r="B86" s="30"/>
      <c r="AR86" s="30"/>
    </row>
    <row r="87" spans="1:90" s="1" customFormat="1" ht="12" customHeight="1">
      <c r="B87" s="30"/>
      <c r="C87" s="25" t="s">
        <v>20</v>
      </c>
      <c r="L87" s="49" t="str">
        <f>IF(K8="","",K8)</f>
        <v>V Dolíku 1, 2 a 3</v>
      </c>
      <c r="AI87" s="25" t="s">
        <v>22</v>
      </c>
      <c r="AM87" s="188" t="str">
        <f>IF(AN8= "","",AN8)</f>
        <v/>
      </c>
      <c r="AN87" s="188"/>
      <c r="AR87" s="30"/>
    </row>
    <row r="88" spans="1:90" s="1" customFormat="1" ht="6.95" customHeight="1">
      <c r="B88" s="30"/>
      <c r="AR88" s="30"/>
    </row>
    <row r="89" spans="1:90" s="1" customFormat="1" ht="15.2" customHeight="1">
      <c r="B89" s="30"/>
      <c r="C89" s="25" t="s">
        <v>23</v>
      </c>
      <c r="L89" s="3" t="str">
        <f>IF(E11= "","",E11)</f>
        <v>město Litvínov</v>
      </c>
      <c r="AI89" s="25" t="s">
        <v>31</v>
      </c>
      <c r="AM89" s="189" t="str">
        <f>IF(E17="","",E17)</f>
        <v xml:space="preserve"> </v>
      </c>
      <c r="AN89" s="190"/>
      <c r="AO89" s="190"/>
      <c r="AP89" s="190"/>
      <c r="AR89" s="30"/>
      <c r="AS89" s="191" t="s">
        <v>56</v>
      </c>
      <c r="AT89" s="192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0" s="1" customFormat="1" ht="15.2" customHeight="1">
      <c r="B90" s="30"/>
      <c r="C90" s="25" t="s">
        <v>29</v>
      </c>
      <c r="L90" s="3" t="str">
        <f>IF(E14= "Vyplň údaj","",E14)</f>
        <v/>
      </c>
      <c r="AI90" s="25" t="s">
        <v>34</v>
      </c>
      <c r="AM90" s="189" t="str">
        <f>IF(E20="","",E20)</f>
        <v xml:space="preserve"> </v>
      </c>
      <c r="AN90" s="190"/>
      <c r="AO90" s="190"/>
      <c r="AP90" s="190"/>
      <c r="AR90" s="30"/>
      <c r="AS90" s="193"/>
      <c r="AT90" s="194"/>
      <c r="BD90" s="54"/>
    </row>
    <row r="91" spans="1:90" s="1" customFormat="1" ht="10.9" customHeight="1">
      <c r="B91" s="30"/>
      <c r="AR91" s="30"/>
      <c r="AS91" s="193"/>
      <c r="AT91" s="194"/>
      <c r="BD91" s="54"/>
    </row>
    <row r="92" spans="1:90" s="1" customFormat="1" ht="29.25" customHeight="1">
      <c r="B92" s="30"/>
      <c r="C92" s="176" t="s">
        <v>57</v>
      </c>
      <c r="D92" s="177"/>
      <c r="E92" s="177"/>
      <c r="F92" s="177"/>
      <c r="G92" s="177"/>
      <c r="H92" s="55"/>
      <c r="I92" s="178" t="s">
        <v>58</v>
      </c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9" t="s">
        <v>59</v>
      </c>
      <c r="AH92" s="177"/>
      <c r="AI92" s="177"/>
      <c r="AJ92" s="177"/>
      <c r="AK92" s="177"/>
      <c r="AL92" s="177"/>
      <c r="AM92" s="177"/>
      <c r="AN92" s="178" t="s">
        <v>60</v>
      </c>
      <c r="AO92" s="177"/>
      <c r="AP92" s="180"/>
      <c r="AQ92" s="56" t="s">
        <v>61</v>
      </c>
      <c r="AR92" s="30"/>
      <c r="AS92" s="57" t="s">
        <v>62</v>
      </c>
      <c r="AT92" s="58" t="s">
        <v>63</v>
      </c>
      <c r="AU92" s="58" t="s">
        <v>64</v>
      </c>
      <c r="AV92" s="58" t="s">
        <v>65</v>
      </c>
      <c r="AW92" s="58" t="s">
        <v>66</v>
      </c>
      <c r="AX92" s="58" t="s">
        <v>67</v>
      </c>
      <c r="AY92" s="58" t="s">
        <v>68</v>
      </c>
      <c r="AZ92" s="58" t="s">
        <v>69</v>
      </c>
      <c r="BA92" s="58" t="s">
        <v>70</v>
      </c>
      <c r="BB92" s="58" t="s">
        <v>71</v>
      </c>
      <c r="BC92" s="58" t="s">
        <v>72</v>
      </c>
      <c r="BD92" s="59" t="s">
        <v>73</v>
      </c>
    </row>
    <row r="93" spans="1:90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0" s="5" customFormat="1" ht="32.450000000000003" customHeight="1">
      <c r="B94" s="61"/>
      <c r="C94" s="62" t="s">
        <v>74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84">
        <f>ROUND(AG95,2)</f>
        <v>0</v>
      </c>
      <c r="AH94" s="184"/>
      <c r="AI94" s="184"/>
      <c r="AJ94" s="184"/>
      <c r="AK94" s="184"/>
      <c r="AL94" s="184"/>
      <c r="AM94" s="184"/>
      <c r="AN94" s="185">
        <f>SUM(AG94,AT94)</f>
        <v>0</v>
      </c>
      <c r="AO94" s="185"/>
      <c r="AP94" s="185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75</v>
      </c>
      <c r="BT94" s="70" t="s">
        <v>76</v>
      </c>
      <c r="BV94" s="70" t="s">
        <v>77</v>
      </c>
      <c r="BW94" s="70" t="s">
        <v>5</v>
      </c>
      <c r="BX94" s="70" t="s">
        <v>78</v>
      </c>
      <c r="CL94" s="70" t="s">
        <v>1</v>
      </c>
    </row>
    <row r="95" spans="1:90" s="6" customFormat="1" ht="16.5" customHeight="1">
      <c r="A95" s="71" t="s">
        <v>79</v>
      </c>
      <c r="B95" s="72"/>
      <c r="C95" s="73"/>
      <c r="D95" s="183" t="s">
        <v>14</v>
      </c>
      <c r="E95" s="183"/>
      <c r="F95" s="183"/>
      <c r="G95" s="183"/>
      <c r="H95" s="183"/>
      <c r="I95" s="74"/>
      <c r="J95" s="183" t="s">
        <v>17</v>
      </c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1">
        <f>'696 - Výměna výplní otvor...'!J28</f>
        <v>0</v>
      </c>
      <c r="AH95" s="182"/>
      <c r="AI95" s="182"/>
      <c r="AJ95" s="182"/>
      <c r="AK95" s="182"/>
      <c r="AL95" s="182"/>
      <c r="AM95" s="182"/>
      <c r="AN95" s="181">
        <f>SUM(AG95,AT95)</f>
        <v>0</v>
      </c>
      <c r="AO95" s="182"/>
      <c r="AP95" s="182"/>
      <c r="AQ95" s="75" t="s">
        <v>80</v>
      </c>
      <c r="AR95" s="72"/>
      <c r="AS95" s="76">
        <v>0</v>
      </c>
      <c r="AT95" s="77">
        <f>ROUND(SUM(AV95:AW95),2)</f>
        <v>0</v>
      </c>
      <c r="AU95" s="78">
        <f>'696 - Výměna výplní otvor...'!P121</f>
        <v>0</v>
      </c>
      <c r="AV95" s="77">
        <f>'696 - Výměna výplní otvor...'!J31</f>
        <v>0</v>
      </c>
      <c r="AW95" s="77">
        <f>'696 - Výměna výplní otvor...'!J32</f>
        <v>0</v>
      </c>
      <c r="AX95" s="77">
        <f>'696 - Výměna výplní otvor...'!J33</f>
        <v>0</v>
      </c>
      <c r="AY95" s="77">
        <f>'696 - Výměna výplní otvor...'!J34</f>
        <v>0</v>
      </c>
      <c r="AZ95" s="77">
        <f>'696 - Výměna výplní otvor...'!F31</f>
        <v>0</v>
      </c>
      <c r="BA95" s="77">
        <f>'696 - Výměna výplní otvor...'!F32</f>
        <v>0</v>
      </c>
      <c r="BB95" s="77">
        <f>'696 - Výměna výplní otvor...'!F33</f>
        <v>0</v>
      </c>
      <c r="BC95" s="77">
        <f>'696 - Výměna výplní otvor...'!F34</f>
        <v>0</v>
      </c>
      <c r="BD95" s="79">
        <f>'696 - Výměna výplní otvor...'!F35</f>
        <v>0</v>
      </c>
      <c r="BT95" s="80" t="s">
        <v>81</v>
      </c>
      <c r="BU95" s="80" t="s">
        <v>82</v>
      </c>
      <c r="BV95" s="80" t="s">
        <v>77</v>
      </c>
      <c r="BW95" s="80" t="s">
        <v>5</v>
      </c>
      <c r="BX95" s="80" t="s">
        <v>78</v>
      </c>
      <c r="CL95" s="80" t="s">
        <v>1</v>
      </c>
    </row>
    <row r="96" spans="1:90" s="1" customFormat="1" ht="30" customHeight="1">
      <c r="B96" s="30"/>
      <c r="AR96" s="30"/>
    </row>
    <row r="97" spans="2:44" s="1" customFormat="1" ht="6.95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30"/>
    </row>
  </sheetData>
  <sheetProtection algorithmName="SHA-512" hashValue="03fmZafDaiFivyUSkXWT55c+whtPJMifpeEqJs+NIC4xEDN8XKR3dzcZoqEfaCiDkKEBxJREKJHQ60eeqW7S9g==" saltValue="Py8o86H7VJ5kbjHr3pcYI7a0ffOSQ2yRpN6kMMx37eyYTsKm1n3dbzG92XJjRX/F2U+oSr9U+/l6AtQ7o9VOWg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696 - Výměna výplní otvor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3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AT2" s="15" t="s">
        <v>5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83</v>
      </c>
    </row>
    <row r="4" spans="2:46" ht="24.95" customHeight="1">
      <c r="B4" s="18"/>
      <c r="D4" s="19" t="s">
        <v>84</v>
      </c>
      <c r="L4" s="18"/>
      <c r="M4" s="81" t="s">
        <v>10</v>
      </c>
      <c r="AT4" s="15" t="s">
        <v>4</v>
      </c>
    </row>
    <row r="5" spans="2:46" ht="6.95" customHeight="1">
      <c r="B5" s="18"/>
      <c r="L5" s="18"/>
    </row>
    <row r="6" spans="2:46" s="1" customFormat="1" ht="12" customHeight="1">
      <c r="B6" s="30"/>
      <c r="D6" s="25" t="s">
        <v>16</v>
      </c>
      <c r="L6" s="30"/>
    </row>
    <row r="7" spans="2:46" s="1" customFormat="1" ht="16.5" customHeight="1">
      <c r="B7" s="30"/>
      <c r="E7" s="186" t="s">
        <v>17</v>
      </c>
      <c r="F7" s="213"/>
      <c r="G7" s="213"/>
      <c r="H7" s="213"/>
      <c r="L7" s="30"/>
    </row>
    <row r="8" spans="2:46" s="1" customFormat="1">
      <c r="B8" s="30"/>
      <c r="L8" s="30"/>
    </row>
    <row r="9" spans="2:46" s="1" customFormat="1" ht="12" customHeight="1">
      <c r="B9" s="30"/>
      <c r="D9" s="25" t="s">
        <v>18</v>
      </c>
      <c r="F9" s="23" t="s">
        <v>1</v>
      </c>
      <c r="I9" s="25" t="s">
        <v>19</v>
      </c>
      <c r="J9" s="23" t="s">
        <v>1</v>
      </c>
      <c r="L9" s="30"/>
    </row>
    <row r="10" spans="2:46" s="1" customFormat="1" ht="12" customHeight="1">
      <c r="B10" s="30"/>
      <c r="D10" s="25" t="s">
        <v>20</v>
      </c>
      <c r="F10" s="23" t="s">
        <v>21</v>
      </c>
      <c r="I10" s="25" t="s">
        <v>22</v>
      </c>
      <c r="J10" s="50">
        <f>'Rekapitulace stavby'!AN8</f>
        <v>0</v>
      </c>
      <c r="L10" s="30"/>
    </row>
    <row r="11" spans="2:46" s="1" customFormat="1" ht="10.9" customHeight="1">
      <c r="B11" s="30"/>
      <c r="L11" s="30"/>
    </row>
    <row r="12" spans="2:46" s="1" customFormat="1" ht="12" customHeight="1">
      <c r="B12" s="30"/>
      <c r="D12" s="25" t="s">
        <v>23</v>
      </c>
      <c r="I12" s="25" t="s">
        <v>24</v>
      </c>
      <c r="J12" s="23" t="s">
        <v>25</v>
      </c>
      <c r="L12" s="30"/>
    </row>
    <row r="13" spans="2:46" s="1" customFormat="1" ht="18" customHeight="1">
      <c r="B13" s="30"/>
      <c r="E13" s="23" t="s">
        <v>26</v>
      </c>
      <c r="I13" s="25" t="s">
        <v>27</v>
      </c>
      <c r="J13" s="23" t="s">
        <v>28</v>
      </c>
      <c r="L13" s="30"/>
    </row>
    <row r="14" spans="2:46" s="1" customFormat="1" ht="6.95" customHeight="1">
      <c r="B14" s="30"/>
      <c r="L14" s="30"/>
    </row>
    <row r="15" spans="2:46" s="1" customFormat="1" ht="12" customHeight="1">
      <c r="B15" s="30"/>
      <c r="D15" s="25" t="s">
        <v>29</v>
      </c>
      <c r="I15" s="25" t="s">
        <v>24</v>
      </c>
      <c r="J15" s="26" t="str">
        <f>'Rekapitulace stavby'!AN13</f>
        <v>Vyplň údaj</v>
      </c>
      <c r="L15" s="30"/>
    </row>
    <row r="16" spans="2:46" s="1" customFormat="1" ht="18" customHeight="1">
      <c r="B16" s="30"/>
      <c r="E16" s="214" t="str">
        <f>'Rekapitulace stavby'!E14</f>
        <v>Vyplň údaj</v>
      </c>
      <c r="F16" s="205"/>
      <c r="G16" s="205"/>
      <c r="H16" s="205"/>
      <c r="I16" s="25" t="s">
        <v>27</v>
      </c>
      <c r="J16" s="26" t="str">
        <f>'Rekapitulace stavby'!AN14</f>
        <v>Vyplň údaj</v>
      </c>
      <c r="L16" s="30"/>
    </row>
    <row r="17" spans="2:12" s="1" customFormat="1" ht="6.95" customHeight="1">
      <c r="B17" s="30"/>
      <c r="L17" s="30"/>
    </row>
    <row r="18" spans="2:12" s="1" customFormat="1" ht="12" customHeight="1">
      <c r="B18" s="30"/>
      <c r="D18" s="25" t="s">
        <v>31</v>
      </c>
      <c r="I18" s="25" t="s">
        <v>24</v>
      </c>
      <c r="J18" s="23" t="str">
        <f>IF('Rekapitulace stavby'!AN16="","",'Rekapitulace stavby'!AN16)</f>
        <v/>
      </c>
      <c r="L18" s="30"/>
    </row>
    <row r="19" spans="2:12" s="1" customFormat="1" ht="18" customHeight="1">
      <c r="B19" s="30"/>
      <c r="E19" s="23" t="str">
        <f>IF('Rekapitulace stavby'!E17="","",'Rekapitulace stavby'!E17)</f>
        <v xml:space="preserve"> </v>
      </c>
      <c r="I19" s="25" t="s">
        <v>27</v>
      </c>
      <c r="J19" s="23" t="str">
        <f>IF('Rekapitulace stavby'!AN17="","",'Rekapitulace stavby'!AN17)</f>
        <v/>
      </c>
      <c r="L19" s="30"/>
    </row>
    <row r="20" spans="2:12" s="1" customFormat="1" ht="6.95" customHeight="1">
      <c r="B20" s="30"/>
      <c r="L20" s="30"/>
    </row>
    <row r="21" spans="2:12" s="1" customFormat="1" ht="12" customHeight="1">
      <c r="B21" s="30"/>
      <c r="D21" s="25" t="s">
        <v>34</v>
      </c>
      <c r="I21" s="25" t="s">
        <v>24</v>
      </c>
      <c r="J21" s="23" t="str">
        <f>IF('Rekapitulace stavby'!AN19="","",'Rekapitulace stavby'!AN19)</f>
        <v/>
      </c>
      <c r="L21" s="30"/>
    </row>
    <row r="22" spans="2:12" s="1" customFormat="1" ht="18" customHeight="1">
      <c r="B22" s="30"/>
      <c r="E22" s="23" t="str">
        <f>IF('Rekapitulace stavby'!E20="","",'Rekapitulace stavby'!E20)</f>
        <v xml:space="preserve"> </v>
      </c>
      <c r="I22" s="25" t="s">
        <v>27</v>
      </c>
      <c r="J22" s="23" t="str">
        <f>IF('Rekapitulace stavby'!AN20="","",'Rekapitulace stavby'!AN20)</f>
        <v/>
      </c>
      <c r="L22" s="30"/>
    </row>
    <row r="23" spans="2:12" s="1" customFormat="1" ht="6.95" customHeight="1">
      <c r="B23" s="30"/>
      <c r="L23" s="30"/>
    </row>
    <row r="24" spans="2:12" s="1" customFormat="1" ht="12" customHeight="1">
      <c r="B24" s="30"/>
      <c r="D24" s="25" t="s">
        <v>35</v>
      </c>
      <c r="L24" s="30"/>
    </row>
    <row r="25" spans="2:12" s="7" customFormat="1" ht="16.5" customHeight="1">
      <c r="B25" s="82"/>
      <c r="E25" s="209" t="s">
        <v>1</v>
      </c>
      <c r="F25" s="209"/>
      <c r="G25" s="209"/>
      <c r="H25" s="209"/>
      <c r="L25" s="82"/>
    </row>
    <row r="26" spans="2:12" s="1" customFormat="1" ht="6.95" customHeight="1">
      <c r="B26" s="30"/>
      <c r="L26" s="30"/>
    </row>
    <row r="27" spans="2:12" s="1" customFormat="1" ht="6.95" customHeight="1">
      <c r="B27" s="30"/>
      <c r="D27" s="51"/>
      <c r="E27" s="51"/>
      <c r="F27" s="51"/>
      <c r="G27" s="51"/>
      <c r="H27" s="51"/>
      <c r="I27" s="51"/>
      <c r="J27" s="51"/>
      <c r="K27" s="51"/>
      <c r="L27" s="30"/>
    </row>
    <row r="28" spans="2:12" s="1" customFormat="1" ht="25.35" customHeight="1">
      <c r="B28" s="30"/>
      <c r="D28" s="83" t="s">
        <v>36</v>
      </c>
      <c r="J28" s="64">
        <f>ROUND(J121, 2)</f>
        <v>0</v>
      </c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14.45" customHeight="1">
      <c r="B30" s="30"/>
      <c r="F30" s="33" t="s">
        <v>38</v>
      </c>
      <c r="I30" s="33" t="s">
        <v>37</v>
      </c>
      <c r="J30" s="33" t="s">
        <v>39</v>
      </c>
      <c r="L30" s="30"/>
    </row>
    <row r="31" spans="2:12" s="1" customFormat="1" ht="14.45" customHeight="1">
      <c r="B31" s="30"/>
      <c r="D31" s="53" t="s">
        <v>40</v>
      </c>
      <c r="E31" s="25" t="s">
        <v>41</v>
      </c>
      <c r="F31" s="84">
        <f>ROUND((SUM(BE121:BE232)),  2)</f>
        <v>0</v>
      </c>
      <c r="I31" s="85">
        <v>0.21</v>
      </c>
      <c r="J31" s="84">
        <f>ROUND(((SUM(BE121:BE232))*I31),  2)</f>
        <v>0</v>
      </c>
      <c r="L31" s="30"/>
    </row>
    <row r="32" spans="2:12" s="1" customFormat="1" ht="14.45" customHeight="1">
      <c r="B32" s="30"/>
      <c r="E32" s="25" t="s">
        <v>42</v>
      </c>
      <c r="F32" s="84">
        <f>ROUND((SUM(BF121:BF232)),  2)</f>
        <v>0</v>
      </c>
      <c r="I32" s="85">
        <v>0.12</v>
      </c>
      <c r="J32" s="84">
        <f>ROUND(((SUM(BF121:BF232))*I32),  2)</f>
        <v>0</v>
      </c>
      <c r="L32" s="30"/>
    </row>
    <row r="33" spans="2:12" s="1" customFormat="1" ht="14.45" hidden="1" customHeight="1">
      <c r="B33" s="30"/>
      <c r="E33" s="25" t="s">
        <v>43</v>
      </c>
      <c r="F33" s="84">
        <f>ROUND((SUM(BG121:BG232)),  2)</f>
        <v>0</v>
      </c>
      <c r="I33" s="85">
        <v>0.21</v>
      </c>
      <c r="J33" s="84">
        <f>0</f>
        <v>0</v>
      </c>
      <c r="L33" s="30"/>
    </row>
    <row r="34" spans="2:12" s="1" customFormat="1" ht="14.45" hidden="1" customHeight="1">
      <c r="B34" s="30"/>
      <c r="E34" s="25" t="s">
        <v>44</v>
      </c>
      <c r="F34" s="84">
        <f>ROUND((SUM(BH121:BH232)),  2)</f>
        <v>0</v>
      </c>
      <c r="I34" s="85">
        <v>0.12</v>
      </c>
      <c r="J34" s="84">
        <f>0</f>
        <v>0</v>
      </c>
      <c r="L34" s="30"/>
    </row>
    <row r="35" spans="2:12" s="1" customFormat="1" ht="14.45" hidden="1" customHeight="1">
      <c r="B35" s="30"/>
      <c r="E35" s="25" t="s">
        <v>45</v>
      </c>
      <c r="F35" s="84">
        <f>ROUND((SUM(BI121:BI232)),  2)</f>
        <v>0</v>
      </c>
      <c r="I35" s="85">
        <v>0</v>
      </c>
      <c r="J35" s="84">
        <f>0</f>
        <v>0</v>
      </c>
      <c r="L35" s="30"/>
    </row>
    <row r="36" spans="2:12" s="1" customFormat="1" ht="6.95" customHeight="1">
      <c r="B36" s="30"/>
      <c r="L36" s="30"/>
    </row>
    <row r="37" spans="2:12" s="1" customFormat="1" ht="25.35" customHeight="1">
      <c r="B37" s="30"/>
      <c r="C37" s="86"/>
      <c r="D37" s="87" t="s">
        <v>46</v>
      </c>
      <c r="E37" s="55"/>
      <c r="F37" s="55"/>
      <c r="G37" s="88" t="s">
        <v>47</v>
      </c>
      <c r="H37" s="89" t="s">
        <v>48</v>
      </c>
      <c r="I37" s="55"/>
      <c r="J37" s="90">
        <f>SUM(J28:J35)</f>
        <v>0</v>
      </c>
      <c r="K37" s="91"/>
      <c r="L37" s="30"/>
    </row>
    <row r="38" spans="2:12" s="1" customFormat="1" ht="14.45" customHeight="1">
      <c r="B38" s="30"/>
      <c r="L38" s="30"/>
    </row>
    <row r="39" spans="2:12" ht="14.45" customHeight="1">
      <c r="B39" s="18"/>
      <c r="L39" s="18"/>
    </row>
    <row r="40" spans="2:12" ht="14.45" customHeight="1">
      <c r="B40" s="18"/>
      <c r="L40" s="18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0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0"/>
      <c r="D61" s="41" t="s">
        <v>51</v>
      </c>
      <c r="E61" s="32"/>
      <c r="F61" s="92" t="s">
        <v>52</v>
      </c>
      <c r="G61" s="41" t="s">
        <v>51</v>
      </c>
      <c r="H61" s="32"/>
      <c r="I61" s="32"/>
      <c r="J61" s="93" t="s">
        <v>52</v>
      </c>
      <c r="K61" s="32"/>
      <c r="L61" s="30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0"/>
      <c r="D76" s="41" t="s">
        <v>51</v>
      </c>
      <c r="E76" s="32"/>
      <c r="F76" s="92" t="s">
        <v>52</v>
      </c>
      <c r="G76" s="41" t="s">
        <v>51</v>
      </c>
      <c r="H76" s="32"/>
      <c r="I76" s="32"/>
      <c r="J76" s="93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hidden="1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hidden="1" customHeight="1">
      <c r="B82" s="30"/>
      <c r="C82" s="19" t="s">
        <v>85</v>
      </c>
      <c r="L82" s="30"/>
    </row>
    <row r="83" spans="2:47" s="1" customFormat="1" ht="6.95" hidden="1" customHeight="1">
      <c r="B83" s="30"/>
      <c r="L83" s="30"/>
    </row>
    <row r="84" spans="2:47" s="1" customFormat="1" ht="12" hidden="1" customHeight="1">
      <c r="B84" s="30"/>
      <c r="C84" s="25" t="s">
        <v>16</v>
      </c>
      <c r="L84" s="30"/>
    </row>
    <row r="85" spans="2:47" s="1" customFormat="1" ht="16.5" hidden="1" customHeight="1">
      <c r="B85" s="30"/>
      <c r="E85" s="186" t="str">
        <f>E7</f>
        <v>Výměna výplní otvorů ubytovny UNO</v>
      </c>
      <c r="F85" s="213"/>
      <c r="G85" s="213"/>
      <c r="H85" s="213"/>
      <c r="L85" s="30"/>
    </row>
    <row r="86" spans="2:47" s="1" customFormat="1" ht="6.95" hidden="1" customHeight="1">
      <c r="B86" s="30"/>
      <c r="L86" s="30"/>
    </row>
    <row r="87" spans="2:47" s="1" customFormat="1" ht="12" hidden="1" customHeight="1">
      <c r="B87" s="30"/>
      <c r="C87" s="25" t="s">
        <v>20</v>
      </c>
      <c r="F87" s="23" t="str">
        <f>F10</f>
        <v>V Dolíku 1, 2 a 3</v>
      </c>
      <c r="I87" s="25" t="s">
        <v>22</v>
      </c>
      <c r="J87" s="50">
        <f>IF(J10="","",J10)</f>
        <v>0</v>
      </c>
      <c r="L87" s="30"/>
    </row>
    <row r="88" spans="2:47" s="1" customFormat="1" ht="6.95" hidden="1" customHeight="1">
      <c r="B88" s="30"/>
      <c r="L88" s="30"/>
    </row>
    <row r="89" spans="2:47" s="1" customFormat="1" ht="15.2" hidden="1" customHeight="1">
      <c r="B89" s="30"/>
      <c r="C89" s="25" t="s">
        <v>23</v>
      </c>
      <c r="F89" s="23" t="str">
        <f>E13</f>
        <v>město Litvínov</v>
      </c>
      <c r="I89" s="25" t="s">
        <v>31</v>
      </c>
      <c r="J89" s="28" t="str">
        <f>E19</f>
        <v xml:space="preserve"> </v>
      </c>
      <c r="L89" s="30"/>
    </row>
    <row r="90" spans="2:47" s="1" customFormat="1" ht="15.2" hidden="1" customHeight="1">
      <c r="B90" s="30"/>
      <c r="C90" s="25" t="s">
        <v>29</v>
      </c>
      <c r="F90" s="23" t="str">
        <f>IF(E16="","",E16)</f>
        <v>Vyplň údaj</v>
      </c>
      <c r="I90" s="25" t="s">
        <v>34</v>
      </c>
      <c r="J90" s="28" t="str">
        <f>E22</f>
        <v xml:space="preserve"> </v>
      </c>
      <c r="L90" s="30"/>
    </row>
    <row r="91" spans="2:47" s="1" customFormat="1" ht="10.35" hidden="1" customHeight="1">
      <c r="B91" s="30"/>
      <c r="L91" s="30"/>
    </row>
    <row r="92" spans="2:47" s="1" customFormat="1" ht="29.25" hidden="1" customHeight="1">
      <c r="B92" s="30"/>
      <c r="C92" s="94" t="s">
        <v>86</v>
      </c>
      <c r="D92" s="86"/>
      <c r="E92" s="86"/>
      <c r="F92" s="86"/>
      <c r="G92" s="86"/>
      <c r="H92" s="86"/>
      <c r="I92" s="86"/>
      <c r="J92" s="95" t="s">
        <v>87</v>
      </c>
      <c r="K92" s="86"/>
      <c r="L92" s="30"/>
    </row>
    <row r="93" spans="2:47" s="1" customFormat="1" ht="10.35" hidden="1" customHeight="1">
      <c r="B93" s="30"/>
      <c r="L93" s="30"/>
    </row>
    <row r="94" spans="2:47" s="1" customFormat="1" ht="22.9" hidden="1" customHeight="1">
      <c r="B94" s="30"/>
      <c r="C94" s="96" t="s">
        <v>88</v>
      </c>
      <c r="J94" s="64">
        <f>J121</f>
        <v>0</v>
      </c>
      <c r="L94" s="30"/>
      <c r="AU94" s="15" t="s">
        <v>89</v>
      </c>
    </row>
    <row r="95" spans="2:47" s="8" customFormat="1" ht="24.95" hidden="1" customHeight="1">
      <c r="B95" s="97"/>
      <c r="D95" s="98" t="s">
        <v>90</v>
      </c>
      <c r="E95" s="99"/>
      <c r="F95" s="99"/>
      <c r="G95" s="99"/>
      <c r="H95" s="99"/>
      <c r="I95" s="99"/>
      <c r="J95" s="100">
        <f>J122</f>
        <v>0</v>
      </c>
      <c r="L95" s="97"/>
    </row>
    <row r="96" spans="2:47" s="9" customFormat="1" ht="19.899999999999999" hidden="1" customHeight="1">
      <c r="B96" s="101"/>
      <c r="D96" s="102" t="s">
        <v>91</v>
      </c>
      <c r="E96" s="103"/>
      <c r="F96" s="103"/>
      <c r="G96" s="103"/>
      <c r="H96" s="103"/>
      <c r="I96" s="103"/>
      <c r="J96" s="104">
        <f>J123</f>
        <v>0</v>
      </c>
      <c r="L96" s="101"/>
    </row>
    <row r="97" spans="2:12" s="9" customFormat="1" ht="19.899999999999999" hidden="1" customHeight="1">
      <c r="B97" s="101"/>
      <c r="D97" s="102" t="s">
        <v>92</v>
      </c>
      <c r="E97" s="103"/>
      <c r="F97" s="103"/>
      <c r="G97" s="103"/>
      <c r="H97" s="103"/>
      <c r="I97" s="103"/>
      <c r="J97" s="104">
        <f>J147</f>
        <v>0</v>
      </c>
      <c r="L97" s="101"/>
    </row>
    <row r="98" spans="2:12" s="9" customFormat="1" ht="19.899999999999999" hidden="1" customHeight="1">
      <c r="B98" s="101"/>
      <c r="D98" s="102" t="s">
        <v>93</v>
      </c>
      <c r="E98" s="103"/>
      <c r="F98" s="103"/>
      <c r="G98" s="103"/>
      <c r="H98" s="103"/>
      <c r="I98" s="103"/>
      <c r="J98" s="104">
        <f>J157</f>
        <v>0</v>
      </c>
      <c r="L98" s="101"/>
    </row>
    <row r="99" spans="2:12" s="9" customFormat="1" ht="19.899999999999999" hidden="1" customHeight="1">
      <c r="B99" s="101"/>
      <c r="D99" s="102" t="s">
        <v>94</v>
      </c>
      <c r="E99" s="103"/>
      <c r="F99" s="103"/>
      <c r="G99" s="103"/>
      <c r="H99" s="103"/>
      <c r="I99" s="103"/>
      <c r="J99" s="104">
        <f>J171</f>
        <v>0</v>
      </c>
      <c r="L99" s="101"/>
    </row>
    <row r="100" spans="2:12" s="8" customFormat="1" ht="24.95" hidden="1" customHeight="1">
      <c r="B100" s="97"/>
      <c r="D100" s="98" t="s">
        <v>95</v>
      </c>
      <c r="E100" s="99"/>
      <c r="F100" s="99"/>
      <c r="G100" s="99"/>
      <c r="H100" s="99"/>
      <c r="I100" s="99"/>
      <c r="J100" s="100">
        <f>J175</f>
        <v>0</v>
      </c>
      <c r="L100" s="97"/>
    </row>
    <row r="101" spans="2:12" s="9" customFormat="1" ht="19.899999999999999" hidden="1" customHeight="1">
      <c r="B101" s="101"/>
      <c r="D101" s="102" t="s">
        <v>96</v>
      </c>
      <c r="E101" s="103"/>
      <c r="F101" s="103"/>
      <c r="G101" s="103"/>
      <c r="H101" s="103"/>
      <c r="I101" s="103"/>
      <c r="J101" s="104">
        <f>J176</f>
        <v>0</v>
      </c>
      <c r="L101" s="101"/>
    </row>
    <row r="102" spans="2:12" s="9" customFormat="1" ht="19.899999999999999" hidden="1" customHeight="1">
      <c r="B102" s="101"/>
      <c r="D102" s="102" t="s">
        <v>97</v>
      </c>
      <c r="E102" s="103"/>
      <c r="F102" s="103"/>
      <c r="G102" s="103"/>
      <c r="H102" s="103"/>
      <c r="I102" s="103"/>
      <c r="J102" s="104">
        <f>J197</f>
        <v>0</v>
      </c>
      <c r="L102" s="101"/>
    </row>
    <row r="103" spans="2:12" s="9" customFormat="1" ht="19.899999999999999" hidden="1" customHeight="1">
      <c r="B103" s="101"/>
      <c r="D103" s="102" t="s">
        <v>98</v>
      </c>
      <c r="E103" s="103"/>
      <c r="F103" s="103"/>
      <c r="G103" s="103"/>
      <c r="H103" s="103"/>
      <c r="I103" s="103"/>
      <c r="J103" s="104">
        <f>J223</f>
        <v>0</v>
      </c>
      <c r="L103" s="101"/>
    </row>
    <row r="104" spans="2:12" s="1" customFormat="1" ht="21.75" hidden="1" customHeight="1">
      <c r="B104" s="30"/>
      <c r="L104" s="30"/>
    </row>
    <row r="105" spans="2:12" s="1" customFormat="1" ht="6.95" hidden="1" customHeight="1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30"/>
    </row>
    <row r="106" spans="2:12" hidden="1"/>
    <row r="107" spans="2:12" hidden="1"/>
    <row r="108" spans="2:12" hidden="1"/>
    <row r="109" spans="2:12" s="1" customFormat="1" ht="6.9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0"/>
    </row>
    <row r="110" spans="2:12" s="1" customFormat="1" ht="24.95" customHeight="1">
      <c r="B110" s="30"/>
      <c r="C110" s="19" t="s">
        <v>99</v>
      </c>
      <c r="L110" s="30"/>
    </row>
    <row r="111" spans="2:12" s="1" customFormat="1" ht="6.95" customHeight="1">
      <c r="B111" s="30"/>
      <c r="L111" s="30"/>
    </row>
    <row r="112" spans="2:12" s="1" customFormat="1" ht="12" customHeight="1">
      <c r="B112" s="30"/>
      <c r="C112" s="25" t="s">
        <v>16</v>
      </c>
      <c r="L112" s="30"/>
    </row>
    <row r="113" spans="2:65" s="1" customFormat="1" ht="16.5" customHeight="1">
      <c r="B113" s="30"/>
      <c r="E113" s="186" t="str">
        <f>E7</f>
        <v>Výměna výplní otvorů ubytovny UNO</v>
      </c>
      <c r="F113" s="213"/>
      <c r="G113" s="213"/>
      <c r="H113" s="213"/>
      <c r="L113" s="30"/>
    </row>
    <row r="114" spans="2:65" s="1" customFormat="1" ht="6.95" customHeight="1">
      <c r="B114" s="30"/>
      <c r="L114" s="30"/>
    </row>
    <row r="115" spans="2:65" s="1" customFormat="1" ht="12" customHeight="1">
      <c r="B115" s="30"/>
      <c r="C115" s="25" t="s">
        <v>20</v>
      </c>
      <c r="F115" s="23" t="str">
        <f>F10</f>
        <v>V Dolíku 1, 2 a 3</v>
      </c>
      <c r="I115" s="25" t="s">
        <v>22</v>
      </c>
      <c r="J115" s="50">
        <f>IF(J10="","",J10)</f>
        <v>0</v>
      </c>
      <c r="L115" s="30"/>
    </row>
    <row r="116" spans="2:65" s="1" customFormat="1" ht="6.95" customHeight="1">
      <c r="B116" s="30"/>
      <c r="L116" s="30"/>
    </row>
    <row r="117" spans="2:65" s="1" customFormat="1" ht="15.2" customHeight="1">
      <c r="B117" s="30"/>
      <c r="C117" s="25" t="s">
        <v>23</v>
      </c>
      <c r="F117" s="23" t="str">
        <f>E13</f>
        <v>město Litvínov</v>
      </c>
      <c r="I117" s="25" t="s">
        <v>31</v>
      </c>
      <c r="J117" s="28" t="str">
        <f>E19</f>
        <v xml:space="preserve"> </v>
      </c>
      <c r="L117" s="30"/>
    </row>
    <row r="118" spans="2:65" s="1" customFormat="1" ht="15.2" customHeight="1">
      <c r="B118" s="30"/>
      <c r="C118" s="25" t="s">
        <v>29</v>
      </c>
      <c r="F118" s="23" t="str">
        <f>IF(E16="","",E16)</f>
        <v>Vyplň údaj</v>
      </c>
      <c r="I118" s="25" t="s">
        <v>34</v>
      </c>
      <c r="J118" s="28" t="str">
        <f>E22</f>
        <v xml:space="preserve"> </v>
      </c>
      <c r="L118" s="30"/>
    </row>
    <row r="119" spans="2:65" s="1" customFormat="1" ht="10.35" customHeight="1">
      <c r="B119" s="30"/>
      <c r="L119" s="30"/>
    </row>
    <row r="120" spans="2:65" s="10" customFormat="1" ht="29.25" customHeight="1">
      <c r="B120" s="105"/>
      <c r="C120" s="106" t="s">
        <v>100</v>
      </c>
      <c r="D120" s="107" t="s">
        <v>61</v>
      </c>
      <c r="E120" s="107" t="s">
        <v>57</v>
      </c>
      <c r="F120" s="107" t="s">
        <v>58</v>
      </c>
      <c r="G120" s="107" t="s">
        <v>101</v>
      </c>
      <c r="H120" s="107" t="s">
        <v>102</v>
      </c>
      <c r="I120" s="107" t="s">
        <v>103</v>
      </c>
      <c r="J120" s="108" t="s">
        <v>87</v>
      </c>
      <c r="K120" s="109" t="s">
        <v>104</v>
      </c>
      <c r="L120" s="105"/>
      <c r="M120" s="57" t="s">
        <v>1</v>
      </c>
      <c r="N120" s="58" t="s">
        <v>40</v>
      </c>
      <c r="O120" s="58" t="s">
        <v>105</v>
      </c>
      <c r="P120" s="58" t="s">
        <v>106</v>
      </c>
      <c r="Q120" s="58" t="s">
        <v>107</v>
      </c>
      <c r="R120" s="58" t="s">
        <v>108</v>
      </c>
      <c r="S120" s="58" t="s">
        <v>109</v>
      </c>
      <c r="T120" s="59" t="s">
        <v>110</v>
      </c>
    </row>
    <row r="121" spans="2:65" s="1" customFormat="1" ht="22.9" customHeight="1">
      <c r="B121" s="30"/>
      <c r="C121" s="62" t="s">
        <v>111</v>
      </c>
      <c r="J121" s="110">
        <f>BK121</f>
        <v>0</v>
      </c>
      <c r="L121" s="30"/>
      <c r="M121" s="60"/>
      <c r="N121" s="51"/>
      <c r="O121" s="51"/>
      <c r="P121" s="111">
        <f>P122+P175</f>
        <v>0</v>
      </c>
      <c r="Q121" s="51"/>
      <c r="R121" s="111">
        <f>R122+R175</f>
        <v>5.0982376199999999</v>
      </c>
      <c r="S121" s="51"/>
      <c r="T121" s="112">
        <f>T122+T175</f>
        <v>5.446287139999999</v>
      </c>
      <c r="AT121" s="15" t="s">
        <v>75</v>
      </c>
      <c r="AU121" s="15" t="s">
        <v>89</v>
      </c>
      <c r="BK121" s="113">
        <f>BK122+BK175</f>
        <v>0</v>
      </c>
    </row>
    <row r="122" spans="2:65" s="11" customFormat="1" ht="25.9" customHeight="1">
      <c r="B122" s="114"/>
      <c r="D122" s="115" t="s">
        <v>75</v>
      </c>
      <c r="E122" s="116" t="s">
        <v>112</v>
      </c>
      <c r="F122" s="116" t="s">
        <v>113</v>
      </c>
      <c r="I122" s="117"/>
      <c r="J122" s="118">
        <f>BK122</f>
        <v>0</v>
      </c>
      <c r="L122" s="114"/>
      <c r="M122" s="119"/>
      <c r="P122" s="120">
        <f>P123+P147+P157+P171</f>
        <v>0</v>
      </c>
      <c r="R122" s="120">
        <f>R123+R147+R157+R171</f>
        <v>2.3529427800000002</v>
      </c>
      <c r="T122" s="121">
        <f>T123+T147+T157+T171</f>
        <v>5.3027979999999992</v>
      </c>
      <c r="AR122" s="115" t="s">
        <v>81</v>
      </c>
      <c r="AT122" s="122" t="s">
        <v>75</v>
      </c>
      <c r="AU122" s="122" t="s">
        <v>76</v>
      </c>
      <c r="AY122" s="115" t="s">
        <v>114</v>
      </c>
      <c r="BK122" s="123">
        <f>BK123+BK147+BK157+BK171</f>
        <v>0</v>
      </c>
    </row>
    <row r="123" spans="2:65" s="11" customFormat="1" ht="22.9" customHeight="1">
      <c r="B123" s="114"/>
      <c r="D123" s="115" t="s">
        <v>75</v>
      </c>
      <c r="E123" s="124" t="s">
        <v>115</v>
      </c>
      <c r="F123" s="124" t="s">
        <v>116</v>
      </c>
      <c r="I123" s="117"/>
      <c r="J123" s="125">
        <f>BK123</f>
        <v>0</v>
      </c>
      <c r="L123" s="114"/>
      <c r="M123" s="119"/>
      <c r="P123" s="120">
        <f>SUM(P124:P146)</f>
        <v>0</v>
      </c>
      <c r="R123" s="120">
        <f>SUM(R124:R146)</f>
        <v>2.3529427800000002</v>
      </c>
      <c r="T123" s="121">
        <f>SUM(T124:T146)</f>
        <v>0</v>
      </c>
      <c r="AR123" s="115" t="s">
        <v>81</v>
      </c>
      <c r="AT123" s="122" t="s">
        <v>75</v>
      </c>
      <c r="AU123" s="122" t="s">
        <v>81</v>
      </c>
      <c r="AY123" s="115" t="s">
        <v>114</v>
      </c>
      <c r="BK123" s="123">
        <f>SUM(BK124:BK146)</f>
        <v>0</v>
      </c>
    </row>
    <row r="124" spans="2:65" s="1" customFormat="1" ht="24.2" customHeight="1">
      <c r="B124" s="30"/>
      <c r="C124" s="126" t="s">
        <v>81</v>
      </c>
      <c r="D124" s="126" t="s">
        <v>117</v>
      </c>
      <c r="E124" s="127" t="s">
        <v>118</v>
      </c>
      <c r="F124" s="128" t="s">
        <v>119</v>
      </c>
      <c r="G124" s="129" t="s">
        <v>120</v>
      </c>
      <c r="H124" s="130">
        <v>522.17999999999995</v>
      </c>
      <c r="I124" s="131"/>
      <c r="J124" s="132">
        <f>ROUND(I124*H124,2)</f>
        <v>0</v>
      </c>
      <c r="K124" s="133"/>
      <c r="L124" s="30"/>
      <c r="M124" s="134" t="s">
        <v>1</v>
      </c>
      <c r="N124" s="135" t="s">
        <v>41</v>
      </c>
      <c r="P124" s="136">
        <f>O124*H124</f>
        <v>0</v>
      </c>
      <c r="Q124" s="136">
        <v>1.5E-3</v>
      </c>
      <c r="R124" s="136">
        <f>Q124*H124</f>
        <v>0.78326999999999991</v>
      </c>
      <c r="S124" s="136">
        <v>0</v>
      </c>
      <c r="T124" s="137">
        <f>S124*H124</f>
        <v>0</v>
      </c>
      <c r="AR124" s="138" t="s">
        <v>121</v>
      </c>
      <c r="AT124" s="138" t="s">
        <v>117</v>
      </c>
      <c r="AU124" s="138" t="s">
        <v>83</v>
      </c>
      <c r="AY124" s="15" t="s">
        <v>114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5" t="s">
        <v>81</v>
      </c>
      <c r="BK124" s="139">
        <f>ROUND(I124*H124,2)</f>
        <v>0</v>
      </c>
      <c r="BL124" s="15" t="s">
        <v>121</v>
      </c>
      <c r="BM124" s="138" t="s">
        <v>122</v>
      </c>
    </row>
    <row r="125" spans="2:65" s="1" customFormat="1" ht="19.5">
      <c r="B125" s="30"/>
      <c r="D125" s="140" t="s">
        <v>123</v>
      </c>
      <c r="F125" s="141" t="s">
        <v>124</v>
      </c>
      <c r="I125" s="142"/>
      <c r="L125" s="30"/>
      <c r="M125" s="143"/>
      <c r="T125" s="54"/>
      <c r="AT125" s="15" t="s">
        <v>123</v>
      </c>
      <c r="AU125" s="15" t="s">
        <v>83</v>
      </c>
    </row>
    <row r="126" spans="2:65" s="1" customFormat="1">
      <c r="B126" s="30"/>
      <c r="D126" s="144" t="s">
        <v>125</v>
      </c>
      <c r="F126" s="145" t="s">
        <v>126</v>
      </c>
      <c r="I126" s="142"/>
      <c r="L126" s="30"/>
      <c r="M126" s="143"/>
      <c r="T126" s="54"/>
      <c r="AT126" s="15" t="s">
        <v>125</v>
      </c>
      <c r="AU126" s="15" t="s">
        <v>83</v>
      </c>
    </row>
    <row r="127" spans="2:65" s="1" customFormat="1" ht="68.25">
      <c r="B127" s="30"/>
      <c r="D127" s="140" t="s">
        <v>127</v>
      </c>
      <c r="F127" s="146" t="s">
        <v>128</v>
      </c>
      <c r="I127" s="142"/>
      <c r="L127" s="30"/>
      <c r="M127" s="143"/>
      <c r="T127" s="54"/>
      <c r="AT127" s="15" t="s">
        <v>127</v>
      </c>
      <c r="AU127" s="15" t="s">
        <v>83</v>
      </c>
    </row>
    <row r="128" spans="2:65" s="12" customFormat="1">
      <c r="B128" s="147"/>
      <c r="D128" s="140" t="s">
        <v>129</v>
      </c>
      <c r="E128" s="148" t="s">
        <v>1</v>
      </c>
      <c r="F128" s="149" t="s">
        <v>130</v>
      </c>
      <c r="H128" s="150">
        <v>11.52</v>
      </c>
      <c r="I128" s="151"/>
      <c r="L128" s="147"/>
      <c r="M128" s="152"/>
      <c r="T128" s="153"/>
      <c r="AT128" s="148" t="s">
        <v>129</v>
      </c>
      <c r="AU128" s="148" t="s">
        <v>83</v>
      </c>
      <c r="AV128" s="12" t="s">
        <v>83</v>
      </c>
      <c r="AW128" s="12" t="s">
        <v>33</v>
      </c>
      <c r="AX128" s="12" t="s">
        <v>76</v>
      </c>
      <c r="AY128" s="148" t="s">
        <v>114</v>
      </c>
    </row>
    <row r="129" spans="2:65" s="12" customFormat="1">
      <c r="B129" s="147"/>
      <c r="D129" s="140" t="s">
        <v>129</v>
      </c>
      <c r="E129" s="148" t="s">
        <v>1</v>
      </c>
      <c r="F129" s="149" t="s">
        <v>131</v>
      </c>
      <c r="H129" s="150">
        <v>9.24</v>
      </c>
      <c r="I129" s="151"/>
      <c r="L129" s="147"/>
      <c r="M129" s="152"/>
      <c r="T129" s="153"/>
      <c r="AT129" s="148" t="s">
        <v>129</v>
      </c>
      <c r="AU129" s="148" t="s">
        <v>83</v>
      </c>
      <c r="AV129" s="12" t="s">
        <v>83</v>
      </c>
      <c r="AW129" s="12" t="s">
        <v>33</v>
      </c>
      <c r="AX129" s="12" t="s">
        <v>76</v>
      </c>
      <c r="AY129" s="148" t="s">
        <v>114</v>
      </c>
    </row>
    <row r="130" spans="2:65" s="12" customFormat="1">
      <c r="B130" s="147"/>
      <c r="D130" s="140" t="s">
        <v>129</v>
      </c>
      <c r="E130" s="148" t="s">
        <v>1</v>
      </c>
      <c r="F130" s="149" t="s">
        <v>132</v>
      </c>
      <c r="H130" s="150">
        <v>286.7</v>
      </c>
      <c r="I130" s="151"/>
      <c r="L130" s="147"/>
      <c r="M130" s="152"/>
      <c r="T130" s="153"/>
      <c r="AT130" s="148" t="s">
        <v>129</v>
      </c>
      <c r="AU130" s="148" t="s">
        <v>83</v>
      </c>
      <c r="AV130" s="12" t="s">
        <v>83</v>
      </c>
      <c r="AW130" s="12" t="s">
        <v>33</v>
      </c>
      <c r="AX130" s="12" t="s">
        <v>76</v>
      </c>
      <c r="AY130" s="148" t="s">
        <v>114</v>
      </c>
    </row>
    <row r="131" spans="2:65" s="12" customFormat="1">
      <c r="B131" s="147"/>
      <c r="D131" s="140" t="s">
        <v>129</v>
      </c>
      <c r="E131" s="148" t="s">
        <v>1</v>
      </c>
      <c r="F131" s="149" t="s">
        <v>133</v>
      </c>
      <c r="H131" s="150">
        <v>214.72</v>
      </c>
      <c r="I131" s="151"/>
      <c r="L131" s="147"/>
      <c r="M131" s="152"/>
      <c r="T131" s="153"/>
      <c r="AT131" s="148" t="s">
        <v>129</v>
      </c>
      <c r="AU131" s="148" t="s">
        <v>83</v>
      </c>
      <c r="AV131" s="12" t="s">
        <v>83</v>
      </c>
      <c r="AW131" s="12" t="s">
        <v>33</v>
      </c>
      <c r="AX131" s="12" t="s">
        <v>76</v>
      </c>
      <c r="AY131" s="148" t="s">
        <v>114</v>
      </c>
    </row>
    <row r="132" spans="2:65" s="13" customFormat="1">
      <c r="B132" s="154"/>
      <c r="D132" s="140" t="s">
        <v>129</v>
      </c>
      <c r="E132" s="155" t="s">
        <v>1</v>
      </c>
      <c r="F132" s="156" t="s">
        <v>134</v>
      </c>
      <c r="H132" s="157">
        <v>522.17999999999995</v>
      </c>
      <c r="I132" s="158"/>
      <c r="L132" s="154"/>
      <c r="M132" s="159"/>
      <c r="T132" s="160"/>
      <c r="AT132" s="155" t="s">
        <v>129</v>
      </c>
      <c r="AU132" s="155" t="s">
        <v>83</v>
      </c>
      <c r="AV132" s="13" t="s">
        <v>121</v>
      </c>
      <c r="AW132" s="13" t="s">
        <v>33</v>
      </c>
      <c r="AX132" s="13" t="s">
        <v>81</v>
      </c>
      <c r="AY132" s="155" t="s">
        <v>114</v>
      </c>
    </row>
    <row r="133" spans="2:65" s="1" customFormat="1" ht="24.2" customHeight="1">
      <c r="B133" s="30"/>
      <c r="C133" s="126" t="s">
        <v>83</v>
      </c>
      <c r="D133" s="126" t="s">
        <v>117</v>
      </c>
      <c r="E133" s="127" t="s">
        <v>135</v>
      </c>
      <c r="F133" s="128" t="s">
        <v>136</v>
      </c>
      <c r="G133" s="129" t="s">
        <v>120</v>
      </c>
      <c r="H133" s="130">
        <v>522.17999999999995</v>
      </c>
      <c r="I133" s="131"/>
      <c r="J133" s="132">
        <f>ROUND(I133*H133,2)</f>
        <v>0</v>
      </c>
      <c r="K133" s="133"/>
      <c r="L133" s="30"/>
      <c r="M133" s="134" t="s">
        <v>1</v>
      </c>
      <c r="N133" s="135" t="s">
        <v>41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121</v>
      </c>
      <c r="AT133" s="138" t="s">
        <v>117</v>
      </c>
      <c r="AU133" s="138" t="s">
        <v>83</v>
      </c>
      <c r="AY133" s="15" t="s">
        <v>114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5" t="s">
        <v>81</v>
      </c>
      <c r="BK133" s="139">
        <f>ROUND(I133*H133,2)</f>
        <v>0</v>
      </c>
      <c r="BL133" s="15" t="s">
        <v>121</v>
      </c>
      <c r="BM133" s="138" t="s">
        <v>137</v>
      </c>
    </row>
    <row r="134" spans="2:65" s="1" customFormat="1" ht="39">
      <c r="B134" s="30"/>
      <c r="D134" s="140" t="s">
        <v>123</v>
      </c>
      <c r="F134" s="141" t="s">
        <v>138</v>
      </c>
      <c r="I134" s="142"/>
      <c r="L134" s="30"/>
      <c r="M134" s="143"/>
      <c r="T134" s="54"/>
      <c r="AT134" s="15" t="s">
        <v>123</v>
      </c>
      <c r="AU134" s="15" t="s">
        <v>83</v>
      </c>
    </row>
    <row r="135" spans="2:65" s="1" customFormat="1">
      <c r="B135" s="30"/>
      <c r="D135" s="144" t="s">
        <v>125</v>
      </c>
      <c r="F135" s="145" t="s">
        <v>139</v>
      </c>
      <c r="I135" s="142"/>
      <c r="L135" s="30"/>
      <c r="M135" s="143"/>
      <c r="T135" s="54"/>
      <c r="AT135" s="15" t="s">
        <v>125</v>
      </c>
      <c r="AU135" s="15" t="s">
        <v>83</v>
      </c>
    </row>
    <row r="136" spans="2:65" s="1" customFormat="1" ht="24.2" customHeight="1">
      <c r="B136" s="30"/>
      <c r="C136" s="161" t="s">
        <v>140</v>
      </c>
      <c r="D136" s="161" t="s">
        <v>141</v>
      </c>
      <c r="E136" s="162" t="s">
        <v>142</v>
      </c>
      <c r="F136" s="163" t="s">
        <v>143</v>
      </c>
      <c r="G136" s="164" t="s">
        <v>120</v>
      </c>
      <c r="H136" s="165">
        <v>600.50699999999995</v>
      </c>
      <c r="I136" s="166"/>
      <c r="J136" s="167">
        <f>ROUND(I136*H136,2)</f>
        <v>0</v>
      </c>
      <c r="K136" s="168"/>
      <c r="L136" s="169"/>
      <c r="M136" s="170" t="s">
        <v>1</v>
      </c>
      <c r="N136" s="171" t="s">
        <v>41</v>
      </c>
      <c r="P136" s="136">
        <f>O136*H136</f>
        <v>0</v>
      </c>
      <c r="Q136" s="136">
        <v>4.0000000000000003E-5</v>
      </c>
      <c r="R136" s="136">
        <f>Q136*H136</f>
        <v>2.4020280000000001E-2</v>
      </c>
      <c r="S136" s="136">
        <v>0</v>
      </c>
      <c r="T136" s="137">
        <f>S136*H136</f>
        <v>0</v>
      </c>
      <c r="AR136" s="138" t="s">
        <v>144</v>
      </c>
      <c r="AT136" s="138" t="s">
        <v>141</v>
      </c>
      <c r="AU136" s="138" t="s">
        <v>83</v>
      </c>
      <c r="AY136" s="15" t="s">
        <v>114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5" t="s">
        <v>81</v>
      </c>
      <c r="BK136" s="139">
        <f>ROUND(I136*H136,2)</f>
        <v>0</v>
      </c>
      <c r="BL136" s="15" t="s">
        <v>121</v>
      </c>
      <c r="BM136" s="138" t="s">
        <v>145</v>
      </c>
    </row>
    <row r="137" spans="2:65" s="1" customFormat="1">
      <c r="B137" s="30"/>
      <c r="D137" s="140" t="s">
        <v>123</v>
      </c>
      <c r="F137" s="141" t="s">
        <v>143</v>
      </c>
      <c r="I137" s="142"/>
      <c r="L137" s="30"/>
      <c r="M137" s="143"/>
      <c r="T137" s="54"/>
      <c r="AT137" s="15" t="s">
        <v>123</v>
      </c>
      <c r="AU137" s="15" t="s">
        <v>83</v>
      </c>
    </row>
    <row r="138" spans="2:65" s="12" customFormat="1">
      <c r="B138" s="147"/>
      <c r="D138" s="140" t="s">
        <v>129</v>
      </c>
      <c r="E138" s="148" t="s">
        <v>1</v>
      </c>
      <c r="F138" s="149" t="s">
        <v>146</v>
      </c>
      <c r="H138" s="150">
        <v>522.17999999999995</v>
      </c>
      <c r="I138" s="151"/>
      <c r="L138" s="147"/>
      <c r="M138" s="152"/>
      <c r="T138" s="153"/>
      <c r="AT138" s="148" t="s">
        <v>129</v>
      </c>
      <c r="AU138" s="148" t="s">
        <v>83</v>
      </c>
      <c r="AV138" s="12" t="s">
        <v>83</v>
      </c>
      <c r="AW138" s="12" t="s">
        <v>33</v>
      </c>
      <c r="AX138" s="12" t="s">
        <v>81</v>
      </c>
      <c r="AY138" s="148" t="s">
        <v>114</v>
      </c>
    </row>
    <row r="139" spans="2:65" s="12" customFormat="1">
      <c r="B139" s="147"/>
      <c r="D139" s="140" t="s">
        <v>129</v>
      </c>
      <c r="F139" s="149" t="s">
        <v>147</v>
      </c>
      <c r="H139" s="150">
        <v>600.50699999999995</v>
      </c>
      <c r="I139" s="151"/>
      <c r="L139" s="147"/>
      <c r="M139" s="152"/>
      <c r="T139" s="153"/>
      <c r="AT139" s="148" t="s">
        <v>129</v>
      </c>
      <c r="AU139" s="148" t="s">
        <v>83</v>
      </c>
      <c r="AV139" s="12" t="s">
        <v>83</v>
      </c>
      <c r="AW139" s="12" t="s">
        <v>4</v>
      </c>
      <c r="AX139" s="12" t="s">
        <v>81</v>
      </c>
      <c r="AY139" s="148" t="s">
        <v>114</v>
      </c>
    </row>
    <row r="140" spans="2:65" s="1" customFormat="1" ht="24.2" customHeight="1">
      <c r="B140" s="30"/>
      <c r="C140" s="126" t="s">
        <v>121</v>
      </c>
      <c r="D140" s="126" t="s">
        <v>117</v>
      </c>
      <c r="E140" s="127" t="s">
        <v>148</v>
      </c>
      <c r="F140" s="128" t="s">
        <v>149</v>
      </c>
      <c r="G140" s="129" t="s">
        <v>120</v>
      </c>
      <c r="H140" s="130">
        <v>74.849999999999994</v>
      </c>
      <c r="I140" s="131"/>
      <c r="J140" s="132">
        <f>ROUND(I140*H140,2)</f>
        <v>0</v>
      </c>
      <c r="K140" s="133"/>
      <c r="L140" s="30"/>
      <c r="M140" s="134" t="s">
        <v>1</v>
      </c>
      <c r="N140" s="135" t="s">
        <v>41</v>
      </c>
      <c r="P140" s="136">
        <f>O140*H140</f>
        <v>0</v>
      </c>
      <c r="Q140" s="136">
        <v>2.0650000000000002E-2</v>
      </c>
      <c r="R140" s="136">
        <f>Q140*H140</f>
        <v>1.5456525000000001</v>
      </c>
      <c r="S140" s="136">
        <v>0</v>
      </c>
      <c r="T140" s="137">
        <f>S140*H140</f>
        <v>0</v>
      </c>
      <c r="AR140" s="138" t="s">
        <v>121</v>
      </c>
      <c r="AT140" s="138" t="s">
        <v>117</v>
      </c>
      <c r="AU140" s="138" t="s">
        <v>83</v>
      </c>
      <c r="AY140" s="15" t="s">
        <v>114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5" t="s">
        <v>81</v>
      </c>
      <c r="BK140" s="139">
        <f>ROUND(I140*H140,2)</f>
        <v>0</v>
      </c>
      <c r="BL140" s="15" t="s">
        <v>121</v>
      </c>
      <c r="BM140" s="138" t="s">
        <v>150</v>
      </c>
    </row>
    <row r="141" spans="2:65" s="1" customFormat="1" ht="19.5">
      <c r="B141" s="30"/>
      <c r="D141" s="140" t="s">
        <v>123</v>
      </c>
      <c r="F141" s="141" t="s">
        <v>151</v>
      </c>
      <c r="I141" s="142"/>
      <c r="L141" s="30"/>
      <c r="M141" s="143"/>
      <c r="T141" s="54"/>
      <c r="AT141" s="15" t="s">
        <v>123</v>
      </c>
      <c r="AU141" s="15" t="s">
        <v>83</v>
      </c>
    </row>
    <row r="142" spans="2:65" s="1" customFormat="1">
      <c r="B142" s="30"/>
      <c r="D142" s="144" t="s">
        <v>125</v>
      </c>
      <c r="F142" s="145" t="s">
        <v>152</v>
      </c>
      <c r="I142" s="142"/>
      <c r="L142" s="30"/>
      <c r="M142" s="143"/>
      <c r="T142" s="54"/>
      <c r="AT142" s="15" t="s">
        <v>125</v>
      </c>
      <c r="AU142" s="15" t="s">
        <v>83</v>
      </c>
    </row>
    <row r="143" spans="2:65" s="1" customFormat="1" ht="29.25">
      <c r="B143" s="30"/>
      <c r="D143" s="140" t="s">
        <v>127</v>
      </c>
      <c r="F143" s="146" t="s">
        <v>153</v>
      </c>
      <c r="I143" s="142"/>
      <c r="L143" s="30"/>
      <c r="M143" s="143"/>
      <c r="T143" s="54"/>
      <c r="AT143" s="15" t="s">
        <v>127</v>
      </c>
      <c r="AU143" s="15" t="s">
        <v>83</v>
      </c>
    </row>
    <row r="144" spans="2:65" s="12" customFormat="1">
      <c r="B144" s="147"/>
      <c r="D144" s="140" t="s">
        <v>129</v>
      </c>
      <c r="E144" s="148" t="s">
        <v>1</v>
      </c>
      <c r="F144" s="149" t="s">
        <v>154</v>
      </c>
      <c r="H144" s="150">
        <v>3.48</v>
      </c>
      <c r="I144" s="151"/>
      <c r="L144" s="147"/>
      <c r="M144" s="152"/>
      <c r="T144" s="153"/>
      <c r="AT144" s="148" t="s">
        <v>129</v>
      </c>
      <c r="AU144" s="148" t="s">
        <v>83</v>
      </c>
      <c r="AV144" s="12" t="s">
        <v>83</v>
      </c>
      <c r="AW144" s="12" t="s">
        <v>33</v>
      </c>
      <c r="AX144" s="12" t="s">
        <v>76</v>
      </c>
      <c r="AY144" s="148" t="s">
        <v>114</v>
      </c>
    </row>
    <row r="145" spans="2:65" s="12" customFormat="1">
      <c r="B145" s="147"/>
      <c r="D145" s="140" t="s">
        <v>129</v>
      </c>
      <c r="E145" s="148" t="s">
        <v>1</v>
      </c>
      <c r="F145" s="149" t="s">
        <v>155</v>
      </c>
      <c r="H145" s="150">
        <v>71.37</v>
      </c>
      <c r="I145" s="151"/>
      <c r="L145" s="147"/>
      <c r="M145" s="152"/>
      <c r="T145" s="153"/>
      <c r="AT145" s="148" t="s">
        <v>129</v>
      </c>
      <c r="AU145" s="148" t="s">
        <v>83</v>
      </c>
      <c r="AV145" s="12" t="s">
        <v>83</v>
      </c>
      <c r="AW145" s="12" t="s">
        <v>33</v>
      </c>
      <c r="AX145" s="12" t="s">
        <v>76</v>
      </c>
      <c r="AY145" s="148" t="s">
        <v>114</v>
      </c>
    </row>
    <row r="146" spans="2:65" s="13" customFormat="1">
      <c r="B146" s="154"/>
      <c r="D146" s="140" t="s">
        <v>129</v>
      </c>
      <c r="E146" s="155" t="s">
        <v>1</v>
      </c>
      <c r="F146" s="156" t="s">
        <v>134</v>
      </c>
      <c r="H146" s="157">
        <v>74.850000000000009</v>
      </c>
      <c r="I146" s="158"/>
      <c r="L146" s="154"/>
      <c r="M146" s="159"/>
      <c r="T146" s="160"/>
      <c r="AT146" s="155" t="s">
        <v>129</v>
      </c>
      <c r="AU146" s="155" t="s">
        <v>83</v>
      </c>
      <c r="AV146" s="13" t="s">
        <v>121</v>
      </c>
      <c r="AW146" s="13" t="s">
        <v>33</v>
      </c>
      <c r="AX146" s="13" t="s">
        <v>81</v>
      </c>
      <c r="AY146" s="155" t="s">
        <v>114</v>
      </c>
    </row>
    <row r="147" spans="2:65" s="11" customFormat="1" ht="22.9" customHeight="1">
      <c r="B147" s="114"/>
      <c r="D147" s="115" t="s">
        <v>75</v>
      </c>
      <c r="E147" s="124" t="s">
        <v>156</v>
      </c>
      <c r="F147" s="124" t="s">
        <v>157</v>
      </c>
      <c r="I147" s="117"/>
      <c r="J147" s="125">
        <f>BK147</f>
        <v>0</v>
      </c>
      <c r="L147" s="114"/>
      <c r="M147" s="119"/>
      <c r="P147" s="120">
        <f>SUM(P148:P156)</f>
        <v>0</v>
      </c>
      <c r="R147" s="120">
        <f>SUM(R148:R156)</f>
        <v>0</v>
      </c>
      <c r="T147" s="121">
        <f>SUM(T148:T156)</f>
        <v>5.3027979999999992</v>
      </c>
      <c r="AR147" s="115" t="s">
        <v>81</v>
      </c>
      <c r="AT147" s="122" t="s">
        <v>75</v>
      </c>
      <c r="AU147" s="122" t="s">
        <v>81</v>
      </c>
      <c r="AY147" s="115" t="s">
        <v>114</v>
      </c>
      <c r="BK147" s="123">
        <f>SUM(BK148:BK156)</f>
        <v>0</v>
      </c>
    </row>
    <row r="148" spans="2:65" s="1" customFormat="1" ht="24.2" customHeight="1">
      <c r="B148" s="30"/>
      <c r="C148" s="126" t="s">
        <v>158</v>
      </c>
      <c r="D148" s="126" t="s">
        <v>117</v>
      </c>
      <c r="E148" s="127" t="s">
        <v>159</v>
      </c>
      <c r="F148" s="128" t="s">
        <v>160</v>
      </c>
      <c r="G148" s="129" t="s">
        <v>161</v>
      </c>
      <c r="H148" s="130">
        <v>1.984</v>
      </c>
      <c r="I148" s="131"/>
      <c r="J148" s="132">
        <f>ROUND(I148*H148,2)</f>
        <v>0</v>
      </c>
      <c r="K148" s="133"/>
      <c r="L148" s="30"/>
      <c r="M148" s="134" t="s">
        <v>1</v>
      </c>
      <c r="N148" s="135" t="s">
        <v>41</v>
      </c>
      <c r="P148" s="136">
        <f>O148*H148</f>
        <v>0</v>
      </c>
      <c r="Q148" s="136">
        <v>0</v>
      </c>
      <c r="R148" s="136">
        <f>Q148*H148</f>
        <v>0</v>
      </c>
      <c r="S148" s="136">
        <v>4.1000000000000002E-2</v>
      </c>
      <c r="T148" s="137">
        <f>S148*H148</f>
        <v>8.1344E-2</v>
      </c>
      <c r="AR148" s="138" t="s">
        <v>121</v>
      </c>
      <c r="AT148" s="138" t="s">
        <v>117</v>
      </c>
      <c r="AU148" s="138" t="s">
        <v>83</v>
      </c>
      <c r="AY148" s="15" t="s">
        <v>114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5" t="s">
        <v>81</v>
      </c>
      <c r="BK148" s="139">
        <f>ROUND(I148*H148,2)</f>
        <v>0</v>
      </c>
      <c r="BL148" s="15" t="s">
        <v>121</v>
      </c>
      <c r="BM148" s="138" t="s">
        <v>162</v>
      </c>
    </row>
    <row r="149" spans="2:65" s="1" customFormat="1" ht="29.25">
      <c r="B149" s="30"/>
      <c r="D149" s="140" t="s">
        <v>123</v>
      </c>
      <c r="F149" s="141" t="s">
        <v>163</v>
      </c>
      <c r="I149" s="142"/>
      <c r="L149" s="30"/>
      <c r="M149" s="143"/>
      <c r="T149" s="54"/>
      <c r="AT149" s="15" t="s">
        <v>123</v>
      </c>
      <c r="AU149" s="15" t="s">
        <v>83</v>
      </c>
    </row>
    <row r="150" spans="2:65" s="1" customFormat="1">
      <c r="B150" s="30"/>
      <c r="D150" s="144" t="s">
        <v>125</v>
      </c>
      <c r="F150" s="145" t="s">
        <v>164</v>
      </c>
      <c r="I150" s="142"/>
      <c r="L150" s="30"/>
      <c r="M150" s="143"/>
      <c r="T150" s="54"/>
      <c r="AT150" s="15" t="s">
        <v>125</v>
      </c>
      <c r="AU150" s="15" t="s">
        <v>83</v>
      </c>
    </row>
    <row r="151" spans="2:65" s="12" customFormat="1">
      <c r="B151" s="147"/>
      <c r="D151" s="140" t="s">
        <v>129</v>
      </c>
      <c r="E151" s="148" t="s">
        <v>1</v>
      </c>
      <c r="F151" s="149" t="s">
        <v>165</v>
      </c>
      <c r="H151" s="150">
        <v>1.984</v>
      </c>
      <c r="I151" s="151"/>
      <c r="L151" s="147"/>
      <c r="M151" s="152"/>
      <c r="T151" s="153"/>
      <c r="AT151" s="148" t="s">
        <v>129</v>
      </c>
      <c r="AU151" s="148" t="s">
        <v>83</v>
      </c>
      <c r="AV151" s="12" t="s">
        <v>83</v>
      </c>
      <c r="AW151" s="12" t="s">
        <v>33</v>
      </c>
      <c r="AX151" s="12" t="s">
        <v>76</v>
      </c>
      <c r="AY151" s="148" t="s">
        <v>114</v>
      </c>
    </row>
    <row r="152" spans="2:65" s="13" customFormat="1">
      <c r="B152" s="154"/>
      <c r="D152" s="140" t="s">
        <v>129</v>
      </c>
      <c r="E152" s="155" t="s">
        <v>1</v>
      </c>
      <c r="F152" s="156" t="s">
        <v>134</v>
      </c>
      <c r="H152" s="157">
        <v>1.984</v>
      </c>
      <c r="I152" s="158"/>
      <c r="L152" s="154"/>
      <c r="M152" s="159"/>
      <c r="T152" s="160"/>
      <c r="AT152" s="155" t="s">
        <v>129</v>
      </c>
      <c r="AU152" s="155" t="s">
        <v>83</v>
      </c>
      <c r="AV152" s="13" t="s">
        <v>121</v>
      </c>
      <c r="AW152" s="13" t="s">
        <v>33</v>
      </c>
      <c r="AX152" s="13" t="s">
        <v>81</v>
      </c>
      <c r="AY152" s="155" t="s">
        <v>114</v>
      </c>
    </row>
    <row r="153" spans="2:65" s="1" customFormat="1" ht="24.2" customHeight="1">
      <c r="B153" s="30"/>
      <c r="C153" s="126" t="s">
        <v>115</v>
      </c>
      <c r="D153" s="126" t="s">
        <v>117</v>
      </c>
      <c r="E153" s="127" t="s">
        <v>166</v>
      </c>
      <c r="F153" s="128" t="s">
        <v>167</v>
      </c>
      <c r="G153" s="129" t="s">
        <v>161</v>
      </c>
      <c r="H153" s="130">
        <v>84.216999999999999</v>
      </c>
      <c r="I153" s="131"/>
      <c r="J153" s="132">
        <f>ROUND(I153*H153,2)</f>
        <v>0</v>
      </c>
      <c r="K153" s="133"/>
      <c r="L153" s="30"/>
      <c r="M153" s="134" t="s">
        <v>1</v>
      </c>
      <c r="N153" s="135" t="s">
        <v>41</v>
      </c>
      <c r="P153" s="136">
        <f>O153*H153</f>
        <v>0</v>
      </c>
      <c r="Q153" s="136">
        <v>0</v>
      </c>
      <c r="R153" s="136">
        <f>Q153*H153</f>
        <v>0</v>
      </c>
      <c r="S153" s="136">
        <v>6.2E-2</v>
      </c>
      <c r="T153" s="137">
        <f>S153*H153</f>
        <v>5.2214539999999996</v>
      </c>
      <c r="AR153" s="138" t="s">
        <v>121</v>
      </c>
      <c r="AT153" s="138" t="s">
        <v>117</v>
      </c>
      <c r="AU153" s="138" t="s">
        <v>83</v>
      </c>
      <c r="AY153" s="15" t="s">
        <v>114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5" t="s">
        <v>81</v>
      </c>
      <c r="BK153" s="139">
        <f>ROUND(I153*H153,2)</f>
        <v>0</v>
      </c>
      <c r="BL153" s="15" t="s">
        <v>121</v>
      </c>
      <c r="BM153" s="138" t="s">
        <v>168</v>
      </c>
    </row>
    <row r="154" spans="2:65" s="1" customFormat="1" ht="29.25">
      <c r="B154" s="30"/>
      <c r="D154" s="140" t="s">
        <v>123</v>
      </c>
      <c r="F154" s="141" t="s">
        <v>169</v>
      </c>
      <c r="I154" s="142"/>
      <c r="L154" s="30"/>
      <c r="M154" s="143"/>
      <c r="T154" s="54"/>
      <c r="AT154" s="15" t="s">
        <v>123</v>
      </c>
      <c r="AU154" s="15" t="s">
        <v>83</v>
      </c>
    </row>
    <row r="155" spans="2:65" s="1" customFormat="1">
      <c r="B155" s="30"/>
      <c r="D155" s="144" t="s">
        <v>125</v>
      </c>
      <c r="F155" s="145" t="s">
        <v>170</v>
      </c>
      <c r="I155" s="142"/>
      <c r="L155" s="30"/>
      <c r="M155" s="143"/>
      <c r="T155" s="54"/>
      <c r="AT155" s="15" t="s">
        <v>125</v>
      </c>
      <c r="AU155" s="15" t="s">
        <v>83</v>
      </c>
    </row>
    <row r="156" spans="2:65" s="12" customFormat="1">
      <c r="B156" s="147"/>
      <c r="D156" s="140" t="s">
        <v>129</v>
      </c>
      <c r="E156" s="148" t="s">
        <v>1</v>
      </c>
      <c r="F156" s="149" t="s">
        <v>171</v>
      </c>
      <c r="H156" s="150">
        <v>84.216999999999999</v>
      </c>
      <c r="I156" s="151"/>
      <c r="L156" s="147"/>
      <c r="M156" s="152"/>
      <c r="T156" s="153"/>
      <c r="AT156" s="148" t="s">
        <v>129</v>
      </c>
      <c r="AU156" s="148" t="s">
        <v>83</v>
      </c>
      <c r="AV156" s="12" t="s">
        <v>83</v>
      </c>
      <c r="AW156" s="12" t="s">
        <v>33</v>
      </c>
      <c r="AX156" s="12" t="s">
        <v>81</v>
      </c>
      <c r="AY156" s="148" t="s">
        <v>114</v>
      </c>
    </row>
    <row r="157" spans="2:65" s="11" customFormat="1" ht="22.9" customHeight="1">
      <c r="B157" s="114"/>
      <c r="D157" s="115" t="s">
        <v>75</v>
      </c>
      <c r="E157" s="124" t="s">
        <v>172</v>
      </c>
      <c r="F157" s="124" t="s">
        <v>173</v>
      </c>
      <c r="I157" s="117"/>
      <c r="J157" s="125">
        <f>BK157</f>
        <v>0</v>
      </c>
      <c r="L157" s="114"/>
      <c r="M157" s="119"/>
      <c r="P157" s="120">
        <f>SUM(P158:P170)</f>
        <v>0</v>
      </c>
      <c r="R157" s="120">
        <f>SUM(R158:R170)</f>
        <v>0</v>
      </c>
      <c r="T157" s="121">
        <f>SUM(T158:T170)</f>
        <v>0</v>
      </c>
      <c r="AR157" s="115" t="s">
        <v>81</v>
      </c>
      <c r="AT157" s="122" t="s">
        <v>75</v>
      </c>
      <c r="AU157" s="122" t="s">
        <v>81</v>
      </c>
      <c r="AY157" s="115" t="s">
        <v>114</v>
      </c>
      <c r="BK157" s="123">
        <f>SUM(BK158:BK170)</f>
        <v>0</v>
      </c>
    </row>
    <row r="158" spans="2:65" s="1" customFormat="1" ht="24.2" customHeight="1">
      <c r="B158" s="30"/>
      <c r="C158" s="126" t="s">
        <v>174</v>
      </c>
      <c r="D158" s="126" t="s">
        <v>117</v>
      </c>
      <c r="E158" s="127" t="s">
        <v>175</v>
      </c>
      <c r="F158" s="128" t="s">
        <v>176</v>
      </c>
      <c r="G158" s="129" t="s">
        <v>177</v>
      </c>
      <c r="H158" s="130">
        <v>5.4459999999999997</v>
      </c>
      <c r="I158" s="131"/>
      <c r="J158" s="132">
        <f>ROUND(I158*H158,2)</f>
        <v>0</v>
      </c>
      <c r="K158" s="133"/>
      <c r="L158" s="30"/>
      <c r="M158" s="134" t="s">
        <v>1</v>
      </c>
      <c r="N158" s="135" t="s">
        <v>41</v>
      </c>
      <c r="P158" s="136">
        <f>O158*H158</f>
        <v>0</v>
      </c>
      <c r="Q158" s="136">
        <v>0</v>
      </c>
      <c r="R158" s="136">
        <f>Q158*H158</f>
        <v>0</v>
      </c>
      <c r="S158" s="136">
        <v>0</v>
      </c>
      <c r="T158" s="137">
        <f>S158*H158</f>
        <v>0</v>
      </c>
      <c r="AR158" s="138" t="s">
        <v>121</v>
      </c>
      <c r="AT158" s="138" t="s">
        <v>117</v>
      </c>
      <c r="AU158" s="138" t="s">
        <v>83</v>
      </c>
      <c r="AY158" s="15" t="s">
        <v>114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5" t="s">
        <v>81</v>
      </c>
      <c r="BK158" s="139">
        <f>ROUND(I158*H158,2)</f>
        <v>0</v>
      </c>
      <c r="BL158" s="15" t="s">
        <v>121</v>
      </c>
      <c r="BM158" s="138" t="s">
        <v>178</v>
      </c>
    </row>
    <row r="159" spans="2:65" s="1" customFormat="1" ht="19.5">
      <c r="B159" s="30"/>
      <c r="D159" s="140" t="s">
        <v>123</v>
      </c>
      <c r="F159" s="141" t="s">
        <v>179</v>
      </c>
      <c r="I159" s="142"/>
      <c r="L159" s="30"/>
      <c r="M159" s="143"/>
      <c r="T159" s="54"/>
      <c r="AT159" s="15" t="s">
        <v>123</v>
      </c>
      <c r="AU159" s="15" t="s">
        <v>83</v>
      </c>
    </row>
    <row r="160" spans="2:65" s="1" customFormat="1">
      <c r="B160" s="30"/>
      <c r="D160" s="144" t="s">
        <v>125</v>
      </c>
      <c r="F160" s="145" t="s">
        <v>180</v>
      </c>
      <c r="I160" s="142"/>
      <c r="L160" s="30"/>
      <c r="M160" s="143"/>
      <c r="T160" s="54"/>
      <c r="AT160" s="15" t="s">
        <v>125</v>
      </c>
      <c r="AU160" s="15" t="s">
        <v>83</v>
      </c>
    </row>
    <row r="161" spans="2:65" s="1" customFormat="1" ht="24.2" customHeight="1">
      <c r="B161" s="30"/>
      <c r="C161" s="126" t="s">
        <v>144</v>
      </c>
      <c r="D161" s="126" t="s">
        <v>117</v>
      </c>
      <c r="E161" s="127" t="s">
        <v>181</v>
      </c>
      <c r="F161" s="128" t="s">
        <v>182</v>
      </c>
      <c r="G161" s="129" t="s">
        <v>177</v>
      </c>
      <c r="H161" s="130">
        <v>81.69</v>
      </c>
      <c r="I161" s="131"/>
      <c r="J161" s="132">
        <f>ROUND(I161*H161,2)</f>
        <v>0</v>
      </c>
      <c r="K161" s="133"/>
      <c r="L161" s="30"/>
      <c r="M161" s="134" t="s">
        <v>1</v>
      </c>
      <c r="N161" s="135" t="s">
        <v>41</v>
      </c>
      <c r="P161" s="136">
        <f>O161*H161</f>
        <v>0</v>
      </c>
      <c r="Q161" s="136">
        <v>0</v>
      </c>
      <c r="R161" s="136">
        <f>Q161*H161</f>
        <v>0</v>
      </c>
      <c r="S161" s="136">
        <v>0</v>
      </c>
      <c r="T161" s="137">
        <f>S161*H161</f>
        <v>0</v>
      </c>
      <c r="AR161" s="138" t="s">
        <v>121</v>
      </c>
      <c r="AT161" s="138" t="s">
        <v>117</v>
      </c>
      <c r="AU161" s="138" t="s">
        <v>83</v>
      </c>
      <c r="AY161" s="15" t="s">
        <v>114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5" t="s">
        <v>81</v>
      </c>
      <c r="BK161" s="139">
        <f>ROUND(I161*H161,2)</f>
        <v>0</v>
      </c>
      <c r="BL161" s="15" t="s">
        <v>121</v>
      </c>
      <c r="BM161" s="138" t="s">
        <v>183</v>
      </c>
    </row>
    <row r="162" spans="2:65" s="1" customFormat="1" ht="29.25">
      <c r="B162" s="30"/>
      <c r="D162" s="140" t="s">
        <v>123</v>
      </c>
      <c r="F162" s="141" t="s">
        <v>184</v>
      </c>
      <c r="I162" s="142"/>
      <c r="L162" s="30"/>
      <c r="M162" s="143"/>
      <c r="T162" s="54"/>
      <c r="AT162" s="15" t="s">
        <v>123</v>
      </c>
      <c r="AU162" s="15" t="s">
        <v>83</v>
      </c>
    </row>
    <row r="163" spans="2:65" s="1" customFormat="1">
      <c r="B163" s="30"/>
      <c r="D163" s="144" t="s">
        <v>125</v>
      </c>
      <c r="F163" s="145" t="s">
        <v>185</v>
      </c>
      <c r="I163" s="142"/>
      <c r="L163" s="30"/>
      <c r="M163" s="143"/>
      <c r="T163" s="54"/>
      <c r="AT163" s="15" t="s">
        <v>125</v>
      </c>
      <c r="AU163" s="15" t="s">
        <v>83</v>
      </c>
    </row>
    <row r="164" spans="2:65" s="12" customFormat="1">
      <c r="B164" s="147"/>
      <c r="D164" s="140" t="s">
        <v>129</v>
      </c>
      <c r="F164" s="149" t="s">
        <v>186</v>
      </c>
      <c r="H164" s="150">
        <v>81.69</v>
      </c>
      <c r="I164" s="151"/>
      <c r="L164" s="147"/>
      <c r="M164" s="152"/>
      <c r="T164" s="153"/>
      <c r="AT164" s="148" t="s">
        <v>129</v>
      </c>
      <c r="AU164" s="148" t="s">
        <v>83</v>
      </c>
      <c r="AV164" s="12" t="s">
        <v>83</v>
      </c>
      <c r="AW164" s="12" t="s">
        <v>4</v>
      </c>
      <c r="AX164" s="12" t="s">
        <v>81</v>
      </c>
      <c r="AY164" s="148" t="s">
        <v>114</v>
      </c>
    </row>
    <row r="165" spans="2:65" s="1" customFormat="1" ht="33" customHeight="1">
      <c r="B165" s="30"/>
      <c r="C165" s="126" t="s">
        <v>156</v>
      </c>
      <c r="D165" s="126" t="s">
        <v>117</v>
      </c>
      <c r="E165" s="127" t="s">
        <v>187</v>
      </c>
      <c r="F165" s="128" t="s">
        <v>188</v>
      </c>
      <c r="G165" s="129" t="s">
        <v>177</v>
      </c>
      <c r="H165" s="130">
        <v>5.4459999999999997</v>
      </c>
      <c r="I165" s="131"/>
      <c r="J165" s="132">
        <f>ROUND(I165*H165,2)</f>
        <v>0</v>
      </c>
      <c r="K165" s="133"/>
      <c r="L165" s="30"/>
      <c r="M165" s="134" t="s">
        <v>1</v>
      </c>
      <c r="N165" s="135" t="s">
        <v>41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121</v>
      </c>
      <c r="AT165" s="138" t="s">
        <v>117</v>
      </c>
      <c r="AU165" s="138" t="s">
        <v>83</v>
      </c>
      <c r="AY165" s="15" t="s">
        <v>114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5" t="s">
        <v>81</v>
      </c>
      <c r="BK165" s="139">
        <f>ROUND(I165*H165,2)</f>
        <v>0</v>
      </c>
      <c r="BL165" s="15" t="s">
        <v>121</v>
      </c>
      <c r="BM165" s="138" t="s">
        <v>189</v>
      </c>
    </row>
    <row r="166" spans="2:65" s="1" customFormat="1" ht="19.5">
      <c r="B166" s="30"/>
      <c r="D166" s="140" t="s">
        <v>123</v>
      </c>
      <c r="F166" s="141" t="s">
        <v>190</v>
      </c>
      <c r="I166" s="142"/>
      <c r="L166" s="30"/>
      <c r="M166" s="143"/>
      <c r="T166" s="54"/>
      <c r="AT166" s="15" t="s">
        <v>123</v>
      </c>
      <c r="AU166" s="15" t="s">
        <v>83</v>
      </c>
    </row>
    <row r="167" spans="2:65" s="1" customFormat="1">
      <c r="B167" s="30"/>
      <c r="D167" s="144" t="s">
        <v>125</v>
      </c>
      <c r="F167" s="145" t="s">
        <v>191</v>
      </c>
      <c r="I167" s="142"/>
      <c r="L167" s="30"/>
      <c r="M167" s="143"/>
      <c r="T167" s="54"/>
      <c r="AT167" s="15" t="s">
        <v>125</v>
      </c>
      <c r="AU167" s="15" t="s">
        <v>83</v>
      </c>
    </row>
    <row r="168" spans="2:65" s="1" customFormat="1" ht="33" customHeight="1">
      <c r="B168" s="30"/>
      <c r="C168" s="126" t="s">
        <v>192</v>
      </c>
      <c r="D168" s="126" t="s">
        <v>117</v>
      </c>
      <c r="E168" s="127" t="s">
        <v>193</v>
      </c>
      <c r="F168" s="128" t="s">
        <v>194</v>
      </c>
      <c r="G168" s="129" t="s">
        <v>177</v>
      </c>
      <c r="H168" s="130">
        <v>5.4459999999999997</v>
      </c>
      <c r="I168" s="131"/>
      <c r="J168" s="132">
        <f>ROUND(I168*H168,2)</f>
        <v>0</v>
      </c>
      <c r="K168" s="133"/>
      <c r="L168" s="30"/>
      <c r="M168" s="134" t="s">
        <v>1</v>
      </c>
      <c r="N168" s="135" t="s">
        <v>41</v>
      </c>
      <c r="P168" s="136">
        <f>O168*H168</f>
        <v>0</v>
      </c>
      <c r="Q168" s="136">
        <v>0</v>
      </c>
      <c r="R168" s="136">
        <f>Q168*H168</f>
        <v>0</v>
      </c>
      <c r="S168" s="136">
        <v>0</v>
      </c>
      <c r="T168" s="137">
        <f>S168*H168</f>
        <v>0</v>
      </c>
      <c r="AR168" s="138" t="s">
        <v>121</v>
      </c>
      <c r="AT168" s="138" t="s">
        <v>117</v>
      </c>
      <c r="AU168" s="138" t="s">
        <v>83</v>
      </c>
      <c r="AY168" s="15" t="s">
        <v>114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5" t="s">
        <v>81</v>
      </c>
      <c r="BK168" s="139">
        <f>ROUND(I168*H168,2)</f>
        <v>0</v>
      </c>
      <c r="BL168" s="15" t="s">
        <v>121</v>
      </c>
      <c r="BM168" s="138" t="s">
        <v>195</v>
      </c>
    </row>
    <row r="169" spans="2:65" s="1" customFormat="1" ht="29.25">
      <c r="B169" s="30"/>
      <c r="D169" s="140" t="s">
        <v>123</v>
      </c>
      <c r="F169" s="141" t="s">
        <v>196</v>
      </c>
      <c r="I169" s="142"/>
      <c r="L169" s="30"/>
      <c r="M169" s="143"/>
      <c r="T169" s="54"/>
      <c r="AT169" s="15" t="s">
        <v>123</v>
      </c>
      <c r="AU169" s="15" t="s">
        <v>83</v>
      </c>
    </row>
    <row r="170" spans="2:65" s="1" customFormat="1">
      <c r="B170" s="30"/>
      <c r="D170" s="144" t="s">
        <v>125</v>
      </c>
      <c r="F170" s="145" t="s">
        <v>197</v>
      </c>
      <c r="I170" s="142"/>
      <c r="L170" s="30"/>
      <c r="M170" s="143"/>
      <c r="T170" s="54"/>
      <c r="AT170" s="15" t="s">
        <v>125</v>
      </c>
      <c r="AU170" s="15" t="s">
        <v>83</v>
      </c>
    </row>
    <row r="171" spans="2:65" s="11" customFormat="1" ht="22.9" customHeight="1">
      <c r="B171" s="114"/>
      <c r="D171" s="115" t="s">
        <v>75</v>
      </c>
      <c r="E171" s="124" t="s">
        <v>198</v>
      </c>
      <c r="F171" s="124" t="s">
        <v>199</v>
      </c>
      <c r="I171" s="117"/>
      <c r="J171" s="125">
        <f>BK171</f>
        <v>0</v>
      </c>
      <c r="L171" s="114"/>
      <c r="M171" s="119"/>
      <c r="P171" s="120">
        <f>SUM(P172:P174)</f>
        <v>0</v>
      </c>
      <c r="R171" s="120">
        <f>SUM(R172:R174)</f>
        <v>0</v>
      </c>
      <c r="T171" s="121">
        <f>SUM(T172:T174)</f>
        <v>0</v>
      </c>
      <c r="AR171" s="115" t="s">
        <v>81</v>
      </c>
      <c r="AT171" s="122" t="s">
        <v>75</v>
      </c>
      <c r="AU171" s="122" t="s">
        <v>81</v>
      </c>
      <c r="AY171" s="115" t="s">
        <v>114</v>
      </c>
      <c r="BK171" s="123">
        <f>SUM(BK172:BK174)</f>
        <v>0</v>
      </c>
    </row>
    <row r="172" spans="2:65" s="1" customFormat="1" ht="21.75" customHeight="1">
      <c r="B172" s="30"/>
      <c r="C172" s="126" t="s">
        <v>200</v>
      </c>
      <c r="D172" s="126" t="s">
        <v>117</v>
      </c>
      <c r="E172" s="127" t="s">
        <v>201</v>
      </c>
      <c r="F172" s="128" t="s">
        <v>202</v>
      </c>
      <c r="G172" s="129" t="s">
        <v>177</v>
      </c>
      <c r="H172" s="130">
        <v>2.3530000000000002</v>
      </c>
      <c r="I172" s="131"/>
      <c r="J172" s="132">
        <f>ROUND(I172*H172,2)</f>
        <v>0</v>
      </c>
      <c r="K172" s="133"/>
      <c r="L172" s="30"/>
      <c r="M172" s="134" t="s">
        <v>1</v>
      </c>
      <c r="N172" s="135" t="s">
        <v>41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121</v>
      </c>
      <c r="AT172" s="138" t="s">
        <v>117</v>
      </c>
      <c r="AU172" s="138" t="s">
        <v>83</v>
      </c>
      <c r="AY172" s="15" t="s">
        <v>114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5" t="s">
        <v>81</v>
      </c>
      <c r="BK172" s="139">
        <f>ROUND(I172*H172,2)</f>
        <v>0</v>
      </c>
      <c r="BL172" s="15" t="s">
        <v>121</v>
      </c>
      <c r="BM172" s="138" t="s">
        <v>203</v>
      </c>
    </row>
    <row r="173" spans="2:65" s="1" customFormat="1" ht="29.25">
      <c r="B173" s="30"/>
      <c r="D173" s="140" t="s">
        <v>123</v>
      </c>
      <c r="F173" s="141" t="s">
        <v>204</v>
      </c>
      <c r="I173" s="142"/>
      <c r="L173" s="30"/>
      <c r="M173" s="143"/>
      <c r="T173" s="54"/>
      <c r="AT173" s="15" t="s">
        <v>123</v>
      </c>
      <c r="AU173" s="15" t="s">
        <v>83</v>
      </c>
    </row>
    <row r="174" spans="2:65" s="1" customFormat="1">
      <c r="B174" s="30"/>
      <c r="D174" s="144" t="s">
        <v>125</v>
      </c>
      <c r="F174" s="145" t="s">
        <v>205</v>
      </c>
      <c r="I174" s="142"/>
      <c r="L174" s="30"/>
      <c r="M174" s="143"/>
      <c r="T174" s="54"/>
      <c r="AT174" s="15" t="s">
        <v>125</v>
      </c>
      <c r="AU174" s="15" t="s">
        <v>83</v>
      </c>
    </row>
    <row r="175" spans="2:65" s="11" customFormat="1" ht="25.9" customHeight="1">
      <c r="B175" s="114"/>
      <c r="D175" s="115" t="s">
        <v>75</v>
      </c>
      <c r="E175" s="116" t="s">
        <v>206</v>
      </c>
      <c r="F175" s="116" t="s">
        <v>207</v>
      </c>
      <c r="I175" s="117"/>
      <c r="J175" s="118">
        <f>BK175</f>
        <v>0</v>
      </c>
      <c r="L175" s="114"/>
      <c r="M175" s="119"/>
      <c r="P175" s="120">
        <f>P176+P197+P223</f>
        <v>0</v>
      </c>
      <c r="R175" s="120">
        <f>R176+R197+R223</f>
        <v>2.7452948399999997</v>
      </c>
      <c r="T175" s="121">
        <f>T176+T197+T223</f>
        <v>0.14348913999999999</v>
      </c>
      <c r="AR175" s="115" t="s">
        <v>83</v>
      </c>
      <c r="AT175" s="122" t="s">
        <v>75</v>
      </c>
      <c r="AU175" s="122" t="s">
        <v>76</v>
      </c>
      <c r="AY175" s="115" t="s">
        <v>114</v>
      </c>
      <c r="BK175" s="123">
        <f>BK176+BK197+BK223</f>
        <v>0</v>
      </c>
    </row>
    <row r="176" spans="2:65" s="11" customFormat="1" ht="22.9" customHeight="1">
      <c r="B176" s="114"/>
      <c r="D176" s="115" t="s">
        <v>75</v>
      </c>
      <c r="E176" s="124" t="s">
        <v>208</v>
      </c>
      <c r="F176" s="124" t="s">
        <v>209</v>
      </c>
      <c r="I176" s="117"/>
      <c r="J176" s="125">
        <f>BK176</f>
        <v>0</v>
      </c>
      <c r="L176" s="114"/>
      <c r="M176" s="119"/>
      <c r="P176" s="120">
        <f>SUM(P177:P196)</f>
        <v>0</v>
      </c>
      <c r="R176" s="120">
        <f>SUM(R177:R196)</f>
        <v>7.8039499999999998E-2</v>
      </c>
      <c r="T176" s="121">
        <f>SUM(T177:T196)</f>
        <v>0.1249995</v>
      </c>
      <c r="AR176" s="115" t="s">
        <v>83</v>
      </c>
      <c r="AT176" s="122" t="s">
        <v>75</v>
      </c>
      <c r="AU176" s="122" t="s">
        <v>81</v>
      </c>
      <c r="AY176" s="115" t="s">
        <v>114</v>
      </c>
      <c r="BK176" s="123">
        <f>SUM(BK177:BK196)</f>
        <v>0</v>
      </c>
    </row>
    <row r="177" spans="2:65" s="1" customFormat="1" ht="16.5" customHeight="1">
      <c r="B177" s="30"/>
      <c r="C177" s="126" t="s">
        <v>8</v>
      </c>
      <c r="D177" s="126" t="s">
        <v>117</v>
      </c>
      <c r="E177" s="127" t="s">
        <v>210</v>
      </c>
      <c r="F177" s="128" t="s">
        <v>211</v>
      </c>
      <c r="G177" s="129" t="s">
        <v>120</v>
      </c>
      <c r="H177" s="130">
        <v>74.849999999999994</v>
      </c>
      <c r="I177" s="131"/>
      <c r="J177" s="132">
        <f>ROUND(I177*H177,2)</f>
        <v>0</v>
      </c>
      <c r="K177" s="133"/>
      <c r="L177" s="30"/>
      <c r="M177" s="134" t="s">
        <v>1</v>
      </c>
      <c r="N177" s="135" t="s">
        <v>41</v>
      </c>
      <c r="P177" s="136">
        <f>O177*H177</f>
        <v>0</v>
      </c>
      <c r="Q177" s="136">
        <v>0</v>
      </c>
      <c r="R177" s="136">
        <f>Q177*H177</f>
        <v>0</v>
      </c>
      <c r="S177" s="136">
        <v>1.67E-3</v>
      </c>
      <c r="T177" s="137">
        <f>S177*H177</f>
        <v>0.1249995</v>
      </c>
      <c r="AR177" s="138" t="s">
        <v>212</v>
      </c>
      <c r="AT177" s="138" t="s">
        <v>117</v>
      </c>
      <c r="AU177" s="138" t="s">
        <v>83</v>
      </c>
      <c r="AY177" s="15" t="s">
        <v>114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5" t="s">
        <v>81</v>
      </c>
      <c r="BK177" s="139">
        <f>ROUND(I177*H177,2)</f>
        <v>0</v>
      </c>
      <c r="BL177" s="15" t="s">
        <v>212</v>
      </c>
      <c r="BM177" s="138" t="s">
        <v>213</v>
      </c>
    </row>
    <row r="178" spans="2:65" s="1" customFormat="1">
      <c r="B178" s="30"/>
      <c r="D178" s="140" t="s">
        <v>123</v>
      </c>
      <c r="F178" s="141" t="s">
        <v>214</v>
      </c>
      <c r="I178" s="142"/>
      <c r="L178" s="30"/>
      <c r="M178" s="143"/>
      <c r="T178" s="54"/>
      <c r="AT178" s="15" t="s">
        <v>123</v>
      </c>
      <c r="AU178" s="15" t="s">
        <v>83</v>
      </c>
    </row>
    <row r="179" spans="2:65" s="1" customFormat="1">
      <c r="B179" s="30"/>
      <c r="D179" s="144" t="s">
        <v>125</v>
      </c>
      <c r="F179" s="145" t="s">
        <v>215</v>
      </c>
      <c r="I179" s="142"/>
      <c r="L179" s="30"/>
      <c r="M179" s="143"/>
      <c r="T179" s="54"/>
      <c r="AT179" s="15" t="s">
        <v>125</v>
      </c>
      <c r="AU179" s="15" t="s">
        <v>83</v>
      </c>
    </row>
    <row r="180" spans="2:65" s="1" customFormat="1" ht="21.75" customHeight="1">
      <c r="B180" s="30"/>
      <c r="C180" s="126" t="s">
        <v>216</v>
      </c>
      <c r="D180" s="126" t="s">
        <v>117</v>
      </c>
      <c r="E180" s="127" t="s">
        <v>217</v>
      </c>
      <c r="F180" s="128" t="s">
        <v>218</v>
      </c>
      <c r="G180" s="129" t="s">
        <v>120</v>
      </c>
      <c r="H180" s="130">
        <v>74.849999999999994</v>
      </c>
      <c r="I180" s="131"/>
      <c r="J180" s="132">
        <f>ROUND(I180*H180,2)</f>
        <v>0</v>
      </c>
      <c r="K180" s="133"/>
      <c r="L180" s="30"/>
      <c r="M180" s="134" t="s">
        <v>1</v>
      </c>
      <c r="N180" s="135" t="s">
        <v>41</v>
      </c>
      <c r="P180" s="136">
        <f>O180*H180</f>
        <v>0</v>
      </c>
      <c r="Q180" s="136">
        <v>6.9999999999999994E-5</v>
      </c>
      <c r="R180" s="136">
        <f>Q180*H180</f>
        <v>5.2394999999999994E-3</v>
      </c>
      <c r="S180" s="136">
        <v>0</v>
      </c>
      <c r="T180" s="137">
        <f>S180*H180</f>
        <v>0</v>
      </c>
      <c r="AR180" s="138" t="s">
        <v>212</v>
      </c>
      <c r="AT180" s="138" t="s">
        <v>117</v>
      </c>
      <c r="AU180" s="138" t="s">
        <v>83</v>
      </c>
      <c r="AY180" s="15" t="s">
        <v>114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5" t="s">
        <v>81</v>
      </c>
      <c r="BK180" s="139">
        <f>ROUND(I180*H180,2)</f>
        <v>0</v>
      </c>
      <c r="BL180" s="15" t="s">
        <v>212</v>
      </c>
      <c r="BM180" s="138" t="s">
        <v>219</v>
      </c>
    </row>
    <row r="181" spans="2:65" s="1" customFormat="1" ht="19.5">
      <c r="B181" s="30"/>
      <c r="D181" s="140" t="s">
        <v>123</v>
      </c>
      <c r="F181" s="141" t="s">
        <v>220</v>
      </c>
      <c r="I181" s="142"/>
      <c r="L181" s="30"/>
      <c r="M181" s="143"/>
      <c r="T181" s="54"/>
      <c r="AT181" s="15" t="s">
        <v>123</v>
      </c>
      <c r="AU181" s="15" t="s">
        <v>83</v>
      </c>
    </row>
    <row r="182" spans="2:65" s="1" customFormat="1">
      <c r="B182" s="30"/>
      <c r="D182" s="144" t="s">
        <v>125</v>
      </c>
      <c r="F182" s="145" t="s">
        <v>221</v>
      </c>
      <c r="I182" s="142"/>
      <c r="L182" s="30"/>
      <c r="M182" s="143"/>
      <c r="T182" s="54"/>
      <c r="AT182" s="15" t="s">
        <v>125</v>
      </c>
      <c r="AU182" s="15" t="s">
        <v>83</v>
      </c>
    </row>
    <row r="183" spans="2:65" s="1" customFormat="1" ht="29.25">
      <c r="B183" s="30"/>
      <c r="D183" s="140" t="s">
        <v>127</v>
      </c>
      <c r="F183" s="146" t="s">
        <v>222</v>
      </c>
      <c r="I183" s="142"/>
      <c r="L183" s="30"/>
      <c r="M183" s="143"/>
      <c r="T183" s="54"/>
      <c r="AT183" s="15" t="s">
        <v>127</v>
      </c>
      <c r="AU183" s="15" t="s">
        <v>83</v>
      </c>
    </row>
    <row r="184" spans="2:65" s="1" customFormat="1" ht="24.2" customHeight="1">
      <c r="B184" s="30"/>
      <c r="C184" s="161" t="s">
        <v>223</v>
      </c>
      <c r="D184" s="161" t="s">
        <v>141</v>
      </c>
      <c r="E184" s="162" t="s">
        <v>224</v>
      </c>
      <c r="F184" s="163" t="s">
        <v>225</v>
      </c>
      <c r="G184" s="164" t="s">
        <v>226</v>
      </c>
      <c r="H184" s="165">
        <v>61</v>
      </c>
      <c r="I184" s="166"/>
      <c r="J184" s="167">
        <f>ROUND(I184*H184,2)</f>
        <v>0</v>
      </c>
      <c r="K184" s="168"/>
      <c r="L184" s="169"/>
      <c r="M184" s="170" t="s">
        <v>1</v>
      </c>
      <c r="N184" s="171" t="s">
        <v>41</v>
      </c>
      <c r="P184" s="136">
        <f>O184*H184</f>
        <v>0</v>
      </c>
      <c r="Q184" s="136">
        <v>1E-3</v>
      </c>
      <c r="R184" s="136">
        <f>Q184*H184</f>
        <v>6.0999999999999999E-2</v>
      </c>
      <c r="S184" s="136">
        <v>0</v>
      </c>
      <c r="T184" s="137">
        <f>S184*H184</f>
        <v>0</v>
      </c>
      <c r="AR184" s="138" t="s">
        <v>227</v>
      </c>
      <c r="AT184" s="138" t="s">
        <v>141</v>
      </c>
      <c r="AU184" s="138" t="s">
        <v>83</v>
      </c>
      <c r="AY184" s="15" t="s">
        <v>114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5" t="s">
        <v>81</v>
      </c>
      <c r="BK184" s="139">
        <f>ROUND(I184*H184,2)</f>
        <v>0</v>
      </c>
      <c r="BL184" s="15" t="s">
        <v>212</v>
      </c>
      <c r="BM184" s="138" t="s">
        <v>228</v>
      </c>
    </row>
    <row r="185" spans="2:65" s="1" customFormat="1" ht="19.5">
      <c r="B185" s="30"/>
      <c r="D185" s="140" t="s">
        <v>123</v>
      </c>
      <c r="F185" s="141" t="s">
        <v>225</v>
      </c>
      <c r="I185" s="142"/>
      <c r="L185" s="30"/>
      <c r="M185" s="143"/>
      <c r="T185" s="54"/>
      <c r="AT185" s="15" t="s">
        <v>123</v>
      </c>
      <c r="AU185" s="15" t="s">
        <v>83</v>
      </c>
    </row>
    <row r="186" spans="2:65" s="12" customFormat="1">
      <c r="B186" s="147"/>
      <c r="D186" s="140" t="s">
        <v>129</v>
      </c>
      <c r="E186" s="148" t="s">
        <v>1</v>
      </c>
      <c r="F186" s="149" t="s">
        <v>229</v>
      </c>
      <c r="H186" s="150">
        <v>61</v>
      </c>
      <c r="I186" s="151"/>
      <c r="L186" s="147"/>
      <c r="M186" s="152"/>
      <c r="T186" s="153"/>
      <c r="AT186" s="148" t="s">
        <v>129</v>
      </c>
      <c r="AU186" s="148" t="s">
        <v>83</v>
      </c>
      <c r="AV186" s="12" t="s">
        <v>83</v>
      </c>
      <c r="AW186" s="12" t="s">
        <v>33</v>
      </c>
      <c r="AX186" s="12" t="s">
        <v>81</v>
      </c>
      <c r="AY186" s="148" t="s">
        <v>114</v>
      </c>
    </row>
    <row r="187" spans="2:65" s="1" customFormat="1" ht="24.2" customHeight="1">
      <c r="B187" s="30"/>
      <c r="C187" s="161" t="s">
        <v>230</v>
      </c>
      <c r="D187" s="161" t="s">
        <v>141</v>
      </c>
      <c r="E187" s="162" t="s">
        <v>231</v>
      </c>
      <c r="F187" s="163" t="s">
        <v>232</v>
      </c>
      <c r="G187" s="164" t="s">
        <v>226</v>
      </c>
      <c r="H187" s="165">
        <v>4</v>
      </c>
      <c r="I187" s="166"/>
      <c r="J187" s="167">
        <f>ROUND(I187*H187,2)</f>
        <v>0</v>
      </c>
      <c r="K187" s="168"/>
      <c r="L187" s="169"/>
      <c r="M187" s="170" t="s">
        <v>1</v>
      </c>
      <c r="N187" s="171" t="s">
        <v>41</v>
      </c>
      <c r="P187" s="136">
        <f>O187*H187</f>
        <v>0</v>
      </c>
      <c r="Q187" s="136">
        <v>1E-3</v>
      </c>
      <c r="R187" s="136">
        <f>Q187*H187</f>
        <v>4.0000000000000001E-3</v>
      </c>
      <c r="S187" s="136">
        <v>0</v>
      </c>
      <c r="T187" s="137">
        <f>S187*H187</f>
        <v>0</v>
      </c>
      <c r="AR187" s="138" t="s">
        <v>227</v>
      </c>
      <c r="AT187" s="138" t="s">
        <v>141</v>
      </c>
      <c r="AU187" s="138" t="s">
        <v>83</v>
      </c>
      <c r="AY187" s="15" t="s">
        <v>114</v>
      </c>
      <c r="BE187" s="139">
        <f>IF(N187="základní",J187,0)</f>
        <v>0</v>
      </c>
      <c r="BF187" s="139">
        <f>IF(N187="snížená",J187,0)</f>
        <v>0</v>
      </c>
      <c r="BG187" s="139">
        <f>IF(N187="zákl. přenesená",J187,0)</f>
        <v>0</v>
      </c>
      <c r="BH187" s="139">
        <f>IF(N187="sníž. přenesená",J187,0)</f>
        <v>0</v>
      </c>
      <c r="BI187" s="139">
        <f>IF(N187="nulová",J187,0)</f>
        <v>0</v>
      </c>
      <c r="BJ187" s="15" t="s">
        <v>81</v>
      </c>
      <c r="BK187" s="139">
        <f>ROUND(I187*H187,2)</f>
        <v>0</v>
      </c>
      <c r="BL187" s="15" t="s">
        <v>212</v>
      </c>
      <c r="BM187" s="138" t="s">
        <v>233</v>
      </c>
    </row>
    <row r="188" spans="2:65" s="1" customFormat="1" ht="19.5">
      <c r="B188" s="30"/>
      <c r="D188" s="140" t="s">
        <v>123</v>
      </c>
      <c r="F188" s="141" t="s">
        <v>232</v>
      </c>
      <c r="I188" s="142"/>
      <c r="L188" s="30"/>
      <c r="M188" s="143"/>
      <c r="T188" s="54"/>
      <c r="AT188" s="15" t="s">
        <v>123</v>
      </c>
      <c r="AU188" s="15" t="s">
        <v>83</v>
      </c>
    </row>
    <row r="189" spans="2:65" s="12" customFormat="1">
      <c r="B189" s="147"/>
      <c r="D189" s="140" t="s">
        <v>129</v>
      </c>
      <c r="E189" s="148" t="s">
        <v>1</v>
      </c>
      <c r="F189" s="149" t="s">
        <v>121</v>
      </c>
      <c r="H189" s="150">
        <v>4</v>
      </c>
      <c r="I189" s="151"/>
      <c r="L189" s="147"/>
      <c r="M189" s="152"/>
      <c r="T189" s="153"/>
      <c r="AT189" s="148" t="s">
        <v>129</v>
      </c>
      <c r="AU189" s="148" t="s">
        <v>83</v>
      </c>
      <c r="AV189" s="12" t="s">
        <v>83</v>
      </c>
      <c r="AW189" s="12" t="s">
        <v>33</v>
      </c>
      <c r="AX189" s="12" t="s">
        <v>81</v>
      </c>
      <c r="AY189" s="148" t="s">
        <v>114</v>
      </c>
    </row>
    <row r="190" spans="2:65" s="1" customFormat="1" ht="24.2" customHeight="1">
      <c r="B190" s="30"/>
      <c r="C190" s="161" t="s">
        <v>212</v>
      </c>
      <c r="D190" s="161" t="s">
        <v>141</v>
      </c>
      <c r="E190" s="162" t="s">
        <v>234</v>
      </c>
      <c r="F190" s="163" t="s">
        <v>235</v>
      </c>
      <c r="G190" s="164" t="s">
        <v>226</v>
      </c>
      <c r="H190" s="165">
        <v>130</v>
      </c>
      <c r="I190" s="166"/>
      <c r="J190" s="167">
        <f>ROUND(I190*H190,2)</f>
        <v>0</v>
      </c>
      <c r="K190" s="168"/>
      <c r="L190" s="169"/>
      <c r="M190" s="170" t="s">
        <v>1</v>
      </c>
      <c r="N190" s="171" t="s">
        <v>41</v>
      </c>
      <c r="P190" s="136">
        <f>O190*H190</f>
        <v>0</v>
      </c>
      <c r="Q190" s="136">
        <v>6.0000000000000002E-5</v>
      </c>
      <c r="R190" s="136">
        <f>Q190*H190</f>
        <v>7.8000000000000005E-3</v>
      </c>
      <c r="S190" s="136">
        <v>0</v>
      </c>
      <c r="T190" s="137">
        <f>S190*H190</f>
        <v>0</v>
      </c>
      <c r="AR190" s="138" t="s">
        <v>227</v>
      </c>
      <c r="AT190" s="138" t="s">
        <v>141</v>
      </c>
      <c r="AU190" s="138" t="s">
        <v>83</v>
      </c>
      <c r="AY190" s="15" t="s">
        <v>114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5" t="s">
        <v>81</v>
      </c>
      <c r="BK190" s="139">
        <f>ROUND(I190*H190,2)</f>
        <v>0</v>
      </c>
      <c r="BL190" s="15" t="s">
        <v>212</v>
      </c>
      <c r="BM190" s="138" t="s">
        <v>236</v>
      </c>
    </row>
    <row r="191" spans="2:65" s="1" customFormat="1" ht="19.5">
      <c r="B191" s="30"/>
      <c r="D191" s="140" t="s">
        <v>123</v>
      </c>
      <c r="F191" s="141" t="s">
        <v>235</v>
      </c>
      <c r="I191" s="142"/>
      <c r="L191" s="30"/>
      <c r="M191" s="143"/>
      <c r="T191" s="54"/>
      <c r="AT191" s="15" t="s">
        <v>123</v>
      </c>
      <c r="AU191" s="15" t="s">
        <v>83</v>
      </c>
    </row>
    <row r="192" spans="2:65" s="1" customFormat="1" ht="39">
      <c r="B192" s="30"/>
      <c r="D192" s="140" t="s">
        <v>127</v>
      </c>
      <c r="F192" s="146" t="s">
        <v>237</v>
      </c>
      <c r="I192" s="142"/>
      <c r="L192" s="30"/>
      <c r="M192" s="143"/>
      <c r="T192" s="54"/>
      <c r="AT192" s="15" t="s">
        <v>127</v>
      </c>
      <c r="AU192" s="15" t="s">
        <v>83</v>
      </c>
    </row>
    <row r="193" spans="2:65" s="12" customFormat="1">
      <c r="B193" s="147"/>
      <c r="D193" s="140" t="s">
        <v>129</v>
      </c>
      <c r="E193" s="148" t="s">
        <v>1</v>
      </c>
      <c r="F193" s="149" t="s">
        <v>238</v>
      </c>
      <c r="H193" s="150">
        <v>130</v>
      </c>
      <c r="I193" s="151"/>
      <c r="L193" s="147"/>
      <c r="M193" s="152"/>
      <c r="T193" s="153"/>
      <c r="AT193" s="148" t="s">
        <v>129</v>
      </c>
      <c r="AU193" s="148" t="s">
        <v>83</v>
      </c>
      <c r="AV193" s="12" t="s">
        <v>83</v>
      </c>
      <c r="AW193" s="12" t="s">
        <v>33</v>
      </c>
      <c r="AX193" s="12" t="s">
        <v>81</v>
      </c>
      <c r="AY193" s="148" t="s">
        <v>114</v>
      </c>
    </row>
    <row r="194" spans="2:65" s="1" customFormat="1" ht="24.2" customHeight="1">
      <c r="B194" s="30"/>
      <c r="C194" s="126" t="s">
        <v>239</v>
      </c>
      <c r="D194" s="126" t="s">
        <v>117</v>
      </c>
      <c r="E194" s="127" t="s">
        <v>240</v>
      </c>
      <c r="F194" s="128" t="s">
        <v>241</v>
      </c>
      <c r="G194" s="129" t="s">
        <v>177</v>
      </c>
      <c r="H194" s="130">
        <v>7.8E-2</v>
      </c>
      <c r="I194" s="131"/>
      <c r="J194" s="132">
        <f>ROUND(I194*H194,2)</f>
        <v>0</v>
      </c>
      <c r="K194" s="133"/>
      <c r="L194" s="30"/>
      <c r="M194" s="134" t="s">
        <v>1</v>
      </c>
      <c r="N194" s="135" t="s">
        <v>41</v>
      </c>
      <c r="P194" s="136">
        <f>O194*H194</f>
        <v>0</v>
      </c>
      <c r="Q194" s="136">
        <v>0</v>
      </c>
      <c r="R194" s="136">
        <f>Q194*H194</f>
        <v>0</v>
      </c>
      <c r="S194" s="136">
        <v>0</v>
      </c>
      <c r="T194" s="137">
        <f>S194*H194</f>
        <v>0</v>
      </c>
      <c r="AR194" s="138" t="s">
        <v>212</v>
      </c>
      <c r="AT194" s="138" t="s">
        <v>117</v>
      </c>
      <c r="AU194" s="138" t="s">
        <v>83</v>
      </c>
      <c r="AY194" s="15" t="s">
        <v>114</v>
      </c>
      <c r="BE194" s="139">
        <f>IF(N194="základní",J194,0)</f>
        <v>0</v>
      </c>
      <c r="BF194" s="139">
        <f>IF(N194="snížená",J194,0)</f>
        <v>0</v>
      </c>
      <c r="BG194" s="139">
        <f>IF(N194="zákl. přenesená",J194,0)</f>
        <v>0</v>
      </c>
      <c r="BH194" s="139">
        <f>IF(N194="sníž. přenesená",J194,0)</f>
        <v>0</v>
      </c>
      <c r="BI194" s="139">
        <f>IF(N194="nulová",J194,0)</f>
        <v>0</v>
      </c>
      <c r="BJ194" s="15" t="s">
        <v>81</v>
      </c>
      <c r="BK194" s="139">
        <f>ROUND(I194*H194,2)</f>
        <v>0</v>
      </c>
      <c r="BL194" s="15" t="s">
        <v>212</v>
      </c>
      <c r="BM194" s="138" t="s">
        <v>242</v>
      </c>
    </row>
    <row r="195" spans="2:65" s="1" customFormat="1" ht="29.25">
      <c r="B195" s="30"/>
      <c r="D195" s="140" t="s">
        <v>123</v>
      </c>
      <c r="F195" s="141" t="s">
        <v>243</v>
      </c>
      <c r="I195" s="142"/>
      <c r="L195" s="30"/>
      <c r="M195" s="143"/>
      <c r="T195" s="54"/>
      <c r="AT195" s="15" t="s">
        <v>123</v>
      </c>
      <c r="AU195" s="15" t="s">
        <v>83</v>
      </c>
    </row>
    <row r="196" spans="2:65" s="1" customFormat="1">
      <c r="B196" s="30"/>
      <c r="D196" s="144" t="s">
        <v>125</v>
      </c>
      <c r="F196" s="145" t="s">
        <v>244</v>
      </c>
      <c r="I196" s="142"/>
      <c r="L196" s="30"/>
      <c r="M196" s="143"/>
      <c r="T196" s="54"/>
      <c r="AT196" s="15" t="s">
        <v>125</v>
      </c>
      <c r="AU196" s="15" t="s">
        <v>83</v>
      </c>
    </row>
    <row r="197" spans="2:65" s="11" customFormat="1" ht="22.9" customHeight="1">
      <c r="B197" s="114"/>
      <c r="D197" s="115" t="s">
        <v>75</v>
      </c>
      <c r="E197" s="124" t="s">
        <v>245</v>
      </c>
      <c r="F197" s="124" t="s">
        <v>246</v>
      </c>
      <c r="I197" s="117"/>
      <c r="J197" s="125">
        <f>BK197</f>
        <v>0</v>
      </c>
      <c r="L197" s="114"/>
      <c r="M197" s="119"/>
      <c r="P197" s="120">
        <f>SUM(P198:P222)</f>
        <v>0</v>
      </c>
      <c r="R197" s="120">
        <f>SUM(R198:R222)</f>
        <v>2.5950860999999996</v>
      </c>
      <c r="T197" s="121">
        <f>SUM(T198:T222)</f>
        <v>0</v>
      </c>
      <c r="AR197" s="115" t="s">
        <v>83</v>
      </c>
      <c r="AT197" s="122" t="s">
        <v>75</v>
      </c>
      <c r="AU197" s="122" t="s">
        <v>81</v>
      </c>
      <c r="AY197" s="115" t="s">
        <v>114</v>
      </c>
      <c r="BK197" s="123">
        <f>SUM(BK198:BK222)</f>
        <v>0</v>
      </c>
    </row>
    <row r="198" spans="2:65" s="1" customFormat="1" ht="24.2" customHeight="1">
      <c r="B198" s="30"/>
      <c r="C198" s="126" t="s">
        <v>247</v>
      </c>
      <c r="D198" s="126" t="s">
        <v>117</v>
      </c>
      <c r="E198" s="127" t="s">
        <v>248</v>
      </c>
      <c r="F198" s="128" t="s">
        <v>249</v>
      </c>
      <c r="G198" s="129" t="s">
        <v>161</v>
      </c>
      <c r="H198" s="130">
        <v>84.216999999999999</v>
      </c>
      <c r="I198" s="131"/>
      <c r="J198" s="132">
        <f>ROUND(I198*H198,2)</f>
        <v>0</v>
      </c>
      <c r="K198" s="133"/>
      <c r="L198" s="30"/>
      <c r="M198" s="134" t="s">
        <v>1</v>
      </c>
      <c r="N198" s="135" t="s">
        <v>41</v>
      </c>
      <c r="P198" s="136">
        <f>O198*H198</f>
        <v>0</v>
      </c>
      <c r="Q198" s="136">
        <v>2.5999999999999998E-4</v>
      </c>
      <c r="R198" s="136">
        <f>Q198*H198</f>
        <v>2.1896419999999996E-2</v>
      </c>
      <c r="S198" s="136">
        <v>0</v>
      </c>
      <c r="T198" s="137">
        <f>S198*H198</f>
        <v>0</v>
      </c>
      <c r="AR198" s="138" t="s">
        <v>212</v>
      </c>
      <c r="AT198" s="138" t="s">
        <v>117</v>
      </c>
      <c r="AU198" s="138" t="s">
        <v>83</v>
      </c>
      <c r="AY198" s="15" t="s">
        <v>114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5" t="s">
        <v>81</v>
      </c>
      <c r="BK198" s="139">
        <f>ROUND(I198*H198,2)</f>
        <v>0</v>
      </c>
      <c r="BL198" s="15" t="s">
        <v>212</v>
      </c>
      <c r="BM198" s="138" t="s">
        <v>250</v>
      </c>
    </row>
    <row r="199" spans="2:65" s="1" customFormat="1" ht="19.5">
      <c r="B199" s="30"/>
      <c r="D199" s="140" t="s">
        <v>123</v>
      </c>
      <c r="F199" s="141" t="s">
        <v>251</v>
      </c>
      <c r="I199" s="142"/>
      <c r="L199" s="30"/>
      <c r="M199" s="143"/>
      <c r="T199" s="54"/>
      <c r="AT199" s="15" t="s">
        <v>123</v>
      </c>
      <c r="AU199" s="15" t="s">
        <v>83</v>
      </c>
    </row>
    <row r="200" spans="2:65" s="1" customFormat="1">
      <c r="B200" s="30"/>
      <c r="D200" s="144" t="s">
        <v>125</v>
      </c>
      <c r="F200" s="145" t="s">
        <v>252</v>
      </c>
      <c r="I200" s="142"/>
      <c r="L200" s="30"/>
      <c r="M200" s="143"/>
      <c r="T200" s="54"/>
      <c r="AT200" s="15" t="s">
        <v>125</v>
      </c>
      <c r="AU200" s="15" t="s">
        <v>83</v>
      </c>
    </row>
    <row r="201" spans="2:65" s="1" customFormat="1" ht="29.25">
      <c r="B201" s="30"/>
      <c r="D201" s="140" t="s">
        <v>127</v>
      </c>
      <c r="F201" s="146" t="s">
        <v>253</v>
      </c>
      <c r="I201" s="142"/>
      <c r="L201" s="30"/>
      <c r="M201" s="143"/>
      <c r="T201" s="54"/>
      <c r="AT201" s="15" t="s">
        <v>127</v>
      </c>
      <c r="AU201" s="15" t="s">
        <v>83</v>
      </c>
    </row>
    <row r="202" spans="2:65" s="12" customFormat="1">
      <c r="B202" s="147"/>
      <c r="D202" s="140" t="s">
        <v>129</v>
      </c>
      <c r="E202" s="148" t="s">
        <v>1</v>
      </c>
      <c r="F202" s="149" t="s">
        <v>254</v>
      </c>
      <c r="H202" s="150">
        <v>84.216999999999999</v>
      </c>
      <c r="I202" s="151"/>
      <c r="L202" s="147"/>
      <c r="M202" s="152"/>
      <c r="T202" s="153"/>
      <c r="AT202" s="148" t="s">
        <v>129</v>
      </c>
      <c r="AU202" s="148" t="s">
        <v>83</v>
      </c>
      <c r="AV202" s="12" t="s">
        <v>83</v>
      </c>
      <c r="AW202" s="12" t="s">
        <v>33</v>
      </c>
      <c r="AX202" s="12" t="s">
        <v>81</v>
      </c>
      <c r="AY202" s="148" t="s">
        <v>114</v>
      </c>
    </row>
    <row r="203" spans="2:65" s="1" customFormat="1" ht="24.2" customHeight="1">
      <c r="B203" s="30"/>
      <c r="C203" s="161" t="s">
        <v>255</v>
      </c>
      <c r="D203" s="161" t="s">
        <v>141</v>
      </c>
      <c r="E203" s="162" t="s">
        <v>256</v>
      </c>
      <c r="F203" s="163" t="s">
        <v>257</v>
      </c>
      <c r="G203" s="164" t="s">
        <v>161</v>
      </c>
      <c r="H203" s="165">
        <v>81.373999999999995</v>
      </c>
      <c r="I203" s="166"/>
      <c r="J203" s="167">
        <f>ROUND(I203*H203,2)</f>
        <v>0</v>
      </c>
      <c r="K203" s="168"/>
      <c r="L203" s="169"/>
      <c r="M203" s="170" t="s">
        <v>1</v>
      </c>
      <c r="N203" s="171" t="s">
        <v>41</v>
      </c>
      <c r="P203" s="136">
        <f>O203*H203</f>
        <v>0</v>
      </c>
      <c r="Q203" s="136">
        <v>3.056E-2</v>
      </c>
      <c r="R203" s="136">
        <f>Q203*H203</f>
        <v>2.4867894399999999</v>
      </c>
      <c r="S203" s="136">
        <v>0</v>
      </c>
      <c r="T203" s="137">
        <f>S203*H203</f>
        <v>0</v>
      </c>
      <c r="AR203" s="138" t="s">
        <v>227</v>
      </c>
      <c r="AT203" s="138" t="s">
        <v>141</v>
      </c>
      <c r="AU203" s="138" t="s">
        <v>83</v>
      </c>
      <c r="AY203" s="15" t="s">
        <v>114</v>
      </c>
      <c r="BE203" s="139">
        <f>IF(N203="základní",J203,0)</f>
        <v>0</v>
      </c>
      <c r="BF203" s="139">
        <f>IF(N203="snížená",J203,0)</f>
        <v>0</v>
      </c>
      <c r="BG203" s="139">
        <f>IF(N203="zákl. přenesená",J203,0)</f>
        <v>0</v>
      </c>
      <c r="BH203" s="139">
        <f>IF(N203="sníž. přenesená",J203,0)</f>
        <v>0</v>
      </c>
      <c r="BI203" s="139">
        <f>IF(N203="nulová",J203,0)</f>
        <v>0</v>
      </c>
      <c r="BJ203" s="15" t="s">
        <v>81</v>
      </c>
      <c r="BK203" s="139">
        <f>ROUND(I203*H203,2)</f>
        <v>0</v>
      </c>
      <c r="BL203" s="15" t="s">
        <v>212</v>
      </c>
      <c r="BM203" s="138" t="s">
        <v>258</v>
      </c>
    </row>
    <row r="204" spans="2:65" s="1" customFormat="1" ht="19.5">
      <c r="B204" s="30"/>
      <c r="D204" s="140" t="s">
        <v>123</v>
      </c>
      <c r="F204" s="141" t="s">
        <v>257</v>
      </c>
      <c r="I204" s="142"/>
      <c r="L204" s="30"/>
      <c r="M204" s="143"/>
      <c r="T204" s="54"/>
      <c r="AT204" s="15" t="s">
        <v>123</v>
      </c>
      <c r="AU204" s="15" t="s">
        <v>83</v>
      </c>
    </row>
    <row r="205" spans="2:65" s="1" customFormat="1" ht="29.25">
      <c r="B205" s="30"/>
      <c r="D205" s="140" t="s">
        <v>127</v>
      </c>
      <c r="F205" s="146" t="s">
        <v>259</v>
      </c>
      <c r="I205" s="142"/>
      <c r="L205" s="30"/>
      <c r="M205" s="143"/>
      <c r="T205" s="54"/>
      <c r="AT205" s="15" t="s">
        <v>127</v>
      </c>
      <c r="AU205" s="15" t="s">
        <v>83</v>
      </c>
    </row>
    <row r="206" spans="2:65" s="12" customFormat="1">
      <c r="B206" s="147"/>
      <c r="D206" s="140" t="s">
        <v>129</v>
      </c>
      <c r="E206" s="148" t="s">
        <v>1</v>
      </c>
      <c r="F206" s="149" t="s">
        <v>260</v>
      </c>
      <c r="H206" s="150">
        <v>81.373999999999995</v>
      </c>
      <c r="I206" s="151"/>
      <c r="L206" s="147"/>
      <c r="M206" s="152"/>
      <c r="T206" s="153"/>
      <c r="AT206" s="148" t="s">
        <v>129</v>
      </c>
      <c r="AU206" s="148" t="s">
        <v>83</v>
      </c>
      <c r="AV206" s="12" t="s">
        <v>83</v>
      </c>
      <c r="AW206" s="12" t="s">
        <v>33</v>
      </c>
      <c r="AX206" s="12" t="s">
        <v>81</v>
      </c>
      <c r="AY206" s="148" t="s">
        <v>114</v>
      </c>
    </row>
    <row r="207" spans="2:65" s="1" customFormat="1" ht="24.2" customHeight="1">
      <c r="B207" s="30"/>
      <c r="C207" s="126" t="s">
        <v>261</v>
      </c>
      <c r="D207" s="126" t="s">
        <v>117</v>
      </c>
      <c r="E207" s="127" t="s">
        <v>262</v>
      </c>
      <c r="F207" s="128" t="s">
        <v>263</v>
      </c>
      <c r="G207" s="129" t="s">
        <v>161</v>
      </c>
      <c r="H207" s="130">
        <v>1.984</v>
      </c>
      <c r="I207" s="131"/>
      <c r="J207" s="132">
        <f>ROUND(I207*H207,2)</f>
        <v>0</v>
      </c>
      <c r="K207" s="133"/>
      <c r="L207" s="30"/>
      <c r="M207" s="134" t="s">
        <v>1</v>
      </c>
      <c r="N207" s="135" t="s">
        <v>41</v>
      </c>
      <c r="P207" s="136">
        <f>O207*H207</f>
        <v>0</v>
      </c>
      <c r="Q207" s="136">
        <v>2.5999999999999998E-4</v>
      </c>
      <c r="R207" s="136">
        <f>Q207*H207</f>
        <v>5.1583999999999994E-4</v>
      </c>
      <c r="S207" s="136">
        <v>0</v>
      </c>
      <c r="T207" s="137">
        <f>S207*H207</f>
        <v>0</v>
      </c>
      <c r="AR207" s="138" t="s">
        <v>212</v>
      </c>
      <c r="AT207" s="138" t="s">
        <v>117</v>
      </c>
      <c r="AU207" s="138" t="s">
        <v>83</v>
      </c>
      <c r="AY207" s="15" t="s">
        <v>114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5" t="s">
        <v>81</v>
      </c>
      <c r="BK207" s="139">
        <f>ROUND(I207*H207,2)</f>
        <v>0</v>
      </c>
      <c r="BL207" s="15" t="s">
        <v>212</v>
      </c>
      <c r="BM207" s="138" t="s">
        <v>264</v>
      </c>
    </row>
    <row r="208" spans="2:65" s="1" customFormat="1" ht="19.5">
      <c r="B208" s="30"/>
      <c r="D208" s="140" t="s">
        <v>123</v>
      </c>
      <c r="F208" s="141" t="s">
        <v>265</v>
      </c>
      <c r="I208" s="142"/>
      <c r="L208" s="30"/>
      <c r="M208" s="143"/>
      <c r="T208" s="54"/>
      <c r="AT208" s="15" t="s">
        <v>123</v>
      </c>
      <c r="AU208" s="15" t="s">
        <v>83</v>
      </c>
    </row>
    <row r="209" spans="2:65" s="1" customFormat="1">
      <c r="B209" s="30"/>
      <c r="D209" s="144" t="s">
        <v>125</v>
      </c>
      <c r="F209" s="145" t="s">
        <v>266</v>
      </c>
      <c r="I209" s="142"/>
      <c r="L209" s="30"/>
      <c r="M209" s="143"/>
      <c r="T209" s="54"/>
      <c r="AT209" s="15" t="s">
        <v>125</v>
      </c>
      <c r="AU209" s="15" t="s">
        <v>83</v>
      </c>
    </row>
    <row r="210" spans="2:65" s="1" customFormat="1" ht="29.25">
      <c r="B210" s="30"/>
      <c r="D210" s="140" t="s">
        <v>127</v>
      </c>
      <c r="F210" s="146" t="s">
        <v>267</v>
      </c>
      <c r="I210" s="142"/>
      <c r="L210" s="30"/>
      <c r="M210" s="143"/>
      <c r="T210" s="54"/>
      <c r="AT210" s="15" t="s">
        <v>127</v>
      </c>
      <c r="AU210" s="15" t="s">
        <v>83</v>
      </c>
    </row>
    <row r="211" spans="2:65" s="12" customFormat="1">
      <c r="B211" s="147"/>
      <c r="D211" s="140" t="s">
        <v>129</v>
      </c>
      <c r="E211" s="148" t="s">
        <v>1</v>
      </c>
      <c r="F211" s="149" t="s">
        <v>165</v>
      </c>
      <c r="H211" s="150">
        <v>1.984</v>
      </c>
      <c r="I211" s="151"/>
      <c r="L211" s="147"/>
      <c r="M211" s="152"/>
      <c r="T211" s="153"/>
      <c r="AT211" s="148" t="s">
        <v>129</v>
      </c>
      <c r="AU211" s="148" t="s">
        <v>83</v>
      </c>
      <c r="AV211" s="12" t="s">
        <v>83</v>
      </c>
      <c r="AW211" s="12" t="s">
        <v>33</v>
      </c>
      <c r="AX211" s="12" t="s">
        <v>76</v>
      </c>
      <c r="AY211" s="148" t="s">
        <v>114</v>
      </c>
    </row>
    <row r="212" spans="2:65" s="13" customFormat="1">
      <c r="B212" s="154"/>
      <c r="D212" s="140" t="s">
        <v>129</v>
      </c>
      <c r="E212" s="155" t="s">
        <v>1</v>
      </c>
      <c r="F212" s="156" t="s">
        <v>134</v>
      </c>
      <c r="H212" s="157">
        <v>1.984</v>
      </c>
      <c r="I212" s="158"/>
      <c r="L212" s="154"/>
      <c r="M212" s="159"/>
      <c r="T212" s="160"/>
      <c r="AT212" s="155" t="s">
        <v>129</v>
      </c>
      <c r="AU212" s="155" t="s">
        <v>83</v>
      </c>
      <c r="AV212" s="13" t="s">
        <v>121</v>
      </c>
      <c r="AW212" s="13" t="s">
        <v>33</v>
      </c>
      <c r="AX212" s="13" t="s">
        <v>81</v>
      </c>
      <c r="AY212" s="155" t="s">
        <v>114</v>
      </c>
    </row>
    <row r="213" spans="2:65" s="1" customFormat="1" ht="16.5" customHeight="1">
      <c r="B213" s="30"/>
      <c r="C213" s="161" t="s">
        <v>7</v>
      </c>
      <c r="D213" s="161" t="s">
        <v>141</v>
      </c>
      <c r="E213" s="162" t="s">
        <v>268</v>
      </c>
      <c r="F213" s="163" t="s">
        <v>269</v>
      </c>
      <c r="G213" s="164" t="s">
        <v>161</v>
      </c>
      <c r="H213" s="165">
        <v>1.87</v>
      </c>
      <c r="I213" s="166"/>
      <c r="J213" s="167">
        <f>ROUND(I213*H213,2)</f>
        <v>0</v>
      </c>
      <c r="K213" s="168"/>
      <c r="L213" s="169"/>
      <c r="M213" s="170" t="s">
        <v>1</v>
      </c>
      <c r="N213" s="171" t="s">
        <v>41</v>
      </c>
      <c r="P213" s="136">
        <f>O213*H213</f>
        <v>0</v>
      </c>
      <c r="Q213" s="136">
        <v>3.4720000000000001E-2</v>
      </c>
      <c r="R213" s="136">
        <f>Q213*H213</f>
        <v>6.4926400000000009E-2</v>
      </c>
      <c r="S213" s="136">
        <v>0</v>
      </c>
      <c r="T213" s="137">
        <f>S213*H213</f>
        <v>0</v>
      </c>
      <c r="AR213" s="138" t="s">
        <v>227</v>
      </c>
      <c r="AT213" s="138" t="s">
        <v>141</v>
      </c>
      <c r="AU213" s="138" t="s">
        <v>83</v>
      </c>
      <c r="AY213" s="15" t="s">
        <v>114</v>
      </c>
      <c r="BE213" s="139">
        <f>IF(N213="základní",J213,0)</f>
        <v>0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5" t="s">
        <v>81</v>
      </c>
      <c r="BK213" s="139">
        <f>ROUND(I213*H213,2)</f>
        <v>0</v>
      </c>
      <c r="BL213" s="15" t="s">
        <v>212</v>
      </c>
      <c r="BM213" s="138" t="s">
        <v>270</v>
      </c>
    </row>
    <row r="214" spans="2:65" s="1" customFormat="1">
      <c r="B214" s="30"/>
      <c r="D214" s="140" t="s">
        <v>123</v>
      </c>
      <c r="F214" s="141" t="s">
        <v>269</v>
      </c>
      <c r="I214" s="142"/>
      <c r="L214" s="30"/>
      <c r="M214" s="143"/>
      <c r="T214" s="54"/>
      <c r="AT214" s="15" t="s">
        <v>123</v>
      </c>
      <c r="AU214" s="15" t="s">
        <v>83</v>
      </c>
    </row>
    <row r="215" spans="2:65" s="1" customFormat="1" ht="29.25">
      <c r="B215" s="30"/>
      <c r="D215" s="140" t="s">
        <v>127</v>
      </c>
      <c r="F215" s="146" t="s">
        <v>271</v>
      </c>
      <c r="I215" s="142"/>
      <c r="L215" s="30"/>
      <c r="M215" s="143"/>
      <c r="T215" s="54"/>
      <c r="AT215" s="15" t="s">
        <v>127</v>
      </c>
      <c r="AU215" s="15" t="s">
        <v>83</v>
      </c>
    </row>
    <row r="216" spans="2:65" s="12" customFormat="1">
      <c r="B216" s="147"/>
      <c r="D216" s="140" t="s">
        <v>129</v>
      </c>
      <c r="E216" s="148" t="s">
        <v>1</v>
      </c>
      <c r="F216" s="149" t="s">
        <v>272</v>
      </c>
      <c r="H216" s="150">
        <v>1.87</v>
      </c>
      <c r="I216" s="151"/>
      <c r="L216" s="147"/>
      <c r="M216" s="152"/>
      <c r="T216" s="153"/>
      <c r="AT216" s="148" t="s">
        <v>129</v>
      </c>
      <c r="AU216" s="148" t="s">
        <v>83</v>
      </c>
      <c r="AV216" s="12" t="s">
        <v>83</v>
      </c>
      <c r="AW216" s="12" t="s">
        <v>33</v>
      </c>
      <c r="AX216" s="12" t="s">
        <v>81</v>
      </c>
      <c r="AY216" s="148" t="s">
        <v>114</v>
      </c>
    </row>
    <row r="217" spans="2:65" s="1" customFormat="1" ht="24.2" customHeight="1">
      <c r="B217" s="30"/>
      <c r="C217" s="126" t="s">
        <v>273</v>
      </c>
      <c r="D217" s="126" t="s">
        <v>117</v>
      </c>
      <c r="E217" s="127" t="s">
        <v>274</v>
      </c>
      <c r="F217" s="128" t="s">
        <v>275</v>
      </c>
      <c r="G217" s="129" t="s">
        <v>120</v>
      </c>
      <c r="H217" s="130">
        <v>74.849999999999994</v>
      </c>
      <c r="I217" s="131"/>
      <c r="J217" s="132">
        <f>ROUND(I217*H217,2)</f>
        <v>0</v>
      </c>
      <c r="K217" s="133"/>
      <c r="L217" s="30"/>
      <c r="M217" s="134" t="s">
        <v>1</v>
      </c>
      <c r="N217" s="135" t="s">
        <v>41</v>
      </c>
      <c r="P217" s="136">
        <f>O217*H217</f>
        <v>0</v>
      </c>
      <c r="Q217" s="136">
        <v>2.7999999999999998E-4</v>
      </c>
      <c r="R217" s="136">
        <f>Q217*H217</f>
        <v>2.0957999999999997E-2</v>
      </c>
      <c r="S217" s="136">
        <v>0</v>
      </c>
      <c r="T217" s="137">
        <f>S217*H217</f>
        <v>0</v>
      </c>
      <c r="AR217" s="138" t="s">
        <v>212</v>
      </c>
      <c r="AT217" s="138" t="s">
        <v>117</v>
      </c>
      <c r="AU217" s="138" t="s">
        <v>83</v>
      </c>
      <c r="AY217" s="15" t="s">
        <v>114</v>
      </c>
      <c r="BE217" s="139">
        <f>IF(N217="základní",J217,0)</f>
        <v>0</v>
      </c>
      <c r="BF217" s="139">
        <f>IF(N217="snížená",J217,0)</f>
        <v>0</v>
      </c>
      <c r="BG217" s="139">
        <f>IF(N217="zákl. přenesená",J217,0)</f>
        <v>0</v>
      </c>
      <c r="BH217" s="139">
        <f>IF(N217="sníž. přenesená",J217,0)</f>
        <v>0</v>
      </c>
      <c r="BI217" s="139">
        <f>IF(N217="nulová",J217,0)</f>
        <v>0</v>
      </c>
      <c r="BJ217" s="15" t="s">
        <v>81</v>
      </c>
      <c r="BK217" s="139">
        <f>ROUND(I217*H217,2)</f>
        <v>0</v>
      </c>
      <c r="BL217" s="15" t="s">
        <v>212</v>
      </c>
      <c r="BM217" s="138" t="s">
        <v>276</v>
      </c>
    </row>
    <row r="218" spans="2:65" s="1" customFormat="1" ht="29.25">
      <c r="B218" s="30"/>
      <c r="D218" s="140" t="s">
        <v>123</v>
      </c>
      <c r="F218" s="141" t="s">
        <v>277</v>
      </c>
      <c r="I218" s="142"/>
      <c r="L218" s="30"/>
      <c r="M218" s="143"/>
      <c r="T218" s="54"/>
      <c r="AT218" s="15" t="s">
        <v>123</v>
      </c>
      <c r="AU218" s="15" t="s">
        <v>83</v>
      </c>
    </row>
    <row r="219" spans="2:65" s="1" customFormat="1">
      <c r="B219" s="30"/>
      <c r="D219" s="144" t="s">
        <v>125</v>
      </c>
      <c r="F219" s="145" t="s">
        <v>278</v>
      </c>
      <c r="I219" s="142"/>
      <c r="L219" s="30"/>
      <c r="M219" s="143"/>
      <c r="T219" s="54"/>
      <c r="AT219" s="15" t="s">
        <v>125</v>
      </c>
      <c r="AU219" s="15" t="s">
        <v>83</v>
      </c>
    </row>
    <row r="220" spans="2:65" s="1" customFormat="1" ht="24.2" customHeight="1">
      <c r="B220" s="30"/>
      <c r="C220" s="126" t="s">
        <v>279</v>
      </c>
      <c r="D220" s="126" t="s">
        <v>117</v>
      </c>
      <c r="E220" s="127" t="s">
        <v>280</v>
      </c>
      <c r="F220" s="128" t="s">
        <v>281</v>
      </c>
      <c r="G220" s="129" t="s">
        <v>177</v>
      </c>
      <c r="H220" s="130">
        <v>2.5950000000000002</v>
      </c>
      <c r="I220" s="131"/>
      <c r="J220" s="132">
        <f>ROUND(I220*H220,2)</f>
        <v>0</v>
      </c>
      <c r="K220" s="133"/>
      <c r="L220" s="30"/>
      <c r="M220" s="134" t="s">
        <v>1</v>
      </c>
      <c r="N220" s="135" t="s">
        <v>41</v>
      </c>
      <c r="P220" s="136">
        <f>O220*H220</f>
        <v>0</v>
      </c>
      <c r="Q220" s="136">
        <v>0</v>
      </c>
      <c r="R220" s="136">
        <f>Q220*H220</f>
        <v>0</v>
      </c>
      <c r="S220" s="136">
        <v>0</v>
      </c>
      <c r="T220" s="137">
        <f>S220*H220</f>
        <v>0</v>
      </c>
      <c r="AR220" s="138" t="s">
        <v>212</v>
      </c>
      <c r="AT220" s="138" t="s">
        <v>117</v>
      </c>
      <c r="AU220" s="138" t="s">
        <v>83</v>
      </c>
      <c r="AY220" s="15" t="s">
        <v>114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5" t="s">
        <v>81</v>
      </c>
      <c r="BK220" s="139">
        <f>ROUND(I220*H220,2)</f>
        <v>0</v>
      </c>
      <c r="BL220" s="15" t="s">
        <v>212</v>
      </c>
      <c r="BM220" s="138" t="s">
        <v>282</v>
      </c>
    </row>
    <row r="221" spans="2:65" s="1" customFormat="1" ht="29.25">
      <c r="B221" s="30"/>
      <c r="D221" s="140" t="s">
        <v>123</v>
      </c>
      <c r="F221" s="141" t="s">
        <v>283</v>
      </c>
      <c r="I221" s="142"/>
      <c r="L221" s="30"/>
      <c r="M221" s="143"/>
      <c r="T221" s="54"/>
      <c r="AT221" s="15" t="s">
        <v>123</v>
      </c>
      <c r="AU221" s="15" t="s">
        <v>83</v>
      </c>
    </row>
    <row r="222" spans="2:65" s="1" customFormat="1">
      <c r="B222" s="30"/>
      <c r="D222" s="144" t="s">
        <v>125</v>
      </c>
      <c r="F222" s="145" t="s">
        <v>284</v>
      </c>
      <c r="I222" s="142"/>
      <c r="L222" s="30"/>
      <c r="M222" s="143"/>
      <c r="T222" s="54"/>
      <c r="AT222" s="15" t="s">
        <v>125</v>
      </c>
      <c r="AU222" s="15" t="s">
        <v>83</v>
      </c>
    </row>
    <row r="223" spans="2:65" s="11" customFormat="1" ht="22.9" customHeight="1">
      <c r="B223" s="114"/>
      <c r="D223" s="115" t="s">
        <v>75</v>
      </c>
      <c r="E223" s="124" t="s">
        <v>285</v>
      </c>
      <c r="F223" s="124" t="s">
        <v>286</v>
      </c>
      <c r="I223" s="117"/>
      <c r="J223" s="125">
        <f>BK223</f>
        <v>0</v>
      </c>
      <c r="L223" s="114"/>
      <c r="M223" s="119"/>
      <c r="P223" s="120">
        <f>SUM(P224:P232)</f>
        <v>0</v>
      </c>
      <c r="R223" s="120">
        <f>SUM(R224:R232)</f>
        <v>7.2169239999999996E-2</v>
      </c>
      <c r="T223" s="121">
        <f>SUM(T224:T232)</f>
        <v>1.8489639999999998E-2</v>
      </c>
      <c r="AR223" s="115" t="s">
        <v>83</v>
      </c>
      <c r="AT223" s="122" t="s">
        <v>75</v>
      </c>
      <c r="AU223" s="122" t="s">
        <v>81</v>
      </c>
      <c r="AY223" s="115" t="s">
        <v>114</v>
      </c>
      <c r="BK223" s="123">
        <f>SUM(BK224:BK232)</f>
        <v>0</v>
      </c>
    </row>
    <row r="224" spans="2:65" s="1" customFormat="1" ht="16.5" customHeight="1">
      <c r="B224" s="30"/>
      <c r="C224" s="126" t="s">
        <v>287</v>
      </c>
      <c r="D224" s="126" t="s">
        <v>117</v>
      </c>
      <c r="E224" s="127" t="s">
        <v>288</v>
      </c>
      <c r="F224" s="128" t="s">
        <v>289</v>
      </c>
      <c r="G224" s="129" t="s">
        <v>161</v>
      </c>
      <c r="H224" s="130">
        <v>59.643999999999998</v>
      </c>
      <c r="I224" s="131"/>
      <c r="J224" s="132">
        <f>ROUND(I224*H224,2)</f>
        <v>0</v>
      </c>
      <c r="K224" s="133"/>
      <c r="L224" s="30"/>
      <c r="M224" s="134" t="s">
        <v>1</v>
      </c>
      <c r="N224" s="135" t="s">
        <v>41</v>
      </c>
      <c r="P224" s="136">
        <f>O224*H224</f>
        <v>0</v>
      </c>
      <c r="Q224" s="136">
        <v>1E-3</v>
      </c>
      <c r="R224" s="136">
        <f>Q224*H224</f>
        <v>5.9644000000000003E-2</v>
      </c>
      <c r="S224" s="136">
        <v>3.1E-4</v>
      </c>
      <c r="T224" s="137">
        <f>S224*H224</f>
        <v>1.8489639999999998E-2</v>
      </c>
      <c r="AR224" s="138" t="s">
        <v>212</v>
      </c>
      <c r="AT224" s="138" t="s">
        <v>117</v>
      </c>
      <c r="AU224" s="138" t="s">
        <v>83</v>
      </c>
      <c r="AY224" s="15" t="s">
        <v>114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5" t="s">
        <v>81</v>
      </c>
      <c r="BK224" s="139">
        <f>ROUND(I224*H224,2)</f>
        <v>0</v>
      </c>
      <c r="BL224" s="15" t="s">
        <v>212</v>
      </c>
      <c r="BM224" s="138" t="s">
        <v>290</v>
      </c>
    </row>
    <row r="225" spans="2:65" s="1" customFormat="1">
      <c r="B225" s="30"/>
      <c r="D225" s="140" t="s">
        <v>123</v>
      </c>
      <c r="F225" s="141" t="s">
        <v>291</v>
      </c>
      <c r="I225" s="142"/>
      <c r="L225" s="30"/>
      <c r="M225" s="143"/>
      <c r="T225" s="54"/>
      <c r="AT225" s="15" t="s">
        <v>123</v>
      </c>
      <c r="AU225" s="15" t="s">
        <v>83</v>
      </c>
    </row>
    <row r="226" spans="2:65" s="1" customFormat="1">
      <c r="B226" s="30"/>
      <c r="D226" s="144" t="s">
        <v>125</v>
      </c>
      <c r="F226" s="145" t="s">
        <v>292</v>
      </c>
      <c r="I226" s="142"/>
      <c r="L226" s="30"/>
      <c r="M226" s="143"/>
      <c r="T226" s="54"/>
      <c r="AT226" s="15" t="s">
        <v>125</v>
      </c>
      <c r="AU226" s="15" t="s">
        <v>83</v>
      </c>
    </row>
    <row r="227" spans="2:65" s="12" customFormat="1">
      <c r="B227" s="147"/>
      <c r="D227" s="140" t="s">
        <v>129</v>
      </c>
      <c r="E227" s="148" t="s">
        <v>1</v>
      </c>
      <c r="F227" s="149" t="s">
        <v>293</v>
      </c>
      <c r="H227" s="150">
        <v>2.3039999999999998</v>
      </c>
      <c r="I227" s="151"/>
      <c r="L227" s="147"/>
      <c r="M227" s="152"/>
      <c r="T227" s="153"/>
      <c r="AT227" s="148" t="s">
        <v>129</v>
      </c>
      <c r="AU227" s="148" t="s">
        <v>83</v>
      </c>
      <c r="AV227" s="12" t="s">
        <v>83</v>
      </c>
      <c r="AW227" s="12" t="s">
        <v>33</v>
      </c>
      <c r="AX227" s="12" t="s">
        <v>76</v>
      </c>
      <c r="AY227" s="148" t="s">
        <v>114</v>
      </c>
    </row>
    <row r="228" spans="2:65" s="12" customFormat="1">
      <c r="B228" s="147"/>
      <c r="D228" s="140" t="s">
        <v>129</v>
      </c>
      <c r="E228" s="148" t="s">
        <v>1</v>
      </c>
      <c r="F228" s="149" t="s">
        <v>294</v>
      </c>
      <c r="H228" s="150">
        <v>57.34</v>
      </c>
      <c r="I228" s="151"/>
      <c r="L228" s="147"/>
      <c r="M228" s="152"/>
      <c r="T228" s="153"/>
      <c r="AT228" s="148" t="s">
        <v>129</v>
      </c>
      <c r="AU228" s="148" t="s">
        <v>83</v>
      </c>
      <c r="AV228" s="12" t="s">
        <v>83</v>
      </c>
      <c r="AW228" s="12" t="s">
        <v>33</v>
      </c>
      <c r="AX228" s="12" t="s">
        <v>76</v>
      </c>
      <c r="AY228" s="148" t="s">
        <v>114</v>
      </c>
    </row>
    <row r="229" spans="2:65" s="13" customFormat="1">
      <c r="B229" s="154"/>
      <c r="D229" s="140" t="s">
        <v>129</v>
      </c>
      <c r="E229" s="155" t="s">
        <v>1</v>
      </c>
      <c r="F229" s="156" t="s">
        <v>134</v>
      </c>
      <c r="H229" s="157">
        <v>59.644000000000005</v>
      </c>
      <c r="I229" s="158"/>
      <c r="L229" s="154"/>
      <c r="M229" s="159"/>
      <c r="T229" s="160"/>
      <c r="AT229" s="155" t="s">
        <v>129</v>
      </c>
      <c r="AU229" s="155" t="s">
        <v>83</v>
      </c>
      <c r="AV229" s="13" t="s">
        <v>121</v>
      </c>
      <c r="AW229" s="13" t="s">
        <v>33</v>
      </c>
      <c r="AX229" s="13" t="s">
        <v>81</v>
      </c>
      <c r="AY229" s="155" t="s">
        <v>114</v>
      </c>
    </row>
    <row r="230" spans="2:65" s="1" customFormat="1" ht="24.2" customHeight="1">
      <c r="B230" s="30"/>
      <c r="C230" s="126" t="s">
        <v>295</v>
      </c>
      <c r="D230" s="126" t="s">
        <v>117</v>
      </c>
      <c r="E230" s="127" t="s">
        <v>296</v>
      </c>
      <c r="F230" s="128" t="s">
        <v>297</v>
      </c>
      <c r="G230" s="129" t="s">
        <v>161</v>
      </c>
      <c r="H230" s="130">
        <v>59.643999999999998</v>
      </c>
      <c r="I230" s="131"/>
      <c r="J230" s="132">
        <f>ROUND(I230*H230,2)</f>
        <v>0</v>
      </c>
      <c r="K230" s="133"/>
      <c r="L230" s="30"/>
      <c r="M230" s="134" t="s">
        <v>1</v>
      </c>
      <c r="N230" s="135" t="s">
        <v>41</v>
      </c>
      <c r="P230" s="136">
        <f>O230*H230</f>
        <v>0</v>
      </c>
      <c r="Q230" s="136">
        <v>2.1000000000000001E-4</v>
      </c>
      <c r="R230" s="136">
        <f>Q230*H230</f>
        <v>1.252524E-2</v>
      </c>
      <c r="S230" s="136">
        <v>0</v>
      </c>
      <c r="T230" s="137">
        <f>S230*H230</f>
        <v>0</v>
      </c>
      <c r="AR230" s="138" t="s">
        <v>212</v>
      </c>
      <c r="AT230" s="138" t="s">
        <v>117</v>
      </c>
      <c r="AU230" s="138" t="s">
        <v>83</v>
      </c>
      <c r="AY230" s="15" t="s">
        <v>114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5" t="s">
        <v>81</v>
      </c>
      <c r="BK230" s="139">
        <f>ROUND(I230*H230,2)</f>
        <v>0</v>
      </c>
      <c r="BL230" s="15" t="s">
        <v>212</v>
      </c>
      <c r="BM230" s="138" t="s">
        <v>298</v>
      </c>
    </row>
    <row r="231" spans="2:65" s="1" customFormat="1" ht="19.5">
      <c r="B231" s="30"/>
      <c r="D231" s="140" t="s">
        <v>123</v>
      </c>
      <c r="F231" s="141" t="s">
        <v>299</v>
      </c>
      <c r="I231" s="142"/>
      <c r="L231" s="30"/>
      <c r="M231" s="143"/>
      <c r="T231" s="54"/>
      <c r="AT231" s="15" t="s">
        <v>123</v>
      </c>
      <c r="AU231" s="15" t="s">
        <v>83</v>
      </c>
    </row>
    <row r="232" spans="2:65" s="1" customFormat="1">
      <c r="B232" s="30"/>
      <c r="D232" s="144" t="s">
        <v>125</v>
      </c>
      <c r="F232" s="145" t="s">
        <v>300</v>
      </c>
      <c r="I232" s="142"/>
      <c r="L232" s="30"/>
      <c r="M232" s="172"/>
      <c r="N232" s="173"/>
      <c r="O232" s="173"/>
      <c r="P232" s="173"/>
      <c r="Q232" s="173"/>
      <c r="R232" s="173"/>
      <c r="S232" s="173"/>
      <c r="T232" s="174"/>
      <c r="AT232" s="15" t="s">
        <v>125</v>
      </c>
      <c r="AU232" s="15" t="s">
        <v>83</v>
      </c>
    </row>
    <row r="233" spans="2:65" s="1" customFormat="1" ht="6.95" customHeight="1">
      <c r="B233" s="42"/>
      <c r="C233" s="43"/>
      <c r="D233" s="43"/>
      <c r="E233" s="43"/>
      <c r="F233" s="43"/>
      <c r="G233" s="43"/>
      <c r="H233" s="43"/>
      <c r="I233" s="43"/>
      <c r="J233" s="43"/>
      <c r="K233" s="43"/>
      <c r="L233" s="30"/>
    </row>
  </sheetData>
  <sheetProtection algorithmName="SHA-512" hashValue="P9ZSAsIkt0nKP0pft1NHPQDAJOzh9Hs7RmF05bFq2GzZQ3Z5a/eVWm9mdwJZZ9sT8g/EzwaTeYUW9n1YWc/N7g==" saltValue="Bk5ChcKQGMV1l4pQgUDg8sEcFp3fZdYJh6J8NtAk7pRlzy57O1hP6q6S4bXFlaZKshMiHnW44D6AZNjp2qHHRg==" spinCount="100000" sheet="1" objects="1" scenarios="1" formatColumns="0" formatRows="0" autoFilter="0"/>
  <autoFilter ref="C120:K232" xr:uid="{00000000-0009-0000-0000-000001000000}"/>
  <mergeCells count="6">
    <mergeCell ref="E113:H113"/>
    <mergeCell ref="L2:V2"/>
    <mergeCell ref="E7:H7"/>
    <mergeCell ref="E16:H16"/>
    <mergeCell ref="E25:H25"/>
    <mergeCell ref="E85:H85"/>
  </mergeCells>
  <hyperlinks>
    <hyperlink ref="F126" r:id="rId1" xr:uid="{00000000-0004-0000-0100-000000000000}"/>
    <hyperlink ref="F135" r:id="rId2" xr:uid="{00000000-0004-0000-0100-000001000000}"/>
    <hyperlink ref="F142" r:id="rId3" xr:uid="{00000000-0004-0000-0100-000002000000}"/>
    <hyperlink ref="F150" r:id="rId4" xr:uid="{00000000-0004-0000-0100-000003000000}"/>
    <hyperlink ref="F155" r:id="rId5" xr:uid="{00000000-0004-0000-0100-000004000000}"/>
    <hyperlink ref="F160" r:id="rId6" xr:uid="{00000000-0004-0000-0100-000005000000}"/>
    <hyperlink ref="F163" r:id="rId7" xr:uid="{00000000-0004-0000-0100-000006000000}"/>
    <hyperlink ref="F167" r:id="rId8" xr:uid="{00000000-0004-0000-0100-000007000000}"/>
    <hyperlink ref="F170" r:id="rId9" xr:uid="{00000000-0004-0000-0100-000008000000}"/>
    <hyperlink ref="F174" r:id="rId10" xr:uid="{00000000-0004-0000-0100-000009000000}"/>
    <hyperlink ref="F179" r:id="rId11" xr:uid="{00000000-0004-0000-0100-00000A000000}"/>
    <hyperlink ref="F182" r:id="rId12" xr:uid="{00000000-0004-0000-0100-00000B000000}"/>
    <hyperlink ref="F196" r:id="rId13" xr:uid="{00000000-0004-0000-0100-00000C000000}"/>
    <hyperlink ref="F200" r:id="rId14" xr:uid="{00000000-0004-0000-0100-00000D000000}"/>
    <hyperlink ref="F209" r:id="rId15" xr:uid="{00000000-0004-0000-0100-00000E000000}"/>
    <hyperlink ref="F219" r:id="rId16" xr:uid="{00000000-0004-0000-0100-00000F000000}"/>
    <hyperlink ref="F222" r:id="rId17" xr:uid="{00000000-0004-0000-0100-000010000000}"/>
    <hyperlink ref="F226" r:id="rId18" xr:uid="{00000000-0004-0000-0100-000011000000}"/>
    <hyperlink ref="F232" r:id="rId19" xr:uid="{00000000-0004-0000-0100-00001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696 - Výměna výplní otvor...</vt:lpstr>
      <vt:lpstr>'696 - Výměna výplní otvor...'!Názvy_tisku</vt:lpstr>
      <vt:lpstr>'Rekapitulace stavby'!Názvy_tisku</vt:lpstr>
      <vt:lpstr>'696 - Výměna výplní otvor...'!Oblast_tisku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Mutinsky Karel</dc:creator>
  <cp:lastModifiedBy>Mutinsky Karel</cp:lastModifiedBy>
  <dcterms:created xsi:type="dcterms:W3CDTF">2025-06-09T17:23:47Z</dcterms:created>
  <dcterms:modified xsi:type="dcterms:W3CDTF">2025-06-11T10:57:07Z</dcterms:modified>
</cp:coreProperties>
</file>