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Jednatel\Documents\VZ Lomská\Finální rozpočty do ZD\Hřiště\"/>
    </mc:Choice>
  </mc:AlternateContent>
  <xr:revisionPtr revIDLastSave="0" documentId="8_{DB4596A1-C9F7-40B3-A7C1-43E8E5CD4996}" xr6:coauthVersionLast="47" xr6:coauthVersionMax="47" xr10:uidLastSave="{00000000-0000-0000-0000-000000000000}"/>
  <bookViews>
    <workbookView xWindow="-28920" yWindow="1800" windowWidth="29040" windowHeight="15720" xr2:uid="{00000000-000D-0000-FFFF-FFFF00000000}"/>
  </bookViews>
  <sheets>
    <sheet name="SO 01 - Hřiště" sheetId="2" r:id="rId1"/>
    <sheet name="SO 03 - Zpevněné plochy" sheetId="4" r:id="rId2"/>
  </sheets>
  <externalReferences>
    <externalReference r:id="rId3"/>
  </externalReferences>
  <definedNames>
    <definedName name="_xlnm._FilterDatabase" localSheetId="0" hidden="1">'SO 01 - Hřiště'!$C$126:$K$172</definedName>
    <definedName name="_xlnm._FilterDatabase" localSheetId="1" hidden="1">'SO 03 - Zpevněné plochy'!$C$129:$K$252</definedName>
    <definedName name="_xlnm.Print_Titles" localSheetId="0">'SO 01 - Hřiště'!$126:$126</definedName>
    <definedName name="_xlnm.Print_Titles" localSheetId="1">'SO 03 - Zpevněné plochy'!$129:$129</definedName>
    <definedName name="_xlnm.Print_Area" localSheetId="0">'SO 01 - Hřiště'!$C$4:$J$76,'SO 01 - Hřiště'!$C$82:$J$108,'SO 01 - Hřiště'!$C$114:$J$172</definedName>
    <definedName name="_xlnm.Print_Area" localSheetId="1">'SO 03 - Zpevněné plochy'!$C$4:$J$76,'SO 03 - Zpevněné plochy'!$C$82:$J$111,'SO 03 - Zpevněné plochy'!$C$117:$J$252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4" l="1"/>
  <c r="J36" i="4"/>
  <c r="J35" i="4"/>
  <c r="BI251" i="4"/>
  <c r="BH251" i="4"/>
  <c r="BG251" i="4"/>
  <c r="BF251" i="4"/>
  <c r="T251" i="4"/>
  <c r="T250" i="4"/>
  <c r="R251" i="4"/>
  <c r="R250" i="4" s="1"/>
  <c r="P251" i="4"/>
  <c r="P250" i="4"/>
  <c r="BI248" i="4"/>
  <c r="BH248" i="4"/>
  <c r="BG248" i="4"/>
  <c r="BF248" i="4"/>
  <c r="T248" i="4"/>
  <c r="T247" i="4"/>
  <c r="R248" i="4"/>
  <c r="R247" i="4"/>
  <c r="P248" i="4"/>
  <c r="P247" i="4" s="1"/>
  <c r="BI245" i="4"/>
  <c r="BH245" i="4"/>
  <c r="BG245" i="4"/>
  <c r="BF245" i="4"/>
  <c r="T245" i="4"/>
  <c r="T244" i="4"/>
  <c r="R245" i="4"/>
  <c r="R244" i="4"/>
  <c r="P245" i="4"/>
  <c r="P244" i="4"/>
  <c r="BI242" i="4"/>
  <c r="BH242" i="4"/>
  <c r="BG242" i="4"/>
  <c r="BF242" i="4"/>
  <c r="T242" i="4"/>
  <c r="T241" i="4"/>
  <c r="T240" i="4" s="1"/>
  <c r="R242" i="4"/>
  <c r="R241" i="4" s="1"/>
  <c r="P242" i="4"/>
  <c r="P241" i="4"/>
  <c r="P240" i="4" s="1"/>
  <c r="BI239" i="4"/>
  <c r="BH239" i="4"/>
  <c r="BG239" i="4"/>
  <c r="BF239" i="4"/>
  <c r="T239" i="4"/>
  <c r="R239" i="4"/>
  <c r="P239" i="4"/>
  <c r="BI238" i="4"/>
  <c r="BH238" i="4"/>
  <c r="BG238" i="4"/>
  <c r="BF238" i="4"/>
  <c r="T238" i="4"/>
  <c r="R238" i="4"/>
  <c r="P238" i="4"/>
  <c r="BI235" i="4"/>
  <c r="BH235" i="4"/>
  <c r="BG235" i="4"/>
  <c r="BF235" i="4"/>
  <c r="T235" i="4"/>
  <c r="T234" i="4" s="1"/>
  <c r="T233" i="4" s="1"/>
  <c r="R235" i="4"/>
  <c r="R234" i="4"/>
  <c r="R233" i="4" s="1"/>
  <c r="P235" i="4"/>
  <c r="P234" i="4"/>
  <c r="P233" i="4"/>
  <c r="BI231" i="4"/>
  <c r="BH231" i="4"/>
  <c r="BG231" i="4"/>
  <c r="BF231" i="4"/>
  <c r="T231" i="4"/>
  <c r="R231" i="4"/>
  <c r="P231" i="4"/>
  <c r="BI229" i="4"/>
  <c r="BH229" i="4"/>
  <c r="BG229" i="4"/>
  <c r="BF229" i="4"/>
  <c r="T229" i="4"/>
  <c r="R229" i="4"/>
  <c r="P229" i="4"/>
  <c r="BI226" i="4"/>
  <c r="BH226" i="4"/>
  <c r="BG226" i="4"/>
  <c r="BF226" i="4"/>
  <c r="T226" i="4"/>
  <c r="R226" i="4"/>
  <c r="P226" i="4"/>
  <c r="BI223" i="4"/>
  <c r="BH223" i="4"/>
  <c r="BG223" i="4"/>
  <c r="BF223" i="4"/>
  <c r="T223" i="4"/>
  <c r="R223" i="4"/>
  <c r="P223" i="4"/>
  <c r="BI220" i="4"/>
  <c r="BH220" i="4"/>
  <c r="BG220" i="4"/>
  <c r="BF220" i="4"/>
  <c r="T220" i="4"/>
  <c r="R220" i="4"/>
  <c r="P220" i="4"/>
  <c r="BI215" i="4"/>
  <c r="BH215" i="4"/>
  <c r="BG215" i="4"/>
  <c r="BF215" i="4"/>
  <c r="T215" i="4"/>
  <c r="R215" i="4"/>
  <c r="P215" i="4"/>
  <c r="BI211" i="4"/>
  <c r="BH211" i="4"/>
  <c r="BG211" i="4"/>
  <c r="BF211" i="4"/>
  <c r="T211" i="4"/>
  <c r="R211" i="4"/>
  <c r="P211" i="4"/>
  <c r="BI206" i="4"/>
  <c r="BH206" i="4"/>
  <c r="BG206" i="4"/>
  <c r="BF206" i="4"/>
  <c r="T206" i="4"/>
  <c r="R206" i="4"/>
  <c r="P206" i="4"/>
  <c r="BI203" i="4"/>
  <c r="BH203" i="4"/>
  <c r="BG203" i="4"/>
  <c r="BF203" i="4"/>
  <c r="T203" i="4"/>
  <c r="R203" i="4"/>
  <c r="P203" i="4"/>
  <c r="BI200" i="4"/>
  <c r="BH200" i="4"/>
  <c r="BG200" i="4"/>
  <c r="BF200" i="4"/>
  <c r="T200" i="4"/>
  <c r="R200" i="4"/>
  <c r="P200" i="4"/>
  <c r="BI197" i="4"/>
  <c r="BH197" i="4"/>
  <c r="BG197" i="4"/>
  <c r="BF197" i="4"/>
  <c r="T197" i="4"/>
  <c r="R197" i="4"/>
  <c r="P197" i="4"/>
  <c r="BI193" i="4"/>
  <c r="BH193" i="4"/>
  <c r="BG193" i="4"/>
  <c r="BF193" i="4"/>
  <c r="T193" i="4"/>
  <c r="R193" i="4"/>
  <c r="P193" i="4"/>
  <c r="BI190" i="4"/>
  <c r="BH190" i="4"/>
  <c r="BG190" i="4"/>
  <c r="BF190" i="4"/>
  <c r="T190" i="4"/>
  <c r="R190" i="4"/>
  <c r="P190" i="4"/>
  <c r="BI183" i="4"/>
  <c r="BH183" i="4"/>
  <c r="BG183" i="4"/>
  <c r="BF183" i="4"/>
  <c r="T183" i="4"/>
  <c r="R183" i="4"/>
  <c r="P183" i="4"/>
  <c r="BI181" i="4"/>
  <c r="BH181" i="4"/>
  <c r="BG181" i="4"/>
  <c r="BF181" i="4"/>
  <c r="T181" i="4"/>
  <c r="R181" i="4"/>
  <c r="P181" i="4"/>
  <c r="BI176" i="4"/>
  <c r="BH176" i="4"/>
  <c r="BG176" i="4"/>
  <c r="BF176" i="4"/>
  <c r="T176" i="4"/>
  <c r="R176" i="4"/>
  <c r="P176" i="4"/>
  <c r="BI172" i="4"/>
  <c r="BH172" i="4"/>
  <c r="BG172" i="4"/>
  <c r="BF172" i="4"/>
  <c r="T172" i="4"/>
  <c r="R172" i="4"/>
  <c r="P172" i="4"/>
  <c r="BI167" i="4"/>
  <c r="BH167" i="4"/>
  <c r="BG167" i="4"/>
  <c r="BF167" i="4"/>
  <c r="T167" i="4"/>
  <c r="R167" i="4"/>
  <c r="P167" i="4"/>
  <c r="BI164" i="4"/>
  <c r="BH164" i="4"/>
  <c r="BG164" i="4"/>
  <c r="BF164" i="4"/>
  <c r="T164" i="4"/>
  <c r="R164" i="4"/>
  <c r="P164" i="4"/>
  <c r="BI158" i="4"/>
  <c r="BH158" i="4"/>
  <c r="BG158" i="4"/>
  <c r="BF158" i="4"/>
  <c r="T158" i="4"/>
  <c r="R158" i="4"/>
  <c r="P158" i="4"/>
  <c r="BI153" i="4"/>
  <c r="BH153" i="4"/>
  <c r="BG153" i="4"/>
  <c r="BF153" i="4"/>
  <c r="T153" i="4"/>
  <c r="R153" i="4"/>
  <c r="P153" i="4"/>
  <c r="BI148" i="4"/>
  <c r="BH148" i="4"/>
  <c r="BG148" i="4"/>
  <c r="BF148" i="4"/>
  <c r="T148" i="4"/>
  <c r="R148" i="4"/>
  <c r="P148" i="4"/>
  <c r="BI145" i="4"/>
  <c r="BH145" i="4"/>
  <c r="BG145" i="4"/>
  <c r="BF145" i="4"/>
  <c r="T145" i="4"/>
  <c r="R145" i="4"/>
  <c r="P145" i="4"/>
  <c r="BI142" i="4"/>
  <c r="BH142" i="4"/>
  <c r="BG142" i="4"/>
  <c r="BF142" i="4"/>
  <c r="T142" i="4"/>
  <c r="R142" i="4"/>
  <c r="P142" i="4"/>
  <c r="BI136" i="4"/>
  <c r="BH136" i="4"/>
  <c r="BG136" i="4"/>
  <c r="BF136" i="4"/>
  <c r="T136" i="4"/>
  <c r="R136" i="4"/>
  <c r="P136" i="4"/>
  <c r="BI133" i="4"/>
  <c r="BH133" i="4"/>
  <c r="BG133" i="4"/>
  <c r="BF133" i="4"/>
  <c r="T133" i="4"/>
  <c r="R133" i="4"/>
  <c r="P133" i="4"/>
  <c r="F124" i="4"/>
  <c r="E122" i="4"/>
  <c r="F89" i="4"/>
  <c r="E87" i="4"/>
  <c r="J24" i="4"/>
  <c r="E24" i="4"/>
  <c r="J92" i="4" s="1"/>
  <c r="J23" i="4"/>
  <c r="J21" i="4"/>
  <c r="E21" i="4"/>
  <c r="J126" i="4"/>
  <c r="J20" i="4"/>
  <c r="J18" i="4"/>
  <c r="E18" i="4"/>
  <c r="F92" i="4" s="1"/>
  <c r="J17" i="4"/>
  <c r="J15" i="4"/>
  <c r="E15" i="4"/>
  <c r="F126" i="4" s="1"/>
  <c r="J14" i="4"/>
  <c r="J12" i="4"/>
  <c r="J89" i="4" s="1"/>
  <c r="E7" i="4"/>
  <c r="E85" i="4" s="1"/>
  <c r="J37" i="2"/>
  <c r="J36" i="2"/>
  <c r="J35" i="2"/>
  <c r="BI171" i="2"/>
  <c r="BH171" i="2"/>
  <c r="BG171" i="2"/>
  <c r="BF171" i="2"/>
  <c r="T171" i="2"/>
  <c r="T170" i="2" s="1"/>
  <c r="R171" i="2"/>
  <c r="R170" i="2" s="1"/>
  <c r="P171" i="2"/>
  <c r="P170" i="2" s="1"/>
  <c r="BI168" i="2"/>
  <c r="BH168" i="2"/>
  <c r="BG168" i="2"/>
  <c r="BF168" i="2"/>
  <c r="T168" i="2"/>
  <c r="T167" i="2" s="1"/>
  <c r="R168" i="2"/>
  <c r="R167" i="2" s="1"/>
  <c r="P168" i="2"/>
  <c r="P167" i="2" s="1"/>
  <c r="BI165" i="2"/>
  <c r="BH165" i="2"/>
  <c r="BG165" i="2"/>
  <c r="BF165" i="2"/>
  <c r="T165" i="2"/>
  <c r="T164" i="2"/>
  <c r="R165" i="2"/>
  <c r="R164" i="2" s="1"/>
  <c r="P165" i="2"/>
  <c r="P164" i="2" s="1"/>
  <c r="BI162" i="2"/>
  <c r="BH162" i="2"/>
  <c r="BG162" i="2"/>
  <c r="BF162" i="2"/>
  <c r="T162" i="2"/>
  <c r="T161" i="2"/>
  <c r="R162" i="2"/>
  <c r="R161" i="2"/>
  <c r="R157" i="2" s="1"/>
  <c r="P162" i="2"/>
  <c r="P161" i="2" s="1"/>
  <c r="BI159" i="2"/>
  <c r="BH159" i="2"/>
  <c r="BG159" i="2"/>
  <c r="BF159" i="2"/>
  <c r="T159" i="2"/>
  <c r="T158" i="2" s="1"/>
  <c r="R159" i="2"/>
  <c r="R158" i="2"/>
  <c r="P159" i="2"/>
  <c r="P158" i="2" s="1"/>
  <c r="BI155" i="2"/>
  <c r="BH155" i="2"/>
  <c r="BG155" i="2"/>
  <c r="BF155" i="2"/>
  <c r="T155" i="2"/>
  <c r="R155" i="2"/>
  <c r="P155" i="2"/>
  <c r="BI153" i="2"/>
  <c r="BH153" i="2"/>
  <c r="BG153" i="2"/>
  <c r="BF153" i="2"/>
  <c r="T153" i="2"/>
  <c r="R153" i="2"/>
  <c r="P153" i="2"/>
  <c r="BI151" i="2"/>
  <c r="BH151" i="2"/>
  <c r="BG151" i="2"/>
  <c r="BF151" i="2"/>
  <c r="T151" i="2"/>
  <c r="R151" i="2"/>
  <c r="P151" i="2"/>
  <c r="BI148" i="2"/>
  <c r="BH148" i="2"/>
  <c r="BG148" i="2"/>
  <c r="BF148" i="2"/>
  <c r="T148" i="2"/>
  <c r="R148" i="2"/>
  <c r="P148" i="2"/>
  <c r="BI146" i="2"/>
  <c r="BH146" i="2"/>
  <c r="BG146" i="2"/>
  <c r="BF146" i="2"/>
  <c r="T146" i="2"/>
  <c r="R146" i="2"/>
  <c r="P146" i="2"/>
  <c r="BI143" i="2"/>
  <c r="BH143" i="2"/>
  <c r="BG143" i="2"/>
  <c r="BF143" i="2"/>
  <c r="T143" i="2"/>
  <c r="R143" i="2"/>
  <c r="P143" i="2"/>
  <c r="BI140" i="2"/>
  <c r="BH140" i="2"/>
  <c r="BG140" i="2"/>
  <c r="BF140" i="2"/>
  <c r="T140" i="2"/>
  <c r="R140" i="2"/>
  <c r="P140" i="2"/>
  <c r="BI136" i="2"/>
  <c r="BH136" i="2"/>
  <c r="BG136" i="2"/>
  <c r="BF136" i="2"/>
  <c r="T136" i="2"/>
  <c r="R136" i="2"/>
  <c r="P136" i="2"/>
  <c r="BI134" i="2"/>
  <c r="BH134" i="2"/>
  <c r="BG134" i="2"/>
  <c r="BF134" i="2"/>
  <c r="T134" i="2"/>
  <c r="R134" i="2"/>
  <c r="P134" i="2"/>
  <c r="BI130" i="2"/>
  <c r="BH130" i="2"/>
  <c r="BG130" i="2"/>
  <c r="BF130" i="2"/>
  <c r="T130" i="2"/>
  <c r="T129" i="2"/>
  <c r="R130" i="2"/>
  <c r="R129" i="2" s="1"/>
  <c r="P130" i="2"/>
  <c r="P129" i="2" s="1"/>
  <c r="J124" i="2"/>
  <c r="J123" i="2"/>
  <c r="F121" i="2"/>
  <c r="E119" i="2"/>
  <c r="J92" i="2"/>
  <c r="J91" i="2"/>
  <c r="F89" i="2"/>
  <c r="E87" i="2"/>
  <c r="J18" i="2"/>
  <c r="E18" i="2"/>
  <c r="F92" i="2"/>
  <c r="J17" i="2"/>
  <c r="J15" i="2"/>
  <c r="E15" i="2"/>
  <c r="F123" i="2"/>
  <c r="J14" i="2"/>
  <c r="J12" i="2"/>
  <c r="J89" i="2" s="1"/>
  <c r="E7" i="2"/>
  <c r="E85" i="2" s="1"/>
  <c r="J171" i="2"/>
  <c r="BK136" i="2"/>
  <c r="BK168" i="2"/>
  <c r="J140" i="2"/>
  <c r="J155" i="2"/>
  <c r="J226" i="4"/>
  <c r="J193" i="4"/>
  <c r="BK148" i="4"/>
  <c r="BK248" i="4"/>
  <c r="J238" i="4"/>
  <c r="BK226" i="4"/>
  <c r="BK190" i="4"/>
  <c r="J158" i="4"/>
  <c r="BK251" i="4"/>
  <c r="BK181" i="4"/>
  <c r="J133" i="4"/>
  <c r="BK215" i="4"/>
  <c r="J197" i="4"/>
  <c r="BK167" i="4"/>
  <c r="BK153" i="2"/>
  <c r="J168" i="2"/>
  <c r="BK159" i="2"/>
  <c r="BK148" i="2"/>
  <c r="J134" i="2"/>
  <c r="BK162" i="2"/>
  <c r="J136" i="2"/>
  <c r="J143" i="2"/>
  <c r="BK238" i="4"/>
  <c r="J220" i="4"/>
  <c r="BK200" i="4"/>
  <c r="BK176" i="4"/>
  <c r="BK136" i="4"/>
  <c r="BK242" i="4"/>
  <c r="J229" i="4"/>
  <c r="J206" i="4"/>
  <c r="J172" i="4"/>
  <c r="J145" i="4"/>
  <c r="BK211" i="4"/>
  <c r="BK153" i="4"/>
  <c r="J231" i="4"/>
  <c r="BK206" i="4"/>
  <c r="J190" i="4"/>
  <c r="BK172" i="4"/>
  <c r="BK142" i="4"/>
  <c r="J151" i="2"/>
  <c r="BK146" i="2"/>
  <c r="BK165" i="2"/>
  <c r="BK155" i="2"/>
  <c r="J146" i="2"/>
  <c r="BK171" i="2"/>
  <c r="BK143" i="2"/>
  <c r="J159" i="2"/>
  <c r="BK130" i="2"/>
  <c r="BK239" i="4"/>
  <c r="BK235" i="4"/>
  <c r="J211" i="4"/>
  <c r="BK197" i="4"/>
  <c r="J153" i="4"/>
  <c r="J251" i="4"/>
  <c r="J239" i="4"/>
  <c r="BK231" i="4"/>
  <c r="J215" i="4"/>
  <c r="J167" i="4"/>
  <c r="J136" i="4"/>
  <c r="J245" i="4"/>
  <c r="BK158" i="4"/>
  <c r="J248" i="4"/>
  <c r="BK220" i="4"/>
  <c r="J200" i="4"/>
  <c r="J181" i="4"/>
  <c r="J148" i="4"/>
  <c r="J148" i="2"/>
  <c r="J130" i="2"/>
  <c r="J162" i="2"/>
  <c r="BK151" i="2"/>
  <c r="BK140" i="2"/>
  <c r="J153" i="2"/>
  <c r="J165" i="2"/>
  <c r="BK134" i="2"/>
  <c r="J242" i="4"/>
  <c r="BK229" i="4"/>
  <c r="J203" i="4"/>
  <c r="J183" i="4"/>
  <c r="J142" i="4"/>
  <c r="BK245" i="4"/>
  <c r="J235" i="4"/>
  <c r="J223" i="4"/>
  <c r="J176" i="4"/>
  <c r="J164" i="4"/>
  <c r="BK133" i="4"/>
  <c r="BK193" i="4"/>
  <c r="BK145" i="4"/>
  <c r="BK223" i="4"/>
  <c r="BK203" i="4"/>
  <c r="BK183" i="4"/>
  <c r="BK164" i="4"/>
  <c r="P157" i="2" l="1"/>
  <c r="R240" i="4"/>
  <c r="T157" i="2"/>
  <c r="BK133" i="2"/>
  <c r="J133" i="2"/>
  <c r="J99" i="2"/>
  <c r="BK139" i="2"/>
  <c r="BK128" i="2" s="1"/>
  <c r="J128" i="2" s="1"/>
  <c r="J97" i="2" s="1"/>
  <c r="J139" i="2"/>
  <c r="J100" i="2" s="1"/>
  <c r="P150" i="2"/>
  <c r="P175" i="4"/>
  <c r="P189" i="4"/>
  <c r="P132" i="4" s="1"/>
  <c r="P131" i="4" s="1"/>
  <c r="P130" i="4" s="1"/>
  <c r="T210" i="4"/>
  <c r="R222" i="4"/>
  <c r="P237" i="4"/>
  <c r="R133" i="2"/>
  <c r="R128" i="2"/>
  <c r="R127" i="2" s="1"/>
  <c r="P139" i="2"/>
  <c r="BK150" i="2"/>
  <c r="J150" i="2" s="1"/>
  <c r="J101" i="2" s="1"/>
  <c r="T175" i="4"/>
  <c r="R189" i="4"/>
  <c r="R132" i="4" s="1"/>
  <c r="R131" i="4" s="1"/>
  <c r="R130" i="4" s="1"/>
  <c r="BK210" i="4"/>
  <c r="J210" i="4"/>
  <c r="J101" i="4"/>
  <c r="BK222" i="4"/>
  <c r="J222" i="4" s="1"/>
  <c r="J102" i="4" s="1"/>
  <c r="T237" i="4"/>
  <c r="P133" i="2"/>
  <c r="P128" i="2" s="1"/>
  <c r="P127" i="2" s="1"/>
  <c r="R139" i="2"/>
  <c r="T150" i="2"/>
  <c r="R175" i="4"/>
  <c r="T189" i="4"/>
  <c r="T132" i="4" s="1"/>
  <c r="T131" i="4" s="1"/>
  <c r="T130" i="4" s="1"/>
  <c r="P210" i="4"/>
  <c r="T222" i="4"/>
  <c r="BK237" i="4"/>
  <c r="J237" i="4"/>
  <c r="J105" i="4"/>
  <c r="T133" i="2"/>
  <c r="T139" i="2"/>
  <c r="T128" i="2" s="1"/>
  <c r="T127" i="2" s="1"/>
  <c r="R150" i="2"/>
  <c r="BK175" i="4"/>
  <c r="BK132" i="4" s="1"/>
  <c r="J132" i="4" s="1"/>
  <c r="J98" i="4" s="1"/>
  <c r="J175" i="4"/>
  <c r="J99" i="4" s="1"/>
  <c r="BK189" i="4"/>
  <c r="J189" i="4"/>
  <c r="J100" i="4"/>
  <c r="R210" i="4"/>
  <c r="P222" i="4"/>
  <c r="R237" i="4"/>
  <c r="BK129" i="2"/>
  <c r="J129" i="2"/>
  <c r="J98" i="2"/>
  <c r="BK250" i="4"/>
  <c r="J250" i="4"/>
  <c r="J110" i="4" s="1"/>
  <c r="BK158" i="2"/>
  <c r="J158" i="2"/>
  <c r="J103" i="2"/>
  <c r="BK161" i="2"/>
  <c r="J161" i="2"/>
  <c r="J104" i="2"/>
  <c r="BK164" i="2"/>
  <c r="J164" i="2"/>
  <c r="J105" i="2" s="1"/>
  <c r="BK167" i="2"/>
  <c r="J167" i="2"/>
  <c r="J106" i="2" s="1"/>
  <c r="BK170" i="2"/>
  <c r="J170" i="2"/>
  <c r="J107" i="2"/>
  <c r="BK234" i="4"/>
  <c r="J234" i="4"/>
  <c r="J104" i="4"/>
  <c r="BK241" i="4"/>
  <c r="J241" i="4"/>
  <c r="J107" i="4"/>
  <c r="BK244" i="4"/>
  <c r="J244" i="4"/>
  <c r="J108" i="4"/>
  <c r="BK247" i="4"/>
  <c r="J247" i="4" s="1"/>
  <c r="J109" i="4" s="1"/>
  <c r="J91" i="4"/>
  <c r="J124" i="4"/>
  <c r="J127" i="4"/>
  <c r="BE153" i="4"/>
  <c r="BE176" i="4"/>
  <c r="BE226" i="4"/>
  <c r="F91" i="4"/>
  <c r="F127" i="4"/>
  <c r="BE133" i="4"/>
  <c r="BE164" i="4"/>
  <c r="BE167" i="4"/>
  <c r="BE172" i="4"/>
  <c r="BE183" i="4"/>
  <c r="BE203" i="4"/>
  <c r="BE211" i="4"/>
  <c r="BE215" i="4"/>
  <c r="BE220" i="4"/>
  <c r="BE223" i="4"/>
  <c r="BE229" i="4"/>
  <c r="BE235" i="4"/>
  <c r="BE238" i="4"/>
  <c r="BE239" i="4"/>
  <c r="BE242" i="4"/>
  <c r="BE245" i="4"/>
  <c r="BE248" i="4"/>
  <c r="BE251" i="4"/>
  <c r="E120" i="4"/>
  <c r="BE136" i="4"/>
  <c r="BE145" i="4"/>
  <c r="BE148" i="4"/>
  <c r="BE181" i="4"/>
  <c r="BE190" i="4"/>
  <c r="BE193" i="4"/>
  <c r="BE197" i="4"/>
  <c r="BE200" i="4"/>
  <c r="BE206" i="4"/>
  <c r="BE142" i="4"/>
  <c r="BE158" i="4"/>
  <c r="BE231" i="4"/>
  <c r="E117" i="2"/>
  <c r="F124" i="2"/>
  <c r="BE171" i="2"/>
  <c r="J121" i="2"/>
  <c r="BE130" i="2"/>
  <c r="BE140" i="2"/>
  <c r="BE146" i="2"/>
  <c r="BE151" i="2"/>
  <c r="BE159" i="2"/>
  <c r="BE162" i="2"/>
  <c r="BE165" i="2"/>
  <c r="F91" i="2"/>
  <c r="BE168" i="2"/>
  <c r="BE134" i="2"/>
  <c r="BE136" i="2"/>
  <c r="BE143" i="2"/>
  <c r="BE148" i="2"/>
  <c r="BE153" i="2"/>
  <c r="BE155" i="2"/>
  <c r="F34" i="2"/>
  <c r="F37" i="2"/>
  <c r="F34" i="4"/>
  <c r="F35" i="2"/>
  <c r="F37" i="4"/>
  <c r="F36" i="2"/>
  <c r="J34" i="4"/>
  <c r="J34" i="2"/>
  <c r="F36" i="4"/>
  <c r="F35" i="4"/>
  <c r="BK157" i="2" l="1"/>
  <c r="J157" i="2" s="1"/>
  <c r="J102" i="2" s="1"/>
  <c r="BK131" i="4"/>
  <c r="J131" i="4" s="1"/>
  <c r="J97" i="4" s="1"/>
  <c r="BK233" i="4"/>
  <c r="J233" i="4" s="1"/>
  <c r="J103" i="4" s="1"/>
  <c r="BK240" i="4"/>
  <c r="J240" i="4" s="1"/>
  <c r="J106" i="4" s="1"/>
  <c r="F33" i="2"/>
  <c r="J33" i="4"/>
  <c r="J33" i="2"/>
  <c r="F33" i="4"/>
  <c r="BK127" i="2" l="1"/>
  <c r="J127" i="2" s="1"/>
  <c r="J96" i="2" s="1"/>
  <c r="BK130" i="4"/>
  <c r="J130" i="4"/>
  <c r="J30" i="4"/>
  <c r="J30" i="2"/>
  <c r="J39" i="4" l="1"/>
  <c r="J96" i="4"/>
  <c r="J39" i="2"/>
</calcChain>
</file>

<file path=xl/sharedStrings.xml><?xml version="1.0" encoding="utf-8"?>
<sst xmlns="http://schemas.openxmlformats.org/spreadsheetml/2006/main" count="1560" uniqueCount="342">
  <si>
    <t/>
  </si>
  <si>
    <t>False</t>
  </si>
  <si>
    <t>21</t>
  </si>
  <si>
    <t>12</t>
  </si>
  <si>
    <t>v ---  níže se nacházejí doplnkové a pomocné údaje k sestavám  --- v</t>
  </si>
  <si>
    <t>Stavba:</t>
  </si>
  <si>
    <t>KSO:</t>
  </si>
  <si>
    <t>CC-CZ:</t>
  </si>
  <si>
    <t>Místo:</t>
  </si>
  <si>
    <t>Litvíno</t>
  </si>
  <si>
    <t>Datum:</t>
  </si>
  <si>
    <t>Zadavatel:</t>
  </si>
  <si>
    <t>IČ:</t>
  </si>
  <si>
    <t xml:space="preserve"> </t>
  </si>
  <si>
    <t>DIČ:</t>
  </si>
  <si>
    <t>Uchazeč:</t>
  </si>
  <si>
    <t>Projektant:</t>
  </si>
  <si>
    <t>A3 Detail s.r.o.</t>
  </si>
  <si>
    <t>True</t>
  </si>
  <si>
    <t>Zpracovatel:</t>
  </si>
  <si>
    <t>Krajovský</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</si>
  <si>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</si>
  <si>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</si>
  <si>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</si>
  <si>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</si>
  <si>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</si>
  <si>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</si>
  <si>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</si>
  <si>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</si>
  <si>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</si>
  <si>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</si>
  <si>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</si>
  <si>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</si>
  <si>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</si>
  <si>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</si>
  <si>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</si>
  <si>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</si>
  <si>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</si>
  <si>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</si>
  <si>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</si>
  <si>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</si>
  <si>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Kód</t>
  </si>
  <si>
    <t>Popis</t>
  </si>
  <si>
    <t>Typ</t>
  </si>
  <si>
    <t>D</t>
  </si>
  <si>
    <t>0</t>
  </si>
  <si>
    <t>1</t>
  </si>
  <si>
    <t>{c625f3ad-2d74-434e-8e3a-6fcf882168cd}</t>
  </si>
  <si>
    <t>2</t>
  </si>
  <si>
    <t>{4d932443-2c0d-42f8-b598-4ac21b4bbf50}</t>
  </si>
  <si>
    <t>KRYCÍ LIST SOUPISU PRACÍ</t>
  </si>
  <si>
    <t>Objekt:</t>
  </si>
  <si>
    <t>SO 01 - Hřiště</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</si>
  <si>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</si>
  <si>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</si>
  <si>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</si>
  <si>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</si>
  <si>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</si>
  <si>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</si>
  <si>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</si>
  <si>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</si>
  <si>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998 - Přesun hmot</t>
  </si>
  <si>
    <t>OST - Ostatní</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</si>
  <si>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</si>
  <si>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</si>
  <si>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</si>
  <si>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</si>
  <si>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</si>
  <si>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</si>
  <si>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</si>
  <si>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</si>
  <si>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</si>
  <si>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</si>
  <si>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</si>
  <si>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</si>
  <si>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</si>
  <si>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</si>
  <si>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</si>
  <si>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</si>
  <si>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</si>
  <si>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</si>
  <si>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</si>
  <si>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</si>
  <si>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</si>
  <si>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</si>
  <si>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</si>
  <si>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</si>
  <si>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113102321</t>
  </si>
  <si>
    <t>Odstranění umělého trávníku z fotbalového hřiště výšky vlasu přes 40 mm</t>
  </si>
  <si>
    <t>m2</t>
  </si>
  <si>
    <t>4</t>
  </si>
  <si>
    <t>-1640436136</t>
  </si>
  <si>
    <t>PP</t>
  </si>
  <si>
    <t>Odstranění umělého trávníku ze sportovních povrchů z fotbalového hřiště výšky vlasu přes 40 mm</t>
  </si>
  <si>
    <t>PSC</t>
  </si>
  <si>
    <t xml:space="preserve">Poznámka k souboru cen:_x000D_
1. V cenách jsou započteny náklady na odstranění trávníku včetně zásypu. 2. V cenách jsou započteny náklady na odklizení materiálu do 20 m nebo naložení na dopravní prostředek. </t>
  </si>
  <si>
    <t>5</t>
  </si>
  <si>
    <t>Komunikace pozemní</t>
  </si>
  <si>
    <t>564801112.R</t>
  </si>
  <si>
    <t>Vyrovnání hřiště do požadovaného spádu</t>
  </si>
  <si>
    <t>431762115</t>
  </si>
  <si>
    <t>Podklad ze štěrkodrti ŠD  s rozprostřením a zhutněním, po zhutnění tl. 40 mm</t>
  </si>
  <si>
    <t>3</t>
  </si>
  <si>
    <t>589181112</t>
  </si>
  <si>
    <t>Umělý trávník pro fotbal výška vlasu do 60 mm hmotnost přes 3 kg/m2 zásyp písek a EPDM granulát</t>
  </si>
  <si>
    <t>-191201945</t>
  </si>
  <si>
    <t>Umělý trávník pro sportovní povrchy fotbalová hřiště včetně zásypu pískem a EPDM granulátem výška vlasu přes 40 do 60 mm, hmotnosti přes 3 kg/m2</t>
  </si>
  <si>
    <t xml:space="preserve">Poznámka k souboru cen:_x000D_
1. V cenách 12-1111 až 18-1112 jsou započteny náklady na: a) položení trávníku, b) podlepení spojů páskou, c) ořezání okrajů, d) provedení zásypu. 2. V cenách 12-1111 až 18-1112 nejsou započteny náklady na: a) podkladní vrstvy; tyto se oceňují cenami katalogu 822-1 Komunikace a letiště, b) drenáž; tyto se oceňují cenami části A01 katalogu 827-1, c) elastickou podložku; tato se oceňuje cenou 21-1111. </t>
  </si>
  <si>
    <t>998</t>
  </si>
  <si>
    <t>Přesun hmot</t>
  </si>
  <si>
    <t>998011001</t>
  </si>
  <si>
    <t>Přesun hmot pro budovy zděné v do 6 m</t>
  </si>
  <si>
    <t>t</t>
  </si>
  <si>
    <t>1567720748</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</si>
  <si>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</si>
  <si>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</si>
  <si>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998011018</t>
  </si>
  <si>
    <t>Příplatek k přesunu hmot pro budovy zděné za zvětšený přesun do 5000 m</t>
  </si>
  <si>
    <t>-651396491</t>
  </si>
  <si>
    <t>Přesun hmot pro budovy občanské výstavby, bydlení, výrobu a služby  s nosnou svislou konstrukcí zděnou z cihel, tvárnic nebo kamene Příplatek k cenám za zvětšený přesun přes vymezenou největší dopravní vzdálenost do 5000 m</t>
  </si>
  <si>
    <t>6</t>
  </si>
  <si>
    <t>998223011</t>
  </si>
  <si>
    <t>Přesun hmot pro pozemní komunikace s krytem dlážděným</t>
  </si>
  <si>
    <t>535944509</t>
  </si>
  <si>
    <t>Přesun hmot pro pozemní komunikace s krytem dlážděným  dopravní vzdálenost do 200 m jakékoliv délky objektu</t>
  </si>
  <si>
    <t>7</t>
  </si>
  <si>
    <t>998223095</t>
  </si>
  <si>
    <t>Příplatek k přesunu hmot pro pozemní komunikace s krytem dlážděným za zvětšený přesun ZKD 5000 m</t>
  </si>
  <si>
    <t>-722536845</t>
  </si>
  <si>
    <t>Přesun hmot pro pozemní komunikace s krytem dlážděným  Příplatek k ceně za zvětšený přesun přes vymezenou největší dopravní vzdálenost za každých dalších 5000 m přes 5000 m</t>
  </si>
  <si>
    <t>OST</t>
  </si>
  <si>
    <t>Ostatní</t>
  </si>
  <si>
    <t>8</t>
  </si>
  <si>
    <t>O01</t>
  </si>
  <si>
    <t>Demontáž a zpětná montáž střídaček</t>
  </si>
  <si>
    <t>sou</t>
  </si>
  <si>
    <t>512</t>
  </si>
  <si>
    <t>1392400244</t>
  </si>
  <si>
    <t>9</t>
  </si>
  <si>
    <t>O02</t>
  </si>
  <si>
    <t>Demontáž a montáž časomíry</t>
  </si>
  <si>
    <t>-1157245399</t>
  </si>
  <si>
    <t>10</t>
  </si>
  <si>
    <t>O03</t>
  </si>
  <si>
    <t>Příplatek za lajnovaní</t>
  </si>
  <si>
    <t>-1099888510</t>
  </si>
  <si>
    <t>VRN</t>
  </si>
  <si>
    <t>Vedlejší rozpočtové náklady</t>
  </si>
  <si>
    <t>VRN1</t>
  </si>
  <si>
    <t>Průzkumné, geodetické a projektové práce</t>
  </si>
  <si>
    <t>11</t>
  </si>
  <si>
    <t>013254000</t>
  </si>
  <si>
    <t>Dokumentace skutečného provedení stavby</t>
  </si>
  <si>
    <t>1024</t>
  </si>
  <si>
    <t>1582995317</t>
  </si>
  <si>
    <t>VRN2</t>
  </si>
  <si>
    <t>Příprava staveniště</t>
  </si>
  <si>
    <t>020001000</t>
  </si>
  <si>
    <t>…</t>
  </si>
  <si>
    <t>-938337364</t>
  </si>
  <si>
    <t>VRN3</t>
  </si>
  <si>
    <t>Zařízení staveniště</t>
  </si>
  <si>
    <t>13</t>
  </si>
  <si>
    <t>030001000</t>
  </si>
  <si>
    <t>-875878570</t>
  </si>
  <si>
    <t>VRN4</t>
  </si>
  <si>
    <t>Inženýrská činnost</t>
  </si>
  <si>
    <t>14</t>
  </si>
  <si>
    <t>040001000</t>
  </si>
  <si>
    <t>-1615858602</t>
  </si>
  <si>
    <t>VRN7</t>
  </si>
  <si>
    <t>Provozní vlivy</t>
  </si>
  <si>
    <t>15</t>
  </si>
  <si>
    <t>070001000</t>
  </si>
  <si>
    <t>-1976296026</t>
  </si>
  <si>
    <t>ks</t>
  </si>
  <si>
    <t>m</t>
  </si>
  <si>
    <t>16</t>
  </si>
  <si>
    <t>18</t>
  </si>
  <si>
    <t>20</t>
  </si>
  <si>
    <t>22</t>
  </si>
  <si>
    <t>24</t>
  </si>
  <si>
    <t>26</t>
  </si>
  <si>
    <t>SO 03 - Zpevněné plochy</t>
  </si>
  <si>
    <t xml:space="preserve">      9 - Ostatní konstrukce a práce, bourání</t>
  </si>
  <si>
    <t xml:space="preserve">      997 - Přesun sutě</t>
  </si>
  <si>
    <t>PSV - Práce a dodávky PSV</t>
  </si>
  <si>
    <t xml:space="preserve">    767 - Konstrukce zámečnické</t>
  </si>
  <si>
    <t>322415234</t>
  </si>
  <si>
    <t>122251101</t>
  </si>
  <si>
    <t>Odkopávky a prokopávky nezapažené v hornině třídy těžitelnosti I, skupiny 3 objem do 20 m3 strojně</t>
  </si>
  <si>
    <t>m3</t>
  </si>
  <si>
    <t>-29763926</t>
  </si>
  <si>
    <t>Odkopávky a prokopávky nezapažené strojně v hornině třídy těžitelnosti I skupiny 3 do 20 m3</t>
  </si>
  <si>
    <t xml:space="preserve">Poznámka k souboru cen:_x000D_
1. V cenách jsou započteny i náklady na přehození výkopku na vzdálenost do 3 m nebo naložení na dopravní prostředek. </t>
  </si>
  <si>
    <t>VV</t>
  </si>
  <si>
    <t>280*0,18</t>
  </si>
  <si>
    <t>546*0,15</t>
  </si>
  <si>
    <t>Součet</t>
  </si>
  <si>
    <t>113106123</t>
  </si>
  <si>
    <t>Rozebrání dlažeb ze zámkových dlaždic komunikací pro pěší ručně</t>
  </si>
  <si>
    <t>-1417365382</t>
  </si>
  <si>
    <t>Rozebrání dlažeb komunikací pro pěší s přemístěním hmot na skládku na vzdálenost do 3 m nebo s naložením na dopravní prostředek s ložem z kameniva nebo živice a s jakoukoliv výplní spár ručně ze zámkové dlažby</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</si>
  <si>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</si>
  <si>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113107122</t>
  </si>
  <si>
    <t>Odstranění podkladu z kameniva drceného tl 200 mm ručně</t>
  </si>
  <si>
    <t>-1294056370</t>
  </si>
  <si>
    <t>Odstranění podkladů nebo krytů ručně s přemístěním hmot na skládku na vzdálenost do 3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</si>
  <si>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</si>
  <si>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113201111</t>
  </si>
  <si>
    <t>Vytrhání obrub chodníkových ležatých</t>
  </si>
  <si>
    <t>697606075</t>
  </si>
  <si>
    <t>Vytrhání obrub  s vybouráním lože, s přemístěním hmot na skládku na vzdálenost do 3 m nebo s naložením na dopravní prostředek chodníkových ležatých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</si>
  <si>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</si>
  <si>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1,8+8,9+1,8+1,8+8,5+1,8</t>
  </si>
  <si>
    <t>121151103</t>
  </si>
  <si>
    <t>Sejmutí ornice plochy do 100 m2 tl vrstvy do 200 mm strojně</t>
  </si>
  <si>
    <t>-1143541692</t>
  </si>
  <si>
    <t>Sejmutí ornice strojně při souvislé ploše do 100 m2, tl. vrstvy do 200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</si>
  <si>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</si>
  <si>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546,5+280</t>
  </si>
  <si>
    <t>162751117</t>
  </si>
  <si>
    <t>Vodorovné přemístění do 10000 m výkopku/sypaniny z horniny třídy těžitelnosti I, skupiny 1 až 3</t>
  </si>
  <si>
    <t>-25477046</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</si>
  <si>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</si>
  <si>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</si>
  <si>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827*0,1</t>
  </si>
  <si>
    <t>132,3</t>
  </si>
  <si>
    <t>167151101</t>
  </si>
  <si>
    <t>Nakládání výkopku z hornin třídy těžitelnosti I, skupiny 1 až 3 do 100 m3</t>
  </si>
  <si>
    <t>-403521401</t>
  </si>
  <si>
    <t>Nakládání, skládání a překládání neulehlého výkopku nebo sypaniny strojně nakládání, množství do 100 m3, z horniny třídy těžitelnosti I, skupiny 1 až 3</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</si>
  <si>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</si>
  <si>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171201221</t>
  </si>
  <si>
    <t>Poplatek za uložení na skládce (skládkovné) zeminy a kamení kód odpadu 17 05 04</t>
  </si>
  <si>
    <t>1166652229</t>
  </si>
  <si>
    <t>Poplatek za uložení stavebního odpadu na skládce (skládkovné) zeminy a kamení zatříděného do Katalogu odpadů pod kódem 17 05 04</t>
  </si>
  <si>
    <t xml:space="preserve">Poznámka k souboru cen:_x000D_
1. Ceny uvedené v souboru cen je doporučeno opravit podle aktuálních cen místně příslušné skládky. 2. V cenách je započítán poplatek za ukládání odpadu dle zákona 185/2001 Sb. </t>
  </si>
  <si>
    <t>215*1,6</t>
  </si>
  <si>
    <t>171251201</t>
  </si>
  <si>
    <t>Uložení sypaniny na skládky nebo meziskládky</t>
  </si>
  <si>
    <t>889447730</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</si>
  <si>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</si>
  <si>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</si>
  <si>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Ostatní konstrukce a práce, bourání</t>
  </si>
  <si>
    <t>916231213</t>
  </si>
  <si>
    <t>Osazení chodníkového obrubníku betonového stojatého s boční opěrou do lože z betonu prostého</t>
  </si>
  <si>
    <t>-235134965</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</si>
  <si>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</si>
  <si>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</si>
  <si>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552</t>
  </si>
  <si>
    <t>M</t>
  </si>
  <si>
    <t>59217001</t>
  </si>
  <si>
    <t>obrubník betonový zahradní 1000x50x300mm PSV 124</t>
  </si>
  <si>
    <t>-403182764</t>
  </si>
  <si>
    <t>obrubník betonový zahradní 1000x50x250mm</t>
  </si>
  <si>
    <t>919735122</t>
  </si>
  <si>
    <t>Řezání stávajícího betonového krytu hl do 100 mm</t>
  </si>
  <si>
    <t>1306372379</t>
  </si>
  <si>
    <t>Řezání stávajícího betonového krytu nebo podkladu  hloubky přes 50 do 100 mm</t>
  </si>
  <si>
    <t xml:space="preserve">Poznámka k souboru cen:_x000D_
1. V cenách jsou započteny i náklady na spotřebu vody. </t>
  </si>
  <si>
    <t>seříznutí obruby</t>
  </si>
  <si>
    <t>142</t>
  </si>
  <si>
    <t>997</t>
  </si>
  <si>
    <t>Přesun sutě</t>
  </si>
  <si>
    <t>997221571</t>
  </si>
  <si>
    <t>Vodorovná doprava vybouraných hmot do 1 km</t>
  </si>
  <si>
    <t>702272600</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</si>
  <si>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</si>
  <si>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</si>
  <si>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997221579</t>
  </si>
  <si>
    <t>Příplatek ZKD 1 km u vodorovné dopravy vybouraných hmot</t>
  </si>
  <si>
    <t>87898235</t>
  </si>
  <si>
    <t>Vodorovná doprava vybouraných hmot  bez naložení, ale se složením a s hrubým urovnáním na vzdálenost Příplatek k ceně za každý další i započatý 1 km přes 1 km</t>
  </si>
  <si>
    <t>302,778*20 'Přepočtené koeficientem množství</t>
  </si>
  <si>
    <t>997221612</t>
  </si>
  <si>
    <t>Nakládání vybouraných hmot na dopravní prostředky pro vodorovnou dopravu</t>
  </si>
  <si>
    <t>-1538618858</t>
  </si>
  <si>
    <t>Nakládání na dopravní prostředky  pro vodorovnou dopravu vybouraných hmot</t>
  </si>
  <si>
    <t xml:space="preserve">Poznámka k souboru cen:_x000D_
1. Ceny lze použít i pro překládání při lomené dopravě. 2. Ceny nelze použít při dopravě po železnici, po vodě nebo neobvyklými dopravními prostředky. </t>
  </si>
  <si>
    <t>17</t>
  </si>
  <si>
    <t>997221615</t>
  </si>
  <si>
    <t>Poplatek za uložení na skládce (skládkovné) stavebního odpadu betonového kód odpadu 17 01 01</t>
  </si>
  <si>
    <t>-1634419178</t>
  </si>
  <si>
    <t>Poplatek za uložení stavebního odpadu na skládce (skládkovné) z prostého betonu zatříděného do Katalogu odpadů pod kódem 17 01 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</si>
  <si>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</si>
  <si>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997231111</t>
  </si>
  <si>
    <t>Vodorovná doprava suti a vybouraných hmot do 1 km</t>
  </si>
  <si>
    <t>-105549796</t>
  </si>
  <si>
    <t>Vodorovná doprava suti a vybouraných hmot s vyložením a hrubým urovnáním na vzdálenost do 1 km</t>
  </si>
  <si>
    <t xml:space="preserve">Poznámka k souboru cen:_x000D_
1. Délka odvozu suti je vzdálenost od místa naložení suti na dopravní prostředek až po místo složení na určené skládce nebo meziskládce. 2. Cenu 997 23-1511 nelze použít pro první naložení na dopravní prostředek; náklady na toto naložení jsou započteny v cenách bourání. </t>
  </si>
  <si>
    <t>19</t>
  </si>
  <si>
    <t>997231119</t>
  </si>
  <si>
    <t>Příplatek ZKD 1km vodorovné dopravy suti a vybouraných hmot</t>
  </si>
  <si>
    <t>-491630075</t>
  </si>
  <si>
    <t>Vodorovná doprava suti a vybouraných hmot s vyložením a hrubým urovnáním na vzdálenost Příplatek k cenám za každý další i započatý 1 km</t>
  </si>
  <si>
    <t>302,778*10 'Přepočtené koeficientem množství</t>
  </si>
  <si>
    <t>564851111</t>
  </si>
  <si>
    <t>Podklad ze štěrkodrtě ŠD tl 150 mm</t>
  </si>
  <si>
    <t>-1188882034</t>
  </si>
  <si>
    <t>Podklad ze štěrkodrti ŠD  s rozprostřením a zhutněním, po zhutnění tl. 150 mm</t>
  </si>
  <si>
    <t>476,5</t>
  </si>
  <si>
    <t>596211120</t>
  </si>
  <si>
    <t>Kladení zámkové dlažby komunikací pro pěší tl 60 mm skupiny B pl do 50 m2</t>
  </si>
  <si>
    <t>1813112505</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</si>
  <si>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</si>
  <si>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</si>
  <si>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59245032</t>
  </si>
  <si>
    <t>dlažba zámková 60mm přírodní</t>
  </si>
  <si>
    <t>1701832155</t>
  </si>
  <si>
    <t>dlažba zámková profilová 230x140x60mm přírodní</t>
  </si>
  <si>
    <t>23</t>
  </si>
  <si>
    <t>-172180876</t>
  </si>
  <si>
    <t>1634627433</t>
  </si>
  <si>
    <t>25</t>
  </si>
  <si>
    <t>-331846557</t>
  </si>
  <si>
    <t>1091030248</t>
  </si>
  <si>
    <t>PSV</t>
  </si>
  <si>
    <t>Práce a dodávky PSV</t>
  </si>
  <si>
    <t>767</t>
  </si>
  <si>
    <t>Konstrukce zámečnické</t>
  </si>
  <si>
    <t>27</t>
  </si>
  <si>
    <t>767161813</t>
  </si>
  <si>
    <t>Demontáž zábradlí rovného nerozebíratelného hmotnosti 1m zábradlí do 20 kg do suti</t>
  </si>
  <si>
    <t>764110982</t>
  </si>
  <si>
    <t>Demontáž zábradlí do suti rovného nerozebíratelný spoj hmotnosti 1 m zábradlí do 20 kg</t>
  </si>
  <si>
    <t>28</t>
  </si>
  <si>
    <t>127</t>
  </si>
  <si>
    <t>RYŽOVÁ ROHOŽ VE TVARU VČELÍ PLÁSTVE S VĚTŠÍMI OTVORY._x000D_
VÝŠKA ROHOŽE 23 mm. VELKOPLOŠNÁ ROHOŽ Z HOUŽEVNATÉ PRYŽE _x000D_
S OTEVŘENÝM DNEM._x000D_
ROZMĚR ROHOŽE 1500 x 1000 mm._x000D_
V ROHOŽI BOUDOU POUŽITY KRUHOVÉ DOČIŠŤOVACÍ KARÁČKY._x000D_
V KAŽDÉ ROHOŽY BUDE POUŽITO 30 ks KAR</t>
  </si>
  <si>
    <t>-350798198</t>
  </si>
  <si>
    <t>29</t>
  </si>
  <si>
    <t>128</t>
  </si>
  <si>
    <t>OCELOVÝ SVAŘOVANÝ RÁM O ROZMĚRECH 1500 x 1000 mm Z OCELOVÝCH_x000D_
PROFILŮ ROVNORAMENNÉHO "L" O ROZMĚRECH 25 x 25 x 3 mm._x000D_
OCELOVÝ RÁM BUDE OPATŘEN ZÁKLADNÍM NÁTĚREM A NÁSLEDNĚ DVĚMA _x000D_
ANTIKOROZNÍMI NÁTĚRY NA OCELOVOU KONSTRUKCI PRO VENKOVNÍ POUŽITÍ</t>
  </si>
  <si>
    <t>1998981711</t>
  </si>
  <si>
    <t>30</t>
  </si>
  <si>
    <t>-544768659</t>
  </si>
  <si>
    <t>31</t>
  </si>
  <si>
    <t>912072154</t>
  </si>
  <si>
    <t>32</t>
  </si>
  <si>
    <t>-1521703433</t>
  </si>
  <si>
    <t>33</t>
  </si>
  <si>
    <t>-300774017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</si>
</sst>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27" x14ac:knownFonts="1">
    <font>
      <sz val="8"/>
      <name val="Arial CE"/>
      <family val="2"/>
    </font>
    <font>
      <sz val="10"/>
      <color rgb="FF969696"/>
      <name val="Arial CE"/>
    </font>
    <font>
      <sz val="10"/>
      <name val="Arial CE"/>
    </font>
    <font>
      <b/>
      <sz val="11"/>
      <name val="Arial CE"/>
    </font>
    <font>
      <b/>
      <sz val="12"/>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b/>
      <sz val="14"/>
      <name val="Arial CE"/>
    </font>
    <font>
      <b/>
      <sz val="10"/>
      <name val="Arial CE"/>
    </font>
    <font>
      <b/>
      <sz val="10"/>
      <color rgb="FF464646"/>
      <name val="Arial CE"/>
    </font>
    <font>
      <sz val="8"/>
      <color rgb="FF969696"/>
      <name val="Arial CE"/>
    </font>
    <font>
      <sz val="9"/>
      <name val="Arial CE"/>
    </font>
    <font>
      <sz val="9"/>
      <color rgb="FF969696"/>
      <name val="Arial CE"/>
    </font>
    <font>
      <b/>
      <sz val="12"/>
      <color rgb="FF96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s>
  <fills count="4">
    <fill>
      <patternFill patternType="none"/>
    </fill>
    <fill>
      <patternFill patternType="gray125"/>
    </fill>
    <fill>
      <patternFill patternType="solid">
        <fgColor rgb="FFFFFFCC"/>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1">
    <xf numFmtId="0" fontId="0" fillId="0" borderId="0"/>
  </cellStyleXfs>
  <cellXfs count="146">
    <xf numFmtId="0" fontId="0" fillId="0" borderId="0" xfId="0"/>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3" xfId="0"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3"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14" fillId="0" borderId="0" xfId="0" applyFont="1" applyAlignment="1">
      <alignment horizontal="left" vertical="center"/>
    </xf>
    <xf numFmtId="0" fontId="0" fillId="0" borderId="15" xfId="0" applyBorder="1" applyAlignment="1">
      <alignment vertical="center"/>
    </xf>
    <xf numFmtId="0" fontId="0" fillId="3" borderId="7" xfId="0" applyFill="1" applyBorder="1" applyAlignment="1">
      <alignment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0" fillId="0" borderId="11" xfId="0" applyBorder="1" applyAlignment="1">
      <alignment vertical="center"/>
    </xf>
    <xf numFmtId="0" fontId="17" fillId="0" borderId="0" xfId="0" applyFont="1" applyAlignment="1">
      <alignment horizontal="left" vertical="center"/>
    </xf>
    <xf numFmtId="4" fontId="17" fillId="0" borderId="0" xfId="0" applyNumberFormat="1" applyFont="1" applyAlignment="1">
      <alignment vertical="center"/>
    </xf>
    <xf numFmtId="0" fontId="18" fillId="0" borderId="0" xfId="0" applyFont="1" applyAlignment="1">
      <alignment horizontal="left" vertical="center"/>
    </xf>
    <xf numFmtId="0" fontId="0" fillId="0" borderId="3" xfId="0" applyBorder="1" applyAlignment="1">
      <alignment vertical="center" wrapText="1"/>
    </xf>
    <xf numFmtId="0" fontId="1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ill="1" applyAlignment="1">
      <alignment vertical="center"/>
    </xf>
    <xf numFmtId="0" fontId="4" fillId="3" borderId="6" xfId="0" applyFont="1" applyFill="1" applyBorder="1" applyAlignment="1">
      <alignment horizontal="left" vertical="center"/>
    </xf>
    <xf numFmtId="0" fontId="4" fillId="3" borderId="7" xfId="0" applyFont="1" applyFill="1" applyBorder="1" applyAlignment="1">
      <alignment horizontal="right" vertical="center"/>
    </xf>
    <xf numFmtId="0" fontId="4" fillId="3" borderId="7" xfId="0" applyFont="1" applyFill="1" applyBorder="1" applyAlignment="1">
      <alignment horizontal="center"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5" fillId="3" borderId="0" xfId="0" applyFont="1" applyFill="1" applyAlignment="1">
      <alignment horizontal="left" vertical="center"/>
    </xf>
    <xf numFmtId="0" fontId="15" fillId="3" borderId="0" xfId="0" applyFont="1" applyFill="1" applyAlignment="1">
      <alignment horizontal="right" vertical="center"/>
    </xf>
    <xf numFmtId="0" fontId="19" fillId="0" borderId="0" xfId="0" applyFont="1" applyAlignment="1">
      <alignment horizontal="left" vertical="center"/>
    </xf>
    <xf numFmtId="0" fontId="5" fillId="0" borderId="3" xfId="0" applyFont="1" applyBorder="1" applyAlignment="1">
      <alignment vertical="center"/>
    </xf>
    <xf numFmtId="0" fontId="5" fillId="0" borderId="20" xfId="0" applyFont="1" applyBorder="1" applyAlignment="1">
      <alignment horizontal="left" vertical="center"/>
    </xf>
    <xf numFmtId="0" fontId="5" fillId="0" borderId="20" xfId="0" applyFont="1" applyBorder="1" applyAlignment="1">
      <alignment vertical="center"/>
    </xf>
    <xf numFmtId="4" fontId="5" fillId="0" borderId="20" xfId="0" applyNumberFormat="1" applyFont="1" applyBorder="1" applyAlignment="1">
      <alignmen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0" fillId="0" borderId="3" xfId="0"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0" xfId="0" applyFont="1" applyFill="1" applyAlignment="1">
      <alignment horizontal="center" vertical="center" wrapText="1"/>
    </xf>
    <xf numFmtId="4" fontId="17" fillId="0" borderId="0" xfId="0" applyNumberFormat="1" applyFont="1"/>
    <xf numFmtId="166" fontId="20" fillId="0" borderId="12" xfId="0" applyNumberFormat="1" applyFont="1" applyBorder="1"/>
    <xf numFmtId="166" fontId="20" fillId="0" borderId="13" xfId="0" applyNumberFormat="1" applyFont="1" applyBorder="1"/>
    <xf numFmtId="4" fontId="21" fillId="0" borderId="0" xfId="0" applyNumberFormat="1" applyFont="1" applyAlignment="1">
      <alignment vertical="center"/>
    </xf>
    <xf numFmtId="0" fontId="7" fillId="0" borderId="3" xfId="0" applyFont="1" applyBorder="1"/>
    <xf numFmtId="0" fontId="7" fillId="0" borderId="0" xfId="0" applyFont="1" applyAlignment="1">
      <alignment horizontal="left"/>
    </xf>
    <xf numFmtId="0" fontId="5" fillId="0" borderId="0" xfId="0" applyFont="1" applyAlignment="1">
      <alignment horizontal="left"/>
    </xf>
    <xf numFmtId="0" fontId="7" fillId="0" borderId="0" xfId="0" applyFont="1" applyProtection="1">
      <protection locked="0"/>
    </xf>
    <xf numFmtId="4" fontId="5" fillId="0" borderId="0" xfId="0" applyNumberFormat="1" applyFont="1"/>
    <xf numFmtId="0" fontId="7" fillId="0" borderId="14" xfId="0" applyFont="1" applyBorder="1"/>
    <xf numFmtId="166" fontId="7" fillId="0" borderId="0" xfId="0" applyNumberFormat="1" applyFont="1"/>
    <xf numFmtId="166" fontId="7" fillId="0" borderId="15"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xf numFmtId="0" fontId="15" fillId="0" borderId="22" xfId="0" applyFont="1" applyBorder="1" applyAlignment="1">
      <alignment horizontal="center" vertical="center"/>
    </xf>
    <xf numFmtId="49" fontId="15" fillId="0" borderId="22" xfId="0" applyNumberFormat="1" applyFont="1" applyBorder="1" applyAlignment="1">
      <alignment horizontal="left" vertical="center" wrapText="1"/>
    </xf>
    <xf numFmtId="0" fontId="15" fillId="0" borderId="22" xfId="0" applyFont="1" applyBorder="1" applyAlignment="1">
      <alignment horizontal="left" vertical="center" wrapText="1"/>
    </xf>
    <xf numFmtId="0" fontId="15" fillId="0" borderId="22" xfId="0" applyFont="1" applyBorder="1" applyAlignment="1">
      <alignment horizontal="center" vertical="center" wrapText="1"/>
    </xf>
    <xf numFmtId="167" fontId="15" fillId="0" borderId="22" xfId="0" applyNumberFormat="1" applyFont="1" applyBorder="1" applyAlignment="1">
      <alignment vertical="center"/>
    </xf>
    <xf numFmtId="4" fontId="15" fillId="2" borderId="22" xfId="0" applyNumberFormat="1" applyFont="1" applyFill="1" applyBorder="1" applyAlignment="1" applyProtection="1">
      <alignment vertical="center"/>
      <protection locked="0"/>
    </xf>
    <xf numFmtId="4" fontId="15" fillId="0" borderId="22" xfId="0" applyNumberFormat="1" applyFont="1" applyBorder="1" applyAlignment="1">
      <alignment vertical="center"/>
    </xf>
    <xf numFmtId="0" fontId="0" fillId="0" borderId="22" xfId="0" applyBorder="1" applyAlignment="1">
      <alignment vertical="center"/>
    </xf>
    <xf numFmtId="0" fontId="16" fillId="2" borderId="14" xfId="0" applyFont="1" applyFill="1" applyBorder="1" applyAlignment="1" applyProtection="1">
      <alignment horizontal="left" vertical="center"/>
      <protection locked="0"/>
    </xf>
    <xf numFmtId="0" fontId="16" fillId="0" borderId="0" xfId="0" applyFont="1" applyAlignment="1">
      <alignment horizontal="center" vertical="center"/>
    </xf>
    <xf numFmtId="166" fontId="16" fillId="0" borderId="0" xfId="0" applyNumberFormat="1" applyFont="1" applyAlignment="1">
      <alignment vertical="center"/>
    </xf>
    <xf numFmtId="166" fontId="16" fillId="0" borderId="15" xfId="0" applyNumberFormat="1" applyFont="1" applyBorder="1" applyAlignment="1">
      <alignment vertical="center"/>
    </xf>
    <xf numFmtId="0" fontId="15" fillId="0" borderId="0" xfId="0" applyFont="1" applyAlignment="1">
      <alignment horizontal="left" vertical="center"/>
    </xf>
    <xf numFmtId="4" fontId="0" fillId="0" borderId="0" xfId="0" applyNumberFormat="1" applyAlignment="1">
      <alignment vertical="center"/>
    </xf>
    <xf numFmtId="0" fontId="22" fillId="0" borderId="0" xfId="0" applyFont="1" applyAlignment="1">
      <alignment horizontal="left" vertical="center"/>
    </xf>
    <xf numFmtId="0" fontId="23"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24"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8" fillId="0" borderId="3"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4" xfId="0" applyFont="1" applyBorder="1" applyAlignment="1">
      <alignment vertical="center"/>
    </xf>
    <xf numFmtId="0" fontId="8" fillId="0" borderId="15"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25" fillId="0" borderId="22" xfId="0" applyFont="1" applyBorder="1" applyAlignment="1">
      <alignment horizontal="center" vertical="center"/>
    </xf>
    <xf numFmtId="49" fontId="25" fillId="0" borderId="22" xfId="0" applyNumberFormat="1" applyFont="1" applyBorder="1" applyAlignment="1">
      <alignment horizontal="left" vertical="center" wrapText="1"/>
    </xf>
    <xf numFmtId="0" fontId="25" fillId="0" borderId="22" xfId="0" applyFont="1" applyBorder="1" applyAlignment="1">
      <alignment horizontal="left" vertical="center" wrapText="1"/>
    </xf>
    <xf numFmtId="0" fontId="25" fillId="0" borderId="22" xfId="0" applyFont="1" applyBorder="1" applyAlignment="1">
      <alignment horizontal="center" vertical="center" wrapText="1"/>
    </xf>
    <xf numFmtId="167" fontId="25" fillId="0" borderId="22" xfId="0" applyNumberFormat="1" applyFont="1" applyBorder="1" applyAlignment="1">
      <alignment vertical="center"/>
    </xf>
    <xf numFmtId="4" fontId="25" fillId="2" borderId="22" xfId="0" applyNumberFormat="1" applyFont="1" applyFill="1" applyBorder="1" applyAlignment="1" applyProtection="1">
      <alignment vertical="center"/>
      <protection locked="0"/>
    </xf>
    <xf numFmtId="4" fontId="25" fillId="0" borderId="22" xfId="0" applyNumberFormat="1" applyFont="1" applyBorder="1" applyAlignment="1">
      <alignment vertical="center"/>
    </xf>
    <xf numFmtId="0" fontId="26" fillId="0" borderId="22" xfId="0" applyFont="1" applyBorder="1" applyAlignment="1">
      <alignment vertical="center"/>
    </xf>
    <xf numFmtId="0" fontId="26" fillId="0" borderId="3" xfId="0" applyFont="1" applyBorder="1" applyAlignment="1">
      <alignment vertical="center"/>
    </xf>
    <xf numFmtId="0" fontId="25" fillId="2" borderId="14" xfId="0" applyFont="1" applyFill="1" applyBorder="1" applyAlignment="1" applyProtection="1">
      <alignment horizontal="left" vertical="center"/>
      <protection locked="0"/>
    </xf>
    <xf numFmtId="0" fontId="25" fillId="0" borderId="0" xfId="0" applyFont="1" applyAlignment="1">
      <alignment horizontal="center"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0" fillId="0" borderId="0" xfId="0"/>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1">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e&#353;it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s>
    <sheetDataSet>
      <sheetData sheetId="0">
        <row r="6">
          <cell r="K6" t="str">
            <v>Rekonstrukce fotbalového hřiště- areál Lomská Litvínov</v>
          </cell>
        </row>
        <row r="8">
          <cell r="AN8" t="str">
            <v>5. 12. 2022</v>
          </cell>
        </row>
        <row r="10">
          <cell r="AN10" t="str">
            <v/>
          </cell>
        </row>
        <row r="11">
          <cell r="E11" t="str">
            <v xml:space="preserve"> </v>
          </cell>
          <cell r="AN11" t="str">
            <v/>
          </cell>
        </row>
        <row r="13">
          <cell r="AN13" t="str">
            <v>Vyplň údaj</v>
          </cell>
        </row>
        <row r="14">
          <cell r="E14" t="str">
            <v>Vyplň údaj</v>
          </cell>
          <cell r="AN14" t="str">
            <v>Vyplň údaj</v>
          </cell>
        </row>
        <row r="16">
          <cell r="AN16" t="str">
            <v/>
          </cell>
        </row>
        <row r="17">
          <cell r="E17" t="str">
            <v>A3 Detail s.r.o.</v>
          </cell>
          <cell r="AN17" t="str">
            <v/>
          </cell>
        </row>
        <row r="19">
          <cell r="AN19" t="str">
            <v/>
          </cell>
        </row>
        <row r="20">
          <cell r="E20" t="str">
            <v>Krajovský</v>
          </cell>
          <cell r="AN20"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73"/>
  <sheetViews>
    <sheetView showGridLines="0" tabSelected="1"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140"/>
      <c r="M2" s="140"/>
      <c r="N2" s="140"/>
      <c r="O2" s="140"/>
      <c r="P2" s="140"/>
      <c r="Q2" s="140"/>
      <c r="R2" s="140"/>
      <c r="S2" s="140"/>
      <c r="T2" s="140"/>
      <c r="U2" s="140"/>
      <c r="V2" s="140"/>
      <c r="AT2" s="10" t="s">
        <v>47</v>
      </c>
    </row>
    <row r="3" spans="2:46" ht="6.9" customHeight="1" x14ac:dyDescent="0.2">
      <c r="B3" s="11"/>
      <c r="C3" s="12"/>
      <c r="D3" s="12"/>
      <c r="E3" s="12"/>
      <c r="F3" s="12"/>
      <c r="G3" s="12"/>
      <c r="H3" s="12"/>
      <c r="I3" s="12"/>
      <c r="J3" s="12"/>
      <c r="K3" s="12"/>
      <c r="L3" s="13"/>
      <c r="AT3" s="10" t="s">
        <v>48</v>
      </c>
    </row>
    <row r="4" spans="2:46" ht="24.9" customHeight="1" x14ac:dyDescent="0.2">
      <c r="B4" s="13"/>
      <c r="D4" s="14" t="s">
        <v>50</v>
      </c>
      <c r="L4" s="13"/>
      <c r="M4" s="40" t="s">
        <v>4</v>
      </c>
      <c r="AT4" s="10" t="s">
        <v>1</v>
      </c>
    </row>
    <row r="5" spans="2:46" ht="6.9" customHeight="1" x14ac:dyDescent="0.2">
      <c r="B5" s="13"/>
      <c r="L5" s="13"/>
    </row>
    <row r="6" spans="2:46" ht="12" customHeight="1" x14ac:dyDescent="0.2">
      <c r="B6" s="13"/>
      <c r="D6" s="16" t="s">
        <v>5</v>
      </c>
      <c r="L6" s="13"/>
    </row>
    <row r="7" spans="2:46" ht="16.5" customHeight="1" x14ac:dyDescent="0.2">
      <c r="B7" s="13"/>
      <c r="E7" s="142" t="str">
        <f>'[1]Rekapitulace stavby'!K6</f>
        <v>Rekonstrukce fotbalového hřiště- areál Lomská Litvínov</v>
      </c>
      <c r="F7" s="143"/>
      <c r="G7" s="143"/>
      <c r="H7" s="143"/>
      <c r="L7" s="13"/>
    </row>
    <row r="8" spans="2:46" s="1" customFormat="1" ht="12" customHeight="1" x14ac:dyDescent="0.2">
      <c r="B8" s="19"/>
      <c r="D8" s="16" t="s">
        <v>51</v>
      </c>
      <c r="L8" s="19"/>
    </row>
    <row r="9" spans="2:46" s="1" customFormat="1" ht="16.5" customHeight="1" x14ac:dyDescent="0.2">
      <c r="B9" s="19"/>
      <c r="E9" s="138" t="s">
        <v>52</v>
      </c>
      <c r="F9" s="144"/>
      <c r="G9" s="144"/>
      <c r="H9" s="144"/>
      <c r="L9" s="19"/>
    </row>
    <row r="10" spans="2:46" s="1" customFormat="1" ht="10.199999999999999" x14ac:dyDescent="0.2">
      <c r="B10" s="19"/>
      <c r="L10" s="19"/>
    </row>
    <row r="11" spans="2:46" s="1" customFormat="1" ht="12" customHeight="1" x14ac:dyDescent="0.2">
      <c r="B11" s="19"/>
      <c r="D11" s="16" t="s">
        <v>6</v>
      </c>
      <c r="F11" s="15" t="s">
        <v>0</v>
      </c>
      <c r="I11" s="16" t="s">
        <v>7</v>
      </c>
      <c r="J11" s="15" t="s">
        <v>0</v>
      </c>
      <c r="L11" s="19"/>
    </row>
    <row r="12" spans="2:46" s="1" customFormat="1" ht="12" customHeight="1" x14ac:dyDescent="0.2">
      <c r="B12" s="19"/>
      <c r="D12" s="16" t="s">
        <v>8</v>
      </c>
      <c r="F12" s="15" t="s">
        <v>9</v>
      </c>
      <c r="I12" s="16" t="s">
        <v>10</v>
      </c>
      <c r="J12" s="29" t="str">
        <f>'[1]Rekapitulace stavby'!AN8</f>
        <v>5. 12. 2022</v>
      </c>
      <c r="L12" s="19"/>
    </row>
    <row r="13" spans="2:46" s="1" customFormat="1" ht="10.8" customHeight="1" x14ac:dyDescent="0.2">
      <c r="B13" s="19"/>
      <c r="L13" s="19"/>
    </row>
    <row r="14" spans="2:46" s="1" customFormat="1" ht="12" customHeight="1" x14ac:dyDescent="0.2">
      <c r="B14" s="19"/>
      <c r="D14" s="16" t="s">
        <v>11</v>
      </c>
      <c r="I14" s="16" t="s">
        <v>12</v>
      </c>
      <c r="J14" s="15" t="str">
        <f>IF('[1]Rekapitulace stavby'!AN10="","",'[1]Rekapitulace stavby'!AN10)</f>
        <v/>
      </c>
      <c r="L14" s="19"/>
    </row>
    <row r="15" spans="2:46" s="1" customFormat="1" ht="18" customHeight="1" x14ac:dyDescent="0.2">
      <c r="B15" s="19"/>
      <c r="E15" s="15" t="str">
        <f>IF('[1]Rekapitulace stavby'!E11="","",'[1]Rekapitulace stavby'!E11)</f>
        <v xml:space="preserve"> </v>
      </c>
      <c r="I15" s="16" t="s">
        <v>14</v>
      </c>
      <c r="J15" s="15" t="str">
        <f>IF('[1]Rekapitulace stavby'!AN11="","",'[1]Rekapitulace stavby'!AN11)</f>
        <v/>
      </c>
      <c r="L15" s="19"/>
    </row>
    <row r="16" spans="2:46" s="1" customFormat="1" ht="6.9" customHeight="1" x14ac:dyDescent="0.2">
      <c r="B16" s="19"/>
      <c r="L16" s="19"/>
    </row>
    <row r="17" spans="2:12" s="1" customFormat="1" ht="12" customHeight="1" x14ac:dyDescent="0.2">
      <c r="B17" s="19"/>
      <c r="D17" s="16" t="s">
        <v>15</v>
      </c>
      <c r="I17" s="16" t="s">
        <v>12</v>
      </c>
      <c r="J17" s="17" t="str">
        <f>'[1]Rekapitulace stavby'!AN13</f>
        <v>Vyplň údaj</v>
      </c>
      <c r="L17" s="19"/>
    </row>
    <row r="18" spans="2:12" s="1" customFormat="1" ht="18" customHeight="1" x14ac:dyDescent="0.2">
      <c r="B18" s="19"/>
      <c r="E18" s="145" t="str">
        <f>'[1]Rekapitulace stavby'!E14</f>
        <v>Vyplň údaj</v>
      </c>
      <c r="F18" s="139"/>
      <c r="G18" s="139"/>
      <c r="H18" s="139"/>
      <c r="I18" s="16" t="s">
        <v>14</v>
      </c>
      <c r="J18" s="17" t="str">
        <f>'[1]Rekapitulace stavby'!AN14</f>
        <v>Vyplň údaj</v>
      </c>
      <c r="L18" s="19"/>
    </row>
    <row r="19" spans="2:12" s="1" customFormat="1" ht="6.9" customHeight="1" x14ac:dyDescent="0.2">
      <c r="B19" s="19"/>
      <c r="L19" s="19"/>
    </row>
    <row r="20" spans="2:12" s="1" customFormat="1" ht="12" customHeight="1" x14ac:dyDescent="0.2">
      <c r="B20" s="19"/>
      <c r="D20" s="16" t="s">
        <v>16</v>
      </c>
      <c r="I20" s="16" t="s">
        <v>12</v>
      </c>
      <c r="J20" s="15" t="s">
        <v>0</v>
      </c>
      <c r="L20" s="19"/>
    </row>
    <row r="21" spans="2:12" s="1" customFormat="1" ht="18" customHeight="1" x14ac:dyDescent="0.2">
      <c r="B21" s="19"/>
      <c r="E21" s="15" t="s">
        <v>17</v>
      </c>
      <c r="I21" s="16" t="s">
        <v>14</v>
      </c>
      <c r="J21" s="15" t="s">
        <v>0</v>
      </c>
      <c r="L21" s="19"/>
    </row>
    <row r="22" spans="2:12" s="1" customFormat="1" ht="6.9" customHeight="1" x14ac:dyDescent="0.2">
      <c r="B22" s="19"/>
      <c r="L22" s="19"/>
    </row>
    <row r="23" spans="2:12" s="1" customFormat="1" ht="12" customHeight="1" x14ac:dyDescent="0.2">
      <c r="B23" s="19"/>
      <c r="D23" s="16" t="s">
        <v>19</v>
      </c>
      <c r="I23" s="16" t="s">
        <v>12</v>
      </c>
      <c r="J23" s="15" t="s">
        <v>0</v>
      </c>
      <c r="L23" s="19"/>
    </row>
    <row r="24" spans="2:12" s="1" customFormat="1" ht="18" customHeight="1" x14ac:dyDescent="0.2">
      <c r="B24" s="19"/>
      <c r="E24" s="15" t="s">
        <v>20</v>
      </c>
      <c r="I24" s="16" t="s">
        <v>14</v>
      </c>
      <c r="J24" s="15" t="s">
        <v>0</v>
      </c>
      <c r="L24" s="19"/>
    </row>
    <row r="25" spans="2:12" s="1" customFormat="1" ht="6.9" customHeight="1" x14ac:dyDescent="0.2">
      <c r="B25" s="19"/>
      <c r="L25" s="19"/>
    </row>
    <row r="26" spans="2:12" s="1" customFormat="1" ht="12" customHeight="1" x14ac:dyDescent="0.2">
      <c r="B26" s="19"/>
      <c r="D26" s="16" t="s">
        <v>21</v>
      </c>
      <c r="L26" s="19"/>
    </row>
    <row r="27" spans="2:12" s="2" customFormat="1" ht="16.5" customHeight="1" x14ac:dyDescent="0.2">
      <c r="B27" s="41"/>
      <c r="E27" s="141" t="s">
        <v>0</v>
      </c>
      <c r="F27" s="141"/>
      <c r="G27" s="141"/>
      <c r="H27" s="141"/>
      <c r="L27" s="41"/>
    </row>
    <row r="28" spans="2:12" s="1" customFormat="1" ht="6.9" customHeight="1" x14ac:dyDescent="0.2">
      <c r="B28" s="19"/>
      <c r="L28" s="19"/>
    </row>
    <row r="29" spans="2:12" s="1" customFormat="1" ht="6.9" customHeight="1" x14ac:dyDescent="0.2">
      <c r="B29" s="19"/>
      <c r="D29" s="30"/>
      <c r="E29" s="30"/>
      <c r="F29" s="30"/>
      <c r="G29" s="30"/>
      <c r="H29" s="30"/>
      <c r="I29" s="30"/>
      <c r="J29" s="30"/>
      <c r="K29" s="30"/>
      <c r="L29" s="19"/>
    </row>
    <row r="30" spans="2:12" s="1" customFormat="1" ht="25.35" customHeight="1" x14ac:dyDescent="0.2">
      <c r="B30" s="19"/>
      <c r="D30" s="42" t="s">
        <v>22</v>
      </c>
      <c r="J30" s="39">
        <f>ROUND(J127, 2)</f>
        <v>0</v>
      </c>
      <c r="L30" s="19"/>
    </row>
    <row r="31" spans="2:12" s="1" customFormat="1" ht="6.9" customHeight="1" x14ac:dyDescent="0.2">
      <c r="B31" s="19"/>
      <c r="D31" s="30"/>
      <c r="E31" s="30"/>
      <c r="F31" s="30"/>
      <c r="G31" s="30"/>
      <c r="H31" s="30"/>
      <c r="I31" s="30"/>
      <c r="J31" s="30"/>
      <c r="K31" s="30"/>
      <c r="L31" s="19"/>
    </row>
    <row r="32" spans="2:12" s="1" customFormat="1" ht="14.4" customHeight="1" x14ac:dyDescent="0.2">
      <c r="B32" s="19"/>
      <c r="F32" s="21" t="s">
        <v>24</v>
      </c>
      <c r="I32" s="21" t="s">
        <v>23</v>
      </c>
      <c r="J32" s="21" t="s">
        <v>25</v>
      </c>
      <c r="L32" s="19"/>
    </row>
    <row r="33" spans="2:12" s="1" customFormat="1" ht="14.4" customHeight="1" x14ac:dyDescent="0.2">
      <c r="B33" s="19"/>
      <c r="D33" s="31" t="s">
        <v>26</v>
      </c>
      <c r="E33" s="16" t="s">
        <v>27</v>
      </c>
      <c r="F33" s="43">
        <f>ROUND((SUM(BE127:BE172)),  2)</f>
        <v>0</v>
      </c>
      <c r="I33" s="44">
        <v>0.21</v>
      </c>
      <c r="J33" s="43">
        <f>ROUND(((SUM(BE127:BE172))*I33),  2)</f>
        <v>0</v>
      </c>
      <c r="L33" s="19"/>
    </row>
    <row r="34" spans="2:12" s="1" customFormat="1" ht="14.4" customHeight="1" x14ac:dyDescent="0.2">
      <c r="B34" s="19"/>
      <c r="E34" s="16" t="s">
        <v>28</v>
      </c>
      <c r="F34" s="43">
        <f>ROUND((SUM(BF127:BF172)),  2)</f>
        <v>0</v>
      </c>
      <c r="I34" s="44">
        <v>0.12</v>
      </c>
      <c r="J34" s="43">
        <f>ROUND(((SUM(BF127:BF172))*I34),  2)</f>
        <v>0</v>
      </c>
      <c r="L34" s="19"/>
    </row>
    <row r="35" spans="2:12" s="1" customFormat="1" ht="14.4" hidden="1" customHeight="1" x14ac:dyDescent="0.2">
      <c r="B35" s="19"/>
      <c r="E35" s="16" t="s">
        <v>29</v>
      </c>
      <c r="F35" s="43">
        <f>ROUND((SUM(BG127:BG172)),  2)</f>
        <v>0</v>
      </c>
      <c r="I35" s="44">
        <v>0.21</v>
      </c>
      <c r="J35" s="43">
        <f>0</f>
        <v>0</v>
      </c>
      <c r="L35" s="19"/>
    </row>
    <row r="36" spans="2:12" s="1" customFormat="1" ht="14.4" hidden="1" customHeight="1" x14ac:dyDescent="0.2">
      <c r="B36" s="19"/>
      <c r="E36" s="16" t="s">
        <v>30</v>
      </c>
      <c r="F36" s="43">
        <f>ROUND((SUM(BH127:BH172)),  2)</f>
        <v>0</v>
      </c>
      <c r="I36" s="44">
        <v>0.12</v>
      </c>
      <c r="J36" s="43">
        <f>0</f>
        <v>0</v>
      </c>
      <c r="L36" s="19"/>
    </row>
    <row r="37" spans="2:12" s="1" customFormat="1" ht="14.4" hidden="1" customHeight="1" x14ac:dyDescent="0.2">
      <c r="B37" s="19"/>
      <c r="E37" s="16" t="s">
        <v>31</v>
      </c>
      <c r="F37" s="43">
        <f>ROUND((SUM(BI127:BI172)),  2)</f>
        <v>0</v>
      </c>
      <c r="I37" s="44">
        <v>0</v>
      </c>
      <c r="J37" s="43">
        <f>0</f>
        <v>0</v>
      </c>
      <c r="L37" s="19"/>
    </row>
    <row r="38" spans="2:12" s="1" customFormat="1" ht="6.9" customHeight="1" x14ac:dyDescent="0.2">
      <c r="B38" s="19"/>
      <c r="L38" s="19"/>
    </row>
    <row r="39" spans="2:12" s="1" customFormat="1" ht="25.35" customHeight="1" x14ac:dyDescent="0.2">
      <c r="B39" s="19"/>
      <c r="C39" s="45"/>
      <c r="D39" s="46" t="s">
        <v>32</v>
      </c>
      <c r="E39" s="33"/>
      <c r="F39" s="33"/>
      <c r="G39" s="47" t="s">
        <v>33</v>
      </c>
      <c r="H39" s="48" t="s">
        <v>34</v>
      </c>
      <c r="I39" s="33"/>
      <c r="J39" s="49">
        <f>SUM(J30:J37)</f>
        <v>0</v>
      </c>
      <c r="K39" s="50"/>
      <c r="L39" s="19"/>
    </row>
    <row r="40" spans="2:12" s="1" customFormat="1" ht="14.4" customHeight="1" x14ac:dyDescent="0.2">
      <c r="B40" s="19"/>
      <c r="L40" s="19"/>
    </row>
    <row r="41" spans="2:12" ht="14.4" customHeight="1" x14ac:dyDescent="0.2">
      <c r="B41" s="13"/>
      <c r="L41" s="13"/>
    </row>
    <row r="42" spans="2:12" ht="14.4" customHeight="1" x14ac:dyDescent="0.2">
      <c r="B42" s="13"/>
      <c r="L42" s="13"/>
    </row>
    <row r="43" spans="2:12" ht="14.4" customHeight="1" x14ac:dyDescent="0.2">
      <c r="B43" s="13"/>
      <c r="L43" s="13"/>
    </row>
    <row r="44" spans="2:12" ht="14.4" customHeight="1" x14ac:dyDescent="0.2">
      <c r="B44" s="13"/>
      <c r="L44" s="13"/>
    </row>
    <row r="45" spans="2:12" ht="14.4" customHeight="1" x14ac:dyDescent="0.2">
      <c r="B45" s="13"/>
      <c r="L45" s="13"/>
    </row>
    <row r="46" spans="2:12" ht="14.4" customHeight="1" x14ac:dyDescent="0.2">
      <c r="B46" s="13"/>
      <c r="L46" s="13"/>
    </row>
    <row r="47" spans="2:12" ht="14.4" customHeight="1" x14ac:dyDescent="0.2">
      <c r="B47" s="13"/>
      <c r="L47" s="13"/>
    </row>
    <row r="48" spans="2:12" ht="14.4" customHeight="1" x14ac:dyDescent="0.2">
      <c r="B48" s="13"/>
      <c r="L48" s="13"/>
    </row>
    <row r="49" spans="2:12" ht="14.4" customHeight="1" x14ac:dyDescent="0.2">
      <c r="B49" s="13"/>
      <c r="L49" s="13"/>
    </row>
    <row r="50" spans="2:12" s="1" customFormat="1" ht="14.4" customHeight="1" x14ac:dyDescent="0.2">
      <c r="B50" s="19"/>
      <c r="D50" s="22" t="s">
        <v>35</v>
      </c>
      <c r="E50" s="23"/>
      <c r="F50" s="23"/>
      <c r="G50" s="22" t="s">
        <v>36</v>
      </c>
      <c r="H50" s="23"/>
      <c r="I50" s="23"/>
      <c r="J50" s="23"/>
      <c r="K50" s="23"/>
      <c r="L50" s="19"/>
    </row>
    <row r="51" spans="2:12" ht="10.199999999999999" x14ac:dyDescent="0.2">
      <c r="B51" s="13"/>
      <c r="L51" s="13"/>
    </row>
    <row r="52" spans="2:12" ht="10.199999999999999" x14ac:dyDescent="0.2">
      <c r="B52" s="13"/>
      <c r="L52" s="13"/>
    </row>
    <row r="53" spans="2:12" ht="10.199999999999999" x14ac:dyDescent="0.2">
      <c r="B53" s="13"/>
      <c r="L53" s="13"/>
    </row>
    <row r="54" spans="2:12" ht="10.199999999999999" x14ac:dyDescent="0.2">
      <c r="B54" s="13"/>
      <c r="L54" s="13"/>
    </row>
    <row r="55" spans="2:12" ht="10.199999999999999" x14ac:dyDescent="0.2">
      <c r="B55" s="13"/>
      <c r="L55" s="13"/>
    </row>
    <row r="56" spans="2:12" ht="10.199999999999999" x14ac:dyDescent="0.2">
      <c r="B56" s="13"/>
      <c r="L56" s="13"/>
    </row>
    <row r="57" spans="2:12" ht="10.199999999999999" x14ac:dyDescent="0.2">
      <c r="B57" s="13"/>
      <c r="L57" s="13"/>
    </row>
    <row r="58" spans="2:12" ht="10.199999999999999" x14ac:dyDescent="0.2">
      <c r="B58" s="13"/>
      <c r="L58" s="13"/>
    </row>
    <row r="59" spans="2:12" ht="10.199999999999999" x14ac:dyDescent="0.2">
      <c r="B59" s="13"/>
      <c r="L59" s="13"/>
    </row>
    <row r="60" spans="2:12" ht="10.199999999999999" x14ac:dyDescent="0.2">
      <c r="B60" s="13"/>
      <c r="L60" s="13"/>
    </row>
    <row r="61" spans="2:12" s="1" customFormat="1" ht="13.2" x14ac:dyDescent="0.2">
      <c r="B61" s="19"/>
      <c r="D61" s="24" t="s">
        <v>37</v>
      </c>
      <c r="E61" s="20"/>
      <c r="F61" s="51" t="s">
        <v>38</v>
      </c>
      <c r="G61" s="24" t="s">
        <v>37</v>
      </c>
      <c r="H61" s="20"/>
      <c r="I61" s="20"/>
      <c r="J61" s="52" t="s">
        <v>38</v>
      </c>
      <c r="K61" s="20"/>
      <c r="L61" s="19"/>
    </row>
    <row r="62" spans="2:12" ht="10.199999999999999" x14ac:dyDescent="0.2">
      <c r="B62" s="13"/>
      <c r="L62" s="13"/>
    </row>
    <row r="63" spans="2:12" ht="10.199999999999999" x14ac:dyDescent="0.2">
      <c r="B63" s="13"/>
      <c r="L63" s="13"/>
    </row>
    <row r="64" spans="2:12" ht="10.199999999999999" x14ac:dyDescent="0.2">
      <c r="B64" s="13"/>
      <c r="L64" s="13"/>
    </row>
    <row r="65" spans="2:12" s="1" customFormat="1" ht="13.2" x14ac:dyDescent="0.2">
      <c r="B65" s="19"/>
      <c r="D65" s="22" t="s">
        <v>39</v>
      </c>
      <c r="E65" s="23"/>
      <c r="F65" s="23"/>
      <c r="G65" s="22" t="s">
        <v>40</v>
      </c>
      <c r="H65" s="23"/>
      <c r="I65" s="23"/>
      <c r="J65" s="23"/>
      <c r="K65" s="23"/>
      <c r="L65" s="19"/>
    </row>
    <row r="66" spans="2:12" ht="10.199999999999999" x14ac:dyDescent="0.2">
      <c r="B66" s="13"/>
      <c r="L66" s="13"/>
    </row>
    <row r="67" spans="2:12" ht="10.199999999999999" x14ac:dyDescent="0.2">
      <c r="B67" s="13"/>
      <c r="L67" s="13"/>
    </row>
    <row r="68" spans="2:12" ht="10.199999999999999" x14ac:dyDescent="0.2">
      <c r="B68" s="13"/>
      <c r="L68" s="13"/>
    </row>
    <row r="69" spans="2:12" ht="10.199999999999999" x14ac:dyDescent="0.2">
      <c r="B69" s="13"/>
      <c r="L69" s="13"/>
    </row>
    <row r="70" spans="2:12" ht="10.199999999999999" x14ac:dyDescent="0.2">
      <c r="B70" s="13"/>
      <c r="L70" s="13"/>
    </row>
    <row r="71" spans="2:12" ht="10.199999999999999" x14ac:dyDescent="0.2">
      <c r="B71" s="13"/>
      <c r="L71" s="13"/>
    </row>
    <row r="72" spans="2:12" ht="10.199999999999999" x14ac:dyDescent="0.2">
      <c r="B72" s="13"/>
      <c r="L72" s="13"/>
    </row>
    <row r="73" spans="2:12" ht="10.199999999999999" x14ac:dyDescent="0.2">
      <c r="B73" s="13"/>
      <c r="L73" s="13"/>
    </row>
    <row r="74" spans="2:12" ht="10.199999999999999" x14ac:dyDescent="0.2">
      <c r="B74" s="13"/>
      <c r="L74" s="13"/>
    </row>
    <row r="75" spans="2:12" ht="10.199999999999999" x14ac:dyDescent="0.2">
      <c r="B75" s="13"/>
      <c r="L75" s="13"/>
    </row>
    <row r="76" spans="2:12" s="1" customFormat="1" ht="13.2" x14ac:dyDescent="0.2">
      <c r="B76" s="19"/>
      <c r="D76" s="24" t="s">
        <v>37</v>
      </c>
      <c r="E76" s="20"/>
      <c r="F76" s="51" t="s">
        <v>38</v>
      </c>
      <c r="G76" s="24" t="s">
        <v>37</v>
      </c>
      <c r="H76" s="20"/>
      <c r="I76" s="20"/>
      <c r="J76" s="52" t="s">
        <v>38</v>
      </c>
      <c r="K76" s="20"/>
      <c r="L76" s="19"/>
    </row>
    <row r="77" spans="2:12" s="1" customFormat="1" ht="14.4" customHeight="1" x14ac:dyDescent="0.2">
      <c r="B77" s="25"/>
      <c r="C77" s="26"/>
      <c r="D77" s="26"/>
      <c r="E77" s="26"/>
      <c r="F77" s="26"/>
      <c r="G77" s="26"/>
      <c r="H77" s="26"/>
      <c r="I77" s="26"/>
      <c r="J77" s="26"/>
      <c r="K77" s="26"/>
      <c r="L77" s="19"/>
    </row>
    <row r="81" spans="2:47" s="1" customFormat="1" ht="6.9" customHeight="1" x14ac:dyDescent="0.2">
      <c r="B81" s="27"/>
      <c r="C81" s="28"/>
      <c r="D81" s="28"/>
      <c r="E81" s="28"/>
      <c r="F81" s="28"/>
      <c r="G81" s="28"/>
      <c r="H81" s="28"/>
      <c r="I81" s="28"/>
      <c r="J81" s="28"/>
      <c r="K81" s="28"/>
      <c r="L81" s="19"/>
    </row>
    <row r="82" spans="2:47" s="1" customFormat="1" ht="24.9" customHeight="1" x14ac:dyDescent="0.2">
      <c r="B82" s="19"/>
      <c r="C82" s="14" t="s">
        <v>53</v>
      </c>
      <c r="L82" s="19"/>
    </row>
    <row r="83" spans="2:47" s="1" customFormat="1" ht="6.9" customHeight="1" x14ac:dyDescent="0.2">
      <c r="B83" s="19"/>
      <c r="L83" s="19"/>
    </row>
    <row r="84" spans="2:47" s="1" customFormat="1" ht="12" customHeight="1" x14ac:dyDescent="0.2">
      <c r="B84" s="19"/>
      <c r="C84" s="16" t="s">
        <v>5</v>
      </c>
      <c r="L84" s="19"/>
    </row>
    <row r="85" spans="2:47" s="1" customFormat="1" ht="16.5" customHeight="1" x14ac:dyDescent="0.2">
      <c r="B85" s="19"/>
      <c r="E85" s="142" t="str">
        <f>E7</f>
        <v>Rekonstrukce fotbalového hřiště- areál Lomská Litvínov</v>
      </c>
      <c r="F85" s="143"/>
      <c r="G85" s="143"/>
      <c r="H85" s="143"/>
      <c r="L85" s="19"/>
    </row>
    <row r="86" spans="2:47" s="1" customFormat="1" ht="12" customHeight="1" x14ac:dyDescent="0.2">
      <c r="B86" s="19"/>
      <c r="C86" s="16" t="s">
        <v>51</v>
      </c>
      <c r="L86" s="19"/>
    </row>
    <row r="87" spans="2:47" s="1" customFormat="1" ht="16.5" customHeight="1" x14ac:dyDescent="0.2">
      <c r="B87" s="19"/>
      <c r="E87" s="138" t="str">
        <f>E9</f>
        <v>SO 01 - Hřiště</v>
      </c>
      <c r="F87" s="144"/>
      <c r="G87" s="144"/>
      <c r="H87" s="144"/>
      <c r="L87" s="19"/>
    </row>
    <row r="88" spans="2:47" s="1" customFormat="1" ht="6.9" customHeight="1" x14ac:dyDescent="0.2">
      <c r="B88" s="19"/>
      <c r="L88" s="19"/>
    </row>
    <row r="89" spans="2:47" s="1" customFormat="1" ht="12" customHeight="1" x14ac:dyDescent="0.2">
      <c r="B89" s="19"/>
      <c r="C89" s="16" t="s">
        <v>8</v>
      </c>
      <c r="F89" s="15" t="str">
        <f>F12</f>
        <v>Litvíno</v>
      </c>
      <c r="I89" s="16" t="s">
        <v>10</v>
      </c>
      <c r="J89" s="29" t="str">
        <f>IF(J12="","",J12)</f>
        <v>5. 12. 2022</v>
      </c>
      <c r="L89" s="19"/>
    </row>
    <row r="90" spans="2:47" s="1" customFormat="1" ht="6.9" customHeight="1" x14ac:dyDescent="0.2">
      <c r="B90" s="19"/>
      <c r="L90" s="19"/>
    </row>
    <row r="91" spans="2:47" s="1" customFormat="1" ht="15.15" customHeight="1" x14ac:dyDescent="0.2">
      <c r="B91" s="19"/>
      <c r="C91" s="16" t="s">
        <v>11</v>
      </c>
      <c r="F91" s="15" t="str">
        <f>E15</f>
        <v xml:space="preserve"> </v>
      </c>
      <c r="I91" s="16" t="s">
        <v>16</v>
      </c>
      <c r="J91" s="18" t="str">
        <f>E21</f>
        <v>A3 Detail s.r.o.</v>
      </c>
      <c r="L91" s="19"/>
    </row>
    <row r="92" spans="2:47" s="1" customFormat="1" ht="15.15" customHeight="1" x14ac:dyDescent="0.2">
      <c r="B92" s="19"/>
      <c r="C92" s="16" t="s">
        <v>15</v>
      </c>
      <c r="F92" s="15" t="str">
        <f>IF(E18="","",E18)</f>
        <v>Vyplň údaj</v>
      </c>
      <c r="I92" s="16" t="s">
        <v>19</v>
      </c>
      <c r="J92" s="18" t="str">
        <f>E24</f>
        <v>Krajovský</v>
      </c>
      <c r="L92" s="19"/>
    </row>
    <row r="93" spans="2:47" s="1" customFormat="1" ht="10.35" customHeight="1" x14ac:dyDescent="0.2">
      <c r="B93" s="19"/>
      <c r="L93" s="19"/>
    </row>
    <row r="94" spans="2:47" s="1" customFormat="1" ht="29.25" customHeight="1" x14ac:dyDescent="0.2">
      <c r="B94" s="19"/>
      <c r="C94" s="53" t="s">
        <v>54</v>
      </c>
      <c r="D94" s="45"/>
      <c r="E94" s="45"/>
      <c r="F94" s="45"/>
      <c r="G94" s="45"/>
      <c r="H94" s="45"/>
      <c r="I94" s="45"/>
      <c r="J94" s="54" t="s">
        <v>55</v>
      </c>
      <c r="K94" s="45"/>
      <c r="L94" s="19"/>
    </row>
    <row r="95" spans="2:47" s="1" customFormat="1" ht="10.35" customHeight="1" x14ac:dyDescent="0.2">
      <c r="B95" s="19"/>
      <c r="L95" s="19"/>
    </row>
    <row r="96" spans="2:47" s="1" customFormat="1" ht="22.8" customHeight="1" x14ac:dyDescent="0.2">
      <c r="B96" s="19"/>
      <c r="C96" s="55" t="s">
        <v>56</v>
      </c>
      <c r="J96" s="39">
        <f>J127</f>
        <v>0</v>
      </c>
      <c r="L96" s="19"/>
      <c r="AU96" s="10" t="s">
        <v>57</v>
      </c>
    </row>
    <row r="97" spans="2:12" s="3" customFormat="1" ht="24.9" customHeight="1" x14ac:dyDescent="0.2">
      <c r="B97" s="56"/>
      <c r="D97" s="57" t="s">
        <v>58</v>
      </c>
      <c r="E97" s="58"/>
      <c r="F97" s="58"/>
      <c r="G97" s="58"/>
      <c r="H97" s="58"/>
      <c r="I97" s="58"/>
      <c r="J97" s="59">
        <f>J128</f>
        <v>0</v>
      </c>
      <c r="L97" s="56"/>
    </row>
    <row r="98" spans="2:12" s="4" customFormat="1" ht="19.95" customHeight="1" x14ac:dyDescent="0.2">
      <c r="B98" s="60"/>
      <c r="D98" s="61" t="s">
        <v>59</v>
      </c>
      <c r="E98" s="62"/>
      <c r="F98" s="62"/>
      <c r="G98" s="62"/>
      <c r="H98" s="62"/>
      <c r="I98" s="62"/>
      <c r="J98" s="63">
        <f>J129</f>
        <v>0</v>
      </c>
      <c r="L98" s="60"/>
    </row>
    <row r="99" spans="2:12" s="4" customFormat="1" ht="19.95" customHeight="1" x14ac:dyDescent="0.2">
      <c r="B99" s="60"/>
      <c r="D99" s="61" t="s">
        <v>60</v>
      </c>
      <c r="E99" s="62"/>
      <c r="F99" s="62"/>
      <c r="G99" s="62"/>
      <c r="H99" s="62"/>
      <c r="I99" s="62"/>
      <c r="J99" s="63">
        <f>J133</f>
        <v>0</v>
      </c>
      <c r="L99" s="60"/>
    </row>
    <row r="100" spans="2:12" s="4" customFormat="1" ht="19.95" customHeight="1" x14ac:dyDescent="0.2">
      <c r="B100" s="60"/>
      <c r="D100" s="61" t="s">
        <v>61</v>
      </c>
      <c r="E100" s="62"/>
      <c r="F100" s="62"/>
      <c r="G100" s="62"/>
      <c r="H100" s="62"/>
      <c r="I100" s="62"/>
      <c r="J100" s="63">
        <f>J139</f>
        <v>0</v>
      </c>
      <c r="L100" s="60"/>
    </row>
    <row r="101" spans="2:12" s="3" customFormat="1" ht="24.9" customHeight="1" x14ac:dyDescent="0.2">
      <c r="B101" s="56"/>
      <c r="D101" s="57" t="s">
        <v>62</v>
      </c>
      <c r="E101" s="58"/>
      <c r="F101" s="58"/>
      <c r="G101" s="58"/>
      <c r="H101" s="58"/>
      <c r="I101" s="58"/>
      <c r="J101" s="59">
        <f>J150</f>
        <v>0</v>
      </c>
      <c r="L101" s="56"/>
    </row>
    <row r="102" spans="2:12" s="3" customFormat="1" ht="24.9" customHeight="1" x14ac:dyDescent="0.2">
      <c r="B102" s="56"/>
      <c r="D102" s="57" t="s">
        <v>63</v>
      </c>
      <c r="E102" s="58"/>
      <c r="F102" s="58"/>
      <c r="G102" s="58"/>
      <c r="H102" s="58"/>
      <c r="I102" s="58"/>
      <c r="J102" s="59">
        <f>J157</f>
        <v>0</v>
      </c>
      <c r="L102" s="56"/>
    </row>
    <row r="103" spans="2:12" s="4" customFormat="1" ht="19.95" customHeight="1" x14ac:dyDescent="0.2">
      <c r="B103" s="60"/>
      <c r="D103" s="61" t="s">
        <v>64</v>
      </c>
      <c r="E103" s="62"/>
      <c r="F103" s="62"/>
      <c r="G103" s="62"/>
      <c r="H103" s="62"/>
      <c r="I103" s="62"/>
      <c r="J103" s="63">
        <f>J158</f>
        <v>0</v>
      </c>
      <c r="L103" s="60"/>
    </row>
    <row r="104" spans="2:12" s="4" customFormat="1" ht="19.95" customHeight="1" x14ac:dyDescent="0.2">
      <c r="B104" s="60"/>
      <c r="D104" s="61" t="s">
        <v>65</v>
      </c>
      <c r="E104" s="62"/>
      <c r="F104" s="62"/>
      <c r="G104" s="62"/>
      <c r="H104" s="62"/>
      <c r="I104" s="62"/>
      <c r="J104" s="63">
        <f>J161</f>
        <v>0</v>
      </c>
      <c r="L104" s="60"/>
    </row>
    <row r="105" spans="2:12" s="4" customFormat="1" ht="19.95" customHeight="1" x14ac:dyDescent="0.2">
      <c r="B105" s="60"/>
      <c r="D105" s="61" t="s">
        <v>66</v>
      </c>
      <c r="E105" s="62"/>
      <c r="F105" s="62"/>
      <c r="G105" s="62"/>
      <c r="H105" s="62"/>
      <c r="I105" s="62"/>
      <c r="J105" s="63">
        <f>J164</f>
        <v>0</v>
      </c>
      <c r="L105" s="60"/>
    </row>
    <row r="106" spans="2:12" s="4" customFormat="1" ht="19.95" customHeight="1" x14ac:dyDescent="0.2">
      <c r="B106" s="60"/>
      <c r="D106" s="61" t="s">
        <v>67</v>
      </c>
      <c r="E106" s="62"/>
      <c r="F106" s="62"/>
      <c r="G106" s="62"/>
      <c r="H106" s="62"/>
      <c r="I106" s="62"/>
      <c r="J106" s="63">
        <f>J167</f>
        <v>0</v>
      </c>
      <c r="L106" s="60"/>
    </row>
    <row r="107" spans="2:12" s="4" customFormat="1" ht="19.95" customHeight="1" x14ac:dyDescent="0.2">
      <c r="B107" s="60"/>
      <c r="D107" s="61" t="s">
        <v>68</v>
      </c>
      <c r="E107" s="62"/>
      <c r="F107" s="62"/>
      <c r="G107" s="62"/>
      <c r="H107" s="62"/>
      <c r="I107" s="62"/>
      <c r="J107" s="63">
        <f>J170</f>
        <v>0</v>
      </c>
      <c r="L107" s="60"/>
    </row>
    <row r="108" spans="2:12" s="1" customFormat="1" ht="21.75" customHeight="1" x14ac:dyDescent="0.2">
      <c r="B108" s="19"/>
      <c r="L108" s="19"/>
    </row>
    <row r="109" spans="2:12" s="1" customFormat="1" ht="6.9" customHeight="1" x14ac:dyDescent="0.2">
      <c r="B109" s="25"/>
      <c r="C109" s="26"/>
      <c r="D109" s="26"/>
      <c r="E109" s="26"/>
      <c r="F109" s="26"/>
      <c r="G109" s="26"/>
      <c r="H109" s="26"/>
      <c r="I109" s="26"/>
      <c r="J109" s="26"/>
      <c r="K109" s="26"/>
      <c r="L109" s="19"/>
    </row>
    <row r="113" spans="2:63" s="1" customFormat="1" ht="6.9" customHeight="1" x14ac:dyDescent="0.2">
      <c r="B113" s="27"/>
      <c r="C113" s="28"/>
      <c r="D113" s="28"/>
      <c r="E113" s="28"/>
      <c r="F113" s="28"/>
      <c r="G113" s="28"/>
      <c r="H113" s="28"/>
      <c r="I113" s="28"/>
      <c r="J113" s="28"/>
      <c r="K113" s="28"/>
      <c r="L113" s="19"/>
    </row>
    <row r="114" spans="2:63" s="1" customFormat="1" ht="24.9" customHeight="1" x14ac:dyDescent="0.2">
      <c r="B114" s="19"/>
      <c r="C114" s="14" t="s">
        <v>69</v>
      </c>
      <c r="L114" s="19"/>
    </row>
    <row r="115" spans="2:63" s="1" customFormat="1" ht="6.9" customHeight="1" x14ac:dyDescent="0.2">
      <c r="B115" s="19"/>
      <c r="L115" s="19"/>
    </row>
    <row r="116" spans="2:63" s="1" customFormat="1" ht="12" customHeight="1" x14ac:dyDescent="0.2">
      <c r="B116" s="19"/>
      <c r="C116" s="16" t="s">
        <v>5</v>
      </c>
      <c r="L116" s="19"/>
    </row>
    <row r="117" spans="2:63" s="1" customFormat="1" ht="16.5" customHeight="1" x14ac:dyDescent="0.2">
      <c r="B117" s="19"/>
      <c r="E117" s="142" t="str">
        <f>E7</f>
        <v>Rekonstrukce fotbalového hřiště- areál Lomská Litvínov</v>
      </c>
      <c r="F117" s="143"/>
      <c r="G117" s="143"/>
      <c r="H117" s="143"/>
      <c r="L117" s="19"/>
    </row>
    <row r="118" spans="2:63" s="1" customFormat="1" ht="12" customHeight="1" x14ac:dyDescent="0.2">
      <c r="B118" s="19"/>
      <c r="C118" s="16" t="s">
        <v>51</v>
      </c>
      <c r="L118" s="19"/>
    </row>
    <row r="119" spans="2:63" s="1" customFormat="1" ht="16.5" customHeight="1" x14ac:dyDescent="0.2">
      <c r="B119" s="19"/>
      <c r="E119" s="138" t="str">
        <f>E9</f>
        <v>SO 01 - Hřiště</v>
      </c>
      <c r="F119" s="144"/>
      <c r="G119" s="144"/>
      <c r="H119" s="144"/>
      <c r="L119" s="19"/>
    </row>
    <row r="120" spans="2:63" s="1" customFormat="1" ht="6.9" customHeight="1" x14ac:dyDescent="0.2">
      <c r="B120" s="19"/>
      <c r="L120" s="19"/>
    </row>
    <row r="121" spans="2:63" s="1" customFormat="1" ht="12" customHeight="1" x14ac:dyDescent="0.2">
      <c r="B121" s="19"/>
      <c r="C121" s="16" t="s">
        <v>8</v>
      </c>
      <c r="F121" s="15" t="str">
        <f>F12</f>
        <v>Litvíno</v>
      </c>
      <c r="I121" s="16" t="s">
        <v>10</v>
      </c>
      <c r="J121" s="29" t="str">
        <f>IF(J12="","",J12)</f>
        <v>5. 12. 2022</v>
      </c>
      <c r="L121" s="19"/>
    </row>
    <row r="122" spans="2:63" s="1" customFormat="1" ht="6.9" customHeight="1" x14ac:dyDescent="0.2">
      <c r="B122" s="19"/>
      <c r="L122" s="19"/>
    </row>
    <row r="123" spans="2:63" s="1" customFormat="1" ht="15.15" customHeight="1" x14ac:dyDescent="0.2">
      <c r="B123" s="19"/>
      <c r="C123" s="16" t="s">
        <v>11</v>
      </c>
      <c r="F123" s="15" t="str">
        <f>E15</f>
        <v xml:space="preserve"> </v>
      </c>
      <c r="I123" s="16" t="s">
        <v>16</v>
      </c>
      <c r="J123" s="18" t="str">
        <f>E21</f>
        <v>A3 Detail s.r.o.</v>
      </c>
      <c r="L123" s="19"/>
    </row>
    <row r="124" spans="2:63" s="1" customFormat="1" ht="15.15" customHeight="1" x14ac:dyDescent="0.2">
      <c r="B124" s="19"/>
      <c r="C124" s="16" t="s">
        <v>15</v>
      </c>
      <c r="F124" s="15" t="str">
        <f>IF(E18="","",E18)</f>
        <v>Vyplň údaj</v>
      </c>
      <c r="I124" s="16" t="s">
        <v>19</v>
      </c>
      <c r="J124" s="18" t="str">
        <f>E24</f>
        <v>Krajovský</v>
      </c>
      <c r="L124" s="19"/>
    </row>
    <row r="125" spans="2:63" s="1" customFormat="1" ht="10.35" customHeight="1" x14ac:dyDescent="0.2">
      <c r="B125" s="19"/>
      <c r="L125" s="19"/>
    </row>
    <row r="126" spans="2:63" s="5" customFormat="1" ht="29.25" customHeight="1" x14ac:dyDescent="0.2">
      <c r="B126" s="64"/>
      <c r="C126" s="65" t="s">
        <v>70</v>
      </c>
      <c r="D126" s="66" t="s">
        <v>43</v>
      </c>
      <c r="E126" s="66" t="s">
        <v>41</v>
      </c>
      <c r="F126" s="66" t="s">
        <v>42</v>
      </c>
      <c r="G126" s="66" t="s">
        <v>71</v>
      </c>
      <c r="H126" s="66" t="s">
        <v>72</v>
      </c>
      <c r="I126" s="66" t="s">
        <v>73</v>
      </c>
      <c r="J126" s="67" t="s">
        <v>55</v>
      </c>
      <c r="K126" s="68" t="s">
        <v>74</v>
      </c>
      <c r="L126" s="64"/>
      <c r="M126" s="34" t="s">
        <v>0</v>
      </c>
      <c r="N126" s="35" t="s">
        <v>26</v>
      </c>
      <c r="O126" s="35" t="s">
        <v>75</v>
      </c>
      <c r="P126" s="35" t="s">
        <v>76</v>
      </c>
      <c r="Q126" s="35" t="s">
        <v>77</v>
      </c>
      <c r="R126" s="35" t="s">
        <v>78</v>
      </c>
      <c r="S126" s="35" t="s">
        <v>79</v>
      </c>
      <c r="T126" s="36" t="s">
        <v>80</v>
      </c>
    </row>
    <row r="127" spans="2:63" s="1" customFormat="1" ht="22.8" customHeight="1" x14ac:dyDescent="0.3">
      <c r="B127" s="19"/>
      <c r="C127" s="38" t="s">
        <v>81</v>
      </c>
      <c r="J127" s="69">
        <f>BK127</f>
        <v>0</v>
      </c>
      <c r="L127" s="19"/>
      <c r="M127" s="37"/>
      <c r="N127" s="30"/>
      <c r="O127" s="30"/>
      <c r="P127" s="70">
        <f>P128+P150+P157</f>
        <v>0</v>
      </c>
      <c r="Q127" s="30"/>
      <c r="R127" s="70">
        <f>R128+R150+R157</f>
        <v>282.64600000000002</v>
      </c>
      <c r="S127" s="30"/>
      <c r="T127" s="71">
        <f>T128+T150+T157</f>
        <v>275.72399999999999</v>
      </c>
      <c r="AT127" s="10" t="s">
        <v>44</v>
      </c>
      <c r="AU127" s="10" t="s">
        <v>57</v>
      </c>
      <c r="BK127" s="72">
        <f>BK128+BK150+BK157</f>
        <v>0</v>
      </c>
    </row>
    <row r="128" spans="2:63" s="6" customFormat="1" ht="25.95" customHeight="1" x14ac:dyDescent="0.25">
      <c r="B128" s="73"/>
      <c r="D128" s="74" t="s">
        <v>44</v>
      </c>
      <c r="E128" s="75" t="s">
        <v>82</v>
      </c>
      <c r="F128" s="75" t="s">
        <v>83</v>
      </c>
      <c r="I128" s="76"/>
      <c r="J128" s="77">
        <f>BK128</f>
        <v>0</v>
      </c>
      <c r="L128" s="73"/>
      <c r="M128" s="78"/>
      <c r="P128" s="79">
        <f>P129+P133+P139</f>
        <v>0</v>
      </c>
      <c r="R128" s="79">
        <f>R129+R133+R139</f>
        <v>282.64600000000002</v>
      </c>
      <c r="T128" s="80">
        <f>T129+T133+T139</f>
        <v>275.72399999999999</v>
      </c>
      <c r="AR128" s="74" t="s">
        <v>46</v>
      </c>
      <c r="AT128" s="81" t="s">
        <v>44</v>
      </c>
      <c r="AU128" s="81" t="s">
        <v>45</v>
      </c>
      <c r="AY128" s="74" t="s">
        <v>84</v>
      </c>
      <c r="BK128" s="82">
        <f>BK129+BK133+BK139</f>
        <v>0</v>
      </c>
    </row>
    <row r="129" spans="2:65" s="6" customFormat="1" ht="22.8" customHeight="1" x14ac:dyDescent="0.25">
      <c r="B129" s="73"/>
      <c r="D129" s="74" t="s">
        <v>44</v>
      </c>
      <c r="E129" s="83" t="s">
        <v>46</v>
      </c>
      <c r="F129" s="83" t="s">
        <v>85</v>
      </c>
      <c r="I129" s="76"/>
      <c r="J129" s="84">
        <f>BK129</f>
        <v>0</v>
      </c>
      <c r="L129" s="73"/>
      <c r="M129" s="78"/>
      <c r="P129" s="79">
        <f>SUM(P130:P132)</f>
        <v>0</v>
      </c>
      <c r="R129" s="79">
        <f>SUM(R130:R132)</f>
        <v>0</v>
      </c>
      <c r="T129" s="80">
        <f>SUM(T130:T132)</f>
        <v>275.72399999999999</v>
      </c>
      <c r="AR129" s="74" t="s">
        <v>46</v>
      </c>
      <c r="AT129" s="81" t="s">
        <v>44</v>
      </c>
      <c r="AU129" s="81" t="s">
        <v>46</v>
      </c>
      <c r="AY129" s="74" t="s">
        <v>84</v>
      </c>
      <c r="BK129" s="82">
        <f>SUM(BK130:BK132)</f>
        <v>0</v>
      </c>
    </row>
    <row r="130" spans="2:65" s="1" customFormat="1" ht="24.15" customHeight="1" x14ac:dyDescent="0.2">
      <c r="B130" s="19"/>
      <c r="C130" s="85" t="s">
        <v>46</v>
      </c>
      <c r="D130" s="85" t="s">
        <v>86</v>
      </c>
      <c r="E130" s="86" t="s">
        <v>87</v>
      </c>
      <c r="F130" s="87" t="s">
        <v>88</v>
      </c>
      <c r="G130" s="88" t="s">
        <v>89</v>
      </c>
      <c r="H130" s="89">
        <v>7452</v>
      </c>
      <c r="I130" s="90"/>
      <c r="J130" s="91">
        <f>ROUND(I130*H130,2)</f>
        <v>0</v>
      </c>
      <c r="K130" s="92"/>
      <c r="L130" s="19"/>
      <c r="M130" s="93" t="s">
        <v>0</v>
      </c>
      <c r="N130" s="94" t="s">
        <v>27</v>
      </c>
      <c r="P130" s="95">
        <f>O130*H130</f>
        <v>0</v>
      </c>
      <c r="Q130" s="95">
        <v>0</v>
      </c>
      <c r="R130" s="95">
        <f>Q130*H130</f>
        <v>0</v>
      </c>
      <c r="S130" s="95">
        <v>3.6999999999999998E-2</v>
      </c>
      <c r="T130" s="96">
        <f>S130*H130</f>
        <v>275.72399999999999</v>
      </c>
      <c r="AR130" s="97" t="s">
        <v>90</v>
      </c>
      <c r="AT130" s="97" t="s">
        <v>86</v>
      </c>
      <c r="AU130" s="97" t="s">
        <v>48</v>
      </c>
      <c r="AY130" s="10" t="s">
        <v>84</v>
      </c>
      <c r="BE130" s="98">
        <f>IF(N130="základní",J130,0)</f>
        <v>0</v>
      </c>
      <c r="BF130" s="98">
        <f>IF(N130="snížená",J130,0)</f>
        <v>0</v>
      </c>
      <c r="BG130" s="98">
        <f>IF(N130="zákl. přenesená",J130,0)</f>
        <v>0</v>
      </c>
      <c r="BH130" s="98">
        <f>IF(N130="sníž. přenesená",J130,0)</f>
        <v>0</v>
      </c>
      <c r="BI130" s="98">
        <f>IF(N130="nulová",J130,0)</f>
        <v>0</v>
      </c>
      <c r="BJ130" s="10" t="s">
        <v>46</v>
      </c>
      <c r="BK130" s="98">
        <f>ROUND(I130*H130,2)</f>
        <v>0</v>
      </c>
      <c r="BL130" s="10" t="s">
        <v>90</v>
      </c>
      <c r="BM130" s="97" t="s">
        <v>91</v>
      </c>
    </row>
    <row r="131" spans="2:65" s="1" customFormat="1" ht="19.2" x14ac:dyDescent="0.2">
      <c r="B131" s="19"/>
      <c r="D131" s="99" t="s">
        <v>92</v>
      </c>
      <c r="F131" s="100" t="s">
        <v>93</v>
      </c>
      <c r="I131" s="101"/>
      <c r="L131" s="19"/>
      <c r="M131" s="102"/>
      <c r="T131" s="32"/>
      <c r="AT131" s="10" t="s">
        <v>92</v>
      </c>
      <c r="AU131" s="10" t="s">
        <v>48</v>
      </c>
    </row>
    <row r="132" spans="2:65" s="1" customFormat="1" ht="48" x14ac:dyDescent="0.2">
      <c r="B132" s="19"/>
      <c r="D132" s="99" t="s">
        <v>94</v>
      </c>
      <c r="F132" s="103" t="s">
        <v>95</v>
      </c>
      <c r="I132" s="101"/>
      <c r="L132" s="19"/>
      <c r="M132" s="102"/>
      <c r="T132" s="32"/>
      <c r="AT132" s="10" t="s">
        <v>94</v>
      </c>
      <c r="AU132" s="10" t="s">
        <v>48</v>
      </c>
    </row>
    <row r="133" spans="2:65" s="6" customFormat="1" ht="22.8" customHeight="1" x14ac:dyDescent="0.25">
      <c r="B133" s="73"/>
      <c r="D133" s="74" t="s">
        <v>44</v>
      </c>
      <c r="E133" s="83" t="s">
        <v>96</v>
      </c>
      <c r="F133" s="83" t="s">
        <v>97</v>
      </c>
      <c r="I133" s="76"/>
      <c r="J133" s="84">
        <f>BK133</f>
        <v>0</v>
      </c>
      <c r="L133" s="73"/>
      <c r="M133" s="78"/>
      <c r="P133" s="79">
        <f>SUM(P134:P138)</f>
        <v>0</v>
      </c>
      <c r="R133" s="79">
        <f>SUM(R134:R138)</f>
        <v>282.64600000000002</v>
      </c>
      <c r="T133" s="80">
        <f>SUM(T134:T138)</f>
        <v>0</v>
      </c>
      <c r="AR133" s="74" t="s">
        <v>46</v>
      </c>
      <c r="AT133" s="81" t="s">
        <v>44</v>
      </c>
      <c r="AU133" s="81" t="s">
        <v>46</v>
      </c>
      <c r="AY133" s="74" t="s">
        <v>84</v>
      </c>
      <c r="BK133" s="82">
        <f>SUM(BK134:BK138)</f>
        <v>0</v>
      </c>
    </row>
    <row r="134" spans="2:65" s="1" customFormat="1" ht="16.5" customHeight="1" x14ac:dyDescent="0.2">
      <c r="B134" s="19"/>
      <c r="C134" s="85" t="s">
        <v>48</v>
      </c>
      <c r="D134" s="85" t="s">
        <v>86</v>
      </c>
      <c r="E134" s="86" t="s">
        <v>98</v>
      </c>
      <c r="F134" s="87" t="s">
        <v>99</v>
      </c>
      <c r="G134" s="88" t="s">
        <v>89</v>
      </c>
      <c r="H134" s="89">
        <v>7765</v>
      </c>
      <c r="I134" s="90"/>
      <c r="J134" s="91">
        <f>ROUND(I134*H134,2)</f>
        <v>0</v>
      </c>
      <c r="K134" s="92"/>
      <c r="L134" s="19"/>
      <c r="M134" s="93" t="s">
        <v>0</v>
      </c>
      <c r="N134" s="94" t="s">
        <v>27</v>
      </c>
      <c r="P134" s="95">
        <f>O134*H134</f>
        <v>0</v>
      </c>
      <c r="Q134" s="95">
        <v>0</v>
      </c>
      <c r="R134" s="95">
        <f>Q134*H134</f>
        <v>0</v>
      </c>
      <c r="S134" s="95">
        <v>0</v>
      </c>
      <c r="T134" s="96">
        <f>S134*H134</f>
        <v>0</v>
      </c>
      <c r="AR134" s="97" t="s">
        <v>90</v>
      </c>
      <c r="AT134" s="97" t="s">
        <v>86</v>
      </c>
      <c r="AU134" s="97" t="s">
        <v>48</v>
      </c>
      <c r="AY134" s="10" t="s">
        <v>84</v>
      </c>
      <c r="BE134" s="98">
        <f>IF(N134="základní",J134,0)</f>
        <v>0</v>
      </c>
      <c r="BF134" s="98">
        <f>IF(N134="snížená",J134,0)</f>
        <v>0</v>
      </c>
      <c r="BG134" s="98">
        <f>IF(N134="zákl. přenesená",J134,0)</f>
        <v>0</v>
      </c>
      <c r="BH134" s="98">
        <f>IF(N134="sníž. přenesená",J134,0)</f>
        <v>0</v>
      </c>
      <c r="BI134" s="98">
        <f>IF(N134="nulová",J134,0)</f>
        <v>0</v>
      </c>
      <c r="BJ134" s="10" t="s">
        <v>46</v>
      </c>
      <c r="BK134" s="98">
        <f>ROUND(I134*H134,2)</f>
        <v>0</v>
      </c>
      <c r="BL134" s="10" t="s">
        <v>90</v>
      </c>
      <c r="BM134" s="97" t="s">
        <v>100</v>
      </c>
    </row>
    <row r="135" spans="2:65" s="1" customFormat="1" ht="19.2" x14ac:dyDescent="0.2">
      <c r="B135" s="19"/>
      <c r="D135" s="99" t="s">
        <v>92</v>
      </c>
      <c r="F135" s="100" t="s">
        <v>101</v>
      </c>
      <c r="I135" s="101"/>
      <c r="L135" s="19"/>
      <c r="M135" s="102"/>
      <c r="T135" s="32"/>
      <c r="AT135" s="10" t="s">
        <v>92</v>
      </c>
      <c r="AU135" s="10" t="s">
        <v>48</v>
      </c>
    </row>
    <row r="136" spans="2:65" s="1" customFormat="1" ht="33" customHeight="1" x14ac:dyDescent="0.2">
      <c r="B136" s="19"/>
      <c r="C136" s="85" t="s">
        <v>102</v>
      </c>
      <c r="D136" s="85" t="s">
        <v>86</v>
      </c>
      <c r="E136" s="86" t="s">
        <v>103</v>
      </c>
      <c r="F136" s="87" t="s">
        <v>104</v>
      </c>
      <c r="G136" s="88" t="s">
        <v>89</v>
      </c>
      <c r="H136" s="89">
        <v>7765</v>
      </c>
      <c r="I136" s="90"/>
      <c r="J136" s="91">
        <f>ROUND(I136*H136,2)</f>
        <v>0</v>
      </c>
      <c r="K136" s="92"/>
      <c r="L136" s="19"/>
      <c r="M136" s="93" t="s">
        <v>0</v>
      </c>
      <c r="N136" s="94" t="s">
        <v>27</v>
      </c>
      <c r="P136" s="95">
        <f>O136*H136</f>
        <v>0</v>
      </c>
      <c r="Q136" s="95">
        <v>3.6400000000000002E-2</v>
      </c>
      <c r="R136" s="95">
        <f>Q136*H136</f>
        <v>282.64600000000002</v>
      </c>
      <c r="S136" s="95">
        <v>0</v>
      </c>
      <c r="T136" s="96">
        <f>S136*H136</f>
        <v>0</v>
      </c>
      <c r="AR136" s="97" t="s">
        <v>90</v>
      </c>
      <c r="AT136" s="97" t="s">
        <v>86</v>
      </c>
      <c r="AU136" s="97" t="s">
        <v>48</v>
      </c>
      <c r="AY136" s="10" t="s">
        <v>84</v>
      </c>
      <c r="BE136" s="98">
        <f>IF(N136="základní",J136,0)</f>
        <v>0</v>
      </c>
      <c r="BF136" s="98">
        <f>IF(N136="snížená",J136,0)</f>
        <v>0</v>
      </c>
      <c r="BG136" s="98">
        <f>IF(N136="zákl. přenesená",J136,0)</f>
        <v>0</v>
      </c>
      <c r="BH136" s="98">
        <f>IF(N136="sníž. přenesená",J136,0)</f>
        <v>0</v>
      </c>
      <c r="BI136" s="98">
        <f>IF(N136="nulová",J136,0)</f>
        <v>0</v>
      </c>
      <c r="BJ136" s="10" t="s">
        <v>46</v>
      </c>
      <c r="BK136" s="98">
        <f>ROUND(I136*H136,2)</f>
        <v>0</v>
      </c>
      <c r="BL136" s="10" t="s">
        <v>90</v>
      </c>
      <c r="BM136" s="97" t="s">
        <v>105</v>
      </c>
    </row>
    <row r="137" spans="2:65" s="1" customFormat="1" ht="28.8" x14ac:dyDescent="0.2">
      <c r="B137" s="19"/>
      <c r="D137" s="99" t="s">
        <v>92</v>
      </c>
      <c r="F137" s="100" t="s">
        <v>106</v>
      </c>
      <c r="I137" s="101"/>
      <c r="L137" s="19"/>
      <c r="M137" s="102"/>
      <c r="T137" s="32"/>
      <c r="AT137" s="10" t="s">
        <v>92</v>
      </c>
      <c r="AU137" s="10" t="s">
        <v>48</v>
      </c>
    </row>
    <row r="138" spans="2:65" s="1" customFormat="1" ht="76.8" x14ac:dyDescent="0.2">
      <c r="B138" s="19"/>
      <c r="D138" s="99" t="s">
        <v>94</v>
      </c>
      <c r="F138" s="103" t="s">
        <v>107</v>
      </c>
      <c r="I138" s="101"/>
      <c r="L138" s="19"/>
      <c r="M138" s="102"/>
      <c r="T138" s="32"/>
      <c r="AT138" s="10" t="s">
        <v>94</v>
      </c>
      <c r="AU138" s="10" t="s">
        <v>48</v>
      </c>
    </row>
    <row r="139" spans="2:65" s="6" customFormat="1" ht="22.8" customHeight="1" x14ac:dyDescent="0.25">
      <c r="B139" s="73"/>
      <c r="D139" s="74" t="s">
        <v>44</v>
      </c>
      <c r="E139" s="83" t="s">
        <v>108</v>
      </c>
      <c r="F139" s="83" t="s">
        <v>109</v>
      </c>
      <c r="I139" s="76"/>
      <c r="J139" s="84">
        <f>BK139</f>
        <v>0</v>
      </c>
      <c r="L139" s="73"/>
      <c r="M139" s="78"/>
      <c r="P139" s="79">
        <f>SUM(P140:P149)</f>
        <v>0</v>
      </c>
      <c r="R139" s="79">
        <f>SUM(R140:R149)</f>
        <v>0</v>
      </c>
      <c r="T139" s="80">
        <f>SUM(T140:T149)</f>
        <v>0</v>
      </c>
      <c r="AR139" s="74" t="s">
        <v>46</v>
      </c>
      <c r="AT139" s="81" t="s">
        <v>44</v>
      </c>
      <c r="AU139" s="81" t="s">
        <v>46</v>
      </c>
      <c r="AY139" s="74" t="s">
        <v>84</v>
      </c>
      <c r="BK139" s="82">
        <f>SUM(BK140:BK149)</f>
        <v>0</v>
      </c>
    </row>
    <row r="140" spans="2:65" s="1" customFormat="1" ht="16.5" customHeight="1" x14ac:dyDescent="0.2">
      <c r="B140" s="19"/>
      <c r="C140" s="85" t="s">
        <v>90</v>
      </c>
      <c r="D140" s="85" t="s">
        <v>86</v>
      </c>
      <c r="E140" s="86" t="s">
        <v>110</v>
      </c>
      <c r="F140" s="87" t="s">
        <v>111</v>
      </c>
      <c r="G140" s="88" t="s">
        <v>112</v>
      </c>
      <c r="H140" s="89">
        <v>997</v>
      </c>
      <c r="I140" s="90"/>
      <c r="J140" s="91">
        <f>ROUND(I140*H140,2)</f>
        <v>0</v>
      </c>
      <c r="K140" s="92"/>
      <c r="L140" s="19"/>
      <c r="M140" s="93" t="s">
        <v>0</v>
      </c>
      <c r="N140" s="94" t="s">
        <v>27</v>
      </c>
      <c r="P140" s="95">
        <f>O140*H140</f>
        <v>0</v>
      </c>
      <c r="Q140" s="95">
        <v>0</v>
      </c>
      <c r="R140" s="95">
        <f>Q140*H140</f>
        <v>0</v>
      </c>
      <c r="S140" s="95">
        <v>0</v>
      </c>
      <c r="T140" s="96">
        <f>S140*H140</f>
        <v>0</v>
      </c>
      <c r="AR140" s="97" t="s">
        <v>90</v>
      </c>
      <c r="AT140" s="97" t="s">
        <v>86</v>
      </c>
      <c r="AU140" s="97" t="s">
        <v>48</v>
      </c>
      <c r="AY140" s="10" t="s">
        <v>84</v>
      </c>
      <c r="BE140" s="98">
        <f>IF(N140="základní",J140,0)</f>
        <v>0</v>
      </c>
      <c r="BF140" s="98">
        <f>IF(N140="snížená",J140,0)</f>
        <v>0</v>
      </c>
      <c r="BG140" s="98">
        <f>IF(N140="zákl. přenesená",J140,0)</f>
        <v>0</v>
      </c>
      <c r="BH140" s="98">
        <f>IF(N140="sníž. přenesená",J140,0)</f>
        <v>0</v>
      </c>
      <c r="BI140" s="98">
        <f>IF(N140="nulová",J140,0)</f>
        <v>0</v>
      </c>
      <c r="BJ140" s="10" t="s">
        <v>46</v>
      </c>
      <c r="BK140" s="98">
        <f>ROUND(I140*H140,2)</f>
        <v>0</v>
      </c>
      <c r="BL140" s="10" t="s">
        <v>90</v>
      </c>
      <c r="BM140" s="97" t="s">
        <v>113</v>
      </c>
    </row>
    <row r="141" spans="2:65" s="1" customFormat="1" ht="38.4" x14ac:dyDescent="0.2">
      <c r="B141" s="19"/>
      <c r="D141" s="99" t="s">
        <v>92</v>
      </c>
      <c r="F141" s="100" t="s">
        <v>114</v>
      </c>
      <c r="I141" s="101"/>
      <c r="L141" s="19"/>
      <c r="M141" s="102"/>
      <c r="T141" s="32"/>
      <c r="AT141" s="10" t="s">
        <v>92</v>
      </c>
      <c r="AU141" s="10" t="s">
        <v>48</v>
      </c>
    </row>
    <row r="142" spans="2:65" s="1" customFormat="1" ht="76.8" x14ac:dyDescent="0.2">
      <c r="B142" s="19"/>
      <c r="D142" s="99" t="s">
        <v>94</v>
      </c>
      <c r="F142" s="103" t="s">
        <v>115</v>
      </c>
      <c r="I142" s="101"/>
      <c r="L142" s="19"/>
      <c r="M142" s="102"/>
      <c r="T142" s="32"/>
      <c r="AT142" s="10" t="s">
        <v>94</v>
      </c>
      <c r="AU142" s="10" t="s">
        <v>48</v>
      </c>
    </row>
    <row r="143" spans="2:65" s="1" customFormat="1" ht="24.15" customHeight="1" x14ac:dyDescent="0.2">
      <c r="B143" s="19"/>
      <c r="C143" s="85" t="s">
        <v>96</v>
      </c>
      <c r="D143" s="85" t="s">
        <v>86</v>
      </c>
      <c r="E143" s="86" t="s">
        <v>116</v>
      </c>
      <c r="F143" s="87" t="s">
        <v>117</v>
      </c>
      <c r="G143" s="88" t="s">
        <v>112</v>
      </c>
      <c r="H143" s="89">
        <v>997</v>
      </c>
      <c r="I143" s="90"/>
      <c r="J143" s="91">
        <f>ROUND(I143*H143,2)</f>
        <v>0</v>
      </c>
      <c r="K143" s="92"/>
      <c r="L143" s="19"/>
      <c r="M143" s="93" t="s">
        <v>0</v>
      </c>
      <c r="N143" s="94" t="s">
        <v>27</v>
      </c>
      <c r="P143" s="95">
        <f>O143*H143</f>
        <v>0</v>
      </c>
      <c r="Q143" s="95">
        <v>0</v>
      </c>
      <c r="R143" s="95">
        <f>Q143*H143</f>
        <v>0</v>
      </c>
      <c r="S143" s="95">
        <v>0</v>
      </c>
      <c r="T143" s="96">
        <f>S143*H143</f>
        <v>0</v>
      </c>
      <c r="AR143" s="97" t="s">
        <v>90</v>
      </c>
      <c r="AT143" s="97" t="s">
        <v>86</v>
      </c>
      <c r="AU143" s="97" t="s">
        <v>48</v>
      </c>
      <c r="AY143" s="10" t="s">
        <v>84</v>
      </c>
      <c r="BE143" s="98">
        <f>IF(N143="základní",J143,0)</f>
        <v>0</v>
      </c>
      <c r="BF143" s="98">
        <f>IF(N143="snížená",J143,0)</f>
        <v>0</v>
      </c>
      <c r="BG143" s="98">
        <f>IF(N143="zákl. přenesená",J143,0)</f>
        <v>0</v>
      </c>
      <c r="BH143" s="98">
        <f>IF(N143="sníž. přenesená",J143,0)</f>
        <v>0</v>
      </c>
      <c r="BI143" s="98">
        <f>IF(N143="nulová",J143,0)</f>
        <v>0</v>
      </c>
      <c r="BJ143" s="10" t="s">
        <v>46</v>
      </c>
      <c r="BK143" s="98">
        <f>ROUND(I143*H143,2)</f>
        <v>0</v>
      </c>
      <c r="BL143" s="10" t="s">
        <v>90</v>
      </c>
      <c r="BM143" s="97" t="s">
        <v>118</v>
      </c>
    </row>
    <row r="144" spans="2:65" s="1" customFormat="1" ht="38.4" x14ac:dyDescent="0.2">
      <c r="B144" s="19"/>
      <c r="D144" s="99" t="s">
        <v>92</v>
      </c>
      <c r="F144" s="100" t="s">
        <v>119</v>
      </c>
      <c r="I144" s="101"/>
      <c r="L144" s="19"/>
      <c r="M144" s="102"/>
      <c r="T144" s="32"/>
      <c r="AT144" s="10" t="s">
        <v>92</v>
      </c>
      <c r="AU144" s="10" t="s">
        <v>48</v>
      </c>
    </row>
    <row r="145" spans="2:65" s="1" customFormat="1" ht="76.8" x14ac:dyDescent="0.2">
      <c r="B145" s="19"/>
      <c r="D145" s="99" t="s">
        <v>94</v>
      </c>
      <c r="F145" s="103" t="s">
        <v>115</v>
      </c>
      <c r="I145" s="101"/>
      <c r="L145" s="19"/>
      <c r="M145" s="102"/>
      <c r="T145" s="32"/>
      <c r="AT145" s="10" t="s">
        <v>94</v>
      </c>
      <c r="AU145" s="10" t="s">
        <v>48</v>
      </c>
    </row>
    <row r="146" spans="2:65" s="1" customFormat="1" ht="24.15" customHeight="1" x14ac:dyDescent="0.2">
      <c r="B146" s="19"/>
      <c r="C146" s="85" t="s">
        <v>120</v>
      </c>
      <c r="D146" s="85" t="s">
        <v>86</v>
      </c>
      <c r="E146" s="86" t="s">
        <v>121</v>
      </c>
      <c r="F146" s="87" t="s">
        <v>122</v>
      </c>
      <c r="G146" s="88" t="s">
        <v>112</v>
      </c>
      <c r="H146" s="89">
        <v>997</v>
      </c>
      <c r="I146" s="90"/>
      <c r="J146" s="91">
        <f>ROUND(I146*H146,2)</f>
        <v>0</v>
      </c>
      <c r="K146" s="92"/>
      <c r="L146" s="19"/>
      <c r="M146" s="93" t="s">
        <v>0</v>
      </c>
      <c r="N146" s="94" t="s">
        <v>27</v>
      </c>
      <c r="P146" s="95">
        <f>O146*H146</f>
        <v>0</v>
      </c>
      <c r="Q146" s="95">
        <v>0</v>
      </c>
      <c r="R146" s="95">
        <f>Q146*H146</f>
        <v>0</v>
      </c>
      <c r="S146" s="95">
        <v>0</v>
      </c>
      <c r="T146" s="96">
        <f>S146*H146</f>
        <v>0</v>
      </c>
      <c r="AR146" s="97" t="s">
        <v>90</v>
      </c>
      <c r="AT146" s="97" t="s">
        <v>86</v>
      </c>
      <c r="AU146" s="97" t="s">
        <v>48</v>
      </c>
      <c r="AY146" s="10" t="s">
        <v>84</v>
      </c>
      <c r="BE146" s="98">
        <f>IF(N146="základní",J146,0)</f>
        <v>0</v>
      </c>
      <c r="BF146" s="98">
        <f>IF(N146="snížená",J146,0)</f>
        <v>0</v>
      </c>
      <c r="BG146" s="98">
        <f>IF(N146="zákl. přenesená",J146,0)</f>
        <v>0</v>
      </c>
      <c r="BH146" s="98">
        <f>IF(N146="sníž. přenesená",J146,0)</f>
        <v>0</v>
      </c>
      <c r="BI146" s="98">
        <f>IF(N146="nulová",J146,0)</f>
        <v>0</v>
      </c>
      <c r="BJ146" s="10" t="s">
        <v>46</v>
      </c>
      <c r="BK146" s="98">
        <f>ROUND(I146*H146,2)</f>
        <v>0</v>
      </c>
      <c r="BL146" s="10" t="s">
        <v>90</v>
      </c>
      <c r="BM146" s="97" t="s">
        <v>123</v>
      </c>
    </row>
    <row r="147" spans="2:65" s="1" customFormat="1" ht="19.2" x14ac:dyDescent="0.2">
      <c r="B147" s="19"/>
      <c r="D147" s="99" t="s">
        <v>92</v>
      </c>
      <c r="F147" s="100" t="s">
        <v>124</v>
      </c>
      <c r="I147" s="101"/>
      <c r="L147" s="19"/>
      <c r="M147" s="102"/>
      <c r="T147" s="32"/>
      <c r="AT147" s="10" t="s">
        <v>92</v>
      </c>
      <c r="AU147" s="10" t="s">
        <v>48</v>
      </c>
    </row>
    <row r="148" spans="2:65" s="1" customFormat="1" ht="33" customHeight="1" x14ac:dyDescent="0.2">
      <c r="B148" s="19"/>
      <c r="C148" s="85" t="s">
        <v>125</v>
      </c>
      <c r="D148" s="85" t="s">
        <v>86</v>
      </c>
      <c r="E148" s="86" t="s">
        <v>126</v>
      </c>
      <c r="F148" s="87" t="s">
        <v>127</v>
      </c>
      <c r="G148" s="88" t="s">
        <v>112</v>
      </c>
      <c r="H148" s="89">
        <v>997</v>
      </c>
      <c r="I148" s="90"/>
      <c r="J148" s="91">
        <f>ROUND(I148*H148,2)</f>
        <v>0</v>
      </c>
      <c r="K148" s="92"/>
      <c r="L148" s="19"/>
      <c r="M148" s="93" t="s">
        <v>0</v>
      </c>
      <c r="N148" s="94" t="s">
        <v>27</v>
      </c>
      <c r="P148" s="95">
        <f>O148*H148</f>
        <v>0</v>
      </c>
      <c r="Q148" s="95">
        <v>0</v>
      </c>
      <c r="R148" s="95">
        <f>Q148*H148</f>
        <v>0</v>
      </c>
      <c r="S148" s="95">
        <v>0</v>
      </c>
      <c r="T148" s="96">
        <f>S148*H148</f>
        <v>0</v>
      </c>
      <c r="AR148" s="97" t="s">
        <v>90</v>
      </c>
      <c r="AT148" s="97" t="s">
        <v>86</v>
      </c>
      <c r="AU148" s="97" t="s">
        <v>48</v>
      </c>
      <c r="AY148" s="10" t="s">
        <v>84</v>
      </c>
      <c r="BE148" s="98">
        <f>IF(N148="základní",J148,0)</f>
        <v>0</v>
      </c>
      <c r="BF148" s="98">
        <f>IF(N148="snížená",J148,0)</f>
        <v>0</v>
      </c>
      <c r="BG148" s="98">
        <f>IF(N148="zákl. přenesená",J148,0)</f>
        <v>0</v>
      </c>
      <c r="BH148" s="98">
        <f>IF(N148="sníž. přenesená",J148,0)</f>
        <v>0</v>
      </c>
      <c r="BI148" s="98">
        <f>IF(N148="nulová",J148,0)</f>
        <v>0</v>
      </c>
      <c r="BJ148" s="10" t="s">
        <v>46</v>
      </c>
      <c r="BK148" s="98">
        <f>ROUND(I148*H148,2)</f>
        <v>0</v>
      </c>
      <c r="BL148" s="10" t="s">
        <v>90</v>
      </c>
      <c r="BM148" s="97" t="s">
        <v>128</v>
      </c>
    </row>
    <row r="149" spans="2:65" s="1" customFormat="1" ht="28.8" x14ac:dyDescent="0.2">
      <c r="B149" s="19"/>
      <c r="D149" s="99" t="s">
        <v>92</v>
      </c>
      <c r="F149" s="100" t="s">
        <v>129</v>
      </c>
      <c r="I149" s="101"/>
      <c r="L149" s="19"/>
      <c r="M149" s="102"/>
      <c r="T149" s="32"/>
      <c r="AT149" s="10" t="s">
        <v>92</v>
      </c>
      <c r="AU149" s="10" t="s">
        <v>48</v>
      </c>
    </row>
    <row r="150" spans="2:65" s="6" customFormat="1" ht="25.95" customHeight="1" x14ac:dyDescent="0.25">
      <c r="B150" s="73"/>
      <c r="D150" s="74" t="s">
        <v>44</v>
      </c>
      <c r="E150" s="75" t="s">
        <v>130</v>
      </c>
      <c r="F150" s="75" t="s">
        <v>131</v>
      </c>
      <c r="I150" s="76"/>
      <c r="J150" s="77">
        <f>BK150</f>
        <v>0</v>
      </c>
      <c r="L150" s="73"/>
      <c r="M150" s="78"/>
      <c r="P150" s="79">
        <f>SUM(P151:P156)</f>
        <v>0</v>
      </c>
      <c r="R150" s="79">
        <f>SUM(R151:R156)</f>
        <v>0</v>
      </c>
      <c r="T150" s="80">
        <f>SUM(T151:T156)</f>
        <v>0</v>
      </c>
      <c r="AR150" s="74" t="s">
        <v>90</v>
      </c>
      <c r="AT150" s="81" t="s">
        <v>44</v>
      </c>
      <c r="AU150" s="81" t="s">
        <v>45</v>
      </c>
      <c r="AY150" s="74" t="s">
        <v>84</v>
      </c>
      <c r="BK150" s="82">
        <f>SUM(BK151:BK156)</f>
        <v>0</v>
      </c>
    </row>
    <row r="151" spans="2:65" s="1" customFormat="1" ht="16.5" customHeight="1" x14ac:dyDescent="0.2">
      <c r="B151" s="19"/>
      <c r="C151" s="85" t="s">
        <v>132</v>
      </c>
      <c r="D151" s="85" t="s">
        <v>86</v>
      </c>
      <c r="E151" s="86" t="s">
        <v>133</v>
      </c>
      <c r="F151" s="87" t="s">
        <v>134</v>
      </c>
      <c r="G151" s="88" t="s">
        <v>135</v>
      </c>
      <c r="H151" s="89">
        <v>2</v>
      </c>
      <c r="I151" s="90"/>
      <c r="J151" s="91">
        <f>ROUND(I151*H151,2)</f>
        <v>0</v>
      </c>
      <c r="K151" s="92"/>
      <c r="L151" s="19"/>
      <c r="M151" s="93" t="s">
        <v>0</v>
      </c>
      <c r="N151" s="94" t="s">
        <v>27</v>
      </c>
      <c r="P151" s="95">
        <f>O151*H151</f>
        <v>0</v>
      </c>
      <c r="Q151" s="95">
        <v>0</v>
      </c>
      <c r="R151" s="95">
        <f>Q151*H151</f>
        <v>0</v>
      </c>
      <c r="S151" s="95">
        <v>0</v>
      </c>
      <c r="T151" s="96">
        <f>S151*H151</f>
        <v>0</v>
      </c>
      <c r="AR151" s="97" t="s">
        <v>136</v>
      </c>
      <c r="AT151" s="97" t="s">
        <v>86</v>
      </c>
      <c r="AU151" s="97" t="s">
        <v>46</v>
      </c>
      <c r="AY151" s="10" t="s">
        <v>84</v>
      </c>
      <c r="BE151" s="98">
        <f>IF(N151="základní",J151,0)</f>
        <v>0</v>
      </c>
      <c r="BF151" s="98">
        <f>IF(N151="snížená",J151,0)</f>
        <v>0</v>
      </c>
      <c r="BG151" s="98">
        <f>IF(N151="zákl. přenesená",J151,0)</f>
        <v>0</v>
      </c>
      <c r="BH151" s="98">
        <f>IF(N151="sníž. přenesená",J151,0)</f>
        <v>0</v>
      </c>
      <c r="BI151" s="98">
        <f>IF(N151="nulová",J151,0)</f>
        <v>0</v>
      </c>
      <c r="BJ151" s="10" t="s">
        <v>46</v>
      </c>
      <c r="BK151" s="98">
        <f>ROUND(I151*H151,2)</f>
        <v>0</v>
      </c>
      <c r="BL151" s="10" t="s">
        <v>136</v>
      </c>
      <c r="BM151" s="97" t="s">
        <v>137</v>
      </c>
    </row>
    <row r="152" spans="2:65" s="1" customFormat="1" ht="10.199999999999999" x14ac:dyDescent="0.2">
      <c r="B152" s="19"/>
      <c r="D152" s="99" t="s">
        <v>92</v>
      </c>
      <c r="F152" s="100" t="s">
        <v>134</v>
      </c>
      <c r="I152" s="101"/>
      <c r="L152" s="19"/>
      <c r="M152" s="102"/>
      <c r="T152" s="32"/>
      <c r="AT152" s="10" t="s">
        <v>92</v>
      </c>
      <c r="AU152" s="10" t="s">
        <v>46</v>
      </c>
    </row>
    <row r="153" spans="2:65" s="1" customFormat="1" ht="16.5" customHeight="1" x14ac:dyDescent="0.2">
      <c r="B153" s="19"/>
      <c r="C153" s="85" t="s">
        <v>138</v>
      </c>
      <c r="D153" s="85" t="s">
        <v>86</v>
      </c>
      <c r="E153" s="86" t="s">
        <v>139</v>
      </c>
      <c r="F153" s="87" t="s">
        <v>140</v>
      </c>
      <c r="G153" s="88" t="s">
        <v>135</v>
      </c>
      <c r="H153" s="89">
        <v>1</v>
      </c>
      <c r="I153" s="90"/>
      <c r="J153" s="91">
        <f>ROUND(I153*H153,2)</f>
        <v>0</v>
      </c>
      <c r="K153" s="92"/>
      <c r="L153" s="19"/>
      <c r="M153" s="93" t="s">
        <v>0</v>
      </c>
      <c r="N153" s="94" t="s">
        <v>27</v>
      </c>
      <c r="P153" s="95">
        <f>O153*H153</f>
        <v>0</v>
      </c>
      <c r="Q153" s="95">
        <v>0</v>
      </c>
      <c r="R153" s="95">
        <f>Q153*H153</f>
        <v>0</v>
      </c>
      <c r="S153" s="95">
        <v>0</v>
      </c>
      <c r="T153" s="96">
        <f>S153*H153</f>
        <v>0</v>
      </c>
      <c r="AR153" s="97" t="s">
        <v>136</v>
      </c>
      <c r="AT153" s="97" t="s">
        <v>86</v>
      </c>
      <c r="AU153" s="97" t="s">
        <v>46</v>
      </c>
      <c r="AY153" s="10" t="s">
        <v>84</v>
      </c>
      <c r="BE153" s="98">
        <f>IF(N153="základní",J153,0)</f>
        <v>0</v>
      </c>
      <c r="BF153" s="98">
        <f>IF(N153="snížená",J153,0)</f>
        <v>0</v>
      </c>
      <c r="BG153" s="98">
        <f>IF(N153="zákl. přenesená",J153,0)</f>
        <v>0</v>
      </c>
      <c r="BH153" s="98">
        <f>IF(N153="sníž. přenesená",J153,0)</f>
        <v>0</v>
      </c>
      <c r="BI153" s="98">
        <f>IF(N153="nulová",J153,0)</f>
        <v>0</v>
      </c>
      <c r="BJ153" s="10" t="s">
        <v>46</v>
      </c>
      <c r="BK153" s="98">
        <f>ROUND(I153*H153,2)</f>
        <v>0</v>
      </c>
      <c r="BL153" s="10" t="s">
        <v>136</v>
      </c>
      <c r="BM153" s="97" t="s">
        <v>141</v>
      </c>
    </row>
    <row r="154" spans="2:65" s="1" customFormat="1" ht="10.199999999999999" x14ac:dyDescent="0.2">
      <c r="B154" s="19"/>
      <c r="D154" s="99" t="s">
        <v>92</v>
      </c>
      <c r="F154" s="100" t="s">
        <v>140</v>
      </c>
      <c r="I154" s="101"/>
      <c r="L154" s="19"/>
      <c r="M154" s="102"/>
      <c r="T154" s="32"/>
      <c r="AT154" s="10" t="s">
        <v>92</v>
      </c>
      <c r="AU154" s="10" t="s">
        <v>46</v>
      </c>
    </row>
    <row r="155" spans="2:65" s="1" customFormat="1" ht="16.5" customHeight="1" x14ac:dyDescent="0.2">
      <c r="B155" s="19"/>
      <c r="C155" s="85" t="s">
        <v>142</v>
      </c>
      <c r="D155" s="85" t="s">
        <v>86</v>
      </c>
      <c r="E155" s="86" t="s">
        <v>143</v>
      </c>
      <c r="F155" s="87" t="s">
        <v>144</v>
      </c>
      <c r="G155" s="88" t="s">
        <v>135</v>
      </c>
      <c r="H155" s="89">
        <v>1</v>
      </c>
      <c r="I155" s="90"/>
      <c r="J155" s="91">
        <f>ROUND(I155*H155,2)</f>
        <v>0</v>
      </c>
      <c r="K155" s="92"/>
      <c r="L155" s="19"/>
      <c r="M155" s="93" t="s">
        <v>0</v>
      </c>
      <c r="N155" s="94" t="s">
        <v>27</v>
      </c>
      <c r="P155" s="95">
        <f>O155*H155</f>
        <v>0</v>
      </c>
      <c r="Q155" s="95">
        <v>0</v>
      </c>
      <c r="R155" s="95">
        <f>Q155*H155</f>
        <v>0</v>
      </c>
      <c r="S155" s="95">
        <v>0</v>
      </c>
      <c r="T155" s="96">
        <f>S155*H155</f>
        <v>0</v>
      </c>
      <c r="AR155" s="97" t="s">
        <v>136</v>
      </c>
      <c r="AT155" s="97" t="s">
        <v>86</v>
      </c>
      <c r="AU155" s="97" t="s">
        <v>46</v>
      </c>
      <c r="AY155" s="10" t="s">
        <v>84</v>
      </c>
      <c r="BE155" s="98">
        <f>IF(N155="základní",J155,0)</f>
        <v>0</v>
      </c>
      <c r="BF155" s="98">
        <f>IF(N155="snížená",J155,0)</f>
        <v>0</v>
      </c>
      <c r="BG155" s="98">
        <f>IF(N155="zákl. přenesená",J155,0)</f>
        <v>0</v>
      </c>
      <c r="BH155" s="98">
        <f>IF(N155="sníž. přenesená",J155,0)</f>
        <v>0</v>
      </c>
      <c r="BI155" s="98">
        <f>IF(N155="nulová",J155,0)</f>
        <v>0</v>
      </c>
      <c r="BJ155" s="10" t="s">
        <v>46</v>
      </c>
      <c r="BK155" s="98">
        <f>ROUND(I155*H155,2)</f>
        <v>0</v>
      </c>
      <c r="BL155" s="10" t="s">
        <v>136</v>
      </c>
      <c r="BM155" s="97" t="s">
        <v>145</v>
      </c>
    </row>
    <row r="156" spans="2:65" s="1" customFormat="1" ht="10.199999999999999" x14ac:dyDescent="0.2">
      <c r="B156" s="19"/>
      <c r="D156" s="99" t="s">
        <v>92</v>
      </c>
      <c r="F156" s="100" t="s">
        <v>144</v>
      </c>
      <c r="I156" s="101"/>
      <c r="L156" s="19"/>
      <c r="M156" s="102"/>
      <c r="T156" s="32"/>
      <c r="AT156" s="10" t="s">
        <v>92</v>
      </c>
      <c r="AU156" s="10" t="s">
        <v>46</v>
      </c>
    </row>
    <row r="157" spans="2:65" s="6" customFormat="1" ht="25.95" customHeight="1" x14ac:dyDescent="0.25">
      <c r="B157" s="73"/>
      <c r="D157" s="74" t="s">
        <v>44</v>
      </c>
      <c r="E157" s="75" t="s">
        <v>146</v>
      </c>
      <c r="F157" s="75" t="s">
        <v>147</v>
      </c>
      <c r="I157" s="76"/>
      <c r="J157" s="77">
        <f>BK157</f>
        <v>0</v>
      </c>
      <c r="L157" s="73"/>
      <c r="M157" s="78"/>
      <c r="P157" s="79">
        <f>P158+P161+P164+P167+P170</f>
        <v>0</v>
      </c>
      <c r="R157" s="79">
        <f>R158+R161+R164+R167+R170</f>
        <v>0</v>
      </c>
      <c r="T157" s="80">
        <f>T158+T161+T164+T167+T170</f>
        <v>0</v>
      </c>
      <c r="AR157" s="74" t="s">
        <v>96</v>
      </c>
      <c r="AT157" s="81" t="s">
        <v>44</v>
      </c>
      <c r="AU157" s="81" t="s">
        <v>45</v>
      </c>
      <c r="AY157" s="74" t="s">
        <v>84</v>
      </c>
      <c r="BK157" s="82">
        <f>BK158+BK161+BK164+BK167+BK170</f>
        <v>0</v>
      </c>
    </row>
    <row r="158" spans="2:65" s="6" customFormat="1" ht="22.8" customHeight="1" x14ac:dyDescent="0.25">
      <c r="B158" s="73"/>
      <c r="D158" s="74" t="s">
        <v>44</v>
      </c>
      <c r="E158" s="83" t="s">
        <v>148</v>
      </c>
      <c r="F158" s="83" t="s">
        <v>149</v>
      </c>
      <c r="I158" s="76"/>
      <c r="J158" s="84">
        <f>BK158</f>
        <v>0</v>
      </c>
      <c r="L158" s="73"/>
      <c r="M158" s="78"/>
      <c r="P158" s="79">
        <f>SUM(P159:P160)</f>
        <v>0</v>
      </c>
      <c r="R158" s="79">
        <f>SUM(R159:R160)</f>
        <v>0</v>
      </c>
      <c r="T158" s="80">
        <f>SUM(T159:T160)</f>
        <v>0</v>
      </c>
      <c r="AR158" s="74" t="s">
        <v>96</v>
      </c>
      <c r="AT158" s="81" t="s">
        <v>44</v>
      </c>
      <c r="AU158" s="81" t="s">
        <v>46</v>
      </c>
      <c r="AY158" s="74" t="s">
        <v>84</v>
      </c>
      <c r="BK158" s="82">
        <f>SUM(BK159:BK160)</f>
        <v>0</v>
      </c>
    </row>
    <row r="159" spans="2:65" s="1" customFormat="1" ht="16.5" customHeight="1" x14ac:dyDescent="0.2">
      <c r="B159" s="19"/>
      <c r="C159" s="85" t="s">
        <v>150</v>
      </c>
      <c r="D159" s="85" t="s">
        <v>86</v>
      </c>
      <c r="E159" s="86" t="s">
        <v>151</v>
      </c>
      <c r="F159" s="87" t="s">
        <v>152</v>
      </c>
      <c r="G159" s="88" t="s">
        <v>135</v>
      </c>
      <c r="H159" s="89">
        <v>1</v>
      </c>
      <c r="I159" s="90"/>
      <c r="J159" s="91">
        <f>ROUND(I159*H159,2)</f>
        <v>0</v>
      </c>
      <c r="K159" s="92"/>
      <c r="L159" s="19"/>
      <c r="M159" s="93" t="s">
        <v>0</v>
      </c>
      <c r="N159" s="94" t="s">
        <v>27</v>
      </c>
      <c r="P159" s="95">
        <f>O159*H159</f>
        <v>0</v>
      </c>
      <c r="Q159" s="95">
        <v>0</v>
      </c>
      <c r="R159" s="95">
        <f>Q159*H159</f>
        <v>0</v>
      </c>
      <c r="S159" s="95">
        <v>0</v>
      </c>
      <c r="T159" s="96">
        <f>S159*H159</f>
        <v>0</v>
      </c>
      <c r="AR159" s="97" t="s">
        <v>153</v>
      </c>
      <c r="AT159" s="97" t="s">
        <v>86</v>
      </c>
      <c r="AU159" s="97" t="s">
        <v>48</v>
      </c>
      <c r="AY159" s="10" t="s">
        <v>84</v>
      </c>
      <c r="BE159" s="98">
        <f>IF(N159="základní",J159,0)</f>
        <v>0</v>
      </c>
      <c r="BF159" s="98">
        <f>IF(N159="snížená",J159,0)</f>
        <v>0</v>
      </c>
      <c r="BG159" s="98">
        <f>IF(N159="zákl. přenesená",J159,0)</f>
        <v>0</v>
      </c>
      <c r="BH159" s="98">
        <f>IF(N159="sníž. přenesená",J159,0)</f>
        <v>0</v>
      </c>
      <c r="BI159" s="98">
        <f>IF(N159="nulová",J159,0)</f>
        <v>0</v>
      </c>
      <c r="BJ159" s="10" t="s">
        <v>46</v>
      </c>
      <c r="BK159" s="98">
        <f>ROUND(I159*H159,2)</f>
        <v>0</v>
      </c>
      <c r="BL159" s="10" t="s">
        <v>153</v>
      </c>
      <c r="BM159" s="97" t="s">
        <v>154</v>
      </c>
    </row>
    <row r="160" spans="2:65" s="1" customFormat="1" ht="10.199999999999999" x14ac:dyDescent="0.2">
      <c r="B160" s="19"/>
      <c r="D160" s="99" t="s">
        <v>92</v>
      </c>
      <c r="F160" s="100" t="s">
        <v>152</v>
      </c>
      <c r="I160" s="101"/>
      <c r="L160" s="19"/>
      <c r="M160" s="102"/>
      <c r="T160" s="32"/>
      <c r="AT160" s="10" t="s">
        <v>92</v>
      </c>
      <c r="AU160" s="10" t="s">
        <v>48</v>
      </c>
    </row>
    <row r="161" spans="2:65" s="6" customFormat="1" ht="22.8" customHeight="1" x14ac:dyDescent="0.25">
      <c r="B161" s="73"/>
      <c r="D161" s="74" t="s">
        <v>44</v>
      </c>
      <c r="E161" s="83" t="s">
        <v>155</v>
      </c>
      <c r="F161" s="83" t="s">
        <v>156</v>
      </c>
      <c r="I161" s="76"/>
      <c r="J161" s="84">
        <f>BK161</f>
        <v>0</v>
      </c>
      <c r="L161" s="73"/>
      <c r="M161" s="78"/>
      <c r="P161" s="79">
        <f>SUM(P162:P163)</f>
        <v>0</v>
      </c>
      <c r="R161" s="79">
        <f>SUM(R162:R163)</f>
        <v>0</v>
      </c>
      <c r="T161" s="80">
        <f>SUM(T162:T163)</f>
        <v>0</v>
      </c>
      <c r="AR161" s="74" t="s">
        <v>96</v>
      </c>
      <c r="AT161" s="81" t="s">
        <v>44</v>
      </c>
      <c r="AU161" s="81" t="s">
        <v>46</v>
      </c>
      <c r="AY161" s="74" t="s">
        <v>84</v>
      </c>
      <c r="BK161" s="82">
        <f>SUM(BK162:BK163)</f>
        <v>0</v>
      </c>
    </row>
    <row r="162" spans="2:65" s="1" customFormat="1" ht="16.5" customHeight="1" x14ac:dyDescent="0.2">
      <c r="B162" s="19"/>
      <c r="C162" s="85" t="s">
        <v>3</v>
      </c>
      <c r="D162" s="85" t="s">
        <v>86</v>
      </c>
      <c r="E162" s="86" t="s">
        <v>157</v>
      </c>
      <c r="F162" s="87" t="s">
        <v>156</v>
      </c>
      <c r="G162" s="88" t="s">
        <v>158</v>
      </c>
      <c r="H162" s="89">
        <v>1</v>
      </c>
      <c r="I162" s="90"/>
      <c r="J162" s="91">
        <f>ROUND(I162*H162,2)</f>
        <v>0</v>
      </c>
      <c r="K162" s="92"/>
      <c r="L162" s="19"/>
      <c r="M162" s="93" t="s">
        <v>0</v>
      </c>
      <c r="N162" s="94" t="s">
        <v>27</v>
      </c>
      <c r="P162" s="95">
        <f>O162*H162</f>
        <v>0</v>
      </c>
      <c r="Q162" s="95">
        <v>0</v>
      </c>
      <c r="R162" s="95">
        <f>Q162*H162</f>
        <v>0</v>
      </c>
      <c r="S162" s="95">
        <v>0</v>
      </c>
      <c r="T162" s="96">
        <f>S162*H162</f>
        <v>0</v>
      </c>
      <c r="AR162" s="97" t="s">
        <v>153</v>
      </c>
      <c r="AT162" s="97" t="s">
        <v>86</v>
      </c>
      <c r="AU162" s="97" t="s">
        <v>48</v>
      </c>
      <c r="AY162" s="10" t="s">
        <v>84</v>
      </c>
      <c r="BE162" s="98">
        <f>IF(N162="základní",J162,0)</f>
        <v>0</v>
      </c>
      <c r="BF162" s="98">
        <f>IF(N162="snížená",J162,0)</f>
        <v>0</v>
      </c>
      <c r="BG162" s="98">
        <f>IF(N162="zákl. přenesená",J162,0)</f>
        <v>0</v>
      </c>
      <c r="BH162" s="98">
        <f>IF(N162="sníž. přenesená",J162,0)</f>
        <v>0</v>
      </c>
      <c r="BI162" s="98">
        <f>IF(N162="nulová",J162,0)</f>
        <v>0</v>
      </c>
      <c r="BJ162" s="10" t="s">
        <v>46</v>
      </c>
      <c r="BK162" s="98">
        <f>ROUND(I162*H162,2)</f>
        <v>0</v>
      </c>
      <c r="BL162" s="10" t="s">
        <v>153</v>
      </c>
      <c r="BM162" s="97" t="s">
        <v>159</v>
      </c>
    </row>
    <row r="163" spans="2:65" s="1" customFormat="1" ht="10.199999999999999" x14ac:dyDescent="0.2">
      <c r="B163" s="19"/>
      <c r="D163" s="99" t="s">
        <v>92</v>
      </c>
      <c r="F163" s="100" t="s">
        <v>156</v>
      </c>
      <c r="I163" s="101"/>
      <c r="L163" s="19"/>
      <c r="M163" s="102"/>
      <c r="T163" s="32"/>
      <c r="AT163" s="10" t="s">
        <v>92</v>
      </c>
      <c r="AU163" s="10" t="s">
        <v>48</v>
      </c>
    </row>
    <row r="164" spans="2:65" s="6" customFormat="1" ht="22.8" customHeight="1" x14ac:dyDescent="0.25">
      <c r="B164" s="73"/>
      <c r="D164" s="74" t="s">
        <v>44</v>
      </c>
      <c r="E164" s="83" t="s">
        <v>160</v>
      </c>
      <c r="F164" s="83" t="s">
        <v>161</v>
      </c>
      <c r="I164" s="76"/>
      <c r="J164" s="84">
        <f>BK164</f>
        <v>0</v>
      </c>
      <c r="L164" s="73"/>
      <c r="M164" s="78"/>
      <c r="P164" s="79">
        <f>SUM(P165:P166)</f>
        <v>0</v>
      </c>
      <c r="R164" s="79">
        <f>SUM(R165:R166)</f>
        <v>0</v>
      </c>
      <c r="T164" s="80">
        <f>SUM(T165:T166)</f>
        <v>0</v>
      </c>
      <c r="AR164" s="74" t="s">
        <v>96</v>
      </c>
      <c r="AT164" s="81" t="s">
        <v>44</v>
      </c>
      <c r="AU164" s="81" t="s">
        <v>46</v>
      </c>
      <c r="AY164" s="74" t="s">
        <v>84</v>
      </c>
      <c r="BK164" s="82">
        <f>SUM(BK165:BK166)</f>
        <v>0</v>
      </c>
    </row>
    <row r="165" spans="2:65" s="1" customFormat="1" ht="16.5" customHeight="1" x14ac:dyDescent="0.2">
      <c r="B165" s="19"/>
      <c r="C165" s="85" t="s">
        <v>162</v>
      </c>
      <c r="D165" s="85" t="s">
        <v>86</v>
      </c>
      <c r="E165" s="86" t="s">
        <v>163</v>
      </c>
      <c r="F165" s="87" t="s">
        <v>161</v>
      </c>
      <c r="G165" s="88" t="s">
        <v>158</v>
      </c>
      <c r="H165" s="89">
        <v>1</v>
      </c>
      <c r="I165" s="90"/>
      <c r="J165" s="91">
        <f>ROUND(I165*H165,2)</f>
        <v>0</v>
      </c>
      <c r="K165" s="92"/>
      <c r="L165" s="19"/>
      <c r="M165" s="93" t="s">
        <v>0</v>
      </c>
      <c r="N165" s="94" t="s">
        <v>27</v>
      </c>
      <c r="P165" s="95">
        <f>O165*H165</f>
        <v>0</v>
      </c>
      <c r="Q165" s="95">
        <v>0</v>
      </c>
      <c r="R165" s="95">
        <f>Q165*H165</f>
        <v>0</v>
      </c>
      <c r="S165" s="95">
        <v>0</v>
      </c>
      <c r="T165" s="96">
        <f>S165*H165</f>
        <v>0</v>
      </c>
      <c r="AR165" s="97" t="s">
        <v>153</v>
      </c>
      <c r="AT165" s="97" t="s">
        <v>86</v>
      </c>
      <c r="AU165" s="97" t="s">
        <v>48</v>
      </c>
      <c r="AY165" s="10" t="s">
        <v>84</v>
      </c>
      <c r="BE165" s="98">
        <f>IF(N165="základní",J165,0)</f>
        <v>0</v>
      </c>
      <c r="BF165" s="98">
        <f>IF(N165="snížená",J165,0)</f>
        <v>0</v>
      </c>
      <c r="BG165" s="98">
        <f>IF(N165="zákl. přenesená",J165,0)</f>
        <v>0</v>
      </c>
      <c r="BH165" s="98">
        <f>IF(N165="sníž. přenesená",J165,0)</f>
        <v>0</v>
      </c>
      <c r="BI165" s="98">
        <f>IF(N165="nulová",J165,0)</f>
        <v>0</v>
      </c>
      <c r="BJ165" s="10" t="s">
        <v>46</v>
      </c>
      <c r="BK165" s="98">
        <f>ROUND(I165*H165,2)</f>
        <v>0</v>
      </c>
      <c r="BL165" s="10" t="s">
        <v>153</v>
      </c>
      <c r="BM165" s="97" t="s">
        <v>164</v>
      </c>
    </row>
    <row r="166" spans="2:65" s="1" customFormat="1" ht="10.199999999999999" x14ac:dyDescent="0.2">
      <c r="B166" s="19"/>
      <c r="D166" s="99" t="s">
        <v>92</v>
      </c>
      <c r="F166" s="100" t="s">
        <v>161</v>
      </c>
      <c r="I166" s="101"/>
      <c r="L166" s="19"/>
      <c r="M166" s="102"/>
      <c r="T166" s="32"/>
      <c r="AT166" s="10" t="s">
        <v>92</v>
      </c>
      <c r="AU166" s="10" t="s">
        <v>48</v>
      </c>
    </row>
    <row r="167" spans="2:65" s="6" customFormat="1" ht="22.8" customHeight="1" x14ac:dyDescent="0.25">
      <c r="B167" s="73"/>
      <c r="D167" s="74" t="s">
        <v>44</v>
      </c>
      <c r="E167" s="83" t="s">
        <v>165</v>
      </c>
      <c r="F167" s="83" t="s">
        <v>166</v>
      </c>
      <c r="I167" s="76"/>
      <c r="J167" s="84">
        <f>BK167</f>
        <v>0</v>
      </c>
      <c r="L167" s="73"/>
      <c r="M167" s="78"/>
      <c r="P167" s="79">
        <f>SUM(P168:P169)</f>
        <v>0</v>
      </c>
      <c r="R167" s="79">
        <f>SUM(R168:R169)</f>
        <v>0</v>
      </c>
      <c r="T167" s="80">
        <f>SUM(T168:T169)</f>
        <v>0</v>
      </c>
      <c r="AR167" s="74" t="s">
        <v>96</v>
      </c>
      <c r="AT167" s="81" t="s">
        <v>44</v>
      </c>
      <c r="AU167" s="81" t="s">
        <v>46</v>
      </c>
      <c r="AY167" s="74" t="s">
        <v>84</v>
      </c>
      <c r="BK167" s="82">
        <f>SUM(BK168:BK169)</f>
        <v>0</v>
      </c>
    </row>
    <row r="168" spans="2:65" s="1" customFormat="1" ht="16.5" customHeight="1" x14ac:dyDescent="0.2">
      <c r="B168" s="19"/>
      <c r="C168" s="85" t="s">
        <v>167</v>
      </c>
      <c r="D168" s="85" t="s">
        <v>86</v>
      </c>
      <c r="E168" s="86" t="s">
        <v>168</v>
      </c>
      <c r="F168" s="87" t="s">
        <v>166</v>
      </c>
      <c r="G168" s="88" t="s">
        <v>158</v>
      </c>
      <c r="H168" s="89">
        <v>1</v>
      </c>
      <c r="I168" s="90"/>
      <c r="J168" s="91">
        <f>ROUND(I168*H168,2)</f>
        <v>0</v>
      </c>
      <c r="K168" s="92"/>
      <c r="L168" s="19"/>
      <c r="M168" s="93" t="s">
        <v>0</v>
      </c>
      <c r="N168" s="94" t="s">
        <v>27</v>
      </c>
      <c r="P168" s="95">
        <f>O168*H168</f>
        <v>0</v>
      </c>
      <c r="Q168" s="95">
        <v>0</v>
      </c>
      <c r="R168" s="95">
        <f>Q168*H168</f>
        <v>0</v>
      </c>
      <c r="S168" s="95">
        <v>0</v>
      </c>
      <c r="T168" s="96">
        <f>S168*H168</f>
        <v>0</v>
      </c>
      <c r="AR168" s="97" t="s">
        <v>153</v>
      </c>
      <c r="AT168" s="97" t="s">
        <v>86</v>
      </c>
      <c r="AU168" s="97" t="s">
        <v>48</v>
      </c>
      <c r="AY168" s="10" t="s">
        <v>84</v>
      </c>
      <c r="BE168" s="98">
        <f>IF(N168="základní",J168,0)</f>
        <v>0</v>
      </c>
      <c r="BF168" s="98">
        <f>IF(N168="snížená",J168,0)</f>
        <v>0</v>
      </c>
      <c r="BG168" s="98">
        <f>IF(N168="zákl. přenesená",J168,0)</f>
        <v>0</v>
      </c>
      <c r="BH168" s="98">
        <f>IF(N168="sníž. přenesená",J168,0)</f>
        <v>0</v>
      </c>
      <c r="BI168" s="98">
        <f>IF(N168="nulová",J168,0)</f>
        <v>0</v>
      </c>
      <c r="BJ168" s="10" t="s">
        <v>46</v>
      </c>
      <c r="BK168" s="98">
        <f>ROUND(I168*H168,2)</f>
        <v>0</v>
      </c>
      <c r="BL168" s="10" t="s">
        <v>153</v>
      </c>
      <c r="BM168" s="97" t="s">
        <v>169</v>
      </c>
    </row>
    <row r="169" spans="2:65" s="1" customFormat="1" ht="10.199999999999999" x14ac:dyDescent="0.2">
      <c r="B169" s="19"/>
      <c r="D169" s="99" t="s">
        <v>92</v>
      </c>
      <c r="F169" s="100" t="s">
        <v>166</v>
      </c>
      <c r="I169" s="101"/>
      <c r="L169" s="19"/>
      <c r="M169" s="102"/>
      <c r="T169" s="32"/>
      <c r="AT169" s="10" t="s">
        <v>92</v>
      </c>
      <c r="AU169" s="10" t="s">
        <v>48</v>
      </c>
    </row>
    <row r="170" spans="2:65" s="6" customFormat="1" ht="22.8" customHeight="1" x14ac:dyDescent="0.25">
      <c r="B170" s="73"/>
      <c r="D170" s="74" t="s">
        <v>44</v>
      </c>
      <c r="E170" s="83" t="s">
        <v>170</v>
      </c>
      <c r="F170" s="83" t="s">
        <v>171</v>
      </c>
      <c r="I170" s="76"/>
      <c r="J170" s="84">
        <f>BK170</f>
        <v>0</v>
      </c>
      <c r="L170" s="73"/>
      <c r="M170" s="78"/>
      <c r="P170" s="79">
        <f>SUM(P171:P172)</f>
        <v>0</v>
      </c>
      <c r="R170" s="79">
        <f>SUM(R171:R172)</f>
        <v>0</v>
      </c>
      <c r="T170" s="80">
        <f>SUM(T171:T172)</f>
        <v>0</v>
      </c>
      <c r="AR170" s="74" t="s">
        <v>96</v>
      </c>
      <c r="AT170" s="81" t="s">
        <v>44</v>
      </c>
      <c r="AU170" s="81" t="s">
        <v>46</v>
      </c>
      <c r="AY170" s="74" t="s">
        <v>84</v>
      </c>
      <c r="BK170" s="82">
        <f>SUM(BK171:BK172)</f>
        <v>0</v>
      </c>
    </row>
    <row r="171" spans="2:65" s="1" customFormat="1" ht="16.5" customHeight="1" x14ac:dyDescent="0.2">
      <c r="B171" s="19"/>
      <c r="C171" s="85" t="s">
        <v>172</v>
      </c>
      <c r="D171" s="85" t="s">
        <v>86</v>
      </c>
      <c r="E171" s="86" t="s">
        <v>173</v>
      </c>
      <c r="F171" s="87" t="s">
        <v>171</v>
      </c>
      <c r="G171" s="88" t="s">
        <v>158</v>
      </c>
      <c r="H171" s="89">
        <v>1</v>
      </c>
      <c r="I171" s="90"/>
      <c r="J171" s="91">
        <f>ROUND(I171*H171,2)</f>
        <v>0</v>
      </c>
      <c r="K171" s="92"/>
      <c r="L171" s="19"/>
      <c r="M171" s="93" t="s">
        <v>0</v>
      </c>
      <c r="N171" s="94" t="s">
        <v>27</v>
      </c>
      <c r="P171" s="95">
        <f>O171*H171</f>
        <v>0</v>
      </c>
      <c r="Q171" s="95">
        <v>0</v>
      </c>
      <c r="R171" s="95">
        <f>Q171*H171</f>
        <v>0</v>
      </c>
      <c r="S171" s="95">
        <v>0</v>
      </c>
      <c r="T171" s="96">
        <f>S171*H171</f>
        <v>0</v>
      </c>
      <c r="AR171" s="97" t="s">
        <v>153</v>
      </c>
      <c r="AT171" s="97" t="s">
        <v>86</v>
      </c>
      <c r="AU171" s="97" t="s">
        <v>48</v>
      </c>
      <c r="AY171" s="10" t="s">
        <v>84</v>
      </c>
      <c r="BE171" s="98">
        <f>IF(N171="základní",J171,0)</f>
        <v>0</v>
      </c>
      <c r="BF171" s="98">
        <f>IF(N171="snížená",J171,0)</f>
        <v>0</v>
      </c>
      <c r="BG171" s="98">
        <f>IF(N171="zákl. přenesená",J171,0)</f>
        <v>0</v>
      </c>
      <c r="BH171" s="98">
        <f>IF(N171="sníž. přenesená",J171,0)</f>
        <v>0</v>
      </c>
      <c r="BI171" s="98">
        <f>IF(N171="nulová",J171,0)</f>
        <v>0</v>
      </c>
      <c r="BJ171" s="10" t="s">
        <v>46</v>
      </c>
      <c r="BK171" s="98">
        <f>ROUND(I171*H171,2)</f>
        <v>0</v>
      </c>
      <c r="BL171" s="10" t="s">
        <v>153</v>
      </c>
      <c r="BM171" s="97" t="s">
        <v>174</v>
      </c>
    </row>
    <row r="172" spans="2:65" s="1" customFormat="1" ht="10.199999999999999" x14ac:dyDescent="0.2">
      <c r="B172" s="19"/>
      <c r="D172" s="99" t="s">
        <v>92</v>
      </c>
      <c r="F172" s="100" t="s">
        <v>171</v>
      </c>
      <c r="I172" s="101"/>
      <c r="L172" s="19"/>
      <c r="M172" s="104"/>
      <c r="N172" s="105"/>
      <c r="O172" s="105"/>
      <c r="P172" s="105"/>
      <c r="Q172" s="105"/>
      <c r="R172" s="105"/>
      <c r="S172" s="105"/>
      <c r="T172" s="106"/>
      <c r="AT172" s="10" t="s">
        <v>92</v>
      </c>
      <c r="AU172" s="10" t="s">
        <v>48</v>
      </c>
    </row>
    <row r="173" spans="2:65" s="1" customFormat="1" ht="6.9" customHeight="1" x14ac:dyDescent="0.2">
      <c r="B173" s="25"/>
      <c r="C173" s="26"/>
      <c r="D173" s="26"/>
      <c r="E173" s="26"/>
      <c r="F173" s="26"/>
      <c r="G173" s="26"/>
      <c r="H173" s="26"/>
      <c r="I173" s="26"/>
      <c r="J173" s="26"/>
      <c r="K173" s="26"/>
      <c r="L173" s="19"/>
    </row>
  </sheetData>
  <sheetProtection algorithmName="SHA-512" hashValue="rz94BcN4f0jFDD1zcC6VWN7Y4G/ANq5lBjcDYsbas9n4RHHkIZYMP468Mc4ZAyICtfOCylNfxJBD+KcZWHmShQ==" saltValue="t3NkRz3P35yAAp1bQIKJ5QU0tQteN5bhJiy6oz7XybedyXL0z3PcsUSS9OOUFdRHR6/rI1dWyS8lscWvoOpJug==" spinCount="100000" sheet="1" objects="1" scenarios="1" formatColumns="0" formatRows="0" autoFilter="0"/>
  <autoFilter ref="C126:K172" xr:uid="{00000000-0009-0000-0000-000001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53"/>
  <sheetViews>
    <sheetView showGridLines="0" topLeftCell="A5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140"/>
      <c r="M2" s="140"/>
      <c r="N2" s="140"/>
      <c r="O2" s="140"/>
      <c r="P2" s="140"/>
      <c r="Q2" s="140"/>
      <c r="R2" s="140"/>
      <c r="S2" s="140"/>
      <c r="T2" s="140"/>
      <c r="U2" s="140"/>
      <c r="V2" s="140"/>
      <c r="AT2" s="10" t="s">
        <v>49</v>
      </c>
    </row>
    <row r="3" spans="2:46" ht="6.9" customHeight="1" x14ac:dyDescent="0.2">
      <c r="B3" s="11"/>
      <c r="C3" s="12"/>
      <c r="D3" s="12"/>
      <c r="E3" s="12"/>
      <c r="F3" s="12"/>
      <c r="G3" s="12"/>
      <c r="H3" s="12"/>
      <c r="I3" s="12"/>
      <c r="J3" s="12"/>
      <c r="K3" s="12"/>
      <c r="L3" s="13"/>
      <c r="AT3" s="10" t="s">
        <v>48</v>
      </c>
    </row>
    <row r="4" spans="2:46" ht="24.9" customHeight="1" x14ac:dyDescent="0.2">
      <c r="B4" s="13"/>
      <c r="D4" s="14" t="s">
        <v>50</v>
      </c>
      <c r="L4" s="13"/>
      <c r="M4" s="40" t="s">
        <v>4</v>
      </c>
      <c r="AT4" s="10" t="s">
        <v>1</v>
      </c>
    </row>
    <row r="5" spans="2:46" ht="6.9" customHeight="1" x14ac:dyDescent="0.2">
      <c r="B5" s="13"/>
      <c r="L5" s="13"/>
    </row>
    <row r="6" spans="2:46" ht="12" customHeight="1" x14ac:dyDescent="0.2">
      <c r="B6" s="13"/>
      <c r="D6" s="16" t="s">
        <v>5</v>
      </c>
      <c r="L6" s="13"/>
    </row>
    <row r="7" spans="2:46" ht="16.5" customHeight="1" x14ac:dyDescent="0.2">
      <c r="B7" s="13"/>
      <c r="E7" s="142" t="str">
        <f>'[1]Rekapitulace stavby'!K6</f>
        <v>Rekonstrukce fotbalového hřiště- areál Lomská Litvínov</v>
      </c>
      <c r="F7" s="143"/>
      <c r="G7" s="143"/>
      <c r="H7" s="143"/>
      <c r="L7" s="13"/>
    </row>
    <row r="8" spans="2:46" s="1" customFormat="1" ht="12" customHeight="1" x14ac:dyDescent="0.2">
      <c r="B8" s="19"/>
      <c r="D8" s="16" t="s">
        <v>51</v>
      </c>
      <c r="L8" s="19"/>
    </row>
    <row r="9" spans="2:46" s="1" customFormat="1" ht="16.5" customHeight="1" x14ac:dyDescent="0.2">
      <c r="B9" s="19"/>
      <c r="E9" s="138" t="s">
        <v>183</v>
      </c>
      <c r="F9" s="144"/>
      <c r="G9" s="144"/>
      <c r="H9" s="144"/>
      <c r="L9" s="19"/>
    </row>
    <row r="10" spans="2:46" s="1" customFormat="1" ht="10.199999999999999" x14ac:dyDescent="0.2">
      <c r="B10" s="19"/>
      <c r="L10" s="19"/>
    </row>
    <row r="11" spans="2:46" s="1" customFormat="1" ht="12" customHeight="1" x14ac:dyDescent="0.2">
      <c r="B11" s="19"/>
      <c r="D11" s="16" t="s">
        <v>6</v>
      </c>
      <c r="F11" s="15" t="s">
        <v>0</v>
      </c>
      <c r="I11" s="16" t="s">
        <v>7</v>
      </c>
      <c r="J11" s="15" t="s">
        <v>0</v>
      </c>
      <c r="L11" s="19"/>
    </row>
    <row r="12" spans="2:46" s="1" customFormat="1" ht="12" customHeight="1" x14ac:dyDescent="0.2">
      <c r="B12" s="19"/>
      <c r="D12" s="16" t="s">
        <v>8</v>
      </c>
      <c r="F12" s="15" t="s">
        <v>13</v>
      </c>
      <c r="I12" s="16" t="s">
        <v>10</v>
      </c>
      <c r="J12" s="29" t="str">
        <f>'[1]Rekapitulace stavby'!AN8</f>
        <v>5. 12. 2022</v>
      </c>
      <c r="L12" s="19"/>
    </row>
    <row r="13" spans="2:46" s="1" customFormat="1" ht="10.8" customHeight="1" x14ac:dyDescent="0.2">
      <c r="B13" s="19"/>
      <c r="L13" s="19"/>
    </row>
    <row r="14" spans="2:46" s="1" customFormat="1" ht="12" customHeight="1" x14ac:dyDescent="0.2">
      <c r="B14" s="19"/>
      <c r="D14" s="16" t="s">
        <v>11</v>
      </c>
      <c r="I14" s="16" t="s">
        <v>12</v>
      </c>
      <c r="J14" s="15" t="str">
        <f>IF('[1]Rekapitulace stavby'!AN10="","",'[1]Rekapitulace stavby'!AN10)</f>
        <v/>
      </c>
      <c r="L14" s="19"/>
    </row>
    <row r="15" spans="2:46" s="1" customFormat="1" ht="18" customHeight="1" x14ac:dyDescent="0.2">
      <c r="B15" s="19"/>
      <c r="E15" s="15" t="str">
        <f>IF('[1]Rekapitulace stavby'!E11="","",'[1]Rekapitulace stavby'!E11)</f>
        <v xml:space="preserve"> </v>
      </c>
      <c r="I15" s="16" t="s">
        <v>14</v>
      </c>
      <c r="J15" s="15" t="str">
        <f>IF('[1]Rekapitulace stavby'!AN11="","",'[1]Rekapitulace stavby'!AN11)</f>
        <v/>
      </c>
      <c r="L15" s="19"/>
    </row>
    <row r="16" spans="2:46" s="1" customFormat="1" ht="6.9" customHeight="1" x14ac:dyDescent="0.2">
      <c r="B16" s="19"/>
      <c r="L16" s="19"/>
    </row>
    <row r="17" spans="2:12" s="1" customFormat="1" ht="12" customHeight="1" x14ac:dyDescent="0.2">
      <c r="B17" s="19"/>
      <c r="D17" s="16" t="s">
        <v>15</v>
      </c>
      <c r="I17" s="16" t="s">
        <v>12</v>
      </c>
      <c r="J17" s="17" t="str">
        <f>'[1]Rekapitulace stavby'!AN13</f>
        <v>Vyplň údaj</v>
      </c>
      <c r="L17" s="19"/>
    </row>
    <row r="18" spans="2:12" s="1" customFormat="1" ht="18" customHeight="1" x14ac:dyDescent="0.2">
      <c r="B18" s="19"/>
      <c r="E18" s="145" t="str">
        <f>'[1]Rekapitulace stavby'!E14</f>
        <v>Vyplň údaj</v>
      </c>
      <c r="F18" s="139"/>
      <c r="G18" s="139"/>
      <c r="H18" s="139"/>
      <c r="I18" s="16" t="s">
        <v>14</v>
      </c>
      <c r="J18" s="17" t="str">
        <f>'[1]Rekapitulace stavby'!AN14</f>
        <v>Vyplň údaj</v>
      </c>
      <c r="L18" s="19"/>
    </row>
    <row r="19" spans="2:12" s="1" customFormat="1" ht="6.9" customHeight="1" x14ac:dyDescent="0.2">
      <c r="B19" s="19"/>
      <c r="L19" s="19"/>
    </row>
    <row r="20" spans="2:12" s="1" customFormat="1" ht="12" customHeight="1" x14ac:dyDescent="0.2">
      <c r="B20" s="19"/>
      <c r="D20" s="16" t="s">
        <v>16</v>
      </c>
      <c r="I20" s="16" t="s">
        <v>12</v>
      </c>
      <c r="J20" s="15" t="str">
        <f>IF('[1]Rekapitulace stavby'!AN16="","",'[1]Rekapitulace stavby'!AN16)</f>
        <v/>
      </c>
      <c r="L20" s="19"/>
    </row>
    <row r="21" spans="2:12" s="1" customFormat="1" ht="18" customHeight="1" x14ac:dyDescent="0.2">
      <c r="B21" s="19"/>
      <c r="E21" s="15" t="str">
        <f>IF('[1]Rekapitulace stavby'!E17="","",'[1]Rekapitulace stavby'!E17)</f>
        <v>A3 Detail s.r.o.</v>
      </c>
      <c r="I21" s="16" t="s">
        <v>14</v>
      </c>
      <c r="J21" s="15" t="str">
        <f>IF('[1]Rekapitulace stavby'!AN17="","",'[1]Rekapitulace stavby'!AN17)</f>
        <v/>
      </c>
      <c r="L21" s="19"/>
    </row>
    <row r="22" spans="2:12" s="1" customFormat="1" ht="6.9" customHeight="1" x14ac:dyDescent="0.2">
      <c r="B22" s="19"/>
      <c r="L22" s="19"/>
    </row>
    <row r="23" spans="2:12" s="1" customFormat="1" ht="12" customHeight="1" x14ac:dyDescent="0.2">
      <c r="B23" s="19"/>
      <c r="D23" s="16" t="s">
        <v>19</v>
      </c>
      <c r="I23" s="16" t="s">
        <v>12</v>
      </c>
      <c r="J23" s="15" t="str">
        <f>IF('[1]Rekapitulace stavby'!AN19="","",'[1]Rekapitulace stavby'!AN19)</f>
        <v/>
      </c>
      <c r="L23" s="19"/>
    </row>
    <row r="24" spans="2:12" s="1" customFormat="1" ht="18" customHeight="1" x14ac:dyDescent="0.2">
      <c r="B24" s="19"/>
      <c r="E24" s="15" t="str">
        <f>IF('[1]Rekapitulace stavby'!E20="","",'[1]Rekapitulace stavby'!E20)</f>
        <v>Krajovský</v>
      </c>
      <c r="I24" s="16" t="s">
        <v>14</v>
      </c>
      <c r="J24" s="15" t="str">
        <f>IF('[1]Rekapitulace stavby'!AN20="","",'[1]Rekapitulace stavby'!AN20)</f>
        <v/>
      </c>
      <c r="L24" s="19"/>
    </row>
    <row r="25" spans="2:12" s="1" customFormat="1" ht="6.9" customHeight="1" x14ac:dyDescent="0.2">
      <c r="B25" s="19"/>
      <c r="L25" s="19"/>
    </row>
    <row r="26" spans="2:12" s="1" customFormat="1" ht="12" customHeight="1" x14ac:dyDescent="0.2">
      <c r="B26" s="19"/>
      <c r="D26" s="16" t="s">
        <v>21</v>
      </c>
      <c r="L26" s="19"/>
    </row>
    <row r="27" spans="2:12" s="2" customFormat="1" ht="16.5" customHeight="1" x14ac:dyDescent="0.2">
      <c r="B27" s="41"/>
      <c r="E27" s="141" t="s">
        <v>0</v>
      </c>
      <c r="F27" s="141"/>
      <c r="G27" s="141"/>
      <c r="H27" s="141"/>
      <c r="L27" s="41"/>
    </row>
    <row r="28" spans="2:12" s="1" customFormat="1" ht="6.9" customHeight="1" x14ac:dyDescent="0.2">
      <c r="B28" s="19"/>
      <c r="L28" s="19"/>
    </row>
    <row r="29" spans="2:12" s="1" customFormat="1" ht="6.9" customHeight="1" x14ac:dyDescent="0.2">
      <c r="B29" s="19"/>
      <c r="D29" s="30"/>
      <c r="E29" s="30"/>
      <c r="F29" s="30"/>
      <c r="G29" s="30"/>
      <c r="H29" s="30"/>
      <c r="I29" s="30"/>
      <c r="J29" s="30"/>
      <c r="K29" s="30"/>
      <c r="L29" s="19"/>
    </row>
    <row r="30" spans="2:12" s="1" customFormat="1" ht="25.35" customHeight="1" x14ac:dyDescent="0.2">
      <c r="B30" s="19"/>
      <c r="D30" s="42" t="s">
        <v>22</v>
      </c>
      <c r="J30" s="39">
        <f>ROUND(J130, 2)</f>
        <v>0</v>
      </c>
      <c r="L30" s="19"/>
    </row>
    <row r="31" spans="2:12" s="1" customFormat="1" ht="6.9" customHeight="1" x14ac:dyDescent="0.2">
      <c r="B31" s="19"/>
      <c r="D31" s="30"/>
      <c r="E31" s="30"/>
      <c r="F31" s="30"/>
      <c r="G31" s="30"/>
      <c r="H31" s="30"/>
      <c r="I31" s="30"/>
      <c r="J31" s="30"/>
      <c r="K31" s="30"/>
      <c r="L31" s="19"/>
    </row>
    <row r="32" spans="2:12" s="1" customFormat="1" ht="14.4" customHeight="1" x14ac:dyDescent="0.2">
      <c r="B32" s="19"/>
      <c r="F32" s="21" t="s">
        <v>24</v>
      </c>
      <c r="I32" s="21" t="s">
        <v>23</v>
      </c>
      <c r="J32" s="21" t="s">
        <v>25</v>
      </c>
      <c r="L32" s="19"/>
    </row>
    <row r="33" spans="2:12" s="1" customFormat="1" ht="14.4" customHeight="1" x14ac:dyDescent="0.2">
      <c r="B33" s="19"/>
      <c r="D33" s="31" t="s">
        <v>26</v>
      </c>
      <c r="E33" s="16" t="s">
        <v>27</v>
      </c>
      <c r="F33" s="43">
        <f>ROUND((SUM(BE130:BE252)),  2)</f>
        <v>0</v>
      </c>
      <c r="I33" s="44">
        <v>0.21</v>
      </c>
      <c r="J33" s="43">
        <f>ROUND(((SUM(BE130:BE252))*I33),  2)</f>
        <v>0</v>
      </c>
      <c r="L33" s="19"/>
    </row>
    <row r="34" spans="2:12" s="1" customFormat="1" ht="14.4" customHeight="1" x14ac:dyDescent="0.2">
      <c r="B34" s="19"/>
      <c r="E34" s="16" t="s">
        <v>28</v>
      </c>
      <c r="F34" s="43">
        <f>ROUND((SUM(BF130:BF252)),  2)</f>
        <v>0</v>
      </c>
      <c r="I34" s="44">
        <v>0.12</v>
      </c>
      <c r="J34" s="43">
        <f>ROUND(((SUM(BF130:BF252))*I34),  2)</f>
        <v>0</v>
      </c>
      <c r="L34" s="19"/>
    </row>
    <row r="35" spans="2:12" s="1" customFormat="1" ht="14.4" hidden="1" customHeight="1" x14ac:dyDescent="0.2">
      <c r="B35" s="19"/>
      <c r="E35" s="16" t="s">
        <v>29</v>
      </c>
      <c r="F35" s="43">
        <f>ROUND((SUM(BG130:BG252)),  2)</f>
        <v>0</v>
      </c>
      <c r="I35" s="44">
        <v>0.21</v>
      </c>
      <c r="J35" s="43">
        <f>0</f>
        <v>0</v>
      </c>
      <c r="L35" s="19"/>
    </row>
    <row r="36" spans="2:12" s="1" customFormat="1" ht="14.4" hidden="1" customHeight="1" x14ac:dyDescent="0.2">
      <c r="B36" s="19"/>
      <c r="E36" s="16" t="s">
        <v>30</v>
      </c>
      <c r="F36" s="43">
        <f>ROUND((SUM(BH130:BH252)),  2)</f>
        <v>0</v>
      </c>
      <c r="I36" s="44">
        <v>0.12</v>
      </c>
      <c r="J36" s="43">
        <f>0</f>
        <v>0</v>
      </c>
      <c r="L36" s="19"/>
    </row>
    <row r="37" spans="2:12" s="1" customFormat="1" ht="14.4" hidden="1" customHeight="1" x14ac:dyDescent="0.2">
      <c r="B37" s="19"/>
      <c r="E37" s="16" t="s">
        <v>31</v>
      </c>
      <c r="F37" s="43">
        <f>ROUND((SUM(BI130:BI252)),  2)</f>
        <v>0</v>
      </c>
      <c r="I37" s="44">
        <v>0</v>
      </c>
      <c r="J37" s="43">
        <f>0</f>
        <v>0</v>
      </c>
      <c r="L37" s="19"/>
    </row>
    <row r="38" spans="2:12" s="1" customFormat="1" ht="6.9" customHeight="1" x14ac:dyDescent="0.2">
      <c r="B38" s="19"/>
      <c r="L38" s="19"/>
    </row>
    <row r="39" spans="2:12" s="1" customFormat="1" ht="25.35" customHeight="1" x14ac:dyDescent="0.2">
      <c r="B39" s="19"/>
      <c r="C39" s="45"/>
      <c r="D39" s="46" t="s">
        <v>32</v>
      </c>
      <c r="E39" s="33"/>
      <c r="F39" s="33"/>
      <c r="G39" s="47" t="s">
        <v>33</v>
      </c>
      <c r="H39" s="48" t="s">
        <v>34</v>
      </c>
      <c r="I39" s="33"/>
      <c r="J39" s="49">
        <f>SUM(J30:J37)</f>
        <v>0</v>
      </c>
      <c r="K39" s="50"/>
      <c r="L39" s="19"/>
    </row>
    <row r="40" spans="2:12" s="1" customFormat="1" ht="14.4" customHeight="1" x14ac:dyDescent="0.2">
      <c r="B40" s="19"/>
      <c r="L40" s="19"/>
    </row>
    <row r="41" spans="2:12" ht="14.4" customHeight="1" x14ac:dyDescent="0.2">
      <c r="B41" s="13"/>
      <c r="L41" s="13"/>
    </row>
    <row r="42" spans="2:12" ht="14.4" customHeight="1" x14ac:dyDescent="0.2">
      <c r="B42" s="13"/>
      <c r="L42" s="13"/>
    </row>
    <row r="43" spans="2:12" ht="14.4" customHeight="1" x14ac:dyDescent="0.2">
      <c r="B43" s="13"/>
      <c r="L43" s="13"/>
    </row>
    <row r="44" spans="2:12" ht="14.4" customHeight="1" x14ac:dyDescent="0.2">
      <c r="B44" s="13"/>
      <c r="L44" s="13"/>
    </row>
    <row r="45" spans="2:12" ht="14.4" customHeight="1" x14ac:dyDescent="0.2">
      <c r="B45" s="13"/>
      <c r="L45" s="13"/>
    </row>
    <row r="46" spans="2:12" ht="14.4" customHeight="1" x14ac:dyDescent="0.2">
      <c r="B46" s="13"/>
      <c r="L46" s="13"/>
    </row>
    <row r="47" spans="2:12" ht="14.4" customHeight="1" x14ac:dyDescent="0.2">
      <c r="B47" s="13"/>
      <c r="L47" s="13"/>
    </row>
    <row r="48" spans="2:12" ht="14.4" customHeight="1" x14ac:dyDescent="0.2">
      <c r="B48" s="13"/>
      <c r="L48" s="13"/>
    </row>
    <row r="49" spans="2:12" ht="14.4" customHeight="1" x14ac:dyDescent="0.2">
      <c r="B49" s="13"/>
      <c r="L49" s="13"/>
    </row>
    <row r="50" spans="2:12" s="1" customFormat="1" ht="14.4" customHeight="1" x14ac:dyDescent="0.2">
      <c r="B50" s="19"/>
      <c r="D50" s="22" t="s">
        <v>35</v>
      </c>
      <c r="E50" s="23"/>
      <c r="F50" s="23"/>
      <c r="G50" s="22" t="s">
        <v>36</v>
      </c>
      <c r="H50" s="23"/>
      <c r="I50" s="23"/>
      <c r="J50" s="23"/>
      <c r="K50" s="23"/>
      <c r="L50" s="19"/>
    </row>
    <row r="51" spans="2:12" ht="10.199999999999999" x14ac:dyDescent="0.2">
      <c r="B51" s="13"/>
      <c r="L51" s="13"/>
    </row>
    <row r="52" spans="2:12" ht="10.199999999999999" x14ac:dyDescent="0.2">
      <c r="B52" s="13"/>
      <c r="L52" s="13"/>
    </row>
    <row r="53" spans="2:12" ht="10.199999999999999" x14ac:dyDescent="0.2">
      <c r="B53" s="13"/>
      <c r="L53" s="13"/>
    </row>
    <row r="54" spans="2:12" ht="10.199999999999999" x14ac:dyDescent="0.2">
      <c r="B54" s="13"/>
      <c r="L54" s="13"/>
    </row>
    <row r="55" spans="2:12" ht="10.199999999999999" x14ac:dyDescent="0.2">
      <c r="B55" s="13"/>
      <c r="L55" s="13"/>
    </row>
    <row r="56" spans="2:12" ht="10.199999999999999" x14ac:dyDescent="0.2">
      <c r="B56" s="13"/>
      <c r="L56" s="13"/>
    </row>
    <row r="57" spans="2:12" ht="10.199999999999999" x14ac:dyDescent="0.2">
      <c r="B57" s="13"/>
      <c r="L57" s="13"/>
    </row>
    <row r="58" spans="2:12" ht="10.199999999999999" x14ac:dyDescent="0.2">
      <c r="B58" s="13"/>
      <c r="L58" s="13"/>
    </row>
    <row r="59" spans="2:12" ht="10.199999999999999" x14ac:dyDescent="0.2">
      <c r="B59" s="13"/>
      <c r="L59" s="13"/>
    </row>
    <row r="60" spans="2:12" ht="10.199999999999999" x14ac:dyDescent="0.2">
      <c r="B60" s="13"/>
      <c r="L60" s="13"/>
    </row>
    <row r="61" spans="2:12" s="1" customFormat="1" ht="13.2" x14ac:dyDescent="0.2">
      <c r="B61" s="19"/>
      <c r="D61" s="24" t="s">
        <v>37</v>
      </c>
      <c r="E61" s="20"/>
      <c r="F61" s="51" t="s">
        <v>38</v>
      </c>
      <c r="G61" s="24" t="s">
        <v>37</v>
      </c>
      <c r="H61" s="20"/>
      <c r="I61" s="20"/>
      <c r="J61" s="52" t="s">
        <v>38</v>
      </c>
      <c r="K61" s="20"/>
      <c r="L61" s="19"/>
    </row>
    <row r="62" spans="2:12" ht="10.199999999999999" x14ac:dyDescent="0.2">
      <c r="B62" s="13"/>
      <c r="L62" s="13"/>
    </row>
    <row r="63" spans="2:12" ht="10.199999999999999" x14ac:dyDescent="0.2">
      <c r="B63" s="13"/>
      <c r="L63" s="13"/>
    </row>
    <row r="64" spans="2:12" ht="10.199999999999999" x14ac:dyDescent="0.2">
      <c r="B64" s="13"/>
      <c r="L64" s="13"/>
    </row>
    <row r="65" spans="2:12" s="1" customFormat="1" ht="13.2" x14ac:dyDescent="0.2">
      <c r="B65" s="19"/>
      <c r="D65" s="22" t="s">
        <v>39</v>
      </c>
      <c r="E65" s="23"/>
      <c r="F65" s="23"/>
      <c r="G65" s="22" t="s">
        <v>40</v>
      </c>
      <c r="H65" s="23"/>
      <c r="I65" s="23"/>
      <c r="J65" s="23"/>
      <c r="K65" s="23"/>
      <c r="L65" s="19"/>
    </row>
    <row r="66" spans="2:12" ht="10.199999999999999" x14ac:dyDescent="0.2">
      <c r="B66" s="13"/>
      <c r="L66" s="13"/>
    </row>
    <row r="67" spans="2:12" ht="10.199999999999999" x14ac:dyDescent="0.2">
      <c r="B67" s="13"/>
      <c r="L67" s="13"/>
    </row>
    <row r="68" spans="2:12" ht="10.199999999999999" x14ac:dyDescent="0.2">
      <c r="B68" s="13"/>
      <c r="L68" s="13"/>
    </row>
    <row r="69" spans="2:12" ht="10.199999999999999" x14ac:dyDescent="0.2">
      <c r="B69" s="13"/>
      <c r="L69" s="13"/>
    </row>
    <row r="70" spans="2:12" ht="10.199999999999999" x14ac:dyDescent="0.2">
      <c r="B70" s="13"/>
      <c r="L70" s="13"/>
    </row>
    <row r="71" spans="2:12" ht="10.199999999999999" x14ac:dyDescent="0.2">
      <c r="B71" s="13"/>
      <c r="L71" s="13"/>
    </row>
    <row r="72" spans="2:12" ht="10.199999999999999" x14ac:dyDescent="0.2">
      <c r="B72" s="13"/>
      <c r="L72" s="13"/>
    </row>
    <row r="73" spans="2:12" ht="10.199999999999999" x14ac:dyDescent="0.2">
      <c r="B73" s="13"/>
      <c r="L73" s="13"/>
    </row>
    <row r="74" spans="2:12" ht="10.199999999999999" x14ac:dyDescent="0.2">
      <c r="B74" s="13"/>
      <c r="L74" s="13"/>
    </row>
    <row r="75" spans="2:12" ht="10.199999999999999" x14ac:dyDescent="0.2">
      <c r="B75" s="13"/>
      <c r="L75" s="13"/>
    </row>
    <row r="76" spans="2:12" s="1" customFormat="1" ht="13.2" x14ac:dyDescent="0.2">
      <c r="B76" s="19"/>
      <c r="D76" s="24" t="s">
        <v>37</v>
      </c>
      <c r="E76" s="20"/>
      <c r="F76" s="51" t="s">
        <v>38</v>
      </c>
      <c r="G76" s="24" t="s">
        <v>37</v>
      </c>
      <c r="H76" s="20"/>
      <c r="I76" s="20"/>
      <c r="J76" s="52" t="s">
        <v>38</v>
      </c>
      <c r="K76" s="20"/>
      <c r="L76" s="19"/>
    </row>
    <row r="77" spans="2:12" s="1" customFormat="1" ht="14.4" customHeight="1" x14ac:dyDescent="0.2">
      <c r="B77" s="25"/>
      <c r="C77" s="26"/>
      <c r="D77" s="26"/>
      <c r="E77" s="26"/>
      <c r="F77" s="26"/>
      <c r="G77" s="26"/>
      <c r="H77" s="26"/>
      <c r="I77" s="26"/>
      <c r="J77" s="26"/>
      <c r="K77" s="26"/>
      <c r="L77" s="19"/>
    </row>
    <row r="81" spans="2:47" s="1" customFormat="1" ht="6.9" customHeight="1" x14ac:dyDescent="0.2">
      <c r="B81" s="27"/>
      <c r="C81" s="28"/>
      <c r="D81" s="28"/>
      <c r="E81" s="28"/>
      <c r="F81" s="28"/>
      <c r="G81" s="28"/>
      <c r="H81" s="28"/>
      <c r="I81" s="28"/>
      <c r="J81" s="28"/>
      <c r="K81" s="28"/>
      <c r="L81" s="19"/>
    </row>
    <row r="82" spans="2:47" s="1" customFormat="1" ht="24.9" customHeight="1" x14ac:dyDescent="0.2">
      <c r="B82" s="19"/>
      <c r="C82" s="14" t="s">
        <v>53</v>
      </c>
      <c r="L82" s="19"/>
    </row>
    <row r="83" spans="2:47" s="1" customFormat="1" ht="6.9" customHeight="1" x14ac:dyDescent="0.2">
      <c r="B83" s="19"/>
      <c r="L83" s="19"/>
    </row>
    <row r="84" spans="2:47" s="1" customFormat="1" ht="12" customHeight="1" x14ac:dyDescent="0.2">
      <c r="B84" s="19"/>
      <c r="C84" s="16" t="s">
        <v>5</v>
      </c>
      <c r="L84" s="19"/>
    </row>
    <row r="85" spans="2:47" s="1" customFormat="1" ht="16.5" customHeight="1" x14ac:dyDescent="0.2">
      <c r="B85" s="19"/>
      <c r="E85" s="142" t="str">
        <f>E7</f>
        <v>Rekonstrukce fotbalového hřiště- areál Lomská Litvínov</v>
      </c>
      <c r="F85" s="143"/>
      <c r="G85" s="143"/>
      <c r="H85" s="143"/>
      <c r="L85" s="19"/>
    </row>
    <row r="86" spans="2:47" s="1" customFormat="1" ht="12" customHeight="1" x14ac:dyDescent="0.2">
      <c r="B86" s="19"/>
      <c r="C86" s="16" t="s">
        <v>51</v>
      </c>
      <c r="L86" s="19"/>
    </row>
    <row r="87" spans="2:47" s="1" customFormat="1" ht="16.5" customHeight="1" x14ac:dyDescent="0.2">
      <c r="B87" s="19"/>
      <c r="E87" s="138" t="str">
        <f>E9</f>
        <v>SO 03 - Zpevněné plochy</v>
      </c>
      <c r="F87" s="144"/>
      <c r="G87" s="144"/>
      <c r="H87" s="144"/>
      <c r="L87" s="19"/>
    </row>
    <row r="88" spans="2:47" s="1" customFormat="1" ht="6.9" customHeight="1" x14ac:dyDescent="0.2">
      <c r="B88" s="19"/>
      <c r="L88" s="19"/>
    </row>
    <row r="89" spans="2:47" s="1" customFormat="1" ht="12" customHeight="1" x14ac:dyDescent="0.2">
      <c r="B89" s="19"/>
      <c r="C89" s="16" t="s">
        <v>8</v>
      </c>
      <c r="F89" s="15" t="str">
        <f>F12</f>
        <v xml:space="preserve"> </v>
      </c>
      <c r="I89" s="16" t="s">
        <v>10</v>
      </c>
      <c r="J89" s="29" t="str">
        <f>IF(J12="","",J12)</f>
        <v>5. 12. 2022</v>
      </c>
      <c r="L89" s="19"/>
    </row>
    <row r="90" spans="2:47" s="1" customFormat="1" ht="6.9" customHeight="1" x14ac:dyDescent="0.2">
      <c r="B90" s="19"/>
      <c r="L90" s="19"/>
    </row>
    <row r="91" spans="2:47" s="1" customFormat="1" ht="15.15" customHeight="1" x14ac:dyDescent="0.2">
      <c r="B91" s="19"/>
      <c r="C91" s="16" t="s">
        <v>11</v>
      </c>
      <c r="F91" s="15" t="str">
        <f>E15</f>
        <v xml:space="preserve"> </v>
      </c>
      <c r="I91" s="16" t="s">
        <v>16</v>
      </c>
      <c r="J91" s="18" t="str">
        <f>E21</f>
        <v>A3 Detail s.r.o.</v>
      </c>
      <c r="L91" s="19"/>
    </row>
    <row r="92" spans="2:47" s="1" customFormat="1" ht="15.15" customHeight="1" x14ac:dyDescent="0.2">
      <c r="B92" s="19"/>
      <c r="C92" s="16" t="s">
        <v>15</v>
      </c>
      <c r="F92" s="15" t="str">
        <f>IF(E18="","",E18)</f>
        <v>Vyplň údaj</v>
      </c>
      <c r="I92" s="16" t="s">
        <v>19</v>
      </c>
      <c r="J92" s="18" t="str">
        <f>E24</f>
        <v>Krajovský</v>
      </c>
      <c r="L92" s="19"/>
    </row>
    <row r="93" spans="2:47" s="1" customFormat="1" ht="10.35" customHeight="1" x14ac:dyDescent="0.2">
      <c r="B93" s="19"/>
      <c r="L93" s="19"/>
    </row>
    <row r="94" spans="2:47" s="1" customFormat="1" ht="29.25" customHeight="1" x14ac:dyDescent="0.2">
      <c r="B94" s="19"/>
      <c r="C94" s="53" t="s">
        <v>54</v>
      </c>
      <c r="D94" s="45"/>
      <c r="E94" s="45"/>
      <c r="F94" s="45"/>
      <c r="G94" s="45"/>
      <c r="H94" s="45"/>
      <c r="I94" s="45"/>
      <c r="J94" s="54" t="s">
        <v>55</v>
      </c>
      <c r="K94" s="45"/>
      <c r="L94" s="19"/>
    </row>
    <row r="95" spans="2:47" s="1" customFormat="1" ht="10.35" customHeight="1" x14ac:dyDescent="0.2">
      <c r="B95" s="19"/>
      <c r="L95" s="19"/>
    </row>
    <row r="96" spans="2:47" s="1" customFormat="1" ht="22.8" customHeight="1" x14ac:dyDescent="0.2">
      <c r="B96" s="19"/>
      <c r="C96" s="55" t="s">
        <v>56</v>
      </c>
      <c r="J96" s="39">
        <f>J130</f>
        <v>0</v>
      </c>
      <c r="L96" s="19"/>
      <c r="AU96" s="10" t="s">
        <v>57</v>
      </c>
    </row>
    <row r="97" spans="2:12" s="3" customFormat="1" ht="24.9" customHeight="1" x14ac:dyDescent="0.2">
      <c r="B97" s="56"/>
      <c r="D97" s="57" t="s">
        <v>58</v>
      </c>
      <c r="E97" s="58"/>
      <c r="F97" s="58"/>
      <c r="G97" s="58"/>
      <c r="H97" s="58"/>
      <c r="I97" s="58"/>
      <c r="J97" s="59">
        <f>J131</f>
        <v>0</v>
      </c>
      <c r="L97" s="56"/>
    </row>
    <row r="98" spans="2:12" s="4" customFormat="1" ht="19.95" customHeight="1" x14ac:dyDescent="0.2">
      <c r="B98" s="60"/>
      <c r="D98" s="61" t="s">
        <v>59</v>
      </c>
      <c r="E98" s="62"/>
      <c r="F98" s="62"/>
      <c r="G98" s="62"/>
      <c r="H98" s="62"/>
      <c r="I98" s="62"/>
      <c r="J98" s="63">
        <f>J132</f>
        <v>0</v>
      </c>
      <c r="L98" s="60"/>
    </row>
    <row r="99" spans="2:12" s="4" customFormat="1" ht="14.85" customHeight="1" x14ac:dyDescent="0.2">
      <c r="B99" s="60"/>
      <c r="D99" s="61" t="s">
        <v>184</v>
      </c>
      <c r="E99" s="62"/>
      <c r="F99" s="62"/>
      <c r="G99" s="62"/>
      <c r="H99" s="62"/>
      <c r="I99" s="62"/>
      <c r="J99" s="63">
        <f>J175</f>
        <v>0</v>
      </c>
      <c r="L99" s="60"/>
    </row>
    <row r="100" spans="2:12" s="4" customFormat="1" ht="14.85" customHeight="1" x14ac:dyDescent="0.2">
      <c r="B100" s="60"/>
      <c r="D100" s="61" t="s">
        <v>185</v>
      </c>
      <c r="E100" s="62"/>
      <c r="F100" s="62"/>
      <c r="G100" s="62"/>
      <c r="H100" s="62"/>
      <c r="I100" s="62"/>
      <c r="J100" s="63">
        <f>J189</f>
        <v>0</v>
      </c>
      <c r="L100" s="60"/>
    </row>
    <row r="101" spans="2:12" s="4" customFormat="1" ht="19.95" customHeight="1" x14ac:dyDescent="0.2">
      <c r="B101" s="60"/>
      <c r="D101" s="61" t="s">
        <v>60</v>
      </c>
      <c r="E101" s="62"/>
      <c r="F101" s="62"/>
      <c r="G101" s="62"/>
      <c r="H101" s="62"/>
      <c r="I101" s="62"/>
      <c r="J101" s="63">
        <f>J210</f>
        <v>0</v>
      </c>
      <c r="L101" s="60"/>
    </row>
    <row r="102" spans="2:12" s="4" customFormat="1" ht="19.95" customHeight="1" x14ac:dyDescent="0.2">
      <c r="B102" s="60"/>
      <c r="D102" s="61" t="s">
        <v>61</v>
      </c>
      <c r="E102" s="62"/>
      <c r="F102" s="62"/>
      <c r="G102" s="62"/>
      <c r="H102" s="62"/>
      <c r="I102" s="62"/>
      <c r="J102" s="63">
        <f>J222</f>
        <v>0</v>
      </c>
      <c r="L102" s="60"/>
    </row>
    <row r="103" spans="2:12" s="3" customFormat="1" ht="24.9" customHeight="1" x14ac:dyDescent="0.2">
      <c r="B103" s="56"/>
      <c r="D103" s="57" t="s">
        <v>186</v>
      </c>
      <c r="E103" s="58"/>
      <c r="F103" s="58"/>
      <c r="G103" s="58"/>
      <c r="H103" s="58"/>
      <c r="I103" s="58"/>
      <c r="J103" s="59">
        <f>J233</f>
        <v>0</v>
      </c>
      <c r="L103" s="56"/>
    </row>
    <row r="104" spans="2:12" s="4" customFormat="1" ht="19.95" customHeight="1" x14ac:dyDescent="0.2">
      <c r="B104" s="60"/>
      <c r="D104" s="61" t="s">
        <v>187</v>
      </c>
      <c r="E104" s="62"/>
      <c r="F104" s="62"/>
      <c r="G104" s="62"/>
      <c r="H104" s="62"/>
      <c r="I104" s="62"/>
      <c r="J104" s="63">
        <f>J234</f>
        <v>0</v>
      </c>
      <c r="L104" s="60"/>
    </row>
    <row r="105" spans="2:12" s="3" customFormat="1" ht="24.9" customHeight="1" x14ac:dyDescent="0.2">
      <c r="B105" s="56"/>
      <c r="D105" s="57" t="s">
        <v>62</v>
      </c>
      <c r="E105" s="58"/>
      <c r="F105" s="58"/>
      <c r="G105" s="58"/>
      <c r="H105" s="58"/>
      <c r="I105" s="58"/>
      <c r="J105" s="59">
        <f>J237</f>
        <v>0</v>
      </c>
      <c r="L105" s="56"/>
    </row>
    <row r="106" spans="2:12" s="3" customFormat="1" ht="24.9" customHeight="1" x14ac:dyDescent="0.2">
      <c r="B106" s="56"/>
      <c r="D106" s="57" t="s">
        <v>63</v>
      </c>
      <c r="E106" s="58"/>
      <c r="F106" s="58"/>
      <c r="G106" s="58"/>
      <c r="H106" s="58"/>
      <c r="I106" s="58"/>
      <c r="J106" s="59">
        <f>J240</f>
        <v>0</v>
      </c>
      <c r="L106" s="56"/>
    </row>
    <row r="107" spans="2:12" s="4" customFormat="1" ht="19.95" customHeight="1" x14ac:dyDescent="0.2">
      <c r="B107" s="60"/>
      <c r="D107" s="61" t="s">
        <v>65</v>
      </c>
      <c r="E107" s="62"/>
      <c r="F107" s="62"/>
      <c r="G107" s="62"/>
      <c r="H107" s="62"/>
      <c r="I107" s="62"/>
      <c r="J107" s="63">
        <f>J241</f>
        <v>0</v>
      </c>
      <c r="L107" s="60"/>
    </row>
    <row r="108" spans="2:12" s="4" customFormat="1" ht="19.95" customHeight="1" x14ac:dyDescent="0.2">
      <c r="B108" s="60"/>
      <c r="D108" s="61" t="s">
        <v>66</v>
      </c>
      <c r="E108" s="62"/>
      <c r="F108" s="62"/>
      <c r="G108" s="62"/>
      <c r="H108" s="62"/>
      <c r="I108" s="62"/>
      <c r="J108" s="63">
        <f>J244</f>
        <v>0</v>
      </c>
      <c r="L108" s="60"/>
    </row>
    <row r="109" spans="2:12" s="4" customFormat="1" ht="19.95" customHeight="1" x14ac:dyDescent="0.2">
      <c r="B109" s="60"/>
      <c r="D109" s="61" t="s">
        <v>67</v>
      </c>
      <c r="E109" s="62"/>
      <c r="F109" s="62"/>
      <c r="G109" s="62"/>
      <c r="H109" s="62"/>
      <c r="I109" s="62"/>
      <c r="J109" s="63">
        <f>J247</f>
        <v>0</v>
      </c>
      <c r="L109" s="60"/>
    </row>
    <row r="110" spans="2:12" s="4" customFormat="1" ht="19.95" customHeight="1" x14ac:dyDescent="0.2">
      <c r="B110" s="60"/>
      <c r="D110" s="61" t="s">
        <v>68</v>
      </c>
      <c r="E110" s="62"/>
      <c r="F110" s="62"/>
      <c r="G110" s="62"/>
      <c r="H110" s="62"/>
      <c r="I110" s="62"/>
      <c r="J110" s="63">
        <f>J250</f>
        <v>0</v>
      </c>
      <c r="L110" s="60"/>
    </row>
    <row r="111" spans="2:12" s="1" customFormat="1" ht="21.75" customHeight="1" x14ac:dyDescent="0.2">
      <c r="B111" s="19"/>
      <c r="L111" s="19"/>
    </row>
    <row r="112" spans="2:12" s="1" customFormat="1" ht="6.9" customHeight="1" x14ac:dyDescent="0.2">
      <c r="B112" s="25"/>
      <c r="C112" s="26"/>
      <c r="D112" s="26"/>
      <c r="E112" s="26"/>
      <c r="F112" s="26"/>
      <c r="G112" s="26"/>
      <c r="H112" s="26"/>
      <c r="I112" s="26"/>
      <c r="J112" s="26"/>
      <c r="K112" s="26"/>
      <c r="L112" s="19"/>
    </row>
    <row r="116" spans="2:12" s="1" customFormat="1" ht="6.9" customHeight="1" x14ac:dyDescent="0.2">
      <c r="B116" s="27"/>
      <c r="C116" s="28"/>
      <c r="D116" s="28"/>
      <c r="E116" s="28"/>
      <c r="F116" s="28"/>
      <c r="G116" s="28"/>
      <c r="H116" s="28"/>
      <c r="I116" s="28"/>
      <c r="J116" s="28"/>
      <c r="K116" s="28"/>
      <c r="L116" s="19"/>
    </row>
    <row r="117" spans="2:12" s="1" customFormat="1" ht="24.9" customHeight="1" x14ac:dyDescent="0.2">
      <c r="B117" s="19"/>
      <c r="C117" s="14" t="s">
        <v>69</v>
      </c>
      <c r="L117" s="19"/>
    </row>
    <row r="118" spans="2:12" s="1" customFormat="1" ht="6.9" customHeight="1" x14ac:dyDescent="0.2">
      <c r="B118" s="19"/>
      <c r="L118" s="19"/>
    </row>
    <row r="119" spans="2:12" s="1" customFormat="1" ht="12" customHeight="1" x14ac:dyDescent="0.2">
      <c r="B119" s="19"/>
      <c r="C119" s="16" t="s">
        <v>5</v>
      </c>
      <c r="L119" s="19"/>
    </row>
    <row r="120" spans="2:12" s="1" customFormat="1" ht="16.5" customHeight="1" x14ac:dyDescent="0.2">
      <c r="B120" s="19"/>
      <c r="E120" s="142" t="str">
        <f>E7</f>
        <v>Rekonstrukce fotbalového hřiště- areál Lomská Litvínov</v>
      </c>
      <c r="F120" s="143"/>
      <c r="G120" s="143"/>
      <c r="H120" s="143"/>
      <c r="L120" s="19"/>
    </row>
    <row r="121" spans="2:12" s="1" customFormat="1" ht="12" customHeight="1" x14ac:dyDescent="0.2">
      <c r="B121" s="19"/>
      <c r="C121" s="16" t="s">
        <v>51</v>
      </c>
      <c r="L121" s="19"/>
    </row>
    <row r="122" spans="2:12" s="1" customFormat="1" ht="16.5" customHeight="1" x14ac:dyDescent="0.2">
      <c r="B122" s="19"/>
      <c r="E122" s="138" t="str">
        <f>E9</f>
        <v>SO 03 - Zpevněné plochy</v>
      </c>
      <c r="F122" s="144"/>
      <c r="G122" s="144"/>
      <c r="H122" s="144"/>
      <c r="L122" s="19"/>
    </row>
    <row r="123" spans="2:12" s="1" customFormat="1" ht="6.9" customHeight="1" x14ac:dyDescent="0.2">
      <c r="B123" s="19"/>
      <c r="L123" s="19"/>
    </row>
    <row r="124" spans="2:12" s="1" customFormat="1" ht="12" customHeight="1" x14ac:dyDescent="0.2">
      <c r="B124" s="19"/>
      <c r="C124" s="16" t="s">
        <v>8</v>
      </c>
      <c r="F124" s="15" t="str">
        <f>F12</f>
        <v xml:space="preserve"> </v>
      </c>
      <c r="I124" s="16" t="s">
        <v>10</v>
      </c>
      <c r="J124" s="29" t="str">
        <f>IF(J12="","",J12)</f>
        <v>5. 12. 2022</v>
      </c>
      <c r="L124" s="19"/>
    </row>
    <row r="125" spans="2:12" s="1" customFormat="1" ht="6.9" customHeight="1" x14ac:dyDescent="0.2">
      <c r="B125" s="19"/>
      <c r="L125" s="19"/>
    </row>
    <row r="126" spans="2:12" s="1" customFormat="1" ht="15.15" customHeight="1" x14ac:dyDescent="0.2">
      <c r="B126" s="19"/>
      <c r="C126" s="16" t="s">
        <v>11</v>
      </c>
      <c r="F126" s="15" t="str">
        <f>E15</f>
        <v xml:space="preserve"> </v>
      </c>
      <c r="I126" s="16" t="s">
        <v>16</v>
      </c>
      <c r="J126" s="18" t="str">
        <f>E21</f>
        <v>A3 Detail s.r.o.</v>
      </c>
      <c r="L126" s="19"/>
    </row>
    <row r="127" spans="2:12" s="1" customFormat="1" ht="15.15" customHeight="1" x14ac:dyDescent="0.2">
      <c r="B127" s="19"/>
      <c r="C127" s="16" t="s">
        <v>15</v>
      </c>
      <c r="F127" s="15" t="str">
        <f>IF(E18="","",E18)</f>
        <v>Vyplň údaj</v>
      </c>
      <c r="I127" s="16" t="s">
        <v>19</v>
      </c>
      <c r="J127" s="18" t="str">
        <f>E24</f>
        <v>Krajovský</v>
      </c>
      <c r="L127" s="19"/>
    </row>
    <row r="128" spans="2:12" s="1" customFormat="1" ht="10.35" customHeight="1" x14ac:dyDescent="0.2">
      <c r="B128" s="19"/>
      <c r="L128" s="19"/>
    </row>
    <row r="129" spans="2:65" s="5" customFormat="1" ht="29.25" customHeight="1" x14ac:dyDescent="0.2">
      <c r="B129" s="64"/>
      <c r="C129" s="65" t="s">
        <v>70</v>
      </c>
      <c r="D129" s="66" t="s">
        <v>43</v>
      </c>
      <c r="E129" s="66" t="s">
        <v>41</v>
      </c>
      <c r="F129" s="66" t="s">
        <v>42</v>
      </c>
      <c r="G129" s="66" t="s">
        <v>71</v>
      </c>
      <c r="H129" s="66" t="s">
        <v>72</v>
      </c>
      <c r="I129" s="66" t="s">
        <v>73</v>
      </c>
      <c r="J129" s="67" t="s">
        <v>55</v>
      </c>
      <c r="K129" s="68" t="s">
        <v>74</v>
      </c>
      <c r="L129" s="64"/>
      <c r="M129" s="34" t="s">
        <v>0</v>
      </c>
      <c r="N129" s="35" t="s">
        <v>26</v>
      </c>
      <c r="O129" s="35" t="s">
        <v>75</v>
      </c>
      <c r="P129" s="35" t="s">
        <v>76</v>
      </c>
      <c r="Q129" s="35" t="s">
        <v>77</v>
      </c>
      <c r="R129" s="35" t="s">
        <v>78</v>
      </c>
      <c r="S129" s="35" t="s">
        <v>79</v>
      </c>
      <c r="T129" s="36" t="s">
        <v>80</v>
      </c>
    </row>
    <row r="130" spans="2:65" s="1" customFormat="1" ht="22.8" customHeight="1" x14ac:dyDescent="0.3">
      <c r="B130" s="19"/>
      <c r="C130" s="38" t="s">
        <v>81</v>
      </c>
      <c r="J130" s="69">
        <f>BK130</f>
        <v>0</v>
      </c>
      <c r="L130" s="19"/>
      <c r="M130" s="37"/>
      <c r="N130" s="30"/>
      <c r="O130" s="30"/>
      <c r="P130" s="70">
        <f>P131+P233+P237+P240</f>
        <v>0</v>
      </c>
      <c r="Q130" s="30"/>
      <c r="R130" s="70">
        <f>R131+R233+R237+R240</f>
        <v>194.02196500000002</v>
      </c>
      <c r="S130" s="30"/>
      <c r="T130" s="71">
        <f>T131+T233+T237+T240</f>
        <v>302.77800000000002</v>
      </c>
      <c r="AT130" s="10" t="s">
        <v>44</v>
      </c>
      <c r="AU130" s="10" t="s">
        <v>57</v>
      </c>
      <c r="BK130" s="72">
        <f>BK131+BK233+BK237+BK240</f>
        <v>0</v>
      </c>
    </row>
    <row r="131" spans="2:65" s="6" customFormat="1" ht="25.95" customHeight="1" x14ac:dyDescent="0.25">
      <c r="B131" s="73"/>
      <c r="D131" s="74" t="s">
        <v>44</v>
      </c>
      <c r="E131" s="75" t="s">
        <v>82</v>
      </c>
      <c r="F131" s="75" t="s">
        <v>83</v>
      </c>
      <c r="I131" s="76"/>
      <c r="J131" s="77">
        <f>BK131</f>
        <v>0</v>
      </c>
      <c r="L131" s="73"/>
      <c r="M131" s="78"/>
      <c r="P131" s="79">
        <f>P132+P210+P222</f>
        <v>0</v>
      </c>
      <c r="R131" s="79">
        <f>R132+R210+R222</f>
        <v>194.02196500000002</v>
      </c>
      <c r="T131" s="80">
        <f>T132+T210+T222</f>
        <v>297.88200000000001</v>
      </c>
      <c r="AR131" s="74" t="s">
        <v>46</v>
      </c>
      <c r="AT131" s="81" t="s">
        <v>44</v>
      </c>
      <c r="AU131" s="81" t="s">
        <v>45</v>
      </c>
      <c r="AY131" s="74" t="s">
        <v>84</v>
      </c>
      <c r="BK131" s="82">
        <f>BK132+BK210+BK222</f>
        <v>0</v>
      </c>
    </row>
    <row r="132" spans="2:65" s="6" customFormat="1" ht="22.8" customHeight="1" x14ac:dyDescent="0.25">
      <c r="B132" s="73"/>
      <c r="D132" s="74" t="s">
        <v>44</v>
      </c>
      <c r="E132" s="83" t="s">
        <v>46</v>
      </c>
      <c r="F132" s="83" t="s">
        <v>85</v>
      </c>
      <c r="I132" s="76"/>
      <c r="J132" s="84">
        <f>BK132</f>
        <v>0</v>
      </c>
      <c r="L132" s="73"/>
      <c r="M132" s="78"/>
      <c r="P132" s="79">
        <f>P133+SUM(P134:P175)+P189</f>
        <v>0</v>
      </c>
      <c r="R132" s="79">
        <f>R133+SUM(R134:R175)+R189</f>
        <v>87.166840000000022</v>
      </c>
      <c r="T132" s="80">
        <f>T133+SUM(T134:T175)+T189</f>
        <v>297.88200000000001</v>
      </c>
      <c r="AR132" s="74" t="s">
        <v>46</v>
      </c>
      <c r="AT132" s="81" t="s">
        <v>44</v>
      </c>
      <c r="AU132" s="81" t="s">
        <v>46</v>
      </c>
      <c r="AY132" s="74" t="s">
        <v>84</v>
      </c>
      <c r="BK132" s="82">
        <f>BK133+SUM(BK134:BK175)+BK189</f>
        <v>0</v>
      </c>
    </row>
    <row r="133" spans="2:65" s="1" customFormat="1" ht="24.15" customHeight="1" x14ac:dyDescent="0.2">
      <c r="B133" s="19"/>
      <c r="C133" s="85" t="s">
        <v>46</v>
      </c>
      <c r="D133" s="85" t="s">
        <v>86</v>
      </c>
      <c r="E133" s="86" t="s">
        <v>87</v>
      </c>
      <c r="F133" s="87" t="s">
        <v>88</v>
      </c>
      <c r="G133" s="88" t="s">
        <v>89</v>
      </c>
      <c r="H133" s="89">
        <v>7452</v>
      </c>
      <c r="I133" s="90"/>
      <c r="J133" s="91">
        <f>ROUND(I133*H133,2)</f>
        <v>0</v>
      </c>
      <c r="K133" s="92"/>
      <c r="L133" s="19"/>
      <c r="M133" s="93" t="s">
        <v>0</v>
      </c>
      <c r="N133" s="94" t="s">
        <v>27</v>
      </c>
      <c r="P133" s="95">
        <f>O133*H133</f>
        <v>0</v>
      </c>
      <c r="Q133" s="95">
        <v>0</v>
      </c>
      <c r="R133" s="95">
        <f>Q133*H133</f>
        <v>0</v>
      </c>
      <c r="S133" s="95">
        <v>3.6999999999999998E-2</v>
      </c>
      <c r="T133" s="96">
        <f>S133*H133</f>
        <v>275.72399999999999</v>
      </c>
      <c r="AR133" s="97" t="s">
        <v>90</v>
      </c>
      <c r="AT133" s="97" t="s">
        <v>86</v>
      </c>
      <c r="AU133" s="97" t="s">
        <v>48</v>
      </c>
      <c r="AY133" s="10" t="s">
        <v>84</v>
      </c>
      <c r="BE133" s="98">
        <f>IF(N133="základní",J133,0)</f>
        <v>0</v>
      </c>
      <c r="BF133" s="98">
        <f>IF(N133="snížená",J133,0)</f>
        <v>0</v>
      </c>
      <c r="BG133" s="98">
        <f>IF(N133="zákl. přenesená",J133,0)</f>
        <v>0</v>
      </c>
      <c r="BH133" s="98">
        <f>IF(N133="sníž. přenesená",J133,0)</f>
        <v>0</v>
      </c>
      <c r="BI133" s="98">
        <f>IF(N133="nulová",J133,0)</f>
        <v>0</v>
      </c>
      <c r="BJ133" s="10" t="s">
        <v>46</v>
      </c>
      <c r="BK133" s="98">
        <f>ROUND(I133*H133,2)</f>
        <v>0</v>
      </c>
      <c r="BL133" s="10" t="s">
        <v>90</v>
      </c>
      <c r="BM133" s="97" t="s">
        <v>188</v>
      </c>
    </row>
    <row r="134" spans="2:65" s="1" customFormat="1" ht="19.2" x14ac:dyDescent="0.2">
      <c r="B134" s="19"/>
      <c r="D134" s="99" t="s">
        <v>92</v>
      </c>
      <c r="F134" s="100" t="s">
        <v>93</v>
      </c>
      <c r="I134" s="101"/>
      <c r="L134" s="19"/>
      <c r="M134" s="102"/>
      <c r="T134" s="32"/>
      <c r="AT134" s="10" t="s">
        <v>92</v>
      </c>
      <c r="AU134" s="10" t="s">
        <v>48</v>
      </c>
    </row>
    <row r="135" spans="2:65" s="1" customFormat="1" ht="48" x14ac:dyDescent="0.2">
      <c r="B135" s="19"/>
      <c r="D135" s="99" t="s">
        <v>94</v>
      </c>
      <c r="F135" s="103" t="s">
        <v>95</v>
      </c>
      <c r="I135" s="101"/>
      <c r="L135" s="19"/>
      <c r="M135" s="102"/>
      <c r="T135" s="32"/>
      <c r="AT135" s="10" t="s">
        <v>94</v>
      </c>
      <c r="AU135" s="10" t="s">
        <v>48</v>
      </c>
    </row>
    <row r="136" spans="2:65" s="1" customFormat="1" ht="33" customHeight="1" x14ac:dyDescent="0.2">
      <c r="B136" s="19"/>
      <c r="C136" s="85" t="s">
        <v>48</v>
      </c>
      <c r="D136" s="85" t="s">
        <v>86</v>
      </c>
      <c r="E136" s="86" t="s">
        <v>189</v>
      </c>
      <c r="F136" s="87" t="s">
        <v>190</v>
      </c>
      <c r="G136" s="88" t="s">
        <v>191</v>
      </c>
      <c r="H136" s="89">
        <v>132.30000000000001</v>
      </c>
      <c r="I136" s="90"/>
      <c r="J136" s="91">
        <f>ROUND(I136*H136,2)</f>
        <v>0</v>
      </c>
      <c r="K136" s="92"/>
      <c r="L136" s="19"/>
      <c r="M136" s="93" t="s">
        <v>0</v>
      </c>
      <c r="N136" s="94" t="s">
        <v>27</v>
      </c>
      <c r="P136" s="95">
        <f>O136*H136</f>
        <v>0</v>
      </c>
      <c r="Q136" s="95">
        <v>0</v>
      </c>
      <c r="R136" s="95">
        <f>Q136*H136</f>
        <v>0</v>
      </c>
      <c r="S136" s="95">
        <v>0</v>
      </c>
      <c r="T136" s="96">
        <f>S136*H136</f>
        <v>0</v>
      </c>
      <c r="AR136" s="97" t="s">
        <v>90</v>
      </c>
      <c r="AT136" s="97" t="s">
        <v>86</v>
      </c>
      <c r="AU136" s="97" t="s">
        <v>48</v>
      </c>
      <c r="AY136" s="10" t="s">
        <v>84</v>
      </c>
      <c r="BE136" s="98">
        <f>IF(N136="základní",J136,0)</f>
        <v>0</v>
      </c>
      <c r="BF136" s="98">
        <f>IF(N136="snížená",J136,0)</f>
        <v>0</v>
      </c>
      <c r="BG136" s="98">
        <f>IF(N136="zákl. přenesená",J136,0)</f>
        <v>0</v>
      </c>
      <c r="BH136" s="98">
        <f>IF(N136="sníž. přenesená",J136,0)</f>
        <v>0</v>
      </c>
      <c r="BI136" s="98">
        <f>IF(N136="nulová",J136,0)</f>
        <v>0</v>
      </c>
      <c r="BJ136" s="10" t="s">
        <v>46</v>
      </c>
      <c r="BK136" s="98">
        <f>ROUND(I136*H136,2)</f>
        <v>0</v>
      </c>
      <c r="BL136" s="10" t="s">
        <v>90</v>
      </c>
      <c r="BM136" s="97" t="s">
        <v>192</v>
      </c>
    </row>
    <row r="137" spans="2:65" s="1" customFormat="1" ht="19.2" x14ac:dyDescent="0.2">
      <c r="B137" s="19"/>
      <c r="D137" s="99" t="s">
        <v>92</v>
      </c>
      <c r="F137" s="100" t="s">
        <v>193</v>
      </c>
      <c r="I137" s="101"/>
      <c r="L137" s="19"/>
      <c r="M137" s="102"/>
      <c r="T137" s="32"/>
      <c r="AT137" s="10" t="s">
        <v>92</v>
      </c>
      <c r="AU137" s="10" t="s">
        <v>48</v>
      </c>
    </row>
    <row r="138" spans="2:65" s="1" customFormat="1" ht="28.8" x14ac:dyDescent="0.2">
      <c r="B138" s="19"/>
      <c r="D138" s="99" t="s">
        <v>94</v>
      </c>
      <c r="F138" s="103" t="s">
        <v>194</v>
      </c>
      <c r="I138" s="101"/>
      <c r="L138" s="19"/>
      <c r="M138" s="102"/>
      <c r="T138" s="32"/>
      <c r="AT138" s="10" t="s">
        <v>94</v>
      </c>
      <c r="AU138" s="10" t="s">
        <v>48</v>
      </c>
    </row>
    <row r="139" spans="2:65" s="7" customFormat="1" ht="10.199999999999999" x14ac:dyDescent="0.2">
      <c r="B139" s="107"/>
      <c r="D139" s="99" t="s">
        <v>195</v>
      </c>
      <c r="E139" s="108" t="s">
        <v>0</v>
      </c>
      <c r="F139" s="109" t="s">
        <v>196</v>
      </c>
      <c r="H139" s="110">
        <v>50.4</v>
      </c>
      <c r="I139" s="111"/>
      <c r="L139" s="107"/>
      <c r="M139" s="112"/>
      <c r="T139" s="113"/>
      <c r="AT139" s="108" t="s">
        <v>195</v>
      </c>
      <c r="AU139" s="108" t="s">
        <v>48</v>
      </c>
      <c r="AV139" s="7" t="s">
        <v>48</v>
      </c>
      <c r="AW139" s="7" t="s">
        <v>18</v>
      </c>
      <c r="AX139" s="7" t="s">
        <v>45</v>
      </c>
      <c r="AY139" s="108" t="s">
        <v>84</v>
      </c>
    </row>
    <row r="140" spans="2:65" s="7" customFormat="1" ht="10.199999999999999" x14ac:dyDescent="0.2">
      <c r="B140" s="107"/>
      <c r="D140" s="99" t="s">
        <v>195</v>
      </c>
      <c r="E140" s="108" t="s">
        <v>0</v>
      </c>
      <c r="F140" s="109" t="s">
        <v>197</v>
      </c>
      <c r="H140" s="110">
        <v>81.900000000000006</v>
      </c>
      <c r="I140" s="111"/>
      <c r="L140" s="107"/>
      <c r="M140" s="112"/>
      <c r="T140" s="113"/>
      <c r="AT140" s="108" t="s">
        <v>195</v>
      </c>
      <c r="AU140" s="108" t="s">
        <v>48</v>
      </c>
      <c r="AV140" s="7" t="s">
        <v>48</v>
      </c>
      <c r="AW140" s="7" t="s">
        <v>18</v>
      </c>
      <c r="AX140" s="7" t="s">
        <v>45</v>
      </c>
      <c r="AY140" s="108" t="s">
        <v>84</v>
      </c>
    </row>
    <row r="141" spans="2:65" s="8" customFormat="1" ht="10.199999999999999" x14ac:dyDescent="0.2">
      <c r="B141" s="114"/>
      <c r="D141" s="99" t="s">
        <v>195</v>
      </c>
      <c r="E141" s="115" t="s">
        <v>0</v>
      </c>
      <c r="F141" s="116" t="s">
        <v>198</v>
      </c>
      <c r="H141" s="117">
        <v>132.30000000000001</v>
      </c>
      <c r="I141" s="118"/>
      <c r="L141" s="114"/>
      <c r="M141" s="119"/>
      <c r="T141" s="120"/>
      <c r="AT141" s="115" t="s">
        <v>195</v>
      </c>
      <c r="AU141" s="115" t="s">
        <v>48</v>
      </c>
      <c r="AV141" s="8" t="s">
        <v>90</v>
      </c>
      <c r="AW141" s="8" t="s">
        <v>18</v>
      </c>
      <c r="AX141" s="8" t="s">
        <v>46</v>
      </c>
      <c r="AY141" s="115" t="s">
        <v>84</v>
      </c>
    </row>
    <row r="142" spans="2:65" s="1" customFormat="1" ht="24.15" customHeight="1" x14ac:dyDescent="0.2">
      <c r="B142" s="19"/>
      <c r="C142" s="85" t="s">
        <v>102</v>
      </c>
      <c r="D142" s="85" t="s">
        <v>86</v>
      </c>
      <c r="E142" s="86" t="s">
        <v>199</v>
      </c>
      <c r="F142" s="87" t="s">
        <v>200</v>
      </c>
      <c r="G142" s="88" t="s">
        <v>89</v>
      </c>
      <c r="H142" s="89">
        <v>30</v>
      </c>
      <c r="I142" s="90"/>
      <c r="J142" s="91">
        <f>ROUND(I142*H142,2)</f>
        <v>0</v>
      </c>
      <c r="K142" s="92"/>
      <c r="L142" s="19"/>
      <c r="M142" s="93" t="s">
        <v>0</v>
      </c>
      <c r="N142" s="94" t="s">
        <v>27</v>
      </c>
      <c r="P142" s="95">
        <f>O142*H142</f>
        <v>0</v>
      </c>
      <c r="Q142" s="95">
        <v>0</v>
      </c>
      <c r="R142" s="95">
        <f>Q142*H142</f>
        <v>0</v>
      </c>
      <c r="S142" s="95">
        <v>0.26</v>
      </c>
      <c r="T142" s="96">
        <f>S142*H142</f>
        <v>7.8000000000000007</v>
      </c>
      <c r="AR142" s="97" t="s">
        <v>90</v>
      </c>
      <c r="AT142" s="97" t="s">
        <v>86</v>
      </c>
      <c r="AU142" s="97" t="s">
        <v>48</v>
      </c>
      <c r="AY142" s="10" t="s">
        <v>84</v>
      </c>
      <c r="BE142" s="98">
        <f>IF(N142="základní",J142,0)</f>
        <v>0</v>
      </c>
      <c r="BF142" s="98">
        <f>IF(N142="snížená",J142,0)</f>
        <v>0</v>
      </c>
      <c r="BG142" s="98">
        <f>IF(N142="zákl. přenesená",J142,0)</f>
        <v>0</v>
      </c>
      <c r="BH142" s="98">
        <f>IF(N142="sníž. přenesená",J142,0)</f>
        <v>0</v>
      </c>
      <c r="BI142" s="98">
        <f>IF(N142="nulová",J142,0)</f>
        <v>0</v>
      </c>
      <c r="BJ142" s="10" t="s">
        <v>46</v>
      </c>
      <c r="BK142" s="98">
        <f>ROUND(I142*H142,2)</f>
        <v>0</v>
      </c>
      <c r="BL142" s="10" t="s">
        <v>90</v>
      </c>
      <c r="BM142" s="97" t="s">
        <v>201</v>
      </c>
    </row>
    <row r="143" spans="2:65" s="1" customFormat="1" ht="38.4" x14ac:dyDescent="0.2">
      <c r="B143" s="19"/>
      <c r="D143" s="99" t="s">
        <v>92</v>
      </c>
      <c r="F143" s="100" t="s">
        <v>202</v>
      </c>
      <c r="I143" s="101"/>
      <c r="L143" s="19"/>
      <c r="M143" s="102"/>
      <c r="T143" s="32"/>
      <c r="AT143" s="10" t="s">
        <v>92</v>
      </c>
      <c r="AU143" s="10" t="s">
        <v>48</v>
      </c>
    </row>
    <row r="144" spans="2:65" s="1" customFormat="1" ht="163.19999999999999" x14ac:dyDescent="0.2">
      <c r="B144" s="19"/>
      <c r="D144" s="99" t="s">
        <v>94</v>
      </c>
      <c r="F144" s="103" t="s">
        <v>203</v>
      </c>
      <c r="I144" s="101"/>
      <c r="L144" s="19"/>
      <c r="M144" s="102"/>
      <c r="T144" s="32"/>
      <c r="AT144" s="10" t="s">
        <v>94</v>
      </c>
      <c r="AU144" s="10" t="s">
        <v>48</v>
      </c>
    </row>
    <row r="145" spans="2:65" s="1" customFormat="1" ht="24.15" customHeight="1" x14ac:dyDescent="0.2">
      <c r="B145" s="19"/>
      <c r="C145" s="85" t="s">
        <v>90</v>
      </c>
      <c r="D145" s="85" t="s">
        <v>86</v>
      </c>
      <c r="E145" s="86" t="s">
        <v>204</v>
      </c>
      <c r="F145" s="87" t="s">
        <v>205</v>
      </c>
      <c r="G145" s="88" t="s">
        <v>89</v>
      </c>
      <c r="H145" s="89">
        <v>30</v>
      </c>
      <c r="I145" s="90"/>
      <c r="J145" s="91">
        <f>ROUND(I145*H145,2)</f>
        <v>0</v>
      </c>
      <c r="K145" s="92"/>
      <c r="L145" s="19"/>
      <c r="M145" s="93" t="s">
        <v>0</v>
      </c>
      <c r="N145" s="94" t="s">
        <v>27</v>
      </c>
      <c r="P145" s="95">
        <f>O145*H145</f>
        <v>0</v>
      </c>
      <c r="Q145" s="95">
        <v>0</v>
      </c>
      <c r="R145" s="95">
        <f>Q145*H145</f>
        <v>0</v>
      </c>
      <c r="S145" s="95">
        <v>0.28999999999999998</v>
      </c>
      <c r="T145" s="96">
        <f>S145*H145</f>
        <v>8.6999999999999993</v>
      </c>
      <c r="AR145" s="97" t="s">
        <v>90</v>
      </c>
      <c r="AT145" s="97" t="s">
        <v>86</v>
      </c>
      <c r="AU145" s="97" t="s">
        <v>48</v>
      </c>
      <c r="AY145" s="10" t="s">
        <v>84</v>
      </c>
      <c r="BE145" s="98">
        <f>IF(N145="základní",J145,0)</f>
        <v>0</v>
      </c>
      <c r="BF145" s="98">
        <f>IF(N145="snížená",J145,0)</f>
        <v>0</v>
      </c>
      <c r="BG145" s="98">
        <f>IF(N145="zákl. přenesená",J145,0)</f>
        <v>0</v>
      </c>
      <c r="BH145" s="98">
        <f>IF(N145="sníž. přenesená",J145,0)</f>
        <v>0</v>
      </c>
      <c r="BI145" s="98">
        <f>IF(N145="nulová",J145,0)</f>
        <v>0</v>
      </c>
      <c r="BJ145" s="10" t="s">
        <v>46</v>
      </c>
      <c r="BK145" s="98">
        <f>ROUND(I145*H145,2)</f>
        <v>0</v>
      </c>
      <c r="BL145" s="10" t="s">
        <v>90</v>
      </c>
      <c r="BM145" s="97" t="s">
        <v>206</v>
      </c>
    </row>
    <row r="146" spans="2:65" s="1" customFormat="1" ht="38.4" x14ac:dyDescent="0.2">
      <c r="B146" s="19"/>
      <c r="D146" s="99" t="s">
        <v>92</v>
      </c>
      <c r="F146" s="100" t="s">
        <v>207</v>
      </c>
      <c r="I146" s="101"/>
      <c r="L146" s="19"/>
      <c r="M146" s="102"/>
      <c r="T146" s="32"/>
      <c r="AT146" s="10" t="s">
        <v>92</v>
      </c>
      <c r="AU146" s="10" t="s">
        <v>48</v>
      </c>
    </row>
    <row r="147" spans="2:65" s="1" customFormat="1" ht="278.39999999999998" x14ac:dyDescent="0.2">
      <c r="B147" s="19"/>
      <c r="D147" s="99" t="s">
        <v>94</v>
      </c>
      <c r="F147" s="103" t="s">
        <v>208</v>
      </c>
      <c r="I147" s="101"/>
      <c r="L147" s="19"/>
      <c r="M147" s="102"/>
      <c r="T147" s="32"/>
      <c r="AT147" s="10" t="s">
        <v>94</v>
      </c>
      <c r="AU147" s="10" t="s">
        <v>48</v>
      </c>
    </row>
    <row r="148" spans="2:65" s="1" customFormat="1" ht="16.5" customHeight="1" x14ac:dyDescent="0.2">
      <c r="B148" s="19"/>
      <c r="C148" s="85" t="s">
        <v>96</v>
      </c>
      <c r="D148" s="85" t="s">
        <v>86</v>
      </c>
      <c r="E148" s="86" t="s">
        <v>209</v>
      </c>
      <c r="F148" s="87" t="s">
        <v>210</v>
      </c>
      <c r="G148" s="88" t="s">
        <v>176</v>
      </c>
      <c r="H148" s="89">
        <v>24.6</v>
      </c>
      <c r="I148" s="90"/>
      <c r="J148" s="91">
        <f>ROUND(I148*H148,2)</f>
        <v>0</v>
      </c>
      <c r="K148" s="92"/>
      <c r="L148" s="19"/>
      <c r="M148" s="93" t="s">
        <v>0</v>
      </c>
      <c r="N148" s="94" t="s">
        <v>27</v>
      </c>
      <c r="P148" s="95">
        <f>O148*H148</f>
        <v>0</v>
      </c>
      <c r="Q148" s="95">
        <v>0</v>
      </c>
      <c r="R148" s="95">
        <f>Q148*H148</f>
        <v>0</v>
      </c>
      <c r="S148" s="95">
        <v>0.23</v>
      </c>
      <c r="T148" s="96">
        <f>S148*H148</f>
        <v>5.6580000000000004</v>
      </c>
      <c r="AR148" s="97" t="s">
        <v>90</v>
      </c>
      <c r="AT148" s="97" t="s">
        <v>86</v>
      </c>
      <c r="AU148" s="97" t="s">
        <v>48</v>
      </c>
      <c r="AY148" s="10" t="s">
        <v>84</v>
      </c>
      <c r="BE148" s="98">
        <f>IF(N148="základní",J148,0)</f>
        <v>0</v>
      </c>
      <c r="BF148" s="98">
        <f>IF(N148="snížená",J148,0)</f>
        <v>0</v>
      </c>
      <c r="BG148" s="98">
        <f>IF(N148="zákl. přenesená",J148,0)</f>
        <v>0</v>
      </c>
      <c r="BH148" s="98">
        <f>IF(N148="sníž. přenesená",J148,0)</f>
        <v>0</v>
      </c>
      <c r="BI148" s="98">
        <f>IF(N148="nulová",J148,0)</f>
        <v>0</v>
      </c>
      <c r="BJ148" s="10" t="s">
        <v>46</v>
      </c>
      <c r="BK148" s="98">
        <f>ROUND(I148*H148,2)</f>
        <v>0</v>
      </c>
      <c r="BL148" s="10" t="s">
        <v>90</v>
      </c>
      <c r="BM148" s="97" t="s">
        <v>211</v>
      </c>
    </row>
    <row r="149" spans="2:65" s="1" customFormat="1" ht="28.8" x14ac:dyDescent="0.2">
      <c r="B149" s="19"/>
      <c r="D149" s="99" t="s">
        <v>92</v>
      </c>
      <c r="F149" s="100" t="s">
        <v>212</v>
      </c>
      <c r="I149" s="101"/>
      <c r="L149" s="19"/>
      <c r="M149" s="102"/>
      <c r="T149" s="32"/>
      <c r="AT149" s="10" t="s">
        <v>92</v>
      </c>
      <c r="AU149" s="10" t="s">
        <v>48</v>
      </c>
    </row>
    <row r="150" spans="2:65" s="1" customFormat="1" ht="172.8" x14ac:dyDescent="0.2">
      <c r="B150" s="19"/>
      <c r="D150" s="99" t="s">
        <v>94</v>
      </c>
      <c r="F150" s="103" t="s">
        <v>213</v>
      </c>
      <c r="I150" s="101"/>
      <c r="L150" s="19"/>
      <c r="M150" s="102"/>
      <c r="T150" s="32"/>
      <c r="AT150" s="10" t="s">
        <v>94</v>
      </c>
      <c r="AU150" s="10" t="s">
        <v>48</v>
      </c>
    </row>
    <row r="151" spans="2:65" s="7" customFormat="1" ht="10.199999999999999" x14ac:dyDescent="0.2">
      <c r="B151" s="107"/>
      <c r="D151" s="99" t="s">
        <v>195</v>
      </c>
      <c r="E151" s="108" t="s">
        <v>0</v>
      </c>
      <c r="F151" s="109" t="s">
        <v>214</v>
      </c>
      <c r="H151" s="110">
        <v>24.6</v>
      </c>
      <c r="I151" s="111"/>
      <c r="L151" s="107"/>
      <c r="M151" s="112"/>
      <c r="T151" s="113"/>
      <c r="AT151" s="108" t="s">
        <v>195</v>
      </c>
      <c r="AU151" s="108" t="s">
        <v>48</v>
      </c>
      <c r="AV151" s="7" t="s">
        <v>48</v>
      </c>
      <c r="AW151" s="7" t="s">
        <v>18</v>
      </c>
      <c r="AX151" s="7" t="s">
        <v>45</v>
      </c>
      <c r="AY151" s="108" t="s">
        <v>84</v>
      </c>
    </row>
    <row r="152" spans="2:65" s="8" customFormat="1" ht="10.199999999999999" x14ac:dyDescent="0.2">
      <c r="B152" s="114"/>
      <c r="D152" s="99" t="s">
        <v>195</v>
      </c>
      <c r="E152" s="115" t="s">
        <v>0</v>
      </c>
      <c r="F152" s="116" t="s">
        <v>198</v>
      </c>
      <c r="H152" s="117">
        <v>24.6</v>
      </c>
      <c r="I152" s="118"/>
      <c r="L152" s="114"/>
      <c r="M152" s="119"/>
      <c r="T152" s="120"/>
      <c r="AT152" s="115" t="s">
        <v>195</v>
      </c>
      <c r="AU152" s="115" t="s">
        <v>48</v>
      </c>
      <c r="AV152" s="8" t="s">
        <v>90</v>
      </c>
      <c r="AW152" s="8" t="s">
        <v>18</v>
      </c>
      <c r="AX152" s="8" t="s">
        <v>46</v>
      </c>
      <c r="AY152" s="115" t="s">
        <v>84</v>
      </c>
    </row>
    <row r="153" spans="2:65" s="1" customFormat="1" ht="24.15" customHeight="1" x14ac:dyDescent="0.2">
      <c r="B153" s="19"/>
      <c r="C153" s="85" t="s">
        <v>120</v>
      </c>
      <c r="D153" s="85" t="s">
        <v>86</v>
      </c>
      <c r="E153" s="86" t="s">
        <v>215</v>
      </c>
      <c r="F153" s="87" t="s">
        <v>216</v>
      </c>
      <c r="G153" s="88" t="s">
        <v>89</v>
      </c>
      <c r="H153" s="89">
        <v>826.5</v>
      </c>
      <c r="I153" s="90"/>
      <c r="J153" s="91">
        <f>ROUND(I153*H153,2)</f>
        <v>0</v>
      </c>
      <c r="K153" s="92"/>
      <c r="L153" s="19"/>
      <c r="M153" s="93" t="s">
        <v>0</v>
      </c>
      <c r="N153" s="94" t="s">
        <v>27</v>
      </c>
      <c r="P153" s="95">
        <f>O153*H153</f>
        <v>0</v>
      </c>
      <c r="Q153" s="95">
        <v>0</v>
      </c>
      <c r="R153" s="95">
        <f>Q153*H153</f>
        <v>0</v>
      </c>
      <c r="S153" s="95">
        <v>0</v>
      </c>
      <c r="T153" s="96">
        <f>S153*H153</f>
        <v>0</v>
      </c>
      <c r="AR153" s="97" t="s">
        <v>90</v>
      </c>
      <c r="AT153" s="97" t="s">
        <v>86</v>
      </c>
      <c r="AU153" s="97" t="s">
        <v>48</v>
      </c>
      <c r="AY153" s="10" t="s">
        <v>84</v>
      </c>
      <c r="BE153" s="98">
        <f>IF(N153="základní",J153,0)</f>
        <v>0</v>
      </c>
      <c r="BF153" s="98">
        <f>IF(N153="snížená",J153,0)</f>
        <v>0</v>
      </c>
      <c r="BG153" s="98">
        <f>IF(N153="zákl. přenesená",J153,0)</f>
        <v>0</v>
      </c>
      <c r="BH153" s="98">
        <f>IF(N153="sníž. přenesená",J153,0)</f>
        <v>0</v>
      </c>
      <c r="BI153" s="98">
        <f>IF(N153="nulová",J153,0)</f>
        <v>0</v>
      </c>
      <c r="BJ153" s="10" t="s">
        <v>46</v>
      </c>
      <c r="BK153" s="98">
        <f>ROUND(I153*H153,2)</f>
        <v>0</v>
      </c>
      <c r="BL153" s="10" t="s">
        <v>90</v>
      </c>
      <c r="BM153" s="97" t="s">
        <v>217</v>
      </c>
    </row>
    <row r="154" spans="2:65" s="1" customFormat="1" ht="19.2" x14ac:dyDescent="0.2">
      <c r="B154" s="19"/>
      <c r="D154" s="99" t="s">
        <v>92</v>
      </c>
      <c r="F154" s="100" t="s">
        <v>218</v>
      </c>
      <c r="I154" s="101"/>
      <c r="L154" s="19"/>
      <c r="M154" s="102"/>
      <c r="T154" s="32"/>
      <c r="AT154" s="10" t="s">
        <v>92</v>
      </c>
      <c r="AU154" s="10" t="s">
        <v>48</v>
      </c>
    </row>
    <row r="155" spans="2:65" s="1" customFormat="1" ht="76.8" x14ac:dyDescent="0.2">
      <c r="B155" s="19"/>
      <c r="D155" s="99" t="s">
        <v>94</v>
      </c>
      <c r="F155" s="103" t="s">
        <v>219</v>
      </c>
      <c r="I155" s="101"/>
      <c r="L155" s="19"/>
      <c r="M155" s="102"/>
      <c r="T155" s="32"/>
      <c r="AT155" s="10" t="s">
        <v>94</v>
      </c>
      <c r="AU155" s="10" t="s">
        <v>48</v>
      </c>
    </row>
    <row r="156" spans="2:65" s="7" customFormat="1" ht="10.199999999999999" x14ac:dyDescent="0.2">
      <c r="B156" s="107"/>
      <c r="D156" s="99" t="s">
        <v>195</v>
      </c>
      <c r="E156" s="108" t="s">
        <v>0</v>
      </c>
      <c r="F156" s="109" t="s">
        <v>220</v>
      </c>
      <c r="H156" s="110">
        <v>826.5</v>
      </c>
      <c r="I156" s="111"/>
      <c r="L156" s="107"/>
      <c r="M156" s="112"/>
      <c r="T156" s="113"/>
      <c r="AT156" s="108" t="s">
        <v>195</v>
      </c>
      <c r="AU156" s="108" t="s">
        <v>48</v>
      </c>
      <c r="AV156" s="7" t="s">
        <v>48</v>
      </c>
      <c r="AW156" s="7" t="s">
        <v>18</v>
      </c>
      <c r="AX156" s="7" t="s">
        <v>45</v>
      </c>
      <c r="AY156" s="108" t="s">
        <v>84</v>
      </c>
    </row>
    <row r="157" spans="2:65" s="8" customFormat="1" ht="10.199999999999999" x14ac:dyDescent="0.2">
      <c r="B157" s="114"/>
      <c r="D157" s="99" t="s">
        <v>195</v>
      </c>
      <c r="E157" s="115" t="s">
        <v>0</v>
      </c>
      <c r="F157" s="116" t="s">
        <v>198</v>
      </c>
      <c r="H157" s="117">
        <v>826.5</v>
      </c>
      <c r="I157" s="118"/>
      <c r="L157" s="114"/>
      <c r="M157" s="119"/>
      <c r="T157" s="120"/>
      <c r="AT157" s="115" t="s">
        <v>195</v>
      </c>
      <c r="AU157" s="115" t="s">
        <v>48</v>
      </c>
      <c r="AV157" s="8" t="s">
        <v>90</v>
      </c>
      <c r="AW157" s="8" t="s">
        <v>18</v>
      </c>
      <c r="AX157" s="8" t="s">
        <v>46</v>
      </c>
      <c r="AY157" s="115" t="s">
        <v>84</v>
      </c>
    </row>
    <row r="158" spans="2:65" s="1" customFormat="1" ht="33" customHeight="1" x14ac:dyDescent="0.2">
      <c r="B158" s="19"/>
      <c r="C158" s="85" t="s">
        <v>125</v>
      </c>
      <c r="D158" s="85" t="s">
        <v>86</v>
      </c>
      <c r="E158" s="86" t="s">
        <v>221</v>
      </c>
      <c r="F158" s="87" t="s">
        <v>222</v>
      </c>
      <c r="G158" s="88" t="s">
        <v>191</v>
      </c>
      <c r="H158" s="89">
        <v>215</v>
      </c>
      <c r="I158" s="90"/>
      <c r="J158" s="91">
        <f>ROUND(I158*H158,2)</f>
        <v>0</v>
      </c>
      <c r="K158" s="92"/>
      <c r="L158" s="19"/>
      <c r="M158" s="93" t="s">
        <v>0</v>
      </c>
      <c r="N158" s="94" t="s">
        <v>27</v>
      </c>
      <c r="P158" s="95">
        <f>O158*H158</f>
        <v>0</v>
      </c>
      <c r="Q158" s="95">
        <v>0</v>
      </c>
      <c r="R158" s="95">
        <f>Q158*H158</f>
        <v>0</v>
      </c>
      <c r="S158" s="95">
        <v>0</v>
      </c>
      <c r="T158" s="96">
        <f>S158*H158</f>
        <v>0</v>
      </c>
      <c r="AR158" s="97" t="s">
        <v>90</v>
      </c>
      <c r="AT158" s="97" t="s">
        <v>86</v>
      </c>
      <c r="AU158" s="97" t="s">
        <v>48</v>
      </c>
      <c r="AY158" s="10" t="s">
        <v>84</v>
      </c>
      <c r="BE158" s="98">
        <f>IF(N158="základní",J158,0)</f>
        <v>0</v>
      </c>
      <c r="BF158" s="98">
        <f>IF(N158="snížená",J158,0)</f>
        <v>0</v>
      </c>
      <c r="BG158" s="98">
        <f>IF(N158="zákl. přenesená",J158,0)</f>
        <v>0</v>
      </c>
      <c r="BH158" s="98">
        <f>IF(N158="sníž. přenesená",J158,0)</f>
        <v>0</v>
      </c>
      <c r="BI158" s="98">
        <f>IF(N158="nulová",J158,0)</f>
        <v>0</v>
      </c>
      <c r="BJ158" s="10" t="s">
        <v>46</v>
      </c>
      <c r="BK158" s="98">
        <f>ROUND(I158*H158,2)</f>
        <v>0</v>
      </c>
      <c r="BL158" s="10" t="s">
        <v>90</v>
      </c>
      <c r="BM158" s="97" t="s">
        <v>223</v>
      </c>
    </row>
    <row r="159" spans="2:65" s="1" customFormat="1" ht="38.4" x14ac:dyDescent="0.2">
      <c r="B159" s="19"/>
      <c r="D159" s="99" t="s">
        <v>92</v>
      </c>
      <c r="F159" s="100" t="s">
        <v>224</v>
      </c>
      <c r="I159" s="101"/>
      <c r="L159" s="19"/>
      <c r="M159" s="102"/>
      <c r="T159" s="32"/>
      <c r="AT159" s="10" t="s">
        <v>92</v>
      </c>
      <c r="AU159" s="10" t="s">
        <v>48</v>
      </c>
    </row>
    <row r="160" spans="2:65" s="1" customFormat="1" ht="67.2" x14ac:dyDescent="0.2">
      <c r="B160" s="19"/>
      <c r="D160" s="99" t="s">
        <v>94</v>
      </c>
      <c r="F160" s="103" t="s">
        <v>225</v>
      </c>
      <c r="I160" s="101"/>
      <c r="L160" s="19"/>
      <c r="M160" s="102"/>
      <c r="T160" s="32"/>
      <c r="AT160" s="10" t="s">
        <v>94</v>
      </c>
      <c r="AU160" s="10" t="s">
        <v>48</v>
      </c>
    </row>
    <row r="161" spans="2:65" s="7" customFormat="1" ht="10.199999999999999" x14ac:dyDescent="0.2">
      <c r="B161" s="107"/>
      <c r="D161" s="99" t="s">
        <v>195</v>
      </c>
      <c r="E161" s="108" t="s">
        <v>0</v>
      </c>
      <c r="F161" s="109" t="s">
        <v>226</v>
      </c>
      <c r="H161" s="110">
        <v>82.7</v>
      </c>
      <c r="I161" s="111"/>
      <c r="L161" s="107"/>
      <c r="M161" s="112"/>
      <c r="T161" s="113"/>
      <c r="AT161" s="108" t="s">
        <v>195</v>
      </c>
      <c r="AU161" s="108" t="s">
        <v>48</v>
      </c>
      <c r="AV161" s="7" t="s">
        <v>48</v>
      </c>
      <c r="AW161" s="7" t="s">
        <v>18</v>
      </c>
      <c r="AX161" s="7" t="s">
        <v>45</v>
      </c>
      <c r="AY161" s="108" t="s">
        <v>84</v>
      </c>
    </row>
    <row r="162" spans="2:65" s="7" customFormat="1" ht="10.199999999999999" x14ac:dyDescent="0.2">
      <c r="B162" s="107"/>
      <c r="D162" s="99" t="s">
        <v>195</v>
      </c>
      <c r="E162" s="108" t="s">
        <v>0</v>
      </c>
      <c r="F162" s="109" t="s">
        <v>227</v>
      </c>
      <c r="H162" s="110">
        <v>132.30000000000001</v>
      </c>
      <c r="I162" s="111"/>
      <c r="L162" s="107"/>
      <c r="M162" s="112"/>
      <c r="T162" s="113"/>
      <c r="AT162" s="108" t="s">
        <v>195</v>
      </c>
      <c r="AU162" s="108" t="s">
        <v>48</v>
      </c>
      <c r="AV162" s="7" t="s">
        <v>48</v>
      </c>
      <c r="AW162" s="7" t="s">
        <v>18</v>
      </c>
      <c r="AX162" s="7" t="s">
        <v>45</v>
      </c>
      <c r="AY162" s="108" t="s">
        <v>84</v>
      </c>
    </row>
    <row r="163" spans="2:65" s="8" customFormat="1" ht="10.199999999999999" x14ac:dyDescent="0.2">
      <c r="B163" s="114"/>
      <c r="D163" s="99" t="s">
        <v>195</v>
      </c>
      <c r="E163" s="115" t="s">
        <v>0</v>
      </c>
      <c r="F163" s="116" t="s">
        <v>198</v>
      </c>
      <c r="H163" s="117">
        <v>215</v>
      </c>
      <c r="I163" s="118"/>
      <c r="L163" s="114"/>
      <c r="M163" s="119"/>
      <c r="T163" s="120"/>
      <c r="AT163" s="115" t="s">
        <v>195</v>
      </c>
      <c r="AU163" s="115" t="s">
        <v>48</v>
      </c>
      <c r="AV163" s="8" t="s">
        <v>90</v>
      </c>
      <c r="AW163" s="8" t="s">
        <v>18</v>
      </c>
      <c r="AX163" s="8" t="s">
        <v>46</v>
      </c>
      <c r="AY163" s="115" t="s">
        <v>84</v>
      </c>
    </row>
    <row r="164" spans="2:65" s="1" customFormat="1" ht="24.15" customHeight="1" x14ac:dyDescent="0.2">
      <c r="B164" s="19"/>
      <c r="C164" s="85" t="s">
        <v>132</v>
      </c>
      <c r="D164" s="85" t="s">
        <v>86</v>
      </c>
      <c r="E164" s="86" t="s">
        <v>228</v>
      </c>
      <c r="F164" s="87" t="s">
        <v>229</v>
      </c>
      <c r="G164" s="88" t="s">
        <v>191</v>
      </c>
      <c r="H164" s="89">
        <v>215</v>
      </c>
      <c r="I164" s="90"/>
      <c r="J164" s="91">
        <f>ROUND(I164*H164,2)</f>
        <v>0</v>
      </c>
      <c r="K164" s="92"/>
      <c r="L164" s="19"/>
      <c r="M164" s="93" t="s">
        <v>0</v>
      </c>
      <c r="N164" s="94" t="s">
        <v>27</v>
      </c>
      <c r="P164" s="95">
        <f>O164*H164</f>
        <v>0</v>
      </c>
      <c r="Q164" s="95">
        <v>0</v>
      </c>
      <c r="R164" s="95">
        <f>Q164*H164</f>
        <v>0</v>
      </c>
      <c r="S164" s="95">
        <v>0</v>
      </c>
      <c r="T164" s="96">
        <f>S164*H164</f>
        <v>0</v>
      </c>
      <c r="AR164" s="97" t="s">
        <v>90</v>
      </c>
      <c r="AT164" s="97" t="s">
        <v>86</v>
      </c>
      <c r="AU164" s="97" t="s">
        <v>48</v>
      </c>
      <c r="AY164" s="10" t="s">
        <v>84</v>
      </c>
      <c r="BE164" s="98">
        <f>IF(N164="základní",J164,0)</f>
        <v>0</v>
      </c>
      <c r="BF164" s="98">
        <f>IF(N164="snížená",J164,0)</f>
        <v>0</v>
      </c>
      <c r="BG164" s="98">
        <f>IF(N164="zákl. přenesená",J164,0)</f>
        <v>0</v>
      </c>
      <c r="BH164" s="98">
        <f>IF(N164="sníž. přenesená",J164,0)</f>
        <v>0</v>
      </c>
      <c r="BI164" s="98">
        <f>IF(N164="nulová",J164,0)</f>
        <v>0</v>
      </c>
      <c r="BJ164" s="10" t="s">
        <v>46</v>
      </c>
      <c r="BK164" s="98">
        <f>ROUND(I164*H164,2)</f>
        <v>0</v>
      </c>
      <c r="BL164" s="10" t="s">
        <v>90</v>
      </c>
      <c r="BM164" s="97" t="s">
        <v>230</v>
      </c>
    </row>
    <row r="165" spans="2:65" s="1" customFormat="1" ht="28.8" x14ac:dyDescent="0.2">
      <c r="B165" s="19"/>
      <c r="D165" s="99" t="s">
        <v>92</v>
      </c>
      <c r="F165" s="100" t="s">
        <v>231</v>
      </c>
      <c r="I165" s="101"/>
      <c r="L165" s="19"/>
      <c r="M165" s="102"/>
      <c r="T165" s="32"/>
      <c r="AT165" s="10" t="s">
        <v>92</v>
      </c>
      <c r="AU165" s="10" t="s">
        <v>48</v>
      </c>
    </row>
    <row r="166" spans="2:65" s="1" customFormat="1" ht="124.8" x14ac:dyDescent="0.2">
      <c r="B166" s="19"/>
      <c r="D166" s="99" t="s">
        <v>94</v>
      </c>
      <c r="F166" s="103" t="s">
        <v>232</v>
      </c>
      <c r="I166" s="101"/>
      <c r="L166" s="19"/>
      <c r="M166" s="102"/>
      <c r="T166" s="32"/>
      <c r="AT166" s="10" t="s">
        <v>94</v>
      </c>
      <c r="AU166" s="10" t="s">
        <v>48</v>
      </c>
    </row>
    <row r="167" spans="2:65" s="1" customFormat="1" ht="24.15" customHeight="1" x14ac:dyDescent="0.2">
      <c r="B167" s="19"/>
      <c r="C167" s="85" t="s">
        <v>138</v>
      </c>
      <c r="D167" s="85" t="s">
        <v>86</v>
      </c>
      <c r="E167" s="86" t="s">
        <v>233</v>
      </c>
      <c r="F167" s="87" t="s">
        <v>234</v>
      </c>
      <c r="G167" s="88" t="s">
        <v>112</v>
      </c>
      <c r="H167" s="89">
        <v>344</v>
      </c>
      <c r="I167" s="90"/>
      <c r="J167" s="91">
        <f>ROUND(I167*H167,2)</f>
        <v>0</v>
      </c>
      <c r="K167" s="92"/>
      <c r="L167" s="19"/>
      <c r="M167" s="93" t="s">
        <v>0</v>
      </c>
      <c r="N167" s="94" t="s">
        <v>27</v>
      </c>
      <c r="P167" s="95">
        <f>O167*H167</f>
        <v>0</v>
      </c>
      <c r="Q167" s="95">
        <v>0</v>
      </c>
      <c r="R167" s="95">
        <f>Q167*H167</f>
        <v>0</v>
      </c>
      <c r="S167" s="95">
        <v>0</v>
      </c>
      <c r="T167" s="96">
        <f>S167*H167</f>
        <v>0</v>
      </c>
      <c r="AR167" s="97" t="s">
        <v>90</v>
      </c>
      <c r="AT167" s="97" t="s">
        <v>86</v>
      </c>
      <c r="AU167" s="97" t="s">
        <v>48</v>
      </c>
      <c r="AY167" s="10" t="s">
        <v>84</v>
      </c>
      <c r="BE167" s="98">
        <f>IF(N167="základní",J167,0)</f>
        <v>0</v>
      </c>
      <c r="BF167" s="98">
        <f>IF(N167="snížená",J167,0)</f>
        <v>0</v>
      </c>
      <c r="BG167" s="98">
        <f>IF(N167="zákl. přenesená",J167,0)</f>
        <v>0</v>
      </c>
      <c r="BH167" s="98">
        <f>IF(N167="sníž. přenesená",J167,0)</f>
        <v>0</v>
      </c>
      <c r="BI167" s="98">
        <f>IF(N167="nulová",J167,0)</f>
        <v>0</v>
      </c>
      <c r="BJ167" s="10" t="s">
        <v>46</v>
      </c>
      <c r="BK167" s="98">
        <f>ROUND(I167*H167,2)</f>
        <v>0</v>
      </c>
      <c r="BL167" s="10" t="s">
        <v>90</v>
      </c>
      <c r="BM167" s="97" t="s">
        <v>235</v>
      </c>
    </row>
    <row r="168" spans="2:65" s="1" customFormat="1" ht="28.8" x14ac:dyDescent="0.2">
      <c r="B168" s="19"/>
      <c r="D168" s="99" t="s">
        <v>92</v>
      </c>
      <c r="F168" s="100" t="s">
        <v>236</v>
      </c>
      <c r="I168" s="101"/>
      <c r="L168" s="19"/>
      <c r="M168" s="102"/>
      <c r="T168" s="32"/>
      <c r="AT168" s="10" t="s">
        <v>92</v>
      </c>
      <c r="AU168" s="10" t="s">
        <v>48</v>
      </c>
    </row>
    <row r="169" spans="2:65" s="1" customFormat="1" ht="48" x14ac:dyDescent="0.2">
      <c r="B169" s="19"/>
      <c r="D169" s="99" t="s">
        <v>94</v>
      </c>
      <c r="F169" s="103" t="s">
        <v>237</v>
      </c>
      <c r="I169" s="101"/>
      <c r="L169" s="19"/>
      <c r="M169" s="102"/>
      <c r="T169" s="32"/>
      <c r="AT169" s="10" t="s">
        <v>94</v>
      </c>
      <c r="AU169" s="10" t="s">
        <v>48</v>
      </c>
    </row>
    <row r="170" spans="2:65" s="7" customFormat="1" ht="10.199999999999999" x14ac:dyDescent="0.2">
      <c r="B170" s="107"/>
      <c r="D170" s="99" t="s">
        <v>195</v>
      </c>
      <c r="E170" s="108" t="s">
        <v>0</v>
      </c>
      <c r="F170" s="109" t="s">
        <v>238</v>
      </c>
      <c r="H170" s="110">
        <v>344</v>
      </c>
      <c r="I170" s="111"/>
      <c r="L170" s="107"/>
      <c r="M170" s="112"/>
      <c r="T170" s="113"/>
      <c r="AT170" s="108" t="s">
        <v>195</v>
      </c>
      <c r="AU170" s="108" t="s">
        <v>48</v>
      </c>
      <c r="AV170" s="7" t="s">
        <v>48</v>
      </c>
      <c r="AW170" s="7" t="s">
        <v>18</v>
      </c>
      <c r="AX170" s="7" t="s">
        <v>45</v>
      </c>
      <c r="AY170" s="108" t="s">
        <v>84</v>
      </c>
    </row>
    <row r="171" spans="2:65" s="8" customFormat="1" ht="10.199999999999999" x14ac:dyDescent="0.2">
      <c r="B171" s="114"/>
      <c r="D171" s="99" t="s">
        <v>195</v>
      </c>
      <c r="E171" s="115" t="s">
        <v>0</v>
      </c>
      <c r="F171" s="116" t="s">
        <v>198</v>
      </c>
      <c r="H171" s="117">
        <v>344</v>
      </c>
      <c r="I171" s="118"/>
      <c r="L171" s="114"/>
      <c r="M171" s="119"/>
      <c r="T171" s="120"/>
      <c r="AT171" s="115" t="s">
        <v>195</v>
      </c>
      <c r="AU171" s="115" t="s">
        <v>48</v>
      </c>
      <c r="AV171" s="8" t="s">
        <v>90</v>
      </c>
      <c r="AW171" s="8" t="s">
        <v>18</v>
      </c>
      <c r="AX171" s="8" t="s">
        <v>46</v>
      </c>
      <c r="AY171" s="115" t="s">
        <v>84</v>
      </c>
    </row>
    <row r="172" spans="2:65" s="1" customFormat="1" ht="16.5" customHeight="1" x14ac:dyDescent="0.2">
      <c r="B172" s="19"/>
      <c r="C172" s="85" t="s">
        <v>142</v>
      </c>
      <c r="D172" s="85" t="s">
        <v>86</v>
      </c>
      <c r="E172" s="86" t="s">
        <v>239</v>
      </c>
      <c r="F172" s="87" t="s">
        <v>240</v>
      </c>
      <c r="G172" s="88" t="s">
        <v>191</v>
      </c>
      <c r="H172" s="89">
        <v>215</v>
      </c>
      <c r="I172" s="90"/>
      <c r="J172" s="91">
        <f>ROUND(I172*H172,2)</f>
        <v>0</v>
      </c>
      <c r="K172" s="92"/>
      <c r="L172" s="19"/>
      <c r="M172" s="93" t="s">
        <v>0</v>
      </c>
      <c r="N172" s="94" t="s">
        <v>27</v>
      </c>
      <c r="P172" s="95">
        <f>O172*H172</f>
        <v>0</v>
      </c>
      <c r="Q172" s="95">
        <v>0</v>
      </c>
      <c r="R172" s="95">
        <f>Q172*H172</f>
        <v>0</v>
      </c>
      <c r="S172" s="95">
        <v>0</v>
      </c>
      <c r="T172" s="96">
        <f>S172*H172</f>
        <v>0</v>
      </c>
      <c r="AR172" s="97" t="s">
        <v>90</v>
      </c>
      <c r="AT172" s="97" t="s">
        <v>86</v>
      </c>
      <c r="AU172" s="97" t="s">
        <v>48</v>
      </c>
      <c r="AY172" s="10" t="s">
        <v>84</v>
      </c>
      <c r="BE172" s="98">
        <f>IF(N172="základní",J172,0)</f>
        <v>0</v>
      </c>
      <c r="BF172" s="98">
        <f>IF(N172="snížená",J172,0)</f>
        <v>0</v>
      </c>
      <c r="BG172" s="98">
        <f>IF(N172="zákl. přenesená",J172,0)</f>
        <v>0</v>
      </c>
      <c r="BH172" s="98">
        <f>IF(N172="sníž. přenesená",J172,0)</f>
        <v>0</v>
      </c>
      <c r="BI172" s="98">
        <f>IF(N172="nulová",J172,0)</f>
        <v>0</v>
      </c>
      <c r="BJ172" s="10" t="s">
        <v>46</v>
      </c>
      <c r="BK172" s="98">
        <f>ROUND(I172*H172,2)</f>
        <v>0</v>
      </c>
      <c r="BL172" s="10" t="s">
        <v>90</v>
      </c>
      <c r="BM172" s="97" t="s">
        <v>241</v>
      </c>
    </row>
    <row r="173" spans="2:65" s="1" customFormat="1" ht="19.2" x14ac:dyDescent="0.2">
      <c r="B173" s="19"/>
      <c r="D173" s="99" t="s">
        <v>92</v>
      </c>
      <c r="F173" s="100" t="s">
        <v>242</v>
      </c>
      <c r="I173" s="101"/>
      <c r="L173" s="19"/>
      <c r="M173" s="102"/>
      <c r="T173" s="32"/>
      <c r="AT173" s="10" t="s">
        <v>92</v>
      </c>
      <c r="AU173" s="10" t="s">
        <v>48</v>
      </c>
    </row>
    <row r="174" spans="2:65" s="1" customFormat="1" ht="124.8" x14ac:dyDescent="0.2">
      <c r="B174" s="19"/>
      <c r="D174" s="99" t="s">
        <v>94</v>
      </c>
      <c r="F174" s="103" t="s">
        <v>243</v>
      </c>
      <c r="I174" s="101"/>
      <c r="L174" s="19"/>
      <c r="M174" s="102"/>
      <c r="T174" s="32"/>
      <c r="AT174" s="10" t="s">
        <v>94</v>
      </c>
      <c r="AU174" s="10" t="s">
        <v>48</v>
      </c>
    </row>
    <row r="175" spans="2:65" s="6" customFormat="1" ht="20.85" customHeight="1" x14ac:dyDescent="0.25">
      <c r="B175" s="73"/>
      <c r="D175" s="74" t="s">
        <v>44</v>
      </c>
      <c r="E175" s="83" t="s">
        <v>138</v>
      </c>
      <c r="F175" s="83" t="s">
        <v>244</v>
      </c>
      <c r="I175" s="76"/>
      <c r="J175" s="84">
        <f>BK175</f>
        <v>0</v>
      </c>
      <c r="L175" s="73"/>
      <c r="M175" s="78"/>
      <c r="P175" s="79">
        <f>SUM(P176:P188)</f>
        <v>0</v>
      </c>
      <c r="R175" s="79">
        <f>SUM(R176:R188)</f>
        <v>87.166840000000022</v>
      </c>
      <c r="T175" s="80">
        <f>SUM(T176:T188)</f>
        <v>0</v>
      </c>
      <c r="AR175" s="74" t="s">
        <v>46</v>
      </c>
      <c r="AT175" s="81" t="s">
        <v>44</v>
      </c>
      <c r="AU175" s="81" t="s">
        <v>48</v>
      </c>
      <c r="AY175" s="74" t="s">
        <v>84</v>
      </c>
      <c r="BK175" s="82">
        <f>SUM(BK176:BK188)</f>
        <v>0</v>
      </c>
    </row>
    <row r="176" spans="2:65" s="1" customFormat="1" ht="33" customHeight="1" x14ac:dyDescent="0.2">
      <c r="B176" s="19"/>
      <c r="C176" s="85" t="s">
        <v>150</v>
      </c>
      <c r="D176" s="85" t="s">
        <v>86</v>
      </c>
      <c r="E176" s="86" t="s">
        <v>245</v>
      </c>
      <c r="F176" s="87" t="s">
        <v>246</v>
      </c>
      <c r="G176" s="88" t="s">
        <v>176</v>
      </c>
      <c r="H176" s="89">
        <v>552</v>
      </c>
      <c r="I176" s="90"/>
      <c r="J176" s="91">
        <f>ROUND(I176*H176,2)</f>
        <v>0</v>
      </c>
      <c r="K176" s="92"/>
      <c r="L176" s="19"/>
      <c r="M176" s="93" t="s">
        <v>0</v>
      </c>
      <c r="N176" s="94" t="s">
        <v>27</v>
      </c>
      <c r="P176" s="95">
        <f>O176*H176</f>
        <v>0</v>
      </c>
      <c r="Q176" s="95">
        <v>0.1295</v>
      </c>
      <c r="R176" s="95">
        <f>Q176*H176</f>
        <v>71.484000000000009</v>
      </c>
      <c r="S176" s="95">
        <v>0</v>
      </c>
      <c r="T176" s="96">
        <f>S176*H176</f>
        <v>0</v>
      </c>
      <c r="AR176" s="97" t="s">
        <v>90</v>
      </c>
      <c r="AT176" s="97" t="s">
        <v>86</v>
      </c>
      <c r="AU176" s="97" t="s">
        <v>102</v>
      </c>
      <c r="AY176" s="10" t="s">
        <v>84</v>
      </c>
      <c r="BE176" s="98">
        <f>IF(N176="základní",J176,0)</f>
        <v>0</v>
      </c>
      <c r="BF176" s="98">
        <f>IF(N176="snížená",J176,0)</f>
        <v>0</v>
      </c>
      <c r="BG176" s="98">
        <f>IF(N176="zákl. přenesená",J176,0)</f>
        <v>0</v>
      </c>
      <c r="BH176" s="98">
        <f>IF(N176="sníž. přenesená",J176,0)</f>
        <v>0</v>
      </c>
      <c r="BI176" s="98">
        <f>IF(N176="nulová",J176,0)</f>
        <v>0</v>
      </c>
      <c r="BJ176" s="10" t="s">
        <v>46</v>
      </c>
      <c r="BK176" s="98">
        <f>ROUND(I176*H176,2)</f>
        <v>0</v>
      </c>
      <c r="BL176" s="10" t="s">
        <v>90</v>
      </c>
      <c r="BM176" s="97" t="s">
        <v>247</v>
      </c>
    </row>
    <row r="177" spans="2:65" s="1" customFormat="1" ht="38.4" x14ac:dyDescent="0.2">
      <c r="B177" s="19"/>
      <c r="D177" s="99" t="s">
        <v>92</v>
      </c>
      <c r="F177" s="100" t="s">
        <v>248</v>
      </c>
      <c r="I177" s="101"/>
      <c r="L177" s="19"/>
      <c r="M177" s="102"/>
      <c r="T177" s="32"/>
      <c r="AT177" s="10" t="s">
        <v>92</v>
      </c>
      <c r="AU177" s="10" t="s">
        <v>102</v>
      </c>
    </row>
    <row r="178" spans="2:65" s="1" customFormat="1" ht="105.6" x14ac:dyDescent="0.2">
      <c r="B178" s="19"/>
      <c r="D178" s="99" t="s">
        <v>94</v>
      </c>
      <c r="F178" s="103" t="s">
        <v>249</v>
      </c>
      <c r="I178" s="101"/>
      <c r="L178" s="19"/>
      <c r="M178" s="102"/>
      <c r="T178" s="32"/>
      <c r="AT178" s="10" t="s">
        <v>94</v>
      </c>
      <c r="AU178" s="10" t="s">
        <v>102</v>
      </c>
    </row>
    <row r="179" spans="2:65" s="7" customFormat="1" ht="10.199999999999999" x14ac:dyDescent="0.2">
      <c r="B179" s="107"/>
      <c r="D179" s="99" t="s">
        <v>195</v>
      </c>
      <c r="E179" s="108" t="s">
        <v>0</v>
      </c>
      <c r="F179" s="109" t="s">
        <v>250</v>
      </c>
      <c r="H179" s="110">
        <v>552</v>
      </c>
      <c r="I179" s="111"/>
      <c r="L179" s="107"/>
      <c r="M179" s="112"/>
      <c r="T179" s="113"/>
      <c r="AT179" s="108" t="s">
        <v>195</v>
      </c>
      <c r="AU179" s="108" t="s">
        <v>102</v>
      </c>
      <c r="AV179" s="7" t="s">
        <v>48</v>
      </c>
      <c r="AW179" s="7" t="s">
        <v>18</v>
      </c>
      <c r="AX179" s="7" t="s">
        <v>45</v>
      </c>
      <c r="AY179" s="108" t="s">
        <v>84</v>
      </c>
    </row>
    <row r="180" spans="2:65" s="8" customFormat="1" ht="10.199999999999999" x14ac:dyDescent="0.2">
      <c r="B180" s="114"/>
      <c r="D180" s="99" t="s">
        <v>195</v>
      </c>
      <c r="E180" s="115" t="s">
        <v>0</v>
      </c>
      <c r="F180" s="116" t="s">
        <v>198</v>
      </c>
      <c r="H180" s="117">
        <v>552</v>
      </c>
      <c r="I180" s="118"/>
      <c r="L180" s="114"/>
      <c r="M180" s="119"/>
      <c r="T180" s="120"/>
      <c r="AT180" s="115" t="s">
        <v>195</v>
      </c>
      <c r="AU180" s="115" t="s">
        <v>102</v>
      </c>
      <c r="AV180" s="8" t="s">
        <v>90</v>
      </c>
      <c r="AW180" s="8" t="s">
        <v>18</v>
      </c>
      <c r="AX180" s="8" t="s">
        <v>46</v>
      </c>
      <c r="AY180" s="115" t="s">
        <v>84</v>
      </c>
    </row>
    <row r="181" spans="2:65" s="1" customFormat="1" ht="21.75" customHeight="1" x14ac:dyDescent="0.2">
      <c r="B181" s="19"/>
      <c r="C181" s="121" t="s">
        <v>3</v>
      </c>
      <c r="D181" s="121" t="s">
        <v>251</v>
      </c>
      <c r="E181" s="122" t="s">
        <v>252</v>
      </c>
      <c r="F181" s="123" t="s">
        <v>253</v>
      </c>
      <c r="G181" s="124" t="s">
        <v>176</v>
      </c>
      <c r="H181" s="125">
        <v>560</v>
      </c>
      <c r="I181" s="126"/>
      <c r="J181" s="127">
        <f>ROUND(I181*H181,2)</f>
        <v>0</v>
      </c>
      <c r="K181" s="128"/>
      <c r="L181" s="129"/>
      <c r="M181" s="130" t="s">
        <v>0</v>
      </c>
      <c r="N181" s="131" t="s">
        <v>27</v>
      </c>
      <c r="P181" s="95">
        <f>O181*H181</f>
        <v>0</v>
      </c>
      <c r="Q181" s="95">
        <v>2.8000000000000001E-2</v>
      </c>
      <c r="R181" s="95">
        <f>Q181*H181</f>
        <v>15.68</v>
      </c>
      <c r="S181" s="95">
        <v>0</v>
      </c>
      <c r="T181" s="96">
        <f>S181*H181</f>
        <v>0</v>
      </c>
      <c r="AR181" s="97" t="s">
        <v>132</v>
      </c>
      <c r="AT181" s="97" t="s">
        <v>251</v>
      </c>
      <c r="AU181" s="97" t="s">
        <v>102</v>
      </c>
      <c r="AY181" s="10" t="s">
        <v>84</v>
      </c>
      <c r="BE181" s="98">
        <f>IF(N181="základní",J181,0)</f>
        <v>0</v>
      </c>
      <c r="BF181" s="98">
        <f>IF(N181="snížená",J181,0)</f>
        <v>0</v>
      </c>
      <c r="BG181" s="98">
        <f>IF(N181="zákl. přenesená",J181,0)</f>
        <v>0</v>
      </c>
      <c r="BH181" s="98">
        <f>IF(N181="sníž. přenesená",J181,0)</f>
        <v>0</v>
      </c>
      <c r="BI181" s="98">
        <f>IF(N181="nulová",J181,0)</f>
        <v>0</v>
      </c>
      <c r="BJ181" s="10" t="s">
        <v>46</v>
      </c>
      <c r="BK181" s="98">
        <f>ROUND(I181*H181,2)</f>
        <v>0</v>
      </c>
      <c r="BL181" s="10" t="s">
        <v>90</v>
      </c>
      <c r="BM181" s="97" t="s">
        <v>254</v>
      </c>
    </row>
    <row r="182" spans="2:65" s="1" customFormat="1" ht="10.199999999999999" x14ac:dyDescent="0.2">
      <c r="B182" s="19"/>
      <c r="D182" s="99" t="s">
        <v>92</v>
      </c>
      <c r="F182" s="100" t="s">
        <v>255</v>
      </c>
      <c r="I182" s="101"/>
      <c r="L182" s="19"/>
      <c r="M182" s="102"/>
      <c r="T182" s="32"/>
      <c r="AT182" s="10" t="s">
        <v>92</v>
      </c>
      <c r="AU182" s="10" t="s">
        <v>102</v>
      </c>
    </row>
    <row r="183" spans="2:65" s="1" customFormat="1" ht="21.75" customHeight="1" x14ac:dyDescent="0.2">
      <c r="B183" s="19"/>
      <c r="C183" s="85" t="s">
        <v>162</v>
      </c>
      <c r="D183" s="85" t="s">
        <v>86</v>
      </c>
      <c r="E183" s="86" t="s">
        <v>256</v>
      </c>
      <c r="F183" s="87" t="s">
        <v>257</v>
      </c>
      <c r="G183" s="88" t="s">
        <v>176</v>
      </c>
      <c r="H183" s="89">
        <v>142</v>
      </c>
      <c r="I183" s="90"/>
      <c r="J183" s="91">
        <f>ROUND(I183*H183,2)</f>
        <v>0</v>
      </c>
      <c r="K183" s="92"/>
      <c r="L183" s="19"/>
      <c r="M183" s="93" t="s">
        <v>0</v>
      </c>
      <c r="N183" s="94" t="s">
        <v>27</v>
      </c>
      <c r="P183" s="95">
        <f>O183*H183</f>
        <v>0</v>
      </c>
      <c r="Q183" s="95">
        <v>2.0000000000000002E-5</v>
      </c>
      <c r="R183" s="95">
        <f>Q183*H183</f>
        <v>2.8400000000000001E-3</v>
      </c>
      <c r="S183" s="95">
        <v>0</v>
      </c>
      <c r="T183" s="96">
        <f>S183*H183</f>
        <v>0</v>
      </c>
      <c r="AR183" s="97" t="s">
        <v>90</v>
      </c>
      <c r="AT183" s="97" t="s">
        <v>86</v>
      </c>
      <c r="AU183" s="97" t="s">
        <v>102</v>
      </c>
      <c r="AY183" s="10" t="s">
        <v>84</v>
      </c>
      <c r="BE183" s="98">
        <f>IF(N183="základní",J183,0)</f>
        <v>0</v>
      </c>
      <c r="BF183" s="98">
        <f>IF(N183="snížená",J183,0)</f>
        <v>0</v>
      </c>
      <c r="BG183" s="98">
        <f>IF(N183="zákl. přenesená",J183,0)</f>
        <v>0</v>
      </c>
      <c r="BH183" s="98">
        <f>IF(N183="sníž. přenesená",J183,0)</f>
        <v>0</v>
      </c>
      <c r="BI183" s="98">
        <f>IF(N183="nulová",J183,0)</f>
        <v>0</v>
      </c>
      <c r="BJ183" s="10" t="s">
        <v>46</v>
      </c>
      <c r="BK183" s="98">
        <f>ROUND(I183*H183,2)</f>
        <v>0</v>
      </c>
      <c r="BL183" s="10" t="s">
        <v>90</v>
      </c>
      <c r="BM183" s="97" t="s">
        <v>258</v>
      </c>
    </row>
    <row r="184" spans="2:65" s="1" customFormat="1" ht="19.2" x14ac:dyDescent="0.2">
      <c r="B184" s="19"/>
      <c r="D184" s="99" t="s">
        <v>92</v>
      </c>
      <c r="F184" s="100" t="s">
        <v>259</v>
      </c>
      <c r="I184" s="101"/>
      <c r="L184" s="19"/>
      <c r="M184" s="102"/>
      <c r="T184" s="32"/>
      <c r="AT184" s="10" t="s">
        <v>92</v>
      </c>
      <c r="AU184" s="10" t="s">
        <v>102</v>
      </c>
    </row>
    <row r="185" spans="2:65" s="1" customFormat="1" ht="19.2" x14ac:dyDescent="0.2">
      <c r="B185" s="19"/>
      <c r="D185" s="99" t="s">
        <v>94</v>
      </c>
      <c r="F185" s="103" t="s">
        <v>260</v>
      </c>
      <c r="I185" s="101"/>
      <c r="L185" s="19"/>
      <c r="M185" s="102"/>
      <c r="T185" s="32"/>
      <c r="AT185" s="10" t="s">
        <v>94</v>
      </c>
      <c r="AU185" s="10" t="s">
        <v>102</v>
      </c>
    </row>
    <row r="186" spans="2:65" s="9" customFormat="1" ht="10.199999999999999" x14ac:dyDescent="0.2">
      <c r="B186" s="132"/>
      <c r="D186" s="99" t="s">
        <v>195</v>
      </c>
      <c r="E186" s="133" t="s">
        <v>0</v>
      </c>
      <c r="F186" s="134" t="s">
        <v>261</v>
      </c>
      <c r="H186" s="133" t="s">
        <v>0</v>
      </c>
      <c r="I186" s="135"/>
      <c r="L186" s="132"/>
      <c r="M186" s="136"/>
      <c r="T186" s="137"/>
      <c r="AT186" s="133" t="s">
        <v>195</v>
      </c>
      <c r="AU186" s="133" t="s">
        <v>102</v>
      </c>
      <c r="AV186" s="9" t="s">
        <v>46</v>
      </c>
      <c r="AW186" s="9" t="s">
        <v>18</v>
      </c>
      <c r="AX186" s="9" t="s">
        <v>45</v>
      </c>
      <c r="AY186" s="133" t="s">
        <v>84</v>
      </c>
    </row>
    <row r="187" spans="2:65" s="7" customFormat="1" ht="10.199999999999999" x14ac:dyDescent="0.2">
      <c r="B187" s="107"/>
      <c r="D187" s="99" t="s">
        <v>195</v>
      </c>
      <c r="E187" s="108" t="s">
        <v>0</v>
      </c>
      <c r="F187" s="109" t="s">
        <v>262</v>
      </c>
      <c r="H187" s="110">
        <v>142</v>
      </c>
      <c r="I187" s="111"/>
      <c r="L187" s="107"/>
      <c r="M187" s="112"/>
      <c r="T187" s="113"/>
      <c r="AT187" s="108" t="s">
        <v>195</v>
      </c>
      <c r="AU187" s="108" t="s">
        <v>102</v>
      </c>
      <c r="AV187" s="7" t="s">
        <v>48</v>
      </c>
      <c r="AW187" s="7" t="s">
        <v>18</v>
      </c>
      <c r="AX187" s="7" t="s">
        <v>45</v>
      </c>
      <c r="AY187" s="108" t="s">
        <v>84</v>
      </c>
    </row>
    <row r="188" spans="2:65" s="8" customFormat="1" ht="10.199999999999999" x14ac:dyDescent="0.2">
      <c r="B188" s="114"/>
      <c r="D188" s="99" t="s">
        <v>195</v>
      </c>
      <c r="E188" s="115" t="s">
        <v>0</v>
      </c>
      <c r="F188" s="116" t="s">
        <v>198</v>
      </c>
      <c r="H188" s="117">
        <v>142</v>
      </c>
      <c r="I188" s="118"/>
      <c r="L188" s="114"/>
      <c r="M188" s="119"/>
      <c r="T188" s="120"/>
      <c r="AT188" s="115" t="s">
        <v>195</v>
      </c>
      <c r="AU188" s="115" t="s">
        <v>102</v>
      </c>
      <c r="AV188" s="8" t="s">
        <v>90</v>
      </c>
      <c r="AW188" s="8" t="s">
        <v>18</v>
      </c>
      <c r="AX188" s="8" t="s">
        <v>46</v>
      </c>
      <c r="AY188" s="115" t="s">
        <v>84</v>
      </c>
    </row>
    <row r="189" spans="2:65" s="6" customFormat="1" ht="20.85" customHeight="1" x14ac:dyDescent="0.25">
      <c r="B189" s="73"/>
      <c r="D189" s="74" t="s">
        <v>44</v>
      </c>
      <c r="E189" s="83" t="s">
        <v>263</v>
      </c>
      <c r="F189" s="83" t="s">
        <v>264</v>
      </c>
      <c r="I189" s="76"/>
      <c r="J189" s="84">
        <f>BK189</f>
        <v>0</v>
      </c>
      <c r="L189" s="73"/>
      <c r="M189" s="78"/>
      <c r="P189" s="79">
        <f>SUM(P190:P209)</f>
        <v>0</v>
      </c>
      <c r="R189" s="79">
        <f>SUM(R190:R209)</f>
        <v>0</v>
      </c>
      <c r="T189" s="80">
        <f>SUM(T190:T209)</f>
        <v>0</v>
      </c>
      <c r="AR189" s="74" t="s">
        <v>46</v>
      </c>
      <c r="AT189" s="81" t="s">
        <v>44</v>
      </c>
      <c r="AU189" s="81" t="s">
        <v>48</v>
      </c>
      <c r="AY189" s="74" t="s">
        <v>84</v>
      </c>
      <c r="BK189" s="82">
        <f>SUM(BK190:BK209)</f>
        <v>0</v>
      </c>
    </row>
    <row r="190" spans="2:65" s="1" customFormat="1" ht="16.5" customHeight="1" x14ac:dyDescent="0.2">
      <c r="B190" s="19"/>
      <c r="C190" s="85" t="s">
        <v>167</v>
      </c>
      <c r="D190" s="85" t="s">
        <v>86</v>
      </c>
      <c r="E190" s="86" t="s">
        <v>265</v>
      </c>
      <c r="F190" s="87" t="s">
        <v>266</v>
      </c>
      <c r="G190" s="88" t="s">
        <v>112</v>
      </c>
      <c r="H190" s="89">
        <v>302.77800000000002</v>
      </c>
      <c r="I190" s="90"/>
      <c r="J190" s="91">
        <f>ROUND(I190*H190,2)</f>
        <v>0</v>
      </c>
      <c r="K190" s="92"/>
      <c r="L190" s="19"/>
      <c r="M190" s="93" t="s">
        <v>0</v>
      </c>
      <c r="N190" s="94" t="s">
        <v>27</v>
      </c>
      <c r="P190" s="95">
        <f>O190*H190</f>
        <v>0</v>
      </c>
      <c r="Q190" s="95">
        <v>0</v>
      </c>
      <c r="R190" s="95">
        <f>Q190*H190</f>
        <v>0</v>
      </c>
      <c r="S190" s="95">
        <v>0</v>
      </c>
      <c r="T190" s="96">
        <f>S190*H190</f>
        <v>0</v>
      </c>
      <c r="AR190" s="97" t="s">
        <v>90</v>
      </c>
      <c r="AT190" s="97" t="s">
        <v>86</v>
      </c>
      <c r="AU190" s="97" t="s">
        <v>102</v>
      </c>
      <c r="AY190" s="10" t="s">
        <v>84</v>
      </c>
      <c r="BE190" s="98">
        <f>IF(N190="základní",J190,0)</f>
        <v>0</v>
      </c>
      <c r="BF190" s="98">
        <f>IF(N190="snížená",J190,0)</f>
        <v>0</v>
      </c>
      <c r="BG190" s="98">
        <f>IF(N190="zákl. přenesená",J190,0)</f>
        <v>0</v>
      </c>
      <c r="BH190" s="98">
        <f>IF(N190="sníž. přenesená",J190,0)</f>
        <v>0</v>
      </c>
      <c r="BI190" s="98">
        <f>IF(N190="nulová",J190,0)</f>
        <v>0</v>
      </c>
      <c r="BJ190" s="10" t="s">
        <v>46</v>
      </c>
      <c r="BK190" s="98">
        <f>ROUND(I190*H190,2)</f>
        <v>0</v>
      </c>
      <c r="BL190" s="10" t="s">
        <v>90</v>
      </c>
      <c r="BM190" s="97" t="s">
        <v>267</v>
      </c>
    </row>
    <row r="191" spans="2:65" s="1" customFormat="1" ht="19.2" x14ac:dyDescent="0.2">
      <c r="B191" s="19"/>
      <c r="D191" s="99" t="s">
        <v>92</v>
      </c>
      <c r="F191" s="100" t="s">
        <v>268</v>
      </c>
      <c r="I191" s="101"/>
      <c r="L191" s="19"/>
      <c r="M191" s="102"/>
      <c r="T191" s="32"/>
      <c r="AT191" s="10" t="s">
        <v>92</v>
      </c>
      <c r="AU191" s="10" t="s">
        <v>102</v>
      </c>
    </row>
    <row r="192" spans="2:65" s="1" customFormat="1" ht="76.8" x14ac:dyDescent="0.2">
      <c r="B192" s="19"/>
      <c r="D192" s="99" t="s">
        <v>94</v>
      </c>
      <c r="F192" s="103" t="s">
        <v>269</v>
      </c>
      <c r="I192" s="101"/>
      <c r="L192" s="19"/>
      <c r="M192" s="102"/>
      <c r="T192" s="32"/>
      <c r="AT192" s="10" t="s">
        <v>94</v>
      </c>
      <c r="AU192" s="10" t="s">
        <v>102</v>
      </c>
    </row>
    <row r="193" spans="2:65" s="1" customFormat="1" ht="24.15" customHeight="1" x14ac:dyDescent="0.2">
      <c r="B193" s="19"/>
      <c r="C193" s="85" t="s">
        <v>172</v>
      </c>
      <c r="D193" s="85" t="s">
        <v>86</v>
      </c>
      <c r="E193" s="86" t="s">
        <v>270</v>
      </c>
      <c r="F193" s="87" t="s">
        <v>271</v>
      </c>
      <c r="G193" s="88" t="s">
        <v>112</v>
      </c>
      <c r="H193" s="89">
        <v>6055.56</v>
      </c>
      <c r="I193" s="90"/>
      <c r="J193" s="91">
        <f>ROUND(I193*H193,2)</f>
        <v>0</v>
      </c>
      <c r="K193" s="92"/>
      <c r="L193" s="19"/>
      <c r="M193" s="93" t="s">
        <v>0</v>
      </c>
      <c r="N193" s="94" t="s">
        <v>27</v>
      </c>
      <c r="P193" s="95">
        <f>O193*H193</f>
        <v>0</v>
      </c>
      <c r="Q193" s="95">
        <v>0</v>
      </c>
      <c r="R193" s="95">
        <f>Q193*H193</f>
        <v>0</v>
      </c>
      <c r="S193" s="95">
        <v>0</v>
      </c>
      <c r="T193" s="96">
        <f>S193*H193</f>
        <v>0</v>
      </c>
      <c r="AR193" s="97" t="s">
        <v>90</v>
      </c>
      <c r="AT193" s="97" t="s">
        <v>86</v>
      </c>
      <c r="AU193" s="97" t="s">
        <v>102</v>
      </c>
      <c r="AY193" s="10" t="s">
        <v>84</v>
      </c>
      <c r="BE193" s="98">
        <f>IF(N193="základní",J193,0)</f>
        <v>0</v>
      </c>
      <c r="BF193" s="98">
        <f>IF(N193="snížená",J193,0)</f>
        <v>0</v>
      </c>
      <c r="BG193" s="98">
        <f>IF(N193="zákl. přenesená",J193,0)</f>
        <v>0</v>
      </c>
      <c r="BH193" s="98">
        <f>IF(N193="sníž. přenesená",J193,0)</f>
        <v>0</v>
      </c>
      <c r="BI193" s="98">
        <f>IF(N193="nulová",J193,0)</f>
        <v>0</v>
      </c>
      <c r="BJ193" s="10" t="s">
        <v>46</v>
      </c>
      <c r="BK193" s="98">
        <f>ROUND(I193*H193,2)</f>
        <v>0</v>
      </c>
      <c r="BL193" s="10" t="s">
        <v>90</v>
      </c>
      <c r="BM193" s="97" t="s">
        <v>272</v>
      </c>
    </row>
    <row r="194" spans="2:65" s="1" customFormat="1" ht="28.8" x14ac:dyDescent="0.2">
      <c r="B194" s="19"/>
      <c r="D194" s="99" t="s">
        <v>92</v>
      </c>
      <c r="F194" s="100" t="s">
        <v>273</v>
      </c>
      <c r="I194" s="101"/>
      <c r="L194" s="19"/>
      <c r="M194" s="102"/>
      <c r="T194" s="32"/>
      <c r="AT194" s="10" t="s">
        <v>92</v>
      </c>
      <c r="AU194" s="10" t="s">
        <v>102</v>
      </c>
    </row>
    <row r="195" spans="2:65" s="1" customFormat="1" ht="76.8" x14ac:dyDescent="0.2">
      <c r="B195" s="19"/>
      <c r="D195" s="99" t="s">
        <v>94</v>
      </c>
      <c r="F195" s="103" t="s">
        <v>269</v>
      </c>
      <c r="I195" s="101"/>
      <c r="L195" s="19"/>
      <c r="M195" s="102"/>
      <c r="T195" s="32"/>
      <c r="AT195" s="10" t="s">
        <v>94</v>
      </c>
      <c r="AU195" s="10" t="s">
        <v>102</v>
      </c>
    </row>
    <row r="196" spans="2:65" s="7" customFormat="1" ht="10.199999999999999" x14ac:dyDescent="0.2">
      <c r="B196" s="107"/>
      <c r="D196" s="99" t="s">
        <v>195</v>
      </c>
      <c r="F196" s="109" t="s">
        <v>274</v>
      </c>
      <c r="H196" s="110">
        <v>6055.56</v>
      </c>
      <c r="I196" s="111"/>
      <c r="L196" s="107"/>
      <c r="M196" s="112"/>
      <c r="T196" s="113"/>
      <c r="AT196" s="108" t="s">
        <v>195</v>
      </c>
      <c r="AU196" s="108" t="s">
        <v>102</v>
      </c>
      <c r="AV196" s="7" t="s">
        <v>48</v>
      </c>
      <c r="AW196" s="7" t="s">
        <v>1</v>
      </c>
      <c r="AX196" s="7" t="s">
        <v>46</v>
      </c>
      <c r="AY196" s="108" t="s">
        <v>84</v>
      </c>
    </row>
    <row r="197" spans="2:65" s="1" customFormat="1" ht="24.15" customHeight="1" x14ac:dyDescent="0.2">
      <c r="B197" s="19"/>
      <c r="C197" s="85" t="s">
        <v>177</v>
      </c>
      <c r="D197" s="85" t="s">
        <v>86</v>
      </c>
      <c r="E197" s="86" t="s">
        <v>275</v>
      </c>
      <c r="F197" s="87" t="s">
        <v>276</v>
      </c>
      <c r="G197" s="88" t="s">
        <v>112</v>
      </c>
      <c r="H197" s="89">
        <v>302.77800000000002</v>
      </c>
      <c r="I197" s="90"/>
      <c r="J197" s="91">
        <f>ROUND(I197*H197,2)</f>
        <v>0</v>
      </c>
      <c r="K197" s="92"/>
      <c r="L197" s="19"/>
      <c r="M197" s="93" t="s">
        <v>0</v>
      </c>
      <c r="N197" s="94" t="s">
        <v>27</v>
      </c>
      <c r="P197" s="95">
        <f>O197*H197</f>
        <v>0</v>
      </c>
      <c r="Q197" s="95">
        <v>0</v>
      </c>
      <c r="R197" s="95">
        <f>Q197*H197</f>
        <v>0</v>
      </c>
      <c r="S197" s="95">
        <v>0</v>
      </c>
      <c r="T197" s="96">
        <f>S197*H197</f>
        <v>0</v>
      </c>
      <c r="AR197" s="97" t="s">
        <v>90</v>
      </c>
      <c r="AT197" s="97" t="s">
        <v>86</v>
      </c>
      <c r="AU197" s="97" t="s">
        <v>102</v>
      </c>
      <c r="AY197" s="10" t="s">
        <v>84</v>
      </c>
      <c r="BE197" s="98">
        <f>IF(N197="základní",J197,0)</f>
        <v>0</v>
      </c>
      <c r="BF197" s="98">
        <f>IF(N197="snížená",J197,0)</f>
        <v>0</v>
      </c>
      <c r="BG197" s="98">
        <f>IF(N197="zákl. přenesená",J197,0)</f>
        <v>0</v>
      </c>
      <c r="BH197" s="98">
        <f>IF(N197="sníž. přenesená",J197,0)</f>
        <v>0</v>
      </c>
      <c r="BI197" s="98">
        <f>IF(N197="nulová",J197,0)</f>
        <v>0</v>
      </c>
      <c r="BJ197" s="10" t="s">
        <v>46</v>
      </c>
      <c r="BK197" s="98">
        <f>ROUND(I197*H197,2)</f>
        <v>0</v>
      </c>
      <c r="BL197" s="10" t="s">
        <v>90</v>
      </c>
      <c r="BM197" s="97" t="s">
        <v>277</v>
      </c>
    </row>
    <row r="198" spans="2:65" s="1" customFormat="1" ht="19.2" x14ac:dyDescent="0.2">
      <c r="B198" s="19"/>
      <c r="D198" s="99" t="s">
        <v>92</v>
      </c>
      <c r="F198" s="100" t="s">
        <v>278</v>
      </c>
      <c r="I198" s="101"/>
      <c r="L198" s="19"/>
      <c r="M198" s="102"/>
      <c r="T198" s="32"/>
      <c r="AT198" s="10" t="s">
        <v>92</v>
      </c>
      <c r="AU198" s="10" t="s">
        <v>102</v>
      </c>
    </row>
    <row r="199" spans="2:65" s="1" customFormat="1" ht="38.4" x14ac:dyDescent="0.2">
      <c r="B199" s="19"/>
      <c r="D199" s="99" t="s">
        <v>94</v>
      </c>
      <c r="F199" s="103" t="s">
        <v>279</v>
      </c>
      <c r="I199" s="101"/>
      <c r="L199" s="19"/>
      <c r="M199" s="102"/>
      <c r="T199" s="32"/>
      <c r="AT199" s="10" t="s">
        <v>94</v>
      </c>
      <c r="AU199" s="10" t="s">
        <v>102</v>
      </c>
    </row>
    <row r="200" spans="2:65" s="1" customFormat="1" ht="33" customHeight="1" x14ac:dyDescent="0.2">
      <c r="B200" s="19"/>
      <c r="C200" s="85" t="s">
        <v>280</v>
      </c>
      <c r="D200" s="85" t="s">
        <v>86</v>
      </c>
      <c r="E200" s="86" t="s">
        <v>281</v>
      </c>
      <c r="F200" s="87" t="s">
        <v>282</v>
      </c>
      <c r="G200" s="88" t="s">
        <v>112</v>
      </c>
      <c r="H200" s="89">
        <v>33</v>
      </c>
      <c r="I200" s="90"/>
      <c r="J200" s="91">
        <f>ROUND(I200*H200,2)</f>
        <v>0</v>
      </c>
      <c r="K200" s="92"/>
      <c r="L200" s="19"/>
      <c r="M200" s="93" t="s">
        <v>0</v>
      </c>
      <c r="N200" s="94" t="s">
        <v>27</v>
      </c>
      <c r="P200" s="95">
        <f>O200*H200</f>
        <v>0</v>
      </c>
      <c r="Q200" s="95">
        <v>0</v>
      </c>
      <c r="R200" s="95">
        <f>Q200*H200</f>
        <v>0</v>
      </c>
      <c r="S200" s="95">
        <v>0</v>
      </c>
      <c r="T200" s="96">
        <f>S200*H200</f>
        <v>0</v>
      </c>
      <c r="AR200" s="97" t="s">
        <v>90</v>
      </c>
      <c r="AT200" s="97" t="s">
        <v>86</v>
      </c>
      <c r="AU200" s="97" t="s">
        <v>102</v>
      </c>
      <c r="AY200" s="10" t="s">
        <v>84</v>
      </c>
      <c r="BE200" s="98">
        <f>IF(N200="základní",J200,0)</f>
        <v>0</v>
      </c>
      <c r="BF200" s="98">
        <f>IF(N200="snížená",J200,0)</f>
        <v>0</v>
      </c>
      <c r="BG200" s="98">
        <f>IF(N200="zákl. přenesená",J200,0)</f>
        <v>0</v>
      </c>
      <c r="BH200" s="98">
        <f>IF(N200="sníž. přenesená",J200,0)</f>
        <v>0</v>
      </c>
      <c r="BI200" s="98">
        <f>IF(N200="nulová",J200,0)</f>
        <v>0</v>
      </c>
      <c r="BJ200" s="10" t="s">
        <v>46</v>
      </c>
      <c r="BK200" s="98">
        <f>ROUND(I200*H200,2)</f>
        <v>0</v>
      </c>
      <c r="BL200" s="10" t="s">
        <v>90</v>
      </c>
      <c r="BM200" s="97" t="s">
        <v>283</v>
      </c>
    </row>
    <row r="201" spans="2:65" s="1" customFormat="1" ht="28.8" x14ac:dyDescent="0.2">
      <c r="B201" s="19"/>
      <c r="D201" s="99" t="s">
        <v>92</v>
      </c>
      <c r="F201" s="100" t="s">
        <v>284</v>
      </c>
      <c r="I201" s="101"/>
      <c r="L201" s="19"/>
      <c r="M201" s="102"/>
      <c r="T201" s="32"/>
      <c r="AT201" s="10" t="s">
        <v>92</v>
      </c>
      <c r="AU201" s="10" t="s">
        <v>102</v>
      </c>
    </row>
    <row r="202" spans="2:65" s="1" customFormat="1" ht="86.4" x14ac:dyDescent="0.2">
      <c r="B202" s="19"/>
      <c r="D202" s="99" t="s">
        <v>94</v>
      </c>
      <c r="F202" s="103" t="s">
        <v>285</v>
      </c>
      <c r="I202" s="101"/>
      <c r="L202" s="19"/>
      <c r="M202" s="102"/>
      <c r="T202" s="32"/>
      <c r="AT202" s="10" t="s">
        <v>94</v>
      </c>
      <c r="AU202" s="10" t="s">
        <v>102</v>
      </c>
    </row>
    <row r="203" spans="2:65" s="1" customFormat="1" ht="21.75" customHeight="1" x14ac:dyDescent="0.2">
      <c r="B203" s="19"/>
      <c r="C203" s="85" t="s">
        <v>178</v>
      </c>
      <c r="D203" s="85" t="s">
        <v>86</v>
      </c>
      <c r="E203" s="86" t="s">
        <v>286</v>
      </c>
      <c r="F203" s="87" t="s">
        <v>287</v>
      </c>
      <c r="G203" s="88" t="s">
        <v>112</v>
      </c>
      <c r="H203" s="89">
        <v>302.77800000000002</v>
      </c>
      <c r="I203" s="90"/>
      <c r="J203" s="91">
        <f>ROUND(I203*H203,2)</f>
        <v>0</v>
      </c>
      <c r="K203" s="92"/>
      <c r="L203" s="19"/>
      <c r="M203" s="93" t="s">
        <v>0</v>
      </c>
      <c r="N203" s="94" t="s">
        <v>27</v>
      </c>
      <c r="P203" s="95">
        <f>O203*H203</f>
        <v>0</v>
      </c>
      <c r="Q203" s="95">
        <v>0</v>
      </c>
      <c r="R203" s="95">
        <f>Q203*H203</f>
        <v>0</v>
      </c>
      <c r="S203" s="95">
        <v>0</v>
      </c>
      <c r="T203" s="96">
        <f>S203*H203</f>
        <v>0</v>
      </c>
      <c r="AR203" s="97" t="s">
        <v>90</v>
      </c>
      <c r="AT203" s="97" t="s">
        <v>86</v>
      </c>
      <c r="AU203" s="97" t="s">
        <v>102</v>
      </c>
      <c r="AY203" s="10" t="s">
        <v>84</v>
      </c>
      <c r="BE203" s="98">
        <f>IF(N203="základní",J203,0)</f>
        <v>0</v>
      </c>
      <c r="BF203" s="98">
        <f>IF(N203="snížená",J203,0)</f>
        <v>0</v>
      </c>
      <c r="BG203" s="98">
        <f>IF(N203="zákl. přenesená",J203,0)</f>
        <v>0</v>
      </c>
      <c r="BH203" s="98">
        <f>IF(N203="sníž. přenesená",J203,0)</f>
        <v>0</v>
      </c>
      <c r="BI203" s="98">
        <f>IF(N203="nulová",J203,0)</f>
        <v>0</v>
      </c>
      <c r="BJ203" s="10" t="s">
        <v>46</v>
      </c>
      <c r="BK203" s="98">
        <f>ROUND(I203*H203,2)</f>
        <v>0</v>
      </c>
      <c r="BL203" s="10" t="s">
        <v>90</v>
      </c>
      <c r="BM203" s="97" t="s">
        <v>288</v>
      </c>
    </row>
    <row r="204" spans="2:65" s="1" customFormat="1" ht="19.2" x14ac:dyDescent="0.2">
      <c r="B204" s="19"/>
      <c r="D204" s="99" t="s">
        <v>92</v>
      </c>
      <c r="F204" s="100" t="s">
        <v>289</v>
      </c>
      <c r="I204" s="101"/>
      <c r="L204" s="19"/>
      <c r="M204" s="102"/>
      <c r="T204" s="32"/>
      <c r="AT204" s="10" t="s">
        <v>92</v>
      </c>
      <c r="AU204" s="10" t="s">
        <v>102</v>
      </c>
    </row>
    <row r="205" spans="2:65" s="1" customFormat="1" ht="57.6" x14ac:dyDescent="0.2">
      <c r="B205" s="19"/>
      <c r="D205" s="99" t="s">
        <v>94</v>
      </c>
      <c r="F205" s="103" t="s">
        <v>290</v>
      </c>
      <c r="I205" s="101"/>
      <c r="L205" s="19"/>
      <c r="M205" s="102"/>
      <c r="T205" s="32"/>
      <c r="AT205" s="10" t="s">
        <v>94</v>
      </c>
      <c r="AU205" s="10" t="s">
        <v>102</v>
      </c>
    </row>
    <row r="206" spans="2:65" s="1" customFormat="1" ht="24.15" customHeight="1" x14ac:dyDescent="0.2">
      <c r="B206" s="19"/>
      <c r="C206" s="85" t="s">
        <v>291</v>
      </c>
      <c r="D206" s="85" t="s">
        <v>86</v>
      </c>
      <c r="E206" s="86" t="s">
        <v>292</v>
      </c>
      <c r="F206" s="87" t="s">
        <v>293</v>
      </c>
      <c r="G206" s="88" t="s">
        <v>112</v>
      </c>
      <c r="H206" s="89">
        <v>3027.78</v>
      </c>
      <c r="I206" s="90"/>
      <c r="J206" s="91">
        <f>ROUND(I206*H206,2)</f>
        <v>0</v>
      </c>
      <c r="K206" s="92"/>
      <c r="L206" s="19"/>
      <c r="M206" s="93" t="s">
        <v>0</v>
      </c>
      <c r="N206" s="94" t="s">
        <v>27</v>
      </c>
      <c r="P206" s="95">
        <f>O206*H206</f>
        <v>0</v>
      </c>
      <c r="Q206" s="95">
        <v>0</v>
      </c>
      <c r="R206" s="95">
        <f>Q206*H206</f>
        <v>0</v>
      </c>
      <c r="S206" s="95">
        <v>0</v>
      </c>
      <c r="T206" s="96">
        <f>S206*H206</f>
        <v>0</v>
      </c>
      <c r="AR206" s="97" t="s">
        <v>90</v>
      </c>
      <c r="AT206" s="97" t="s">
        <v>86</v>
      </c>
      <c r="AU206" s="97" t="s">
        <v>102</v>
      </c>
      <c r="AY206" s="10" t="s">
        <v>84</v>
      </c>
      <c r="BE206" s="98">
        <f>IF(N206="základní",J206,0)</f>
        <v>0</v>
      </c>
      <c r="BF206" s="98">
        <f>IF(N206="snížená",J206,0)</f>
        <v>0</v>
      </c>
      <c r="BG206" s="98">
        <f>IF(N206="zákl. přenesená",J206,0)</f>
        <v>0</v>
      </c>
      <c r="BH206" s="98">
        <f>IF(N206="sníž. přenesená",J206,0)</f>
        <v>0</v>
      </c>
      <c r="BI206" s="98">
        <f>IF(N206="nulová",J206,0)</f>
        <v>0</v>
      </c>
      <c r="BJ206" s="10" t="s">
        <v>46</v>
      </c>
      <c r="BK206" s="98">
        <f>ROUND(I206*H206,2)</f>
        <v>0</v>
      </c>
      <c r="BL206" s="10" t="s">
        <v>90</v>
      </c>
      <c r="BM206" s="97" t="s">
        <v>294</v>
      </c>
    </row>
    <row r="207" spans="2:65" s="1" customFormat="1" ht="28.8" x14ac:dyDescent="0.2">
      <c r="B207" s="19"/>
      <c r="D207" s="99" t="s">
        <v>92</v>
      </c>
      <c r="F207" s="100" t="s">
        <v>295</v>
      </c>
      <c r="I207" s="101"/>
      <c r="L207" s="19"/>
      <c r="M207" s="102"/>
      <c r="T207" s="32"/>
      <c r="AT207" s="10" t="s">
        <v>92</v>
      </c>
      <c r="AU207" s="10" t="s">
        <v>102</v>
      </c>
    </row>
    <row r="208" spans="2:65" s="1" customFormat="1" ht="57.6" x14ac:dyDescent="0.2">
      <c r="B208" s="19"/>
      <c r="D208" s="99" t="s">
        <v>94</v>
      </c>
      <c r="F208" s="103" t="s">
        <v>290</v>
      </c>
      <c r="I208" s="101"/>
      <c r="L208" s="19"/>
      <c r="M208" s="102"/>
      <c r="T208" s="32"/>
      <c r="AT208" s="10" t="s">
        <v>94</v>
      </c>
      <c r="AU208" s="10" t="s">
        <v>102</v>
      </c>
    </row>
    <row r="209" spans="2:65" s="7" customFormat="1" ht="10.199999999999999" x14ac:dyDescent="0.2">
      <c r="B209" s="107"/>
      <c r="D209" s="99" t="s">
        <v>195</v>
      </c>
      <c r="F209" s="109" t="s">
        <v>296</v>
      </c>
      <c r="H209" s="110">
        <v>3027.78</v>
      </c>
      <c r="I209" s="111"/>
      <c r="L209" s="107"/>
      <c r="M209" s="112"/>
      <c r="T209" s="113"/>
      <c r="AT209" s="108" t="s">
        <v>195</v>
      </c>
      <c r="AU209" s="108" t="s">
        <v>102</v>
      </c>
      <c r="AV209" s="7" t="s">
        <v>48</v>
      </c>
      <c r="AW209" s="7" t="s">
        <v>1</v>
      </c>
      <c r="AX209" s="7" t="s">
        <v>46</v>
      </c>
      <c r="AY209" s="108" t="s">
        <v>84</v>
      </c>
    </row>
    <row r="210" spans="2:65" s="6" customFormat="1" ht="22.8" customHeight="1" x14ac:dyDescent="0.25">
      <c r="B210" s="73"/>
      <c r="D210" s="74" t="s">
        <v>44</v>
      </c>
      <c r="E210" s="83" t="s">
        <v>96</v>
      </c>
      <c r="F210" s="83" t="s">
        <v>97</v>
      </c>
      <c r="I210" s="76"/>
      <c r="J210" s="84">
        <f>BK210</f>
        <v>0</v>
      </c>
      <c r="L210" s="73"/>
      <c r="M210" s="78"/>
      <c r="P210" s="79">
        <f>SUM(P211:P221)</f>
        <v>0</v>
      </c>
      <c r="R210" s="79">
        <f>SUM(R211:R221)</f>
        <v>106.85512500000002</v>
      </c>
      <c r="T210" s="80">
        <f>SUM(T211:T221)</f>
        <v>0</v>
      </c>
      <c r="AR210" s="74" t="s">
        <v>46</v>
      </c>
      <c r="AT210" s="81" t="s">
        <v>44</v>
      </c>
      <c r="AU210" s="81" t="s">
        <v>46</v>
      </c>
      <c r="AY210" s="74" t="s">
        <v>84</v>
      </c>
      <c r="BK210" s="82">
        <f>SUM(BK211:BK221)</f>
        <v>0</v>
      </c>
    </row>
    <row r="211" spans="2:65" s="1" customFormat="1" ht="16.5" customHeight="1" x14ac:dyDescent="0.2">
      <c r="B211" s="19"/>
      <c r="C211" s="85" t="s">
        <v>179</v>
      </c>
      <c r="D211" s="85" t="s">
        <v>86</v>
      </c>
      <c r="E211" s="86" t="s">
        <v>297</v>
      </c>
      <c r="F211" s="87" t="s">
        <v>298</v>
      </c>
      <c r="G211" s="88" t="s">
        <v>89</v>
      </c>
      <c r="H211" s="89">
        <v>476.5</v>
      </c>
      <c r="I211" s="90"/>
      <c r="J211" s="91">
        <f>ROUND(I211*H211,2)</f>
        <v>0</v>
      </c>
      <c r="K211" s="92"/>
      <c r="L211" s="19"/>
      <c r="M211" s="93" t="s">
        <v>0</v>
      </c>
      <c r="N211" s="94" t="s">
        <v>27</v>
      </c>
      <c r="P211" s="95">
        <f>O211*H211</f>
        <v>0</v>
      </c>
      <c r="Q211" s="95">
        <v>0</v>
      </c>
      <c r="R211" s="95">
        <f>Q211*H211</f>
        <v>0</v>
      </c>
      <c r="S211" s="95">
        <v>0</v>
      </c>
      <c r="T211" s="96">
        <f>S211*H211</f>
        <v>0</v>
      </c>
      <c r="AR211" s="97" t="s">
        <v>90</v>
      </c>
      <c r="AT211" s="97" t="s">
        <v>86</v>
      </c>
      <c r="AU211" s="97" t="s">
        <v>48</v>
      </c>
      <c r="AY211" s="10" t="s">
        <v>84</v>
      </c>
      <c r="BE211" s="98">
        <f>IF(N211="základní",J211,0)</f>
        <v>0</v>
      </c>
      <c r="BF211" s="98">
        <f>IF(N211="snížená",J211,0)</f>
        <v>0</v>
      </c>
      <c r="BG211" s="98">
        <f>IF(N211="zákl. přenesená",J211,0)</f>
        <v>0</v>
      </c>
      <c r="BH211" s="98">
        <f>IF(N211="sníž. přenesená",J211,0)</f>
        <v>0</v>
      </c>
      <c r="BI211" s="98">
        <f>IF(N211="nulová",J211,0)</f>
        <v>0</v>
      </c>
      <c r="BJ211" s="10" t="s">
        <v>46</v>
      </c>
      <c r="BK211" s="98">
        <f>ROUND(I211*H211,2)</f>
        <v>0</v>
      </c>
      <c r="BL211" s="10" t="s">
        <v>90</v>
      </c>
      <c r="BM211" s="97" t="s">
        <v>299</v>
      </c>
    </row>
    <row r="212" spans="2:65" s="1" customFormat="1" ht="19.2" x14ac:dyDescent="0.2">
      <c r="B212" s="19"/>
      <c r="D212" s="99" t="s">
        <v>92</v>
      </c>
      <c r="F212" s="100" t="s">
        <v>300</v>
      </c>
      <c r="I212" s="101"/>
      <c r="L212" s="19"/>
      <c r="M212" s="102"/>
      <c r="T212" s="32"/>
      <c r="AT212" s="10" t="s">
        <v>92</v>
      </c>
      <c r="AU212" s="10" t="s">
        <v>48</v>
      </c>
    </row>
    <row r="213" spans="2:65" s="7" customFormat="1" ht="10.199999999999999" x14ac:dyDescent="0.2">
      <c r="B213" s="107"/>
      <c r="D213" s="99" t="s">
        <v>195</v>
      </c>
      <c r="E213" s="108" t="s">
        <v>0</v>
      </c>
      <c r="F213" s="109" t="s">
        <v>301</v>
      </c>
      <c r="H213" s="110">
        <v>476.5</v>
      </c>
      <c r="I213" s="111"/>
      <c r="L213" s="107"/>
      <c r="M213" s="112"/>
      <c r="T213" s="113"/>
      <c r="AT213" s="108" t="s">
        <v>195</v>
      </c>
      <c r="AU213" s="108" t="s">
        <v>48</v>
      </c>
      <c r="AV213" s="7" t="s">
        <v>48</v>
      </c>
      <c r="AW213" s="7" t="s">
        <v>18</v>
      </c>
      <c r="AX213" s="7" t="s">
        <v>45</v>
      </c>
      <c r="AY213" s="108" t="s">
        <v>84</v>
      </c>
    </row>
    <row r="214" spans="2:65" s="8" customFormat="1" ht="10.199999999999999" x14ac:dyDescent="0.2">
      <c r="B214" s="114"/>
      <c r="D214" s="99" t="s">
        <v>195</v>
      </c>
      <c r="E214" s="115" t="s">
        <v>0</v>
      </c>
      <c r="F214" s="116" t="s">
        <v>198</v>
      </c>
      <c r="H214" s="117">
        <v>476.5</v>
      </c>
      <c r="I214" s="118"/>
      <c r="L214" s="114"/>
      <c r="M214" s="119"/>
      <c r="T214" s="120"/>
      <c r="AT214" s="115" t="s">
        <v>195</v>
      </c>
      <c r="AU214" s="115" t="s">
        <v>48</v>
      </c>
      <c r="AV214" s="8" t="s">
        <v>90</v>
      </c>
      <c r="AW214" s="8" t="s">
        <v>18</v>
      </c>
      <c r="AX214" s="8" t="s">
        <v>46</v>
      </c>
      <c r="AY214" s="115" t="s">
        <v>84</v>
      </c>
    </row>
    <row r="215" spans="2:65" s="1" customFormat="1" ht="24.15" customHeight="1" x14ac:dyDescent="0.2">
      <c r="B215" s="19"/>
      <c r="C215" s="85" t="s">
        <v>2</v>
      </c>
      <c r="D215" s="85" t="s">
        <v>86</v>
      </c>
      <c r="E215" s="86" t="s">
        <v>302</v>
      </c>
      <c r="F215" s="87" t="s">
        <v>303</v>
      </c>
      <c r="G215" s="88" t="s">
        <v>89</v>
      </c>
      <c r="H215" s="89">
        <v>476.5</v>
      </c>
      <c r="I215" s="90"/>
      <c r="J215" s="91">
        <f>ROUND(I215*H215,2)</f>
        <v>0</v>
      </c>
      <c r="K215" s="92"/>
      <c r="L215" s="19"/>
      <c r="M215" s="93" t="s">
        <v>0</v>
      </c>
      <c r="N215" s="94" t="s">
        <v>27</v>
      </c>
      <c r="P215" s="95">
        <f>O215*H215</f>
        <v>0</v>
      </c>
      <c r="Q215" s="95">
        <v>8.4250000000000005E-2</v>
      </c>
      <c r="R215" s="95">
        <f>Q215*H215</f>
        <v>40.145125</v>
      </c>
      <c r="S215" s="95">
        <v>0</v>
      </c>
      <c r="T215" s="96">
        <f>S215*H215</f>
        <v>0</v>
      </c>
      <c r="AR215" s="97" t="s">
        <v>90</v>
      </c>
      <c r="AT215" s="97" t="s">
        <v>86</v>
      </c>
      <c r="AU215" s="97" t="s">
        <v>48</v>
      </c>
      <c r="AY215" s="10" t="s">
        <v>84</v>
      </c>
      <c r="BE215" s="98">
        <f>IF(N215="základní",J215,0)</f>
        <v>0</v>
      </c>
      <c r="BF215" s="98">
        <f>IF(N215="snížená",J215,0)</f>
        <v>0</v>
      </c>
      <c r="BG215" s="98">
        <f>IF(N215="zákl. přenesená",J215,0)</f>
        <v>0</v>
      </c>
      <c r="BH215" s="98">
        <f>IF(N215="sníž. přenesená",J215,0)</f>
        <v>0</v>
      </c>
      <c r="BI215" s="98">
        <f>IF(N215="nulová",J215,0)</f>
        <v>0</v>
      </c>
      <c r="BJ215" s="10" t="s">
        <v>46</v>
      </c>
      <c r="BK215" s="98">
        <f>ROUND(I215*H215,2)</f>
        <v>0</v>
      </c>
      <c r="BL215" s="10" t="s">
        <v>90</v>
      </c>
      <c r="BM215" s="97" t="s">
        <v>304</v>
      </c>
    </row>
    <row r="216" spans="2:65" s="1" customFormat="1" ht="48" x14ac:dyDescent="0.2">
      <c r="B216" s="19"/>
      <c r="D216" s="99" t="s">
        <v>92</v>
      </c>
      <c r="F216" s="100" t="s">
        <v>305</v>
      </c>
      <c r="I216" s="101"/>
      <c r="L216" s="19"/>
      <c r="M216" s="102"/>
      <c r="T216" s="32"/>
      <c r="AT216" s="10" t="s">
        <v>92</v>
      </c>
      <c r="AU216" s="10" t="s">
        <v>48</v>
      </c>
    </row>
    <row r="217" spans="2:65" s="1" customFormat="1" ht="124.8" x14ac:dyDescent="0.2">
      <c r="B217" s="19"/>
      <c r="D217" s="99" t="s">
        <v>94</v>
      </c>
      <c r="F217" s="103" t="s">
        <v>306</v>
      </c>
      <c r="I217" s="101"/>
      <c r="L217" s="19"/>
      <c r="M217" s="102"/>
      <c r="T217" s="32"/>
      <c r="AT217" s="10" t="s">
        <v>94</v>
      </c>
      <c r="AU217" s="10" t="s">
        <v>48</v>
      </c>
    </row>
    <row r="218" spans="2:65" s="7" customFormat="1" ht="10.199999999999999" x14ac:dyDescent="0.2">
      <c r="B218" s="107"/>
      <c r="D218" s="99" t="s">
        <v>195</v>
      </c>
      <c r="E218" s="108" t="s">
        <v>0</v>
      </c>
      <c r="F218" s="109" t="s">
        <v>301</v>
      </c>
      <c r="H218" s="110">
        <v>476.5</v>
      </c>
      <c r="I218" s="111"/>
      <c r="L218" s="107"/>
      <c r="M218" s="112"/>
      <c r="T218" s="113"/>
      <c r="AT218" s="108" t="s">
        <v>195</v>
      </c>
      <c r="AU218" s="108" t="s">
        <v>48</v>
      </c>
      <c r="AV218" s="7" t="s">
        <v>48</v>
      </c>
      <c r="AW218" s="7" t="s">
        <v>18</v>
      </c>
      <c r="AX218" s="7" t="s">
        <v>45</v>
      </c>
      <c r="AY218" s="108" t="s">
        <v>84</v>
      </c>
    </row>
    <row r="219" spans="2:65" s="8" customFormat="1" ht="10.199999999999999" x14ac:dyDescent="0.2">
      <c r="B219" s="114"/>
      <c r="D219" s="99" t="s">
        <v>195</v>
      </c>
      <c r="E219" s="115" t="s">
        <v>0</v>
      </c>
      <c r="F219" s="116" t="s">
        <v>198</v>
      </c>
      <c r="H219" s="117">
        <v>476.5</v>
      </c>
      <c r="I219" s="118"/>
      <c r="L219" s="114"/>
      <c r="M219" s="119"/>
      <c r="T219" s="120"/>
      <c r="AT219" s="115" t="s">
        <v>195</v>
      </c>
      <c r="AU219" s="115" t="s">
        <v>48</v>
      </c>
      <c r="AV219" s="8" t="s">
        <v>90</v>
      </c>
      <c r="AW219" s="8" t="s">
        <v>18</v>
      </c>
      <c r="AX219" s="8" t="s">
        <v>46</v>
      </c>
      <c r="AY219" s="115" t="s">
        <v>84</v>
      </c>
    </row>
    <row r="220" spans="2:65" s="1" customFormat="1" ht="16.5" customHeight="1" x14ac:dyDescent="0.2">
      <c r="B220" s="19"/>
      <c r="C220" s="121" t="s">
        <v>180</v>
      </c>
      <c r="D220" s="121" t="s">
        <v>251</v>
      </c>
      <c r="E220" s="122" t="s">
        <v>307</v>
      </c>
      <c r="F220" s="123" t="s">
        <v>308</v>
      </c>
      <c r="G220" s="124" t="s">
        <v>89</v>
      </c>
      <c r="H220" s="125">
        <v>476.5</v>
      </c>
      <c r="I220" s="126"/>
      <c r="J220" s="127">
        <f>ROUND(I220*H220,2)</f>
        <v>0</v>
      </c>
      <c r="K220" s="128"/>
      <c r="L220" s="129"/>
      <c r="M220" s="130" t="s">
        <v>0</v>
      </c>
      <c r="N220" s="131" t="s">
        <v>27</v>
      </c>
      <c r="P220" s="95">
        <f>O220*H220</f>
        <v>0</v>
      </c>
      <c r="Q220" s="95">
        <v>0.14000000000000001</v>
      </c>
      <c r="R220" s="95">
        <f>Q220*H220</f>
        <v>66.710000000000008</v>
      </c>
      <c r="S220" s="95">
        <v>0</v>
      </c>
      <c r="T220" s="96">
        <f>S220*H220</f>
        <v>0</v>
      </c>
      <c r="AR220" s="97" t="s">
        <v>132</v>
      </c>
      <c r="AT220" s="97" t="s">
        <v>251</v>
      </c>
      <c r="AU220" s="97" t="s">
        <v>48</v>
      </c>
      <c r="AY220" s="10" t="s">
        <v>84</v>
      </c>
      <c r="BE220" s="98">
        <f>IF(N220="základní",J220,0)</f>
        <v>0</v>
      </c>
      <c r="BF220" s="98">
        <f>IF(N220="snížená",J220,0)</f>
        <v>0</v>
      </c>
      <c r="BG220" s="98">
        <f>IF(N220="zákl. přenesená",J220,0)</f>
        <v>0</v>
      </c>
      <c r="BH220" s="98">
        <f>IF(N220="sníž. přenesená",J220,0)</f>
        <v>0</v>
      </c>
      <c r="BI220" s="98">
        <f>IF(N220="nulová",J220,0)</f>
        <v>0</v>
      </c>
      <c r="BJ220" s="10" t="s">
        <v>46</v>
      </c>
      <c r="BK220" s="98">
        <f>ROUND(I220*H220,2)</f>
        <v>0</v>
      </c>
      <c r="BL220" s="10" t="s">
        <v>90</v>
      </c>
      <c r="BM220" s="97" t="s">
        <v>309</v>
      </c>
    </row>
    <row r="221" spans="2:65" s="1" customFormat="1" ht="10.199999999999999" x14ac:dyDescent="0.2">
      <c r="B221" s="19"/>
      <c r="D221" s="99" t="s">
        <v>92</v>
      </c>
      <c r="F221" s="100" t="s">
        <v>310</v>
      </c>
      <c r="I221" s="101"/>
      <c r="L221" s="19"/>
      <c r="M221" s="102"/>
      <c r="T221" s="32"/>
      <c r="AT221" s="10" t="s">
        <v>92</v>
      </c>
      <c r="AU221" s="10" t="s">
        <v>48</v>
      </c>
    </row>
    <row r="222" spans="2:65" s="6" customFormat="1" ht="22.8" customHeight="1" x14ac:dyDescent="0.25">
      <c r="B222" s="73"/>
      <c r="D222" s="74" t="s">
        <v>44</v>
      </c>
      <c r="E222" s="83" t="s">
        <v>108</v>
      </c>
      <c r="F222" s="83" t="s">
        <v>109</v>
      </c>
      <c r="I222" s="76"/>
      <c r="J222" s="84">
        <f>BK222</f>
        <v>0</v>
      </c>
      <c r="L222" s="73"/>
      <c r="M222" s="78"/>
      <c r="P222" s="79">
        <f>SUM(P223:P232)</f>
        <v>0</v>
      </c>
      <c r="R222" s="79">
        <f>SUM(R223:R232)</f>
        <v>0</v>
      </c>
      <c r="T222" s="80">
        <f>SUM(T223:T232)</f>
        <v>0</v>
      </c>
      <c r="AR222" s="74" t="s">
        <v>46</v>
      </c>
      <c r="AT222" s="81" t="s">
        <v>44</v>
      </c>
      <c r="AU222" s="81" t="s">
        <v>46</v>
      </c>
      <c r="AY222" s="74" t="s">
        <v>84</v>
      </c>
      <c r="BK222" s="82">
        <f>SUM(BK223:BK232)</f>
        <v>0</v>
      </c>
    </row>
    <row r="223" spans="2:65" s="1" customFormat="1" ht="16.5" customHeight="1" x14ac:dyDescent="0.2">
      <c r="B223" s="19"/>
      <c r="C223" s="85" t="s">
        <v>311</v>
      </c>
      <c r="D223" s="85" t="s">
        <v>86</v>
      </c>
      <c r="E223" s="86" t="s">
        <v>110</v>
      </c>
      <c r="F223" s="87" t="s">
        <v>111</v>
      </c>
      <c r="G223" s="88" t="s">
        <v>112</v>
      </c>
      <c r="H223" s="89">
        <v>194.02199999999999</v>
      </c>
      <c r="I223" s="90"/>
      <c r="J223" s="91">
        <f>ROUND(I223*H223,2)</f>
        <v>0</v>
      </c>
      <c r="K223" s="92"/>
      <c r="L223" s="19"/>
      <c r="M223" s="93" t="s">
        <v>0</v>
      </c>
      <c r="N223" s="94" t="s">
        <v>27</v>
      </c>
      <c r="P223" s="95">
        <f>O223*H223</f>
        <v>0</v>
      </c>
      <c r="Q223" s="95">
        <v>0</v>
      </c>
      <c r="R223" s="95">
        <f>Q223*H223</f>
        <v>0</v>
      </c>
      <c r="S223" s="95">
        <v>0</v>
      </c>
      <c r="T223" s="96">
        <f>S223*H223</f>
        <v>0</v>
      </c>
      <c r="AR223" s="97" t="s">
        <v>90</v>
      </c>
      <c r="AT223" s="97" t="s">
        <v>86</v>
      </c>
      <c r="AU223" s="97" t="s">
        <v>48</v>
      </c>
      <c r="AY223" s="10" t="s">
        <v>84</v>
      </c>
      <c r="BE223" s="98">
        <f>IF(N223="základní",J223,0)</f>
        <v>0</v>
      </c>
      <c r="BF223" s="98">
        <f>IF(N223="snížená",J223,0)</f>
        <v>0</v>
      </c>
      <c r="BG223" s="98">
        <f>IF(N223="zákl. přenesená",J223,0)</f>
        <v>0</v>
      </c>
      <c r="BH223" s="98">
        <f>IF(N223="sníž. přenesená",J223,0)</f>
        <v>0</v>
      </c>
      <c r="BI223" s="98">
        <f>IF(N223="nulová",J223,0)</f>
        <v>0</v>
      </c>
      <c r="BJ223" s="10" t="s">
        <v>46</v>
      </c>
      <c r="BK223" s="98">
        <f>ROUND(I223*H223,2)</f>
        <v>0</v>
      </c>
      <c r="BL223" s="10" t="s">
        <v>90</v>
      </c>
      <c r="BM223" s="97" t="s">
        <v>312</v>
      </c>
    </row>
    <row r="224" spans="2:65" s="1" customFormat="1" ht="38.4" x14ac:dyDescent="0.2">
      <c r="B224" s="19"/>
      <c r="D224" s="99" t="s">
        <v>92</v>
      </c>
      <c r="F224" s="100" t="s">
        <v>114</v>
      </c>
      <c r="I224" s="101"/>
      <c r="L224" s="19"/>
      <c r="M224" s="102"/>
      <c r="T224" s="32"/>
      <c r="AT224" s="10" t="s">
        <v>92</v>
      </c>
      <c r="AU224" s="10" t="s">
        <v>48</v>
      </c>
    </row>
    <row r="225" spans="2:65" s="1" customFormat="1" ht="76.8" x14ac:dyDescent="0.2">
      <c r="B225" s="19"/>
      <c r="D225" s="99" t="s">
        <v>94</v>
      </c>
      <c r="F225" s="103" t="s">
        <v>115</v>
      </c>
      <c r="I225" s="101"/>
      <c r="L225" s="19"/>
      <c r="M225" s="102"/>
      <c r="T225" s="32"/>
      <c r="AT225" s="10" t="s">
        <v>94</v>
      </c>
      <c r="AU225" s="10" t="s">
        <v>48</v>
      </c>
    </row>
    <row r="226" spans="2:65" s="1" customFormat="1" ht="24.15" customHeight="1" x14ac:dyDescent="0.2">
      <c r="B226" s="19"/>
      <c r="C226" s="85" t="s">
        <v>181</v>
      </c>
      <c r="D226" s="85" t="s">
        <v>86</v>
      </c>
      <c r="E226" s="86" t="s">
        <v>116</v>
      </c>
      <c r="F226" s="87" t="s">
        <v>117</v>
      </c>
      <c r="G226" s="88" t="s">
        <v>112</v>
      </c>
      <c r="H226" s="89">
        <v>194.02199999999999</v>
      </c>
      <c r="I226" s="90"/>
      <c r="J226" s="91">
        <f>ROUND(I226*H226,2)</f>
        <v>0</v>
      </c>
      <c r="K226" s="92"/>
      <c r="L226" s="19"/>
      <c r="M226" s="93" t="s">
        <v>0</v>
      </c>
      <c r="N226" s="94" t="s">
        <v>27</v>
      </c>
      <c r="P226" s="95">
        <f>O226*H226</f>
        <v>0</v>
      </c>
      <c r="Q226" s="95">
        <v>0</v>
      </c>
      <c r="R226" s="95">
        <f>Q226*H226</f>
        <v>0</v>
      </c>
      <c r="S226" s="95">
        <v>0</v>
      </c>
      <c r="T226" s="96">
        <f>S226*H226</f>
        <v>0</v>
      </c>
      <c r="AR226" s="97" t="s">
        <v>90</v>
      </c>
      <c r="AT226" s="97" t="s">
        <v>86</v>
      </c>
      <c r="AU226" s="97" t="s">
        <v>48</v>
      </c>
      <c r="AY226" s="10" t="s">
        <v>84</v>
      </c>
      <c r="BE226" s="98">
        <f>IF(N226="základní",J226,0)</f>
        <v>0</v>
      </c>
      <c r="BF226" s="98">
        <f>IF(N226="snížená",J226,0)</f>
        <v>0</v>
      </c>
      <c r="BG226" s="98">
        <f>IF(N226="zákl. přenesená",J226,0)</f>
        <v>0</v>
      </c>
      <c r="BH226" s="98">
        <f>IF(N226="sníž. přenesená",J226,0)</f>
        <v>0</v>
      </c>
      <c r="BI226" s="98">
        <f>IF(N226="nulová",J226,0)</f>
        <v>0</v>
      </c>
      <c r="BJ226" s="10" t="s">
        <v>46</v>
      </c>
      <c r="BK226" s="98">
        <f>ROUND(I226*H226,2)</f>
        <v>0</v>
      </c>
      <c r="BL226" s="10" t="s">
        <v>90</v>
      </c>
      <c r="BM226" s="97" t="s">
        <v>313</v>
      </c>
    </row>
    <row r="227" spans="2:65" s="1" customFormat="1" ht="38.4" x14ac:dyDescent="0.2">
      <c r="B227" s="19"/>
      <c r="D227" s="99" t="s">
        <v>92</v>
      </c>
      <c r="F227" s="100" t="s">
        <v>119</v>
      </c>
      <c r="I227" s="101"/>
      <c r="L227" s="19"/>
      <c r="M227" s="102"/>
      <c r="T227" s="32"/>
      <c r="AT227" s="10" t="s">
        <v>92</v>
      </c>
      <c r="AU227" s="10" t="s">
        <v>48</v>
      </c>
    </row>
    <row r="228" spans="2:65" s="1" customFormat="1" ht="76.8" x14ac:dyDescent="0.2">
      <c r="B228" s="19"/>
      <c r="D228" s="99" t="s">
        <v>94</v>
      </c>
      <c r="F228" s="103" t="s">
        <v>115</v>
      </c>
      <c r="I228" s="101"/>
      <c r="L228" s="19"/>
      <c r="M228" s="102"/>
      <c r="T228" s="32"/>
      <c r="AT228" s="10" t="s">
        <v>94</v>
      </c>
      <c r="AU228" s="10" t="s">
        <v>48</v>
      </c>
    </row>
    <row r="229" spans="2:65" s="1" customFormat="1" ht="24.15" customHeight="1" x14ac:dyDescent="0.2">
      <c r="B229" s="19"/>
      <c r="C229" s="85" t="s">
        <v>314</v>
      </c>
      <c r="D229" s="85" t="s">
        <v>86</v>
      </c>
      <c r="E229" s="86" t="s">
        <v>121</v>
      </c>
      <c r="F229" s="87" t="s">
        <v>122</v>
      </c>
      <c r="G229" s="88" t="s">
        <v>112</v>
      </c>
      <c r="H229" s="89">
        <v>290</v>
      </c>
      <c r="I229" s="90"/>
      <c r="J229" s="91">
        <f>ROUND(I229*H229,2)</f>
        <v>0</v>
      </c>
      <c r="K229" s="92"/>
      <c r="L229" s="19"/>
      <c r="M229" s="93" t="s">
        <v>0</v>
      </c>
      <c r="N229" s="94" t="s">
        <v>27</v>
      </c>
      <c r="P229" s="95">
        <f>O229*H229</f>
        <v>0</v>
      </c>
      <c r="Q229" s="95">
        <v>0</v>
      </c>
      <c r="R229" s="95">
        <f>Q229*H229</f>
        <v>0</v>
      </c>
      <c r="S229" s="95">
        <v>0</v>
      </c>
      <c r="T229" s="96">
        <f>S229*H229</f>
        <v>0</v>
      </c>
      <c r="AR229" s="97" t="s">
        <v>90</v>
      </c>
      <c r="AT229" s="97" t="s">
        <v>86</v>
      </c>
      <c r="AU229" s="97" t="s">
        <v>48</v>
      </c>
      <c r="AY229" s="10" t="s">
        <v>84</v>
      </c>
      <c r="BE229" s="98">
        <f>IF(N229="základní",J229,0)</f>
        <v>0</v>
      </c>
      <c r="BF229" s="98">
        <f>IF(N229="snížená",J229,0)</f>
        <v>0</v>
      </c>
      <c r="BG229" s="98">
        <f>IF(N229="zákl. přenesená",J229,0)</f>
        <v>0</v>
      </c>
      <c r="BH229" s="98">
        <f>IF(N229="sníž. přenesená",J229,0)</f>
        <v>0</v>
      </c>
      <c r="BI229" s="98">
        <f>IF(N229="nulová",J229,0)</f>
        <v>0</v>
      </c>
      <c r="BJ229" s="10" t="s">
        <v>46</v>
      </c>
      <c r="BK229" s="98">
        <f>ROUND(I229*H229,2)</f>
        <v>0</v>
      </c>
      <c r="BL229" s="10" t="s">
        <v>90</v>
      </c>
      <c r="BM229" s="97" t="s">
        <v>315</v>
      </c>
    </row>
    <row r="230" spans="2:65" s="1" customFormat="1" ht="19.2" x14ac:dyDescent="0.2">
      <c r="B230" s="19"/>
      <c r="D230" s="99" t="s">
        <v>92</v>
      </c>
      <c r="F230" s="100" t="s">
        <v>124</v>
      </c>
      <c r="I230" s="101"/>
      <c r="L230" s="19"/>
      <c r="M230" s="102"/>
      <c r="T230" s="32"/>
      <c r="AT230" s="10" t="s">
        <v>92</v>
      </c>
      <c r="AU230" s="10" t="s">
        <v>48</v>
      </c>
    </row>
    <row r="231" spans="2:65" s="1" customFormat="1" ht="33" customHeight="1" x14ac:dyDescent="0.2">
      <c r="B231" s="19"/>
      <c r="C231" s="85" t="s">
        <v>182</v>
      </c>
      <c r="D231" s="85" t="s">
        <v>86</v>
      </c>
      <c r="E231" s="86" t="s">
        <v>126</v>
      </c>
      <c r="F231" s="87" t="s">
        <v>127</v>
      </c>
      <c r="G231" s="88" t="s">
        <v>112</v>
      </c>
      <c r="H231" s="89">
        <v>290</v>
      </c>
      <c r="I231" s="90"/>
      <c r="J231" s="91">
        <f>ROUND(I231*H231,2)</f>
        <v>0</v>
      </c>
      <c r="K231" s="92"/>
      <c r="L231" s="19"/>
      <c r="M231" s="93" t="s">
        <v>0</v>
      </c>
      <c r="N231" s="94" t="s">
        <v>27</v>
      </c>
      <c r="P231" s="95">
        <f>O231*H231</f>
        <v>0</v>
      </c>
      <c r="Q231" s="95">
        <v>0</v>
      </c>
      <c r="R231" s="95">
        <f>Q231*H231</f>
        <v>0</v>
      </c>
      <c r="S231" s="95">
        <v>0</v>
      </c>
      <c r="T231" s="96">
        <f>S231*H231</f>
        <v>0</v>
      </c>
      <c r="AR231" s="97" t="s">
        <v>90</v>
      </c>
      <c r="AT231" s="97" t="s">
        <v>86</v>
      </c>
      <c r="AU231" s="97" t="s">
        <v>48</v>
      </c>
      <c r="AY231" s="10" t="s">
        <v>84</v>
      </c>
      <c r="BE231" s="98">
        <f>IF(N231="základní",J231,0)</f>
        <v>0</v>
      </c>
      <c r="BF231" s="98">
        <f>IF(N231="snížená",J231,0)</f>
        <v>0</v>
      </c>
      <c r="BG231" s="98">
        <f>IF(N231="zákl. přenesená",J231,0)</f>
        <v>0</v>
      </c>
      <c r="BH231" s="98">
        <f>IF(N231="sníž. přenesená",J231,0)</f>
        <v>0</v>
      </c>
      <c r="BI231" s="98">
        <f>IF(N231="nulová",J231,0)</f>
        <v>0</v>
      </c>
      <c r="BJ231" s="10" t="s">
        <v>46</v>
      </c>
      <c r="BK231" s="98">
        <f>ROUND(I231*H231,2)</f>
        <v>0</v>
      </c>
      <c r="BL231" s="10" t="s">
        <v>90</v>
      </c>
      <c r="BM231" s="97" t="s">
        <v>316</v>
      </c>
    </row>
    <row r="232" spans="2:65" s="1" customFormat="1" ht="28.8" x14ac:dyDescent="0.2">
      <c r="B232" s="19"/>
      <c r="D232" s="99" t="s">
        <v>92</v>
      </c>
      <c r="F232" s="100" t="s">
        <v>129</v>
      </c>
      <c r="I232" s="101"/>
      <c r="L232" s="19"/>
      <c r="M232" s="102"/>
      <c r="T232" s="32"/>
      <c r="AT232" s="10" t="s">
        <v>92</v>
      </c>
      <c r="AU232" s="10" t="s">
        <v>48</v>
      </c>
    </row>
    <row r="233" spans="2:65" s="6" customFormat="1" ht="25.95" customHeight="1" x14ac:dyDescent="0.25">
      <c r="B233" s="73"/>
      <c r="D233" s="74" t="s">
        <v>44</v>
      </c>
      <c r="E233" s="75" t="s">
        <v>317</v>
      </c>
      <c r="F233" s="75" t="s">
        <v>318</v>
      </c>
      <c r="I233" s="76"/>
      <c r="J233" s="77">
        <f>BK233</f>
        <v>0</v>
      </c>
      <c r="L233" s="73"/>
      <c r="M233" s="78"/>
      <c r="P233" s="79">
        <f>P234</f>
        <v>0</v>
      </c>
      <c r="R233" s="79">
        <f>R234</f>
        <v>0</v>
      </c>
      <c r="T233" s="80">
        <f>T234</f>
        <v>4.8959999999999999</v>
      </c>
      <c r="AR233" s="74" t="s">
        <v>48</v>
      </c>
      <c r="AT233" s="81" t="s">
        <v>44</v>
      </c>
      <c r="AU233" s="81" t="s">
        <v>45</v>
      </c>
      <c r="AY233" s="74" t="s">
        <v>84</v>
      </c>
      <c r="BK233" s="82">
        <f>BK234</f>
        <v>0</v>
      </c>
    </row>
    <row r="234" spans="2:65" s="6" customFormat="1" ht="22.8" customHeight="1" x14ac:dyDescent="0.25">
      <c r="B234" s="73"/>
      <c r="D234" s="74" t="s">
        <v>44</v>
      </c>
      <c r="E234" s="83" t="s">
        <v>319</v>
      </c>
      <c r="F234" s="83" t="s">
        <v>320</v>
      </c>
      <c r="I234" s="76"/>
      <c r="J234" s="84">
        <f>BK234</f>
        <v>0</v>
      </c>
      <c r="L234" s="73"/>
      <c r="M234" s="78"/>
      <c r="P234" s="79">
        <f>SUM(P235:P236)</f>
        <v>0</v>
      </c>
      <c r="R234" s="79">
        <f>SUM(R235:R236)</f>
        <v>0</v>
      </c>
      <c r="T234" s="80">
        <f>SUM(T235:T236)</f>
        <v>4.8959999999999999</v>
      </c>
      <c r="AR234" s="74" t="s">
        <v>48</v>
      </c>
      <c r="AT234" s="81" t="s">
        <v>44</v>
      </c>
      <c r="AU234" s="81" t="s">
        <v>46</v>
      </c>
      <c r="AY234" s="74" t="s">
        <v>84</v>
      </c>
      <c r="BK234" s="82">
        <f>SUM(BK235:BK236)</f>
        <v>0</v>
      </c>
    </row>
    <row r="235" spans="2:65" s="1" customFormat="1" ht="24.15" customHeight="1" x14ac:dyDescent="0.2">
      <c r="B235" s="19"/>
      <c r="C235" s="85" t="s">
        <v>321</v>
      </c>
      <c r="D235" s="85" t="s">
        <v>86</v>
      </c>
      <c r="E235" s="86" t="s">
        <v>322</v>
      </c>
      <c r="F235" s="87" t="s">
        <v>323</v>
      </c>
      <c r="G235" s="88" t="s">
        <v>176</v>
      </c>
      <c r="H235" s="89">
        <v>306</v>
      </c>
      <c r="I235" s="90"/>
      <c r="J235" s="91">
        <f>ROUND(I235*H235,2)</f>
        <v>0</v>
      </c>
      <c r="K235" s="92"/>
      <c r="L235" s="19"/>
      <c r="M235" s="93" t="s">
        <v>0</v>
      </c>
      <c r="N235" s="94" t="s">
        <v>27</v>
      </c>
      <c r="P235" s="95">
        <f>O235*H235</f>
        <v>0</v>
      </c>
      <c r="Q235" s="95">
        <v>0</v>
      </c>
      <c r="R235" s="95">
        <f>Q235*H235</f>
        <v>0</v>
      </c>
      <c r="S235" s="95">
        <v>1.6E-2</v>
      </c>
      <c r="T235" s="96">
        <f>S235*H235</f>
        <v>4.8959999999999999</v>
      </c>
      <c r="AR235" s="97" t="s">
        <v>177</v>
      </c>
      <c r="AT235" s="97" t="s">
        <v>86</v>
      </c>
      <c r="AU235" s="97" t="s">
        <v>48</v>
      </c>
      <c r="AY235" s="10" t="s">
        <v>84</v>
      </c>
      <c r="BE235" s="98">
        <f>IF(N235="základní",J235,0)</f>
        <v>0</v>
      </c>
      <c r="BF235" s="98">
        <f>IF(N235="snížená",J235,0)</f>
        <v>0</v>
      </c>
      <c r="BG235" s="98">
        <f>IF(N235="zákl. přenesená",J235,0)</f>
        <v>0</v>
      </c>
      <c r="BH235" s="98">
        <f>IF(N235="sníž. přenesená",J235,0)</f>
        <v>0</v>
      </c>
      <c r="BI235" s="98">
        <f>IF(N235="nulová",J235,0)</f>
        <v>0</v>
      </c>
      <c r="BJ235" s="10" t="s">
        <v>46</v>
      </c>
      <c r="BK235" s="98">
        <f>ROUND(I235*H235,2)</f>
        <v>0</v>
      </c>
      <c r="BL235" s="10" t="s">
        <v>177</v>
      </c>
      <c r="BM235" s="97" t="s">
        <v>324</v>
      </c>
    </row>
    <row r="236" spans="2:65" s="1" customFormat="1" ht="19.2" x14ac:dyDescent="0.2">
      <c r="B236" s="19"/>
      <c r="D236" s="99" t="s">
        <v>92</v>
      </c>
      <c r="F236" s="100" t="s">
        <v>325</v>
      </c>
      <c r="I236" s="101"/>
      <c r="L236" s="19"/>
      <c r="M236" s="102"/>
      <c r="T236" s="32"/>
      <c r="AT236" s="10" t="s">
        <v>92</v>
      </c>
      <c r="AU236" s="10" t="s">
        <v>48</v>
      </c>
    </row>
    <row r="237" spans="2:65" s="6" customFormat="1" ht="25.95" customHeight="1" x14ac:dyDescent="0.25">
      <c r="B237" s="73"/>
      <c r="D237" s="74" t="s">
        <v>44</v>
      </c>
      <c r="E237" s="75" t="s">
        <v>130</v>
      </c>
      <c r="F237" s="75" t="s">
        <v>131</v>
      </c>
      <c r="I237" s="76"/>
      <c r="J237" s="77">
        <f>BK237</f>
        <v>0</v>
      </c>
      <c r="L237" s="73"/>
      <c r="M237" s="78"/>
      <c r="P237" s="79">
        <f>SUM(P238:P239)</f>
        <v>0</v>
      </c>
      <c r="R237" s="79">
        <f>SUM(R238:R239)</f>
        <v>0</v>
      </c>
      <c r="T237" s="80">
        <f>SUM(T238:T239)</f>
        <v>0</v>
      </c>
      <c r="AR237" s="74" t="s">
        <v>90</v>
      </c>
      <c r="AT237" s="81" t="s">
        <v>44</v>
      </c>
      <c r="AU237" s="81" t="s">
        <v>45</v>
      </c>
      <c r="AY237" s="74" t="s">
        <v>84</v>
      </c>
      <c r="BK237" s="82">
        <f>SUM(BK238:BK239)</f>
        <v>0</v>
      </c>
    </row>
    <row r="238" spans="2:65" s="1" customFormat="1" ht="114.9" customHeight="1" x14ac:dyDescent="0.2">
      <c r="B238" s="19"/>
      <c r="C238" s="85" t="s">
        <v>326</v>
      </c>
      <c r="D238" s="85" t="s">
        <v>86</v>
      </c>
      <c r="E238" s="86" t="s">
        <v>327</v>
      </c>
      <c r="F238" s="87" t="s">
        <v>328</v>
      </c>
      <c r="G238" s="88" t="s">
        <v>175</v>
      </c>
      <c r="H238" s="89">
        <v>2</v>
      </c>
      <c r="I238" s="90"/>
      <c r="J238" s="91">
        <f>ROUND(I238*H238,2)</f>
        <v>0</v>
      </c>
      <c r="K238" s="92"/>
      <c r="L238" s="19"/>
      <c r="M238" s="93" t="s">
        <v>0</v>
      </c>
      <c r="N238" s="94" t="s">
        <v>27</v>
      </c>
      <c r="P238" s="95">
        <f>O238*H238</f>
        <v>0</v>
      </c>
      <c r="Q238" s="95">
        <v>0</v>
      </c>
      <c r="R238" s="95">
        <f>Q238*H238</f>
        <v>0</v>
      </c>
      <c r="S238" s="95">
        <v>0</v>
      </c>
      <c r="T238" s="96">
        <f>S238*H238</f>
        <v>0</v>
      </c>
      <c r="AR238" s="97" t="s">
        <v>90</v>
      </c>
      <c r="AT238" s="97" t="s">
        <v>86</v>
      </c>
      <c r="AU238" s="97" t="s">
        <v>46</v>
      </c>
      <c r="AY238" s="10" t="s">
        <v>84</v>
      </c>
      <c r="BE238" s="98">
        <f>IF(N238="základní",J238,0)</f>
        <v>0</v>
      </c>
      <c r="BF238" s="98">
        <f>IF(N238="snížená",J238,0)</f>
        <v>0</v>
      </c>
      <c r="BG238" s="98">
        <f>IF(N238="zákl. přenesená",J238,0)</f>
        <v>0</v>
      </c>
      <c r="BH238" s="98">
        <f>IF(N238="sníž. přenesená",J238,0)</f>
        <v>0</v>
      </c>
      <c r="BI238" s="98">
        <f>IF(N238="nulová",J238,0)</f>
        <v>0</v>
      </c>
      <c r="BJ238" s="10" t="s">
        <v>46</v>
      </c>
      <c r="BK238" s="98">
        <f>ROUND(I238*H238,2)</f>
        <v>0</v>
      </c>
      <c r="BL238" s="10" t="s">
        <v>90</v>
      </c>
      <c r="BM238" s="97" t="s">
        <v>329</v>
      </c>
    </row>
    <row r="239" spans="2:65" s="1" customFormat="1" ht="101.25" customHeight="1" x14ac:dyDescent="0.2">
      <c r="B239" s="19"/>
      <c r="C239" s="85" t="s">
        <v>330</v>
      </c>
      <c r="D239" s="85" t="s">
        <v>86</v>
      </c>
      <c r="E239" s="86" t="s">
        <v>331</v>
      </c>
      <c r="F239" s="87" t="s">
        <v>332</v>
      </c>
      <c r="G239" s="88" t="s">
        <v>175</v>
      </c>
      <c r="H239" s="89">
        <v>2</v>
      </c>
      <c r="I239" s="90"/>
      <c r="J239" s="91">
        <f>ROUND(I239*H239,2)</f>
        <v>0</v>
      </c>
      <c r="K239" s="92"/>
      <c r="L239" s="19"/>
      <c r="M239" s="93" t="s">
        <v>0</v>
      </c>
      <c r="N239" s="94" t="s">
        <v>27</v>
      </c>
      <c r="P239" s="95">
        <f>O239*H239</f>
        <v>0</v>
      </c>
      <c r="Q239" s="95">
        <v>0</v>
      </c>
      <c r="R239" s="95">
        <f>Q239*H239</f>
        <v>0</v>
      </c>
      <c r="S239" s="95">
        <v>0</v>
      </c>
      <c r="T239" s="96">
        <f>S239*H239</f>
        <v>0</v>
      </c>
      <c r="AR239" s="97" t="s">
        <v>90</v>
      </c>
      <c r="AT239" s="97" t="s">
        <v>86</v>
      </c>
      <c r="AU239" s="97" t="s">
        <v>46</v>
      </c>
      <c r="AY239" s="10" t="s">
        <v>84</v>
      </c>
      <c r="BE239" s="98">
        <f>IF(N239="základní",J239,0)</f>
        <v>0</v>
      </c>
      <c r="BF239" s="98">
        <f>IF(N239="snížená",J239,0)</f>
        <v>0</v>
      </c>
      <c r="BG239" s="98">
        <f>IF(N239="zákl. přenesená",J239,0)</f>
        <v>0</v>
      </c>
      <c r="BH239" s="98">
        <f>IF(N239="sníž. přenesená",J239,0)</f>
        <v>0</v>
      </c>
      <c r="BI239" s="98">
        <f>IF(N239="nulová",J239,0)</f>
        <v>0</v>
      </c>
      <c r="BJ239" s="10" t="s">
        <v>46</v>
      </c>
      <c r="BK239" s="98">
        <f>ROUND(I239*H239,2)</f>
        <v>0</v>
      </c>
      <c r="BL239" s="10" t="s">
        <v>90</v>
      </c>
      <c r="BM239" s="97" t="s">
        <v>333</v>
      </c>
    </row>
    <row r="240" spans="2:65" s="6" customFormat="1" ht="25.95" customHeight="1" x14ac:dyDescent="0.25">
      <c r="B240" s="73"/>
      <c r="D240" s="74" t="s">
        <v>44</v>
      </c>
      <c r="E240" s="75" t="s">
        <v>146</v>
      </c>
      <c r="F240" s="75" t="s">
        <v>147</v>
      </c>
      <c r="I240" s="76"/>
      <c r="J240" s="77">
        <f>BK240</f>
        <v>0</v>
      </c>
      <c r="L240" s="73"/>
      <c r="M240" s="78"/>
      <c r="P240" s="79">
        <f>P241+P244+P247+P250</f>
        <v>0</v>
      </c>
      <c r="R240" s="79">
        <f>R241+R244+R247+R250</f>
        <v>0</v>
      </c>
      <c r="T240" s="80">
        <f>T241+T244+T247+T250</f>
        <v>0</v>
      </c>
      <c r="AR240" s="74" t="s">
        <v>96</v>
      </c>
      <c r="AT240" s="81" t="s">
        <v>44</v>
      </c>
      <c r="AU240" s="81" t="s">
        <v>45</v>
      </c>
      <c r="AY240" s="74" t="s">
        <v>84</v>
      </c>
      <c r="BK240" s="82">
        <f>BK241+BK244+BK247+BK250</f>
        <v>0</v>
      </c>
    </row>
    <row r="241" spans="2:65" s="6" customFormat="1" ht="22.8" customHeight="1" x14ac:dyDescent="0.25">
      <c r="B241" s="73"/>
      <c r="D241" s="74" t="s">
        <v>44</v>
      </c>
      <c r="E241" s="83" t="s">
        <v>155</v>
      </c>
      <c r="F241" s="83" t="s">
        <v>156</v>
      </c>
      <c r="I241" s="76"/>
      <c r="J241" s="84">
        <f>BK241</f>
        <v>0</v>
      </c>
      <c r="L241" s="73"/>
      <c r="M241" s="78"/>
      <c r="P241" s="79">
        <f>SUM(P242:P243)</f>
        <v>0</v>
      </c>
      <c r="R241" s="79">
        <f>SUM(R242:R243)</f>
        <v>0</v>
      </c>
      <c r="T241" s="80">
        <f>SUM(T242:T243)</f>
        <v>0</v>
      </c>
      <c r="AR241" s="74" t="s">
        <v>96</v>
      </c>
      <c r="AT241" s="81" t="s">
        <v>44</v>
      </c>
      <c r="AU241" s="81" t="s">
        <v>46</v>
      </c>
      <c r="AY241" s="74" t="s">
        <v>84</v>
      </c>
      <c r="BK241" s="82">
        <f>SUM(BK242:BK243)</f>
        <v>0</v>
      </c>
    </row>
    <row r="242" spans="2:65" s="1" customFormat="1" ht="16.5" customHeight="1" x14ac:dyDescent="0.2">
      <c r="B242" s="19"/>
      <c r="C242" s="85" t="s">
        <v>334</v>
      </c>
      <c r="D242" s="85" t="s">
        <v>86</v>
      </c>
      <c r="E242" s="86" t="s">
        <v>157</v>
      </c>
      <c r="F242" s="87" t="s">
        <v>156</v>
      </c>
      <c r="G242" s="88" t="s">
        <v>158</v>
      </c>
      <c r="H242" s="89">
        <v>1</v>
      </c>
      <c r="I242" s="90"/>
      <c r="J242" s="91">
        <f>ROUND(I242*H242,2)</f>
        <v>0</v>
      </c>
      <c r="K242" s="92"/>
      <c r="L242" s="19"/>
      <c r="M242" s="93" t="s">
        <v>0</v>
      </c>
      <c r="N242" s="94" t="s">
        <v>27</v>
      </c>
      <c r="P242" s="95">
        <f>O242*H242</f>
        <v>0</v>
      </c>
      <c r="Q242" s="95">
        <v>0</v>
      </c>
      <c r="R242" s="95">
        <f>Q242*H242</f>
        <v>0</v>
      </c>
      <c r="S242" s="95">
        <v>0</v>
      </c>
      <c r="T242" s="96">
        <f>S242*H242</f>
        <v>0</v>
      </c>
      <c r="AR242" s="97" t="s">
        <v>153</v>
      </c>
      <c r="AT242" s="97" t="s">
        <v>86</v>
      </c>
      <c r="AU242" s="97" t="s">
        <v>48</v>
      </c>
      <c r="AY242" s="10" t="s">
        <v>84</v>
      </c>
      <c r="BE242" s="98">
        <f>IF(N242="základní",J242,0)</f>
        <v>0</v>
      </c>
      <c r="BF242" s="98">
        <f>IF(N242="snížená",J242,0)</f>
        <v>0</v>
      </c>
      <c r="BG242" s="98">
        <f>IF(N242="zákl. přenesená",J242,0)</f>
        <v>0</v>
      </c>
      <c r="BH242" s="98">
        <f>IF(N242="sníž. přenesená",J242,0)</f>
        <v>0</v>
      </c>
      <c r="BI242" s="98">
        <f>IF(N242="nulová",J242,0)</f>
        <v>0</v>
      </c>
      <c r="BJ242" s="10" t="s">
        <v>46</v>
      </c>
      <c r="BK242" s="98">
        <f>ROUND(I242*H242,2)</f>
        <v>0</v>
      </c>
      <c r="BL242" s="10" t="s">
        <v>153</v>
      </c>
      <c r="BM242" s="97" t="s">
        <v>335</v>
      </c>
    </row>
    <row r="243" spans="2:65" s="1" customFormat="1" ht="10.199999999999999" x14ac:dyDescent="0.2">
      <c r="B243" s="19"/>
      <c r="D243" s="99" t="s">
        <v>92</v>
      </c>
      <c r="F243" s="100" t="s">
        <v>156</v>
      </c>
      <c r="I243" s="101"/>
      <c r="L243" s="19"/>
      <c r="M243" s="102"/>
      <c r="T243" s="32"/>
      <c r="AT243" s="10" t="s">
        <v>92</v>
      </c>
      <c r="AU243" s="10" t="s">
        <v>48</v>
      </c>
    </row>
    <row r="244" spans="2:65" s="6" customFormat="1" ht="22.8" customHeight="1" x14ac:dyDescent="0.25">
      <c r="B244" s="73"/>
      <c r="D244" s="74" t="s">
        <v>44</v>
      </c>
      <c r="E244" s="83" t="s">
        <v>160</v>
      </c>
      <c r="F244" s="83" t="s">
        <v>161</v>
      </c>
      <c r="I244" s="76"/>
      <c r="J244" s="84">
        <f>BK244</f>
        <v>0</v>
      </c>
      <c r="L244" s="73"/>
      <c r="M244" s="78"/>
      <c r="P244" s="79">
        <f>SUM(P245:P246)</f>
        <v>0</v>
      </c>
      <c r="R244" s="79">
        <f>SUM(R245:R246)</f>
        <v>0</v>
      </c>
      <c r="T244" s="80">
        <f>SUM(T245:T246)</f>
        <v>0</v>
      </c>
      <c r="AR244" s="74" t="s">
        <v>96</v>
      </c>
      <c r="AT244" s="81" t="s">
        <v>44</v>
      </c>
      <c r="AU244" s="81" t="s">
        <v>46</v>
      </c>
      <c r="AY244" s="74" t="s">
        <v>84</v>
      </c>
      <c r="BK244" s="82">
        <f>SUM(BK245:BK246)</f>
        <v>0</v>
      </c>
    </row>
    <row r="245" spans="2:65" s="1" customFormat="1" ht="16.5" customHeight="1" x14ac:dyDescent="0.2">
      <c r="B245" s="19"/>
      <c r="C245" s="85" t="s">
        <v>336</v>
      </c>
      <c r="D245" s="85" t="s">
        <v>86</v>
      </c>
      <c r="E245" s="86" t="s">
        <v>163</v>
      </c>
      <c r="F245" s="87" t="s">
        <v>161</v>
      </c>
      <c r="G245" s="88" t="s">
        <v>158</v>
      </c>
      <c r="H245" s="89">
        <v>1</v>
      </c>
      <c r="I245" s="90"/>
      <c r="J245" s="91">
        <f>ROUND(I245*H245,2)</f>
        <v>0</v>
      </c>
      <c r="K245" s="92"/>
      <c r="L245" s="19"/>
      <c r="M245" s="93" t="s">
        <v>0</v>
      </c>
      <c r="N245" s="94" t="s">
        <v>27</v>
      </c>
      <c r="P245" s="95">
        <f>O245*H245</f>
        <v>0</v>
      </c>
      <c r="Q245" s="95">
        <v>0</v>
      </c>
      <c r="R245" s="95">
        <f>Q245*H245</f>
        <v>0</v>
      </c>
      <c r="S245" s="95">
        <v>0</v>
      </c>
      <c r="T245" s="96">
        <f>S245*H245</f>
        <v>0</v>
      </c>
      <c r="AR245" s="97" t="s">
        <v>153</v>
      </c>
      <c r="AT245" s="97" t="s">
        <v>86</v>
      </c>
      <c r="AU245" s="97" t="s">
        <v>48</v>
      </c>
      <c r="AY245" s="10" t="s">
        <v>84</v>
      </c>
      <c r="BE245" s="98">
        <f>IF(N245="základní",J245,0)</f>
        <v>0</v>
      </c>
      <c r="BF245" s="98">
        <f>IF(N245="snížená",J245,0)</f>
        <v>0</v>
      </c>
      <c r="BG245" s="98">
        <f>IF(N245="zákl. přenesená",J245,0)</f>
        <v>0</v>
      </c>
      <c r="BH245" s="98">
        <f>IF(N245="sníž. přenesená",J245,0)</f>
        <v>0</v>
      </c>
      <c r="BI245" s="98">
        <f>IF(N245="nulová",J245,0)</f>
        <v>0</v>
      </c>
      <c r="BJ245" s="10" t="s">
        <v>46</v>
      </c>
      <c r="BK245" s="98">
        <f>ROUND(I245*H245,2)</f>
        <v>0</v>
      </c>
      <c r="BL245" s="10" t="s">
        <v>153</v>
      </c>
      <c r="BM245" s="97" t="s">
        <v>337</v>
      </c>
    </row>
    <row r="246" spans="2:65" s="1" customFormat="1" ht="10.199999999999999" x14ac:dyDescent="0.2">
      <c r="B246" s="19"/>
      <c r="D246" s="99" t="s">
        <v>92</v>
      </c>
      <c r="F246" s="100" t="s">
        <v>161</v>
      </c>
      <c r="I246" s="101"/>
      <c r="L246" s="19"/>
      <c r="M246" s="102"/>
      <c r="T246" s="32"/>
      <c r="AT246" s="10" t="s">
        <v>92</v>
      </c>
      <c r="AU246" s="10" t="s">
        <v>48</v>
      </c>
    </row>
    <row r="247" spans="2:65" s="6" customFormat="1" ht="22.8" customHeight="1" x14ac:dyDescent="0.25">
      <c r="B247" s="73"/>
      <c r="D247" s="74" t="s">
        <v>44</v>
      </c>
      <c r="E247" s="83" t="s">
        <v>165</v>
      </c>
      <c r="F247" s="83" t="s">
        <v>166</v>
      </c>
      <c r="I247" s="76"/>
      <c r="J247" s="84">
        <f>BK247</f>
        <v>0</v>
      </c>
      <c r="L247" s="73"/>
      <c r="M247" s="78"/>
      <c r="P247" s="79">
        <f>SUM(P248:P249)</f>
        <v>0</v>
      </c>
      <c r="R247" s="79">
        <f>SUM(R248:R249)</f>
        <v>0</v>
      </c>
      <c r="T247" s="80">
        <f>SUM(T248:T249)</f>
        <v>0</v>
      </c>
      <c r="AR247" s="74" t="s">
        <v>96</v>
      </c>
      <c r="AT247" s="81" t="s">
        <v>44</v>
      </c>
      <c r="AU247" s="81" t="s">
        <v>46</v>
      </c>
      <c r="AY247" s="74" t="s">
        <v>84</v>
      </c>
      <c r="BK247" s="82">
        <f>SUM(BK248:BK249)</f>
        <v>0</v>
      </c>
    </row>
    <row r="248" spans="2:65" s="1" customFormat="1" ht="16.5" customHeight="1" x14ac:dyDescent="0.2">
      <c r="B248" s="19"/>
      <c r="C248" s="85" t="s">
        <v>338</v>
      </c>
      <c r="D248" s="85" t="s">
        <v>86</v>
      </c>
      <c r="E248" s="86" t="s">
        <v>168</v>
      </c>
      <c r="F248" s="87" t="s">
        <v>166</v>
      </c>
      <c r="G248" s="88" t="s">
        <v>158</v>
      </c>
      <c r="H248" s="89">
        <v>1</v>
      </c>
      <c r="I248" s="90"/>
      <c r="J248" s="91">
        <f>ROUND(I248*H248,2)</f>
        <v>0</v>
      </c>
      <c r="K248" s="92"/>
      <c r="L248" s="19"/>
      <c r="M248" s="93" t="s">
        <v>0</v>
      </c>
      <c r="N248" s="94" t="s">
        <v>27</v>
      </c>
      <c r="P248" s="95">
        <f>O248*H248</f>
        <v>0</v>
      </c>
      <c r="Q248" s="95">
        <v>0</v>
      </c>
      <c r="R248" s="95">
        <f>Q248*H248</f>
        <v>0</v>
      </c>
      <c r="S248" s="95">
        <v>0</v>
      </c>
      <c r="T248" s="96">
        <f>S248*H248</f>
        <v>0</v>
      </c>
      <c r="AR248" s="97" t="s">
        <v>153</v>
      </c>
      <c r="AT248" s="97" t="s">
        <v>86</v>
      </c>
      <c r="AU248" s="97" t="s">
        <v>48</v>
      </c>
      <c r="AY248" s="10" t="s">
        <v>84</v>
      </c>
      <c r="BE248" s="98">
        <f>IF(N248="základní",J248,0)</f>
        <v>0</v>
      </c>
      <c r="BF248" s="98">
        <f>IF(N248="snížená",J248,0)</f>
        <v>0</v>
      </c>
      <c r="BG248" s="98">
        <f>IF(N248="zákl. přenesená",J248,0)</f>
        <v>0</v>
      </c>
      <c r="BH248" s="98">
        <f>IF(N248="sníž. přenesená",J248,0)</f>
        <v>0</v>
      </c>
      <c r="BI248" s="98">
        <f>IF(N248="nulová",J248,0)</f>
        <v>0</v>
      </c>
      <c r="BJ248" s="10" t="s">
        <v>46</v>
      </c>
      <c r="BK248" s="98">
        <f>ROUND(I248*H248,2)</f>
        <v>0</v>
      </c>
      <c r="BL248" s="10" t="s">
        <v>153</v>
      </c>
      <c r="BM248" s="97" t="s">
        <v>339</v>
      </c>
    </row>
    <row r="249" spans="2:65" s="1" customFormat="1" ht="10.199999999999999" x14ac:dyDescent="0.2">
      <c r="B249" s="19"/>
      <c r="D249" s="99" t="s">
        <v>92</v>
      </c>
      <c r="F249" s="100" t="s">
        <v>166</v>
      </c>
      <c r="I249" s="101"/>
      <c r="L249" s="19"/>
      <c r="M249" s="102"/>
      <c r="T249" s="32"/>
      <c r="AT249" s="10" t="s">
        <v>92</v>
      </c>
      <c r="AU249" s="10" t="s">
        <v>48</v>
      </c>
    </row>
    <row r="250" spans="2:65" s="6" customFormat="1" ht="22.8" customHeight="1" x14ac:dyDescent="0.25">
      <c r="B250" s="73"/>
      <c r="D250" s="74" t="s">
        <v>44</v>
      </c>
      <c r="E250" s="83" t="s">
        <v>170</v>
      </c>
      <c r="F250" s="83" t="s">
        <v>171</v>
      </c>
      <c r="I250" s="76"/>
      <c r="J250" s="84">
        <f>BK250</f>
        <v>0</v>
      </c>
      <c r="L250" s="73"/>
      <c r="M250" s="78"/>
      <c r="P250" s="79">
        <f>SUM(P251:P252)</f>
        <v>0</v>
      </c>
      <c r="R250" s="79">
        <f>SUM(R251:R252)</f>
        <v>0</v>
      </c>
      <c r="T250" s="80">
        <f>SUM(T251:T252)</f>
        <v>0</v>
      </c>
      <c r="AR250" s="74" t="s">
        <v>96</v>
      </c>
      <c r="AT250" s="81" t="s">
        <v>44</v>
      </c>
      <c r="AU250" s="81" t="s">
        <v>46</v>
      </c>
      <c r="AY250" s="74" t="s">
        <v>84</v>
      </c>
      <c r="BK250" s="82">
        <f>SUM(BK251:BK252)</f>
        <v>0</v>
      </c>
    </row>
    <row r="251" spans="2:65" s="1" customFormat="1" ht="16.5" customHeight="1" x14ac:dyDescent="0.2">
      <c r="B251" s="19"/>
      <c r="C251" s="85" t="s">
        <v>340</v>
      </c>
      <c r="D251" s="85" t="s">
        <v>86</v>
      </c>
      <c r="E251" s="86" t="s">
        <v>173</v>
      </c>
      <c r="F251" s="87" t="s">
        <v>171</v>
      </c>
      <c r="G251" s="88" t="s">
        <v>158</v>
      </c>
      <c r="H251" s="89">
        <v>1</v>
      </c>
      <c r="I251" s="90"/>
      <c r="J251" s="91">
        <f>ROUND(I251*H251,2)</f>
        <v>0</v>
      </c>
      <c r="K251" s="92"/>
      <c r="L251" s="19"/>
      <c r="M251" s="93" t="s">
        <v>0</v>
      </c>
      <c r="N251" s="94" t="s">
        <v>27</v>
      </c>
      <c r="P251" s="95">
        <f>O251*H251</f>
        <v>0</v>
      </c>
      <c r="Q251" s="95">
        <v>0</v>
      </c>
      <c r="R251" s="95">
        <f>Q251*H251</f>
        <v>0</v>
      </c>
      <c r="S251" s="95">
        <v>0</v>
      </c>
      <c r="T251" s="96">
        <f>S251*H251</f>
        <v>0</v>
      </c>
      <c r="AR251" s="97" t="s">
        <v>153</v>
      </c>
      <c r="AT251" s="97" t="s">
        <v>86</v>
      </c>
      <c r="AU251" s="97" t="s">
        <v>48</v>
      </c>
      <c r="AY251" s="10" t="s">
        <v>84</v>
      </c>
      <c r="BE251" s="98">
        <f>IF(N251="základní",J251,0)</f>
        <v>0</v>
      </c>
      <c r="BF251" s="98">
        <f>IF(N251="snížená",J251,0)</f>
        <v>0</v>
      </c>
      <c r="BG251" s="98">
        <f>IF(N251="zákl. přenesená",J251,0)</f>
        <v>0</v>
      </c>
      <c r="BH251" s="98">
        <f>IF(N251="sníž. přenesená",J251,0)</f>
        <v>0</v>
      </c>
      <c r="BI251" s="98">
        <f>IF(N251="nulová",J251,0)</f>
        <v>0</v>
      </c>
      <c r="BJ251" s="10" t="s">
        <v>46</v>
      </c>
      <c r="BK251" s="98">
        <f>ROUND(I251*H251,2)</f>
        <v>0</v>
      </c>
      <c r="BL251" s="10" t="s">
        <v>153</v>
      </c>
      <c r="BM251" s="97" t="s">
        <v>341</v>
      </c>
    </row>
    <row r="252" spans="2:65" s="1" customFormat="1" ht="10.199999999999999" x14ac:dyDescent="0.2">
      <c r="B252" s="19"/>
      <c r="D252" s="99" t="s">
        <v>92</v>
      </c>
      <c r="F252" s="100" t="s">
        <v>171</v>
      </c>
      <c r="I252" s="101"/>
      <c r="L252" s="19"/>
      <c r="M252" s="104"/>
      <c r="N252" s="105"/>
      <c r="O252" s="105"/>
      <c r="P252" s="105"/>
      <c r="Q252" s="105"/>
      <c r="R252" s="105"/>
      <c r="S252" s="105"/>
      <c r="T252" s="106"/>
      <c r="AT252" s="10" t="s">
        <v>92</v>
      </c>
      <c r="AU252" s="10" t="s">
        <v>48</v>
      </c>
    </row>
    <row r="253" spans="2:65" s="1" customFormat="1" ht="6.9" customHeight="1" x14ac:dyDescent="0.2">
      <c r="B253" s="25"/>
      <c r="C253" s="26"/>
      <c r="D253" s="26"/>
      <c r="E253" s="26"/>
      <c r="F253" s="26"/>
      <c r="G253" s="26"/>
      <c r="H253" s="26"/>
      <c r="I253" s="26"/>
      <c r="J253" s="26"/>
      <c r="K253" s="26"/>
      <c r="L253" s="19"/>
    </row>
  </sheetData>
  <sheetProtection algorithmName="SHA-512" hashValue="L9VNlUVCivEUVvE5sHyNqpmpE5Co4j+IkzmpmJ2vBzwq32l1g1Gzpx4aWX5d1OMnuF/FVQiwdslvZonMZ5noog==" saltValue="E9MinerJnP6njEHsjG2wBAM6pt1dt1l5zgsq90sqCd2Azb6vhpgf1TJt6kXjSzORE5CDSQFc90zyJBvKvp0How==" spinCount="100000" sheet="1" objects="1" scenarios="1" formatColumns="0" formatRows="0" autoFilter="0"/>
  <autoFilter ref="C129:K252" xr:uid="{00000000-0009-0000-0000-00000300000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SO 01 - Hřiště</vt:lpstr>
      <vt:lpstr>SO 03 - Zpevněné plochy</vt:lpstr>
      <vt:lpstr>'SO 01 - Hřiště'!Názvy_tisku</vt:lpstr>
      <vt:lpstr>'SO 03 - Zpevněné plochy'!Názvy_tisku</vt:lpstr>
      <vt:lpstr>'SO 01 - Hřiště'!Oblast_tisku</vt:lpstr>
      <vt:lpstr>'SO 03 - Zpevněné plochy'!Oblast_tisku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DESKTOP-7OOU1CD\Pavel Krajovsky</dc:creator>
  <cp:lastModifiedBy>Jednatel</cp:lastModifiedBy>
  <dcterms:created xsi:type="dcterms:W3CDTF">2024-12-02T15:57:36Z</dcterms:created>
  <dcterms:modified xsi:type="dcterms:W3CDTF">2024-12-05T08:02:44Z</dcterms:modified>
</cp:coreProperties>
</file>