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VZ_ZZVZ, VZMR\VZ_2024\VZ dle zák.134_2016\Stavební úpravy sportovišť - ul. Soukenická - ZPŘ (dotace)\Soupis prací a rozpočet\Soupis prací\"/>
    </mc:Choice>
  </mc:AlternateContent>
  <xr:revisionPtr revIDLastSave="0" documentId="14_{3FD9BAB2-61AA-4248-B4B7-EBF6AC63085C}" xr6:coauthVersionLast="47" xr6:coauthVersionMax="47" xr10:uidLastSave="{00000000-0000-0000-0000-000000000000}"/>
  <bookViews>
    <workbookView xWindow="-120" yWindow="-120" windowWidth="29040" windowHeight="15840" xr2:uid="{2E59CDBB-98DB-4974-B56B-DF05C2D37648}"/>
  </bookViews>
  <sheets>
    <sheet name="Rekapitulace stavby" sheetId="1" r:id="rId1"/>
    <sheet name="SO 02 - ul. Soukenická" sheetId="3" r:id="rId2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Y95" i="1" l="1"/>
  <c r="AX95" i="1"/>
  <c r="AU95" i="1"/>
  <c r="BK294" i="3" l="1"/>
  <c r="BK293" i="3" s="1"/>
  <c r="J293" i="3" s="1"/>
  <c r="J108" i="3" s="1"/>
  <c r="BI294" i="3"/>
  <c r="BH294" i="3"/>
  <c r="BG294" i="3"/>
  <c r="BF294" i="3"/>
  <c r="T294" i="3"/>
  <c r="R294" i="3"/>
  <c r="R293" i="3" s="1"/>
  <c r="P294" i="3"/>
  <c r="P293" i="3" s="1"/>
  <c r="J294" i="3"/>
  <c r="BE294" i="3" s="1"/>
  <c r="T293" i="3"/>
  <c r="BK290" i="3"/>
  <c r="BK289" i="3" s="1"/>
  <c r="J289" i="3" s="1"/>
  <c r="J107" i="3" s="1"/>
  <c r="BI290" i="3"/>
  <c r="BH290" i="3"/>
  <c r="BG290" i="3"/>
  <c r="BF290" i="3"/>
  <c r="T290" i="3"/>
  <c r="T289" i="3" s="1"/>
  <c r="R290" i="3"/>
  <c r="P290" i="3"/>
  <c r="P289" i="3" s="1"/>
  <c r="J290" i="3"/>
  <c r="BE290" i="3" s="1"/>
  <c r="R289" i="3"/>
  <c r="BK286" i="3"/>
  <c r="BI286" i="3"/>
  <c r="BH286" i="3"/>
  <c r="BG286" i="3"/>
  <c r="BF286" i="3"/>
  <c r="T286" i="3"/>
  <c r="R286" i="3"/>
  <c r="R285" i="3" s="1"/>
  <c r="P286" i="3"/>
  <c r="J286" i="3"/>
  <c r="BE286" i="3" s="1"/>
  <c r="BK285" i="3"/>
  <c r="T285" i="3"/>
  <c r="P285" i="3"/>
  <c r="J285" i="3"/>
  <c r="BK282" i="3"/>
  <c r="BI282" i="3"/>
  <c r="BH282" i="3"/>
  <c r="BG282" i="3"/>
  <c r="BF282" i="3"/>
  <c r="T282" i="3"/>
  <c r="T281" i="3" s="1"/>
  <c r="T280" i="3" s="1"/>
  <c r="R282" i="3"/>
  <c r="P282" i="3"/>
  <c r="P281" i="3" s="1"/>
  <c r="J282" i="3"/>
  <c r="BE282" i="3" s="1"/>
  <c r="BK281" i="3"/>
  <c r="BK280" i="3" s="1"/>
  <c r="J280" i="3" s="1"/>
  <c r="J104" i="3" s="1"/>
  <c r="R281" i="3"/>
  <c r="BK277" i="3"/>
  <c r="BI277" i="3"/>
  <c r="BH277" i="3"/>
  <c r="BG277" i="3"/>
  <c r="BF277" i="3"/>
  <c r="T277" i="3"/>
  <c r="R277" i="3"/>
  <c r="P277" i="3"/>
  <c r="J277" i="3"/>
  <c r="BE277" i="3" s="1"/>
  <c r="BK274" i="3"/>
  <c r="BI274" i="3"/>
  <c r="BH274" i="3"/>
  <c r="BG274" i="3"/>
  <c r="BF274" i="3"/>
  <c r="T274" i="3"/>
  <c r="R274" i="3"/>
  <c r="P274" i="3"/>
  <c r="J274" i="3"/>
  <c r="BE274" i="3" s="1"/>
  <c r="BK271" i="3"/>
  <c r="BI271" i="3"/>
  <c r="BH271" i="3"/>
  <c r="BG271" i="3"/>
  <c r="BF271" i="3"/>
  <c r="T271" i="3"/>
  <c r="R271" i="3"/>
  <c r="P271" i="3"/>
  <c r="J271" i="3"/>
  <c r="BE271" i="3" s="1"/>
  <c r="BK268" i="3"/>
  <c r="BI268" i="3"/>
  <c r="BH268" i="3"/>
  <c r="BG268" i="3"/>
  <c r="BF268" i="3"/>
  <c r="T268" i="3"/>
  <c r="R268" i="3"/>
  <c r="R267" i="3" s="1"/>
  <c r="P268" i="3"/>
  <c r="J268" i="3"/>
  <c r="BE268" i="3" s="1"/>
  <c r="BK264" i="3"/>
  <c r="BI264" i="3"/>
  <c r="BH264" i="3"/>
  <c r="BG264" i="3"/>
  <c r="BF264" i="3"/>
  <c r="T264" i="3"/>
  <c r="R264" i="3"/>
  <c r="P264" i="3"/>
  <c r="J264" i="3"/>
  <c r="BE264" i="3" s="1"/>
  <c r="BK261" i="3"/>
  <c r="BI261" i="3"/>
  <c r="BH261" i="3"/>
  <c r="BG261" i="3"/>
  <c r="BF261" i="3"/>
  <c r="T261" i="3"/>
  <c r="R261" i="3"/>
  <c r="P261" i="3"/>
  <c r="P254" i="3" s="1"/>
  <c r="J261" i="3"/>
  <c r="BE261" i="3" s="1"/>
  <c r="BK258" i="3"/>
  <c r="BI258" i="3"/>
  <c r="BH258" i="3"/>
  <c r="BG258" i="3"/>
  <c r="BF258" i="3"/>
  <c r="T258" i="3"/>
  <c r="T254" i="3" s="1"/>
  <c r="R258" i="3"/>
  <c r="P258" i="3"/>
  <c r="J258" i="3"/>
  <c r="BE258" i="3" s="1"/>
  <c r="BK255" i="3"/>
  <c r="BK254" i="3" s="1"/>
  <c r="J254" i="3" s="1"/>
  <c r="J102" i="3" s="1"/>
  <c r="BI255" i="3"/>
  <c r="BH255" i="3"/>
  <c r="BG255" i="3"/>
  <c r="BF255" i="3"/>
  <c r="T255" i="3"/>
  <c r="R255" i="3"/>
  <c r="R254" i="3" s="1"/>
  <c r="P255" i="3"/>
  <c r="J255" i="3"/>
  <c r="BE255" i="3" s="1"/>
  <c r="BK252" i="3"/>
  <c r="BI252" i="3"/>
  <c r="BH252" i="3"/>
  <c r="BG252" i="3"/>
  <c r="BF252" i="3"/>
  <c r="T252" i="3"/>
  <c r="R252" i="3"/>
  <c r="P252" i="3"/>
  <c r="J252" i="3"/>
  <c r="BE252" i="3" s="1"/>
  <c r="BK250" i="3"/>
  <c r="BK244" i="3" s="1"/>
  <c r="J244" i="3" s="1"/>
  <c r="J101" i="3" s="1"/>
  <c r="BI250" i="3"/>
  <c r="BH250" i="3"/>
  <c r="BG250" i="3"/>
  <c r="BF250" i="3"/>
  <c r="T250" i="3"/>
  <c r="R250" i="3"/>
  <c r="P250" i="3"/>
  <c r="J250" i="3"/>
  <c r="BE250" i="3" s="1"/>
  <c r="BK248" i="3"/>
  <c r="BI248" i="3"/>
  <c r="BH248" i="3"/>
  <c r="BG248" i="3"/>
  <c r="BF248" i="3"/>
  <c r="T248" i="3"/>
  <c r="R248" i="3"/>
  <c r="P248" i="3"/>
  <c r="J248" i="3"/>
  <c r="BE248" i="3" s="1"/>
  <c r="BK245" i="3"/>
  <c r="BI245" i="3"/>
  <c r="BH245" i="3"/>
  <c r="BG245" i="3"/>
  <c r="BF245" i="3"/>
  <c r="T245" i="3"/>
  <c r="R245" i="3"/>
  <c r="R244" i="3" s="1"/>
  <c r="P245" i="3"/>
  <c r="J245" i="3"/>
  <c r="BE245" i="3" s="1"/>
  <c r="BK238" i="3"/>
  <c r="BI238" i="3"/>
  <c r="BH238" i="3"/>
  <c r="BG238" i="3"/>
  <c r="BF238" i="3"/>
  <c r="T238" i="3"/>
  <c r="R238" i="3"/>
  <c r="P238" i="3"/>
  <c r="J238" i="3"/>
  <c r="BE238" i="3" s="1"/>
  <c r="BK235" i="3"/>
  <c r="BI235" i="3"/>
  <c r="BH235" i="3"/>
  <c r="BG235" i="3"/>
  <c r="BF235" i="3"/>
  <c r="T235" i="3"/>
  <c r="R235" i="3"/>
  <c r="P235" i="3"/>
  <c r="J235" i="3"/>
  <c r="BE235" i="3" s="1"/>
  <c r="BK233" i="3"/>
  <c r="BI233" i="3"/>
  <c r="BH233" i="3"/>
  <c r="BG233" i="3"/>
  <c r="BF233" i="3"/>
  <c r="T233" i="3"/>
  <c r="R233" i="3"/>
  <c r="P233" i="3"/>
  <c r="J233" i="3"/>
  <c r="BE233" i="3" s="1"/>
  <c r="BK230" i="3"/>
  <c r="BI230" i="3"/>
  <c r="BH230" i="3"/>
  <c r="BG230" i="3"/>
  <c r="BF230" i="3"/>
  <c r="T230" i="3"/>
  <c r="R230" i="3"/>
  <c r="P230" i="3"/>
  <c r="P223" i="3" s="1"/>
  <c r="J230" i="3"/>
  <c r="BE230" i="3" s="1"/>
  <c r="BK227" i="3"/>
  <c r="BI227" i="3"/>
  <c r="BH227" i="3"/>
  <c r="BG227" i="3"/>
  <c r="BF227" i="3"/>
  <c r="T227" i="3"/>
  <c r="R227" i="3"/>
  <c r="P227" i="3"/>
  <c r="J227" i="3"/>
  <c r="BE227" i="3" s="1"/>
  <c r="BK224" i="3"/>
  <c r="BI224" i="3"/>
  <c r="BH224" i="3"/>
  <c r="BG224" i="3"/>
  <c r="BF224" i="3"/>
  <c r="T224" i="3"/>
  <c r="T223" i="3" s="1"/>
  <c r="R224" i="3"/>
  <c r="P224" i="3"/>
  <c r="J224" i="3"/>
  <c r="BE224" i="3" s="1"/>
  <c r="BK223" i="3"/>
  <c r="J223" i="3" s="1"/>
  <c r="J100" i="3" s="1"/>
  <c r="BK217" i="3"/>
  <c r="BI217" i="3"/>
  <c r="BH217" i="3"/>
  <c r="BG217" i="3"/>
  <c r="BF217" i="3"/>
  <c r="T217" i="3"/>
  <c r="R217" i="3"/>
  <c r="P217" i="3"/>
  <c r="J217" i="3"/>
  <c r="BE217" i="3" s="1"/>
  <c r="BK211" i="3"/>
  <c r="BI211" i="3"/>
  <c r="BH211" i="3"/>
  <c r="BG211" i="3"/>
  <c r="BF211" i="3"/>
  <c r="T211" i="3"/>
  <c r="R211" i="3"/>
  <c r="P211" i="3"/>
  <c r="J211" i="3"/>
  <c r="BE211" i="3" s="1"/>
  <c r="BK209" i="3"/>
  <c r="BI209" i="3"/>
  <c r="BH209" i="3"/>
  <c r="BG209" i="3"/>
  <c r="BF209" i="3"/>
  <c r="T209" i="3"/>
  <c r="R209" i="3"/>
  <c r="P209" i="3"/>
  <c r="J209" i="3"/>
  <c r="BE209" i="3" s="1"/>
  <c r="BK204" i="3"/>
  <c r="BI204" i="3"/>
  <c r="BH204" i="3"/>
  <c r="BG204" i="3"/>
  <c r="BF204" i="3"/>
  <c r="T204" i="3"/>
  <c r="R204" i="3"/>
  <c r="P204" i="3"/>
  <c r="J204" i="3"/>
  <c r="BE204" i="3" s="1"/>
  <c r="BK201" i="3"/>
  <c r="BI201" i="3"/>
  <c r="BH201" i="3"/>
  <c r="BG201" i="3"/>
  <c r="BF201" i="3"/>
  <c r="T201" i="3"/>
  <c r="T200" i="3" s="1"/>
  <c r="R201" i="3"/>
  <c r="P201" i="3"/>
  <c r="J201" i="3"/>
  <c r="BE201" i="3" s="1"/>
  <c r="BK200" i="3"/>
  <c r="J200" i="3" s="1"/>
  <c r="J99" i="3" s="1"/>
  <c r="BK198" i="3"/>
  <c r="BI198" i="3"/>
  <c r="BH198" i="3"/>
  <c r="BG198" i="3"/>
  <c r="BF198" i="3"/>
  <c r="T198" i="3"/>
  <c r="R198" i="3"/>
  <c r="P198" i="3"/>
  <c r="J198" i="3"/>
  <c r="BE198" i="3" s="1"/>
  <c r="BK196" i="3"/>
  <c r="BI196" i="3"/>
  <c r="BH196" i="3"/>
  <c r="BG196" i="3"/>
  <c r="BF196" i="3"/>
  <c r="T196" i="3"/>
  <c r="R196" i="3"/>
  <c r="P196" i="3"/>
  <c r="J196" i="3"/>
  <c r="BE196" i="3" s="1"/>
  <c r="BK194" i="3"/>
  <c r="BI194" i="3"/>
  <c r="BH194" i="3"/>
  <c r="BG194" i="3"/>
  <c r="BF194" i="3"/>
  <c r="T194" i="3"/>
  <c r="R194" i="3"/>
  <c r="P194" i="3"/>
  <c r="J194" i="3"/>
  <c r="BE194" i="3" s="1"/>
  <c r="BK192" i="3"/>
  <c r="BI192" i="3"/>
  <c r="BH192" i="3"/>
  <c r="BG192" i="3"/>
  <c r="BF192" i="3"/>
  <c r="T192" i="3"/>
  <c r="R192" i="3"/>
  <c r="P192" i="3"/>
  <c r="J192" i="3"/>
  <c r="BE192" i="3" s="1"/>
  <c r="BK190" i="3"/>
  <c r="BI190" i="3"/>
  <c r="BH190" i="3"/>
  <c r="BG190" i="3"/>
  <c r="BF190" i="3"/>
  <c r="T190" i="3"/>
  <c r="R190" i="3"/>
  <c r="P190" i="3"/>
  <c r="J190" i="3"/>
  <c r="BE190" i="3" s="1"/>
  <c r="BK188" i="3"/>
  <c r="BI188" i="3"/>
  <c r="BH188" i="3"/>
  <c r="BG188" i="3"/>
  <c r="BF188" i="3"/>
  <c r="BE188" i="3"/>
  <c r="T188" i="3"/>
  <c r="R188" i="3"/>
  <c r="P188" i="3"/>
  <c r="J188" i="3"/>
  <c r="BK187" i="3"/>
  <c r="BI187" i="3"/>
  <c r="BH187" i="3"/>
  <c r="BG187" i="3"/>
  <c r="BF187" i="3"/>
  <c r="T187" i="3"/>
  <c r="R187" i="3"/>
  <c r="P187" i="3"/>
  <c r="J187" i="3"/>
  <c r="BE187" i="3" s="1"/>
  <c r="BK184" i="3"/>
  <c r="BI184" i="3"/>
  <c r="BH184" i="3"/>
  <c r="BG184" i="3"/>
  <c r="BF184" i="3"/>
  <c r="T184" i="3"/>
  <c r="R184" i="3"/>
  <c r="P184" i="3"/>
  <c r="J184" i="3"/>
  <c r="BE184" i="3" s="1"/>
  <c r="BK181" i="3"/>
  <c r="BI181" i="3"/>
  <c r="BH181" i="3"/>
  <c r="BG181" i="3"/>
  <c r="BF181" i="3"/>
  <c r="T181" i="3"/>
  <c r="R181" i="3"/>
  <c r="P181" i="3"/>
  <c r="J181" i="3"/>
  <c r="BE181" i="3" s="1"/>
  <c r="BK178" i="3"/>
  <c r="BI178" i="3"/>
  <c r="BH178" i="3"/>
  <c r="BG178" i="3"/>
  <c r="BF178" i="3"/>
  <c r="T178" i="3"/>
  <c r="R178" i="3"/>
  <c r="P178" i="3"/>
  <c r="J178" i="3"/>
  <c r="BE178" i="3" s="1"/>
  <c r="BK175" i="3"/>
  <c r="BI175" i="3"/>
  <c r="BH175" i="3"/>
  <c r="BG175" i="3"/>
  <c r="BF175" i="3"/>
  <c r="T175" i="3"/>
  <c r="R175" i="3"/>
  <c r="P175" i="3"/>
  <c r="J175" i="3"/>
  <c r="BE175" i="3" s="1"/>
  <c r="BK170" i="3"/>
  <c r="BI170" i="3"/>
  <c r="BH170" i="3"/>
  <c r="BG170" i="3"/>
  <c r="BF170" i="3"/>
  <c r="BE170" i="3"/>
  <c r="T170" i="3"/>
  <c r="R170" i="3"/>
  <c r="P170" i="3"/>
  <c r="J170" i="3"/>
  <c r="BK167" i="3"/>
  <c r="BI167" i="3"/>
  <c r="BH167" i="3"/>
  <c r="BG167" i="3"/>
  <c r="BF167" i="3"/>
  <c r="T167" i="3"/>
  <c r="R167" i="3"/>
  <c r="P167" i="3"/>
  <c r="J167" i="3"/>
  <c r="BE167" i="3" s="1"/>
  <c r="BK164" i="3"/>
  <c r="BI164" i="3"/>
  <c r="BH164" i="3"/>
  <c r="BG164" i="3"/>
  <c r="BF164" i="3"/>
  <c r="T164" i="3"/>
  <c r="R164" i="3"/>
  <c r="P164" i="3"/>
  <c r="J164" i="3"/>
  <c r="BE164" i="3" s="1"/>
  <c r="BK161" i="3"/>
  <c r="BI161" i="3"/>
  <c r="BH161" i="3"/>
  <c r="BG161" i="3"/>
  <c r="BF161" i="3"/>
  <c r="T161" i="3"/>
  <c r="R161" i="3"/>
  <c r="P161" i="3"/>
  <c r="J161" i="3"/>
  <c r="BE161" i="3" s="1"/>
  <c r="BK158" i="3"/>
  <c r="BI158" i="3"/>
  <c r="BH158" i="3"/>
  <c r="BG158" i="3"/>
  <c r="BF158" i="3"/>
  <c r="T158" i="3"/>
  <c r="R158" i="3"/>
  <c r="P158" i="3"/>
  <c r="J158" i="3"/>
  <c r="BE158" i="3" s="1"/>
  <c r="BK153" i="3"/>
  <c r="BI153" i="3"/>
  <c r="BH153" i="3"/>
  <c r="BG153" i="3"/>
  <c r="BF153" i="3"/>
  <c r="T153" i="3"/>
  <c r="R153" i="3"/>
  <c r="P153" i="3"/>
  <c r="J153" i="3"/>
  <c r="BE153" i="3" s="1"/>
  <c r="BK148" i="3"/>
  <c r="BI148" i="3"/>
  <c r="BH148" i="3"/>
  <c r="BG148" i="3"/>
  <c r="BF148" i="3"/>
  <c r="T148" i="3"/>
  <c r="R148" i="3"/>
  <c r="P148" i="3"/>
  <c r="J148" i="3"/>
  <c r="BE148" i="3" s="1"/>
  <c r="BK143" i="3"/>
  <c r="BI143" i="3"/>
  <c r="BH143" i="3"/>
  <c r="BG143" i="3"/>
  <c r="BF143" i="3"/>
  <c r="T143" i="3"/>
  <c r="R143" i="3"/>
  <c r="P143" i="3"/>
  <c r="J143" i="3"/>
  <c r="BE143" i="3" s="1"/>
  <c r="BK140" i="3"/>
  <c r="BI140" i="3"/>
  <c r="BH140" i="3"/>
  <c r="BG140" i="3"/>
  <c r="BF140" i="3"/>
  <c r="T140" i="3"/>
  <c r="R140" i="3"/>
  <c r="P140" i="3"/>
  <c r="J140" i="3"/>
  <c r="BE140" i="3" s="1"/>
  <c r="BK137" i="3"/>
  <c r="BI137" i="3"/>
  <c r="BH137" i="3"/>
  <c r="BG137" i="3"/>
  <c r="BF137" i="3"/>
  <c r="T137" i="3"/>
  <c r="R137" i="3"/>
  <c r="P137" i="3"/>
  <c r="J137" i="3"/>
  <c r="BE137" i="3" s="1"/>
  <c r="BK134" i="3"/>
  <c r="BI134" i="3"/>
  <c r="BH134" i="3"/>
  <c r="BG134" i="3"/>
  <c r="BF134" i="3"/>
  <c r="T134" i="3"/>
  <c r="R134" i="3"/>
  <c r="P134" i="3"/>
  <c r="J134" i="3"/>
  <c r="BE134" i="3" s="1"/>
  <c r="BK131" i="3"/>
  <c r="BI131" i="3"/>
  <c r="BH131" i="3"/>
  <c r="BG131" i="3"/>
  <c r="BF131" i="3"/>
  <c r="T131" i="3"/>
  <c r="R131" i="3"/>
  <c r="P131" i="3"/>
  <c r="P130" i="3" s="1"/>
  <c r="J131" i="3"/>
  <c r="BE131" i="3" s="1"/>
  <c r="T130" i="3"/>
  <c r="J125" i="3"/>
  <c r="J124" i="3"/>
  <c r="F122" i="3"/>
  <c r="E120" i="3"/>
  <c r="J106" i="3"/>
  <c r="J92" i="3"/>
  <c r="J91" i="3"/>
  <c r="F89" i="3"/>
  <c r="E87" i="3"/>
  <c r="J37" i="3"/>
  <c r="J36" i="3"/>
  <c r="J35" i="3"/>
  <c r="F92" i="3" s="1"/>
  <c r="F124" i="3" s="1"/>
  <c r="J89" i="3" s="1"/>
  <c r="E118" i="3" s="1"/>
  <c r="AS94" i="1"/>
  <c r="AM90" i="1"/>
  <c r="L90" i="1"/>
  <c r="AM89" i="1"/>
  <c r="L89" i="1"/>
  <c r="AM87" i="1"/>
  <c r="L87" i="1"/>
  <c r="L85" i="1"/>
  <c r="L84" i="1"/>
  <c r="F34" i="3" l="1"/>
  <c r="BA95" i="1" s="1"/>
  <c r="BA94" i="1" s="1"/>
  <c r="W30" i="1" s="1"/>
  <c r="BK130" i="3"/>
  <c r="T244" i="3"/>
  <c r="T267" i="3"/>
  <c r="T129" i="3" s="1"/>
  <c r="T128" i="3" s="1"/>
  <c r="P200" i="3"/>
  <c r="P129" i="3" s="1"/>
  <c r="P128" i="3" s="1"/>
  <c r="J281" i="3"/>
  <c r="J105" i="3" s="1"/>
  <c r="R130" i="3"/>
  <c r="R200" i="3"/>
  <c r="R223" i="3"/>
  <c r="P244" i="3"/>
  <c r="P267" i="3"/>
  <c r="F35" i="3"/>
  <c r="BB95" i="1" s="1"/>
  <c r="BB94" i="1" s="1"/>
  <c r="W31" i="1" s="1"/>
  <c r="BK267" i="3"/>
  <c r="J267" i="3" s="1"/>
  <c r="J103" i="3" s="1"/>
  <c r="F37" i="3"/>
  <c r="BD95" i="1" s="1"/>
  <c r="BD94" i="1" s="1"/>
  <c r="W33" i="1" s="1"/>
  <c r="F36" i="3"/>
  <c r="BC95" i="1" s="1"/>
  <c r="BC94" i="1" s="1"/>
  <c r="W32" i="1" s="1"/>
  <c r="J34" i="3"/>
  <c r="AW95" i="1" s="1"/>
  <c r="AU94" i="1"/>
  <c r="J122" i="3"/>
  <c r="AW94" i="1"/>
  <c r="AK30" i="1" s="1"/>
  <c r="AX94" i="1"/>
  <c r="F91" i="3"/>
  <c r="F33" i="3"/>
  <c r="AZ95" i="1" s="1"/>
  <c r="AZ94" i="1" s="1"/>
  <c r="W29" i="1" s="1"/>
  <c r="J33" i="3"/>
  <c r="AV95" i="1" s="1"/>
  <c r="J130" i="3"/>
  <c r="J98" i="3" s="1"/>
  <c r="BK129" i="3"/>
  <c r="P280" i="3"/>
  <c r="R129" i="3"/>
  <c r="R280" i="3"/>
  <c r="F125" i="3"/>
  <c r="E85" i="3"/>
  <c r="AT95" i="1" l="1"/>
  <c r="AV94" i="1"/>
  <c r="AK29" i="1" s="1"/>
  <c r="AY94" i="1"/>
  <c r="BK128" i="3"/>
  <c r="J128" i="3" s="1"/>
  <c r="J129" i="3"/>
  <c r="J97" i="3" s="1"/>
  <c r="R128" i="3"/>
  <c r="AT94" i="1" l="1"/>
  <c r="J96" i="3"/>
  <c r="J30" i="3"/>
  <c r="J39" i="3" l="1"/>
  <c r="AG95" i="1"/>
  <c r="AG94" i="1" l="1"/>
  <c r="AN95" i="1"/>
  <c r="AK26" i="1" l="1"/>
  <c r="AK35" i="1" s="1"/>
  <c r="AN94" i="1"/>
</calcChain>
</file>

<file path=xl/sharedStrings.xml><?xml version="1.0" encoding="utf-8"?>
<sst xmlns="http://schemas.openxmlformats.org/spreadsheetml/2006/main" count="1620" uniqueCount="438">
  <si>
    <t>Export Komplet</t>
  </si>
  <si>
    <t/>
  </si>
  <si>
    <t>2.0</t>
  </si>
  <si>
    <t>ZAMOK</t>
  </si>
  <si>
    <t>False</t>
  </si>
  <si>
    <t>{247f22d0-d5e0-496d-b712-71dd0d23c0df}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</si>
  <si>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</si>
  <si>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</si>
  <si>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</si>
  <si>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</si>
  <si>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</si>
  <si>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</si>
  <si>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</si>
  <si>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</si>
  <si>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TOMAS202402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</si>
  <si>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</si>
  <si>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</si>
  <si>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KSO:</t>
  </si>
  <si>
    <t>CC-CZ:</t>
  </si>
  <si>
    <t>Místo:</t>
  </si>
  <si>
    <t>Litvínov</t>
  </si>
  <si>
    <t>Datum:</t>
  </si>
  <si>
    <t>17. 6. 2024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</si>
  <si>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</si>
  <si>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</si>
  <si>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</si>
  <si>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</si>
  <si>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</si>
  <si>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</si>
  <si>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</si>
  <si>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A3 Detail s.r.o.</t>
  </si>
  <si>
    <t>True</t>
  </si>
  <si>
    <t>Zpracovatel:</t>
  </si>
  <si>
    <t>Krajovský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</si>
  <si>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</si>
  <si>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</si>
  <si>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</si>
  <si>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</si>
  <si>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</si>
  <si>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</si>
  <si>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</si>
  <si>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</si>
  <si>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</si>
  <si>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</si>
  <si>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</si>
  <si>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</si>
  <si>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</si>
  <si>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</si>
  <si>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</si>
  <si>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</si>
  <si>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</si>
  <si>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</si>
  <si>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</si>
  <si>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</si>
  <si>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</si>
  <si>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</si>
  <si>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</si>
  <si>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</si>
  <si>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</si>
  <si>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</si>
  <si>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</si>
  <si>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</si>
  <si>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</si>
  <si>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</si>
  <si>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</si>
  <si>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</si>
  <si>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</si>
  <si>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</si>
  <si>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</si>
  <si>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</si>
  <si>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</si>
  <si>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</si>
  <si>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</si>
  <si>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</si>
  <si>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</si>
  <si>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</si>
  <si>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</si>
  <si>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</si>
  <si>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</si>
  <si>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</si>
  <si>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STA</t>
  </si>
  <si>
    <t>1</t>
  </si>
  <si>
    <t>2</t>
  </si>
  <si>
    <t>SO 02</t>
  </si>
  <si>
    <t>ul. Soukenická</t>
  </si>
  <si>
    <t>{db936b62-d48a-4b1b-8f12-a7896efd9ac4}</t>
  </si>
  <si>
    <t>KRYCÍ LIST SOUPISU PRACÍ</t>
  </si>
  <si>
    <t>Objekt: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</si>
  <si>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</si>
  <si>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</si>
  <si>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</si>
  <si>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</si>
  <si>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</si>
  <si>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</si>
  <si>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</si>
  <si>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</si>
  <si>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</si>
  <si>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</si>
  <si>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</si>
  <si>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</si>
  <si>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</si>
  <si>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 xml:space="preserve">    VRN3 - Zařízení staveniště</t>
  </si>
  <si>
    <t xml:space="preserve">    VRN6 - Územní vlivy</t>
  </si>
  <si>
    <t xml:space="preserve">    VRN7 - Provozní vlivy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</si>
  <si>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</si>
  <si>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</si>
  <si>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</si>
  <si>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</si>
  <si>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</si>
  <si>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</si>
  <si>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</si>
  <si>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</si>
  <si>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</si>
  <si>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</si>
  <si>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</si>
  <si>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</si>
  <si>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</si>
  <si>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</si>
  <si>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K</t>
  </si>
  <si>
    <t>ks</t>
  </si>
  <si>
    <t>4</t>
  </si>
  <si>
    <t>ROZPOCET</t>
  </si>
  <si>
    <t>PP</t>
  </si>
  <si>
    <t>TRUBKA OPATŘENA 1 x ZÁKLADNÍM NÁTĚREM a 2 x VRCHNÍM NÁTĚREM  PRO OCELOVÉ KONSTRUKCE.</t>
  </si>
  <si>
    <t>3</t>
  </si>
  <si>
    <t>5</t>
  </si>
  <si>
    <t>6</t>
  </si>
  <si>
    <t>7</t>
  </si>
  <si>
    <t>8</t>
  </si>
  <si>
    <t>OCHRANNÁ BEZUZLOVÁ SÍŤ JE 4,75 mm SILNOU SÍTÍ  Z VYSOKOPEVNOSTNÍHO NEHOŘLAVÉHO POLYPROPYLENU</t>
  </si>
  <si>
    <t>9</t>
  </si>
  <si>
    <t>10</t>
  </si>
  <si>
    <t>11</t>
  </si>
  <si>
    <t>13</t>
  </si>
  <si>
    <t>14</t>
  </si>
  <si>
    <t>15</t>
  </si>
  <si>
    <t>16</t>
  </si>
  <si>
    <t>HSV</t>
  </si>
  <si>
    <t>Práce a dodávky HSV</t>
  </si>
  <si>
    <t>Zemní práce</t>
  </si>
  <si>
    <t>17</t>
  </si>
  <si>
    <t>113107122</t>
  </si>
  <si>
    <t>Odstranění podkladu z kameniva drceného tl přes 100 do 200 mm ručně</t>
  </si>
  <si>
    <t>m2</t>
  </si>
  <si>
    <t>CS ÚRS 2024 01</t>
  </si>
  <si>
    <t>Odstranění podkladů nebo krytů ručně s přemístěním hmot na skládku na vzdálenost do 3 m nebo s naložením na dopravní prostředek z kameniva hrubého drceného, o tl. vrstvy přes 100 do 200 mm</t>
  </si>
  <si>
    <t>Online PSC</t>
  </si>
  <si>
    <t>https://podminky.urs.cz/item/CS_URS_2024_01/113107122</t>
  </si>
  <si>
    <t>18</t>
  </si>
  <si>
    <t>113107142</t>
  </si>
  <si>
    <t>Odstranění podkladu živičného tl přes 50 do 100 mm ručně</t>
  </si>
  <si>
    <t>Odstranění podkladů nebo krytů ručně s přemístěním hmot na skládku na vzdálenost do 3 m nebo s naložením na dopravní prostředek živičných, o tl. vrstvy přes 50 do 100 mm</t>
  </si>
  <si>
    <t>https://podminky.urs.cz/item/CS_URS_2024_01/113107142</t>
  </si>
  <si>
    <t>19</t>
  </si>
  <si>
    <t>113201111</t>
  </si>
  <si>
    <t>Vytrhání obrub chodníkových ležatých</t>
  </si>
  <si>
    <t>m</t>
  </si>
  <si>
    <t>Vytrhání obrub s vybouráním lože, s přemístěním hmot na skládku na vzdálenost do 3 m nebo s naložením na dopravní prostředek chodníkových ležatých</t>
  </si>
  <si>
    <t>https://podminky.urs.cz/item/CS_URS_2024_01/113201111</t>
  </si>
  <si>
    <t>20</t>
  </si>
  <si>
    <t>121112003</t>
  </si>
  <si>
    <t>Sejmutí ornice tl vrstvy do 200 mm ručně</t>
  </si>
  <si>
    <t>Sejmutí ornice ručně při souvislé ploše, tl. vrstvy do 200 mm</t>
  </si>
  <si>
    <t>https://podminky.urs.cz/item/CS_URS_2024_01/121112003</t>
  </si>
  <si>
    <t>122351101</t>
  </si>
  <si>
    <t>Odkopávky a prokopávky nezapažené v hornině třídy těžitelnosti II skupiny 4 objem do 20 m3 strojně</t>
  </si>
  <si>
    <t>m3</t>
  </si>
  <si>
    <t>Odkopávky a prokopávky nezapažené strojně v hornině třídy těžitelnosti II skupiny 4 do 20 m3</t>
  </si>
  <si>
    <t>https://podminky.urs.cz/item/CS_URS_2024_01/122351101</t>
  </si>
  <si>
    <t>VV</t>
  </si>
  <si>
    <t>Součet</t>
  </si>
  <si>
    <t>22</t>
  </si>
  <si>
    <t>131213701</t>
  </si>
  <si>
    <t>Hloubení nezapažených jam v soudržných horninách třídy těžitelnosti I skupiny 3 ručně</t>
  </si>
  <si>
    <t>Hloubení nezapažených jam ručně s urovnáním dna do předepsaného profilu a spádu v hornině třídy těžitelnosti I skupiny 3 soudržných</t>
  </si>
  <si>
    <t>https://podminky.urs.cz/item/CS_URS_2024_01/131213701</t>
  </si>
  <si>
    <t>23</t>
  </si>
  <si>
    <t>132351251</t>
  </si>
  <si>
    <t>Hloubení rýh nezapažených š do 2000 mm v hornině třídy těžitelnosti II skupiny 4 objem do 20 m3 strojně</t>
  </si>
  <si>
    <t>Hloubení nezapažených rýh šířky přes 800 do 2 000 mm strojně s urovnáním dna do předepsaného profilu a spádu v hornině třídy těžitelnosti II skupiny 4 do 20 m3</t>
  </si>
  <si>
    <t>https://podminky.urs.cz/item/CS_URS_2024_01/132351251</t>
  </si>
  <si>
    <t>24</t>
  </si>
  <si>
    <t>162751117</t>
  </si>
  <si>
    <t>Vodorovné přemístění přes 9 000 do 10000 m výkopku/sypaniny z horniny třídy těžitelnosti I skupiny 1 až 3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</si>
  <si>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</si>
  <si>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https://podminky.urs.cz/item/CS_URS_2024_01/162751117</t>
  </si>
  <si>
    <t>25</t>
  </si>
  <si>
    <t>162751119</t>
  </si>
  <si>
    <t>Příplatek k vodorovnému přemístění výkopku/sypaniny z horniny třídy těžitelnosti I skupiny 1 až 3 ZKD 1000 m přes 10000 m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</si>
  <si>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</si>
  <si>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https://podminky.urs.cz/item/CS_URS_2024_01/162751119</t>
  </si>
  <si>
    <t>26</t>
  </si>
  <si>
    <t>167111102</t>
  </si>
  <si>
    <t>Nakládání výkopku z hornin třídy těžitelnosti II skupiny 4 a 5 ručně</t>
  </si>
  <si>
    <t>Nakládání, skládání a překládání neulehlého výkopku nebo sypaniny ručně nakládání, z hornin třídy těžitelnosti II, skupiny 4 a 5</t>
  </si>
  <si>
    <t>https://podminky.urs.cz/item/CS_URS_2024_01/167111102</t>
  </si>
  <si>
    <t>27</t>
  </si>
  <si>
    <t>167111122</t>
  </si>
  <si>
    <t>Skládání nebo překládání výkopku z horniny třídy těžitelnosti II skupiny 4 a 5 ručně</t>
  </si>
  <si>
    <t>Nakládání, skládání a překládání neulehlého výkopku nebo sypaniny ručně skládání nebo překládání, z hornin třídy těžitelnosti II, skupiny 4 a 5</t>
  </si>
  <si>
    <t>https://podminky.urs.cz/item/CS_URS_2024_01/167111122</t>
  </si>
  <si>
    <t>28</t>
  </si>
  <si>
    <t>171201231</t>
  </si>
  <si>
    <t>Poplatek za uložení zeminy a kamení na recyklační skládce (skládkovné) kód odpadu 17 05 04</t>
  </si>
  <si>
    <t>t</t>
  </si>
  <si>
    <t>Poplatek za uložení stavebního odpadu na recyklační skládce (skládkovné) zeminy a kamení zatříděného do Katalogu odpadů pod kódem 17 05 04</t>
  </si>
  <si>
    <t>https://podminky.urs.cz/item/CS_URS_2024_01/171201231</t>
  </si>
  <si>
    <t>29</t>
  </si>
  <si>
    <t>171251201</t>
  </si>
  <si>
    <t>Uložení sypaniny na skládky nebo meziskládky</t>
  </si>
  <si>
    <t>Uložení sypaniny na skládky nebo meziskládky bez hutnění s upravením uložené sypaniny do předepsaného tvaru</t>
  </si>
  <si>
    <t>https://podminky.urs.cz/item/CS_URS_2024_01/171251201</t>
  </si>
  <si>
    <t>30</t>
  </si>
  <si>
    <t>180405111</t>
  </si>
  <si>
    <t>Založení trávníku ve vegetačních prefabrikátech výsevem semene v rovině a ve svahu do 1:5</t>
  </si>
  <si>
    <t>Založení trávníků ve vegetačních dlaždicích nebo prefabrikátech výsevem semene v rovině nebo na svahu do 1:5</t>
  </si>
  <si>
    <t>https://podminky.urs.cz/item/CS_URS_2024_01/180405111</t>
  </si>
  <si>
    <t>31</t>
  </si>
  <si>
    <t>M</t>
  </si>
  <si>
    <t>00572410</t>
  </si>
  <si>
    <t>osivo směs travní parková</t>
  </si>
  <si>
    <t>kg</t>
  </si>
  <si>
    <t>32</t>
  </si>
  <si>
    <t>181311103</t>
  </si>
  <si>
    <t>Rozprostření ornice tl vrstvy do 200 mm v rovině nebo ve svahu do 1:5 ručně</t>
  </si>
  <si>
    <t>Rozprostření a urovnání ornice v rovině nebo ve svahu sklonu do 1:5 ručně při souvislé ploše, tl. vrstvy do 200 mm</t>
  </si>
  <si>
    <t>https://podminky.urs.cz/item/CS_URS_2024_01/181311103</t>
  </si>
  <si>
    <t>Zakládání</t>
  </si>
  <si>
    <t>33</t>
  </si>
  <si>
    <t>211531111</t>
  </si>
  <si>
    <t>Výplň odvodňovacích žeber nebo trativodů kamenivem hrubým drceným frakce 16 až 63 mm</t>
  </si>
  <si>
    <t>Výplň kamenivem do rýh odvodňovacích žeber nebo trativodů bez zhutnění, s úpravou povrchu výplně kamenivem hrubým drceným frakce 16 až 63 mm</t>
  </si>
  <si>
    <t>https://podminky.urs.cz/item/CS_URS_2024_01/211531111</t>
  </si>
  <si>
    <t>34</t>
  </si>
  <si>
    <t>211971110</t>
  </si>
  <si>
    <t>Zřízení opláštění žeber nebo trativodů geotextilií v rýze nebo zářezu sklonu do 1:2</t>
  </si>
  <si>
    <t>Zřízení opláštění výplně z geotextilie odvodňovacích žeber nebo trativodů v rýze nebo zářezu se stěnami šikmými o sklonu do 1:2</t>
  </si>
  <si>
    <t>https://podminky.urs.cz/item/CS_URS_2024_01/211971110</t>
  </si>
  <si>
    <t>35</t>
  </si>
  <si>
    <t>69311225</t>
  </si>
  <si>
    <t>geotextilie netkaná separační, ochranná, filtrační, drenážní PES 100g/m2</t>
  </si>
  <si>
    <t>36</t>
  </si>
  <si>
    <t>275313611</t>
  </si>
  <si>
    <t>Základové patky z betonu tř. C 16/20</t>
  </si>
  <si>
    <t>Základy z betonu prostého patky a bloky z betonu kamenem neprokládaného tř. C 16/20</t>
  </si>
  <si>
    <t>https://podminky.urs.cz/item/CS_URS_2024_01/275313611</t>
  </si>
  <si>
    <t>4*(1*1*0,05)</t>
  </si>
  <si>
    <t>37</t>
  </si>
  <si>
    <t>275313811</t>
  </si>
  <si>
    <t>Základové patky z betonu tř. C 25/30</t>
  </si>
  <si>
    <t>Základy z betonu prostého patky a bloky z betonu kamenem neprokládaného tř. C 25/30</t>
  </si>
  <si>
    <t>https://podminky.urs.cz/item/CS_URS_2024_01/275313811</t>
  </si>
  <si>
    <t>4*(1*1*1)</t>
  </si>
  <si>
    <t>Komunikace pozemní</t>
  </si>
  <si>
    <t>38</t>
  </si>
  <si>
    <t>564710011</t>
  </si>
  <si>
    <t>Podklad z kameniva hrubého drceného vel. 8-16 mm plochy přes 100 m2 tl 50 mm</t>
  </si>
  <si>
    <t>Podklad nebo kryt z kameniva hrubého drceného vel. 8-16 mm s rozprostřením a zhutněním plochy přes 100 m2, po zhutnění tl. 50 mm</t>
  </si>
  <si>
    <t>https://podminky.urs.cz/item/CS_URS_2024_01/564710011</t>
  </si>
  <si>
    <t>39</t>
  </si>
  <si>
    <t>564760111</t>
  </si>
  <si>
    <t>Podklad z kameniva hrubého drceného vel. 16-32 mm plochy přes 100 m2 tl 200 mm</t>
  </si>
  <si>
    <t>Podklad nebo kryt z kameniva hrubého drceného vel. 16-32 mm s rozprostřením a zhutněním plochy přes 100 m2, po zhutnění tl. 200 mm</t>
  </si>
  <si>
    <t>https://podminky.urs.cz/item/CS_URS_2024_01/564760111</t>
  </si>
  <si>
    <t>40</t>
  </si>
  <si>
    <t>573312211</t>
  </si>
  <si>
    <t>Prolití podkladu asfaltem v množství 3,5 kg/m2</t>
  </si>
  <si>
    <t>Prolití podkladu nebo krytu z kameniva asfaltem, v množství 3,50 kg/m2</t>
  </si>
  <si>
    <t>https://podminky.urs.cz/item/CS_URS_2024_01/573312211</t>
  </si>
  <si>
    <t>41</t>
  </si>
  <si>
    <t>578142115.R</t>
  </si>
  <si>
    <t>Litý asfalt AKDH   tl 40 mm š do 3 m z nemodifikovaného asfaltu</t>
  </si>
  <si>
    <t>Litý asfalt AKDH s rozprostřením z nemodifikovaného asfaltu v pruhu šířky do 3 m tl. 40 mm</t>
  </si>
  <si>
    <t>42</t>
  </si>
  <si>
    <t>579231326</t>
  </si>
  <si>
    <t>Strojně litý pryžový povrch stabilizační a 1-vrstvý tl 13 mm 2 ostatní barvy na terén do 300 m2</t>
  </si>
  <si>
    <t>Venkovní lité pryžové povrchy na předem upravený terén jednovrstvé tloušťky 13 mm včetně stabilizační vrstvy tloušťky 35 mm, prováděné strojně plochy přes 300 m2 dvě barvy (střed a výběhy) ostatní</t>
  </si>
  <si>
    <t>https://podminky.urs.cz/item/CS_URS_2024_01/579231326</t>
  </si>
  <si>
    <t>43</t>
  </si>
  <si>
    <t>579291111</t>
  </si>
  <si>
    <t>Lajnování venkovního litého pryžového povrchu elastickým lakem v různé barevnosti</t>
  </si>
  <si>
    <t>Venkovní lité pryžové povrchy - vodorovné značení (lajnování) dvousložkovým elastickým lakem</t>
  </si>
  <si>
    <t>https://podminky.urs.cz/item/CS_URS_2024_01/579291111</t>
  </si>
  <si>
    <t>Ostatní konstrukce a práce, bourání</t>
  </si>
  <si>
    <t>44</t>
  </si>
  <si>
    <t>916231213</t>
  </si>
  <si>
    <t>Osazení chodníkového obrubníku betonového stojatého s boční opěrou do lože z betonu prostého</t>
  </si>
  <si>
    <t>Osazení chodníkového obrubníku betonového se zřízením lože, s vyplněním a zatřením spár cementovou maltou stojatého s boční opěrou z betonu prostého, do lože z betonu prostého</t>
  </si>
  <si>
    <t>https://podminky.urs.cz/item/CS_URS_2024_01/916231213</t>
  </si>
  <si>
    <t>45</t>
  </si>
  <si>
    <t>59217016</t>
  </si>
  <si>
    <t>obrubník betonový chodníkový 1000x80x250mm</t>
  </si>
  <si>
    <t>46</t>
  </si>
  <si>
    <t>966006231.R</t>
  </si>
  <si>
    <t>Odstranění konstrukce basketbalového koše</t>
  </si>
  <si>
    <t>kus</t>
  </si>
  <si>
    <t>997</t>
  </si>
  <si>
    <t>Přesun sutě</t>
  </si>
  <si>
    <t>47</t>
  </si>
  <si>
    <t>997221141</t>
  </si>
  <si>
    <t>Vodorovná doprava suti ze sypkých materiálů stavebním kolečkem do 50 m</t>
  </si>
  <si>
    <t>Vodorovná doprava suti stavebním kolečkem s naložením a se složením ze sypkých materiálů, na vzdálenost do 50 m</t>
  </si>
  <si>
    <t>https://podminky.urs.cz/item/CS_URS_2024_01/997221141</t>
  </si>
  <si>
    <t>48</t>
  </si>
  <si>
    <t>997221611</t>
  </si>
  <si>
    <t>Nakládání suti na dopravní prostředky pro vodorovnou dopravu</t>
  </si>
  <si>
    <t>Nakládání na dopravní prostředky pro vodorovnou dopravu suti</t>
  </si>
  <si>
    <t>https://podminky.urs.cz/item/CS_URS_2024_01/997221611</t>
  </si>
  <si>
    <t>49</t>
  </si>
  <si>
    <t>997221873</t>
  </si>
  <si>
    <t>Poplatek za uložení na recyklační skládce (skládkovné) stavebního odpadu zeminy a kamení zatříděného do Katalogu odpadů pod kódem 17 05 04</t>
  </si>
  <si>
    <t>https://podminky.urs.cz/item/CS_URS_2024_01/997221873</t>
  </si>
  <si>
    <t>50</t>
  </si>
  <si>
    <t>997221875</t>
  </si>
  <si>
    <t>Poplatek za uložení na recyklační skládce (skládkovné) stavebního odpadu asfaltového bez obsahu dehtu zatříděného do Katalogu odpadů pod kódem 17 03 02</t>
  </si>
  <si>
    <t>Poplatek za uložení stavebního odpadu na recyklační skládce (skládkovné) asfaltového bez obsahu dehtu zatříděného do Katalogu odpadů pod kódem 17 03 02</t>
  </si>
  <si>
    <t>https://podminky.urs.cz/item/CS_URS_2024_01/997221875</t>
  </si>
  <si>
    <t>998</t>
  </si>
  <si>
    <t>Přesun hmot</t>
  </si>
  <si>
    <t>998011008</t>
  </si>
  <si>
    <t>Přesun hmot pro budovy zděné s omezením mechanizace pro budovy v do 6 m</t>
  </si>
  <si>
    <t>Přesun hmot pro budovy občanské výstavby, bydlení, výrobu a služby s nosnou svislou konstrukcí zděnou z cihel, tvárnic nebo kamene vodorovná dopravní vzdálenost do 100 m s omezením mechanizace pro budovy výšky do 6 m</t>
  </si>
  <si>
    <t>https://podminky.urs.cz/item/CS_URS_2024_01/998011008</t>
  </si>
  <si>
    <t>998225111</t>
  </si>
  <si>
    <t>Přesun hmot pro pozemní komunikace s krytem z kamene, monolitickým betonovým nebo živičným</t>
  </si>
  <si>
    <t>Přesun hmot pro komunikace s krytem z kameniva, monolitickým betonovým nebo živičným dopravní vzdálenost do 200 m jakékoliv délky objektu</t>
  </si>
  <si>
    <t>https://podminky.urs.cz/item/CS_URS_2024_01/998225111</t>
  </si>
  <si>
    <t>998225194</t>
  </si>
  <si>
    <t>Příplatek k přesunu hmot pro pozemní komunikace s krytem z kamene, živičným, betonovým do 5000 m</t>
  </si>
  <si>
    <t>Přesun hmot pro komunikace s krytem z kameniva, monolitickým betonovým nebo živičným Příplatek k ceně za zvětšený přesun přes vymezenou vodorovnou dopravní vzdálenost do 5000 m</t>
  </si>
  <si>
    <t>https://podminky.urs.cz/item/CS_URS_2024_01/998225194</t>
  </si>
  <si>
    <t>998225195</t>
  </si>
  <si>
    <t>Příplatek k přesunu hmot pro pozemní komunikace s krytem z kamene, živičným, betonovým ZKD 5000 m</t>
  </si>
  <si>
    <t>Přesun hmot pro komunikace s krytem z kameniva, monolitickým betonovým nebo živičným Příplatek k ceně za zvětšený přesun přes vymezenou vodorovnou dopravní vzdálenost za každých dalších 5000 m přes 5000 m</t>
  </si>
  <si>
    <t>https://podminky.urs.cz/item/CS_URS_2024_01/998225195</t>
  </si>
  <si>
    <t>VRN</t>
  </si>
  <si>
    <t>Vedlejší rozpočtové náklady</t>
  </si>
  <si>
    <t>VRN3</t>
  </si>
  <si>
    <t>Zařízení staveniště</t>
  </si>
  <si>
    <t>030001000</t>
  </si>
  <si>
    <t>sou</t>
  </si>
  <si>
    <t>1024</t>
  </si>
  <si>
    <t>https://podminky.urs.cz/item/CS_URS_2024_01/030001000</t>
  </si>
  <si>
    <t>VRN6</t>
  </si>
  <si>
    <t>Územní vlivy</t>
  </si>
  <si>
    <t>060001000</t>
  </si>
  <si>
    <t>https://podminky.urs.cz/item/CS_URS_2024_01/060001000</t>
  </si>
  <si>
    <t>VRN7</t>
  </si>
  <si>
    <t>Provozní vlivy</t>
  </si>
  <si>
    <t>070001000</t>
  </si>
  <si>
    <t>https://podminky.urs.cz/item/CS_URS_2024_01/070001000</t>
  </si>
  <si>
    <t>VRN9</t>
  </si>
  <si>
    <t>Ostatní náklady</t>
  </si>
  <si>
    <t>090001000</t>
  </si>
  <si>
    <t>https://podminky.urs.cz/item/CS_URS_2024_01/090001000</t>
  </si>
  <si>
    <t>SO 02 - ul. Soukenická</t>
  </si>
  <si>
    <t>-1860921790</t>
  </si>
  <si>
    <t>-1129741474</t>
  </si>
  <si>
    <t>892040375</t>
  </si>
  <si>
    <t>-879856568</t>
  </si>
  <si>
    <t>-1830850256</t>
  </si>
  <si>
    <t>307,5*0,05</t>
  </si>
  <si>
    <t>-594453484</t>
  </si>
  <si>
    <t>12*(1*1*1,05)</t>
  </si>
  <si>
    <t>504582167</t>
  </si>
  <si>
    <t>28*0,53*1</t>
  </si>
  <si>
    <t>122871040</t>
  </si>
  <si>
    <t>-2025891778</t>
  </si>
  <si>
    <t>1826178786</t>
  </si>
  <si>
    <t>1449270734</t>
  </si>
  <si>
    <t>58742596</t>
  </si>
  <si>
    <t>42,815*1,5</t>
  </si>
  <si>
    <t>-1990581330</t>
  </si>
  <si>
    <t>178914159</t>
  </si>
  <si>
    <t>592194454</t>
  </si>
  <si>
    <t>90*0,02 'Přepočtené koeficientem množství</t>
  </si>
  <si>
    <t>-695470988</t>
  </si>
  <si>
    <t>200</t>
  </si>
  <si>
    <t>SLOUP OCELOVÝ Z TROUBY O PRŮMĚRU 102 x 4 mm,_x000D_
CELKOVÁ DÉLKA 4900 mm. HORNÍ ČÁST SLOUPU ZAVÍČKOVÁNA._x000D_
SLOUP OPATŘEN 1 x ZÁKLADNÍM NÁTĚREM a 2 x VRCHNÍM NÁTĚREM_x000D_
PRO OCELOVÉ KONSTRUKCE._x000D_
BAREVNÝ ODSTÍN NÁTĚRU: RAL 5003</t>
  </si>
  <si>
    <t>-336238929</t>
  </si>
  <si>
    <t>201</t>
  </si>
  <si>
    <t>VODOROVNÁ TRUBKA O PRŮMĚRU 38 x 3,2 mm,_x000D_
CELKOVÁ DÉLKA 2900 mm._x000D_
TRUBKA OPATŘENA 1 x ZÁKLADNÍM NÁTĚREM a 2 x VRCHNÍM NÁTĚREM_x000D_
PRO OCELOVÉ KONSTRUKCE._x000D_
BAREVNÝ ODSTÍN NÁTĚRU: RAL 5003</t>
  </si>
  <si>
    <t>-1534919519</t>
  </si>
  <si>
    <t>202</t>
  </si>
  <si>
    <t>ŠIKMÁ TRUBKA O PRŮMĚRU 38 x 3,2 mm,_x000D_
CELKOVÁ DÉLKA 3420 mm._x000D_
TRUBKA OPATŘENA 1 x ZÁKLADNÍM NÁTĚREM a 2 x VRCHNÍM NÁTĚREM_x000D_
PRO OCELOVÉ KONSTRUKCE._x000D_
BAREVNÝ ODSTÍN NÁTĚRU: RAL 5003</t>
  </si>
  <si>
    <t>976580141</t>
  </si>
  <si>
    <t>203</t>
  </si>
  <si>
    <t>OCHRANNÁ SÍŤ SPORTOVIŠTĚ O ROZMĚRECH 15 000 x 3 800 mm,_x000D_
CELKOVÉ PLOCHY 57,0 m2._x000D_
OCHRANNÁ BEZUZLOVÁ SÍŤ JE 4,75 mm SILNOU SÍTÍ_x000D_
Z VYSOKOPEVNOSTNÍHO NEHOŘLAVÉHO POLYPROPYLENU_x000D_
S VNITŘNÍM OCELOVÝM LANKEM O SÍLE cca 1/25 CELKOVÉ tl. LANA._x000D_
VELIKOST OKA SÍTĚ</t>
  </si>
  <si>
    <t>1818425764</t>
  </si>
  <si>
    <t>204</t>
  </si>
  <si>
    <t>SADA 2 ks VOLEJBALOVÝCH SLOUPKŮ PRO VENKOVNÍ_x000D_
POUŽITÍ. SLOUPKY O ROZMĚRU 80 x 80 mm Z HLINÍK._x000D_
SILNOSTĚNNÝCH PROFILŮ, ČTVERCOVÉHO PRŮŘEZU._x000D_
SOUČÁSTÍ SLOUPKŮ BUDOU 2 ks ZEMNÍCH POUZDER_x000D_
PRO OSAZENÍ PŘI BETONÁŽI ZÁKLADOVÝCH PATEK.</t>
  </si>
  <si>
    <t>-1304159224</t>
  </si>
  <si>
    <t>POUŽITÍ. SLOUPKY O ROZMĚRU 80 x 80 mm Z HLINÍK.  SILNOSTĚNNÝCH PROFILŮ, ČTVERCOVÉHO PRŮŘEZU.</t>
  </si>
  <si>
    <t>205</t>
  </si>
  <si>
    <t xml:space="preserve">EXTRA STABILNÍ KONSTRUKCE BASKETBALOVÉHO KOŠE SE DVĚMA_x000D_
NOSNÝMI SLOUPY PRO MIMOŘÁDNOU STABILITU S PŘESAHEM 1,65 m._x000D_
NOSNÁ KONSTRUKCE JE VYROBENA Z OVÁLNÝCH HLINÍKOVÝCH_x000D_
PROFILŮ O ROZMĚRECH 115 x 100 mm A SÍLE STĚNY 6 mm. DESKA_x000D_
O ROZMĚRECH 1,8 x 1,05 m S </t>
  </si>
  <si>
    <t>-673387805</t>
  </si>
  <si>
    <t>EXTRA STABILNÍ KONSTRUKCE BASKETBALOVÉHO KOŠE SE DVĚMA
NOSNÝMI SLOUPY PRO MIMOŘÁDNOU STABILITU S PŘESAHEM 1,65 m.
NOSNÁ KONSTRUKCE JE VYROBENA Z OVÁLNÝCH HLINÍKOVÝCH
PROFILŮ O ROZMĚRECH 115 x 100 mm A SÍLE STĚNY 6 mm. DESKA
O ROZMĚRECH 1,8 x 1,05 m S POLYESTEROVOU POVRCHOVOU
ÚPRAVOU Z ODOLNÉHO LAMINÁTU S GUMOVÝM OKRAJEM.
KOŠ JE PŘIŠROUBOVÁN SKRZE DESKU K ZÁKLADNÍ CELOSVAŘENÉ
KONSTRUKCI. SOUČÁSTÍ KOŠE JE NYLONOVÁ SÍŤ O SÍLE 6 mm.
BASKETBALOVÁ KONSTRUKCE BUDE DOPLNĚNA ZEMNÍM POUZDREM
K ZABETONOVÁNÍ DO BETONOVÝCH PATEK.</t>
  </si>
  <si>
    <t>206</t>
  </si>
  <si>
    <t>CELOSVAŘENÁ BRANKA PRO MALOU KOPANOU O ROZMĚRECH 3 x 2 m_x000D_
S HLOUBKOU 1,0 m. HLAVNÍ RÁM Z OVÁLNÉHO HLINÍKOVÉHO PROFILU_x000D_
120 x 100 mm O SÍLE STĚNY 2,5 mm. BRANKOVÁ KONSTRUKCE BUDE_x000D_
DODÁNO VČETNĚ 4 ks ZEMNÍCH POUZDER PRO UKOTVENÍ BRANKY A_x000D_
BRANKOVÉ BEZUZLOVÉ</t>
  </si>
  <si>
    <t>778186156</t>
  </si>
  <si>
    <t>CELOSVAŘENÁ BRANKA PRO MALOU KOPANOU O ROZMĚRECH 3 x 2 m
S HLOUBKOU 1,0 m. HLAVNÍ RÁM Z OVÁLNÉHO HLINÍKOVÉHO PROFILU
120 x 100 mm O SÍLE STĚNY 2,5 mm. BRANKOVÁ KONSTRUKCE BUDE
DODÁNO VČETNĚ 4 ks ZEMNÍCH POUZDER PRO UKOTVENÍ BRANKY A
BRANKOVÉ BEZUZLOVÉ SÍTĚ Z VYSOKOPEVNOSTNÍHO POLYPROPYLENU</t>
  </si>
  <si>
    <t>1965111090</t>
  </si>
  <si>
    <t>-1669376666</t>
  </si>
  <si>
    <t>2*26</t>
  </si>
  <si>
    <t>-569323960</t>
  </si>
  <si>
    <t>1540645575</t>
  </si>
  <si>
    <t>12*(1*1*0,05)</t>
  </si>
  <si>
    <t>1371461193</t>
  </si>
  <si>
    <t>12*(1*1*1)</t>
  </si>
  <si>
    <t>-1499505954</t>
  </si>
  <si>
    <t>1068281974</t>
  </si>
  <si>
    <t>-47105715</t>
  </si>
  <si>
    <t>-2025295100</t>
  </si>
  <si>
    <t>-285420014</t>
  </si>
  <si>
    <t>-576729100</t>
  </si>
  <si>
    <t>12,15+12,15+12,5+11,18+11,18+11,18+11,18+4,7+4,7+4,7+4,7+7,05+7,05+10+18+18+36+17,33+17,33+17,33+17,33+8+8+6+6+4,6+4,7</t>
  </si>
  <si>
    <t>4,17+4,17+4,17+4,17+3,6+3,6+12+20</t>
  </si>
  <si>
    <t>-1514676927</t>
  </si>
  <si>
    <t>-2013087344</t>
  </si>
  <si>
    <t>Demontáž sloupků včetně základů</t>
  </si>
  <si>
    <t>-1326426051</t>
  </si>
  <si>
    <t>966007</t>
  </si>
  <si>
    <t>Demontáž btranek na  malou kopanou</t>
  </si>
  <si>
    <t>779846822</t>
  </si>
  <si>
    <t>1492765974</t>
  </si>
  <si>
    <t>528049094</t>
  </si>
  <si>
    <t>18228296</t>
  </si>
  <si>
    <t>479747673</t>
  </si>
  <si>
    <t>1915001595</t>
  </si>
  <si>
    <t>-878421316</t>
  </si>
  <si>
    <t>21840324</t>
  </si>
  <si>
    <t>-536018385</t>
  </si>
  <si>
    <t>-1556655885</t>
  </si>
  <si>
    <t>2000356363</t>
  </si>
  <si>
    <t>-1837379373</t>
  </si>
  <si>
    <t>-443619857</t>
  </si>
  <si>
    <t>STAVEBNÍ ÚPRAVY SPORTOVIŠŤ ul. Soukenická</t>
  </si>
  <si>
    <t>STAVEBNÍ ÚPRAVY SPORTOVIŠŤ ul. Chemiků, ul. Soukenická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</si>
</sst>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10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sz val="10"/>
      <color rgb="FF969696"/>
      <name val="Arial CE"/>
    </font>
    <font>
      <sz val="10"/>
      <name val="Arial CE"/>
    </font>
    <font>
      <b/>
      <sz val="8"/>
      <color rgb="FF969696"/>
      <name val="Arial CE"/>
    </font>
    <font>
      <b/>
      <sz val="11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2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sz val="11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8"/>
      <color rgb="FF003366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8"/>
      <color rgb="FF505050"/>
      <name val="Arial CE"/>
    </font>
    <font>
      <sz val="8"/>
      <color rgb="FFFF0000"/>
      <name val="Arial CE"/>
    </font>
    <font>
      <i/>
      <sz val="9"/>
      <color rgb="FF0000FF"/>
      <name val="Arial CE"/>
    </font>
    <font>
      <i/>
      <sz val="8"/>
      <color rgb="FF0000FF"/>
      <name val="Arial CE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14">
    <xf numFmtId="0" fontId="0" fillId="0" borderId="0" xfId="0"/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/>
    </xf>
    <xf numFmtId="0" fontId="7" fillId="2" borderId="0" xfId="0" applyFont="1" applyFill="1" applyAlignment="1" applyProtection="1">
      <alignment horizontal="left" vertical="center"/>
      <protection locked="0"/>
    </xf>
    <xf numFmtId="49" fontId="7" fillId="2" borderId="0" xfId="0" applyNumberFormat="1" applyFont="1" applyFill="1" applyAlignment="1" applyProtection="1">
      <alignment horizontal="left" vertical="center"/>
      <protection locked="0"/>
    </xf>
    <xf numFmtId="0" fontId="7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10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12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12" fillId="3" borderId="7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6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3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165" fontId="7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16" fillId="4" borderId="0" xfId="0" applyFont="1" applyFill="1" applyAlignment="1">
      <alignment horizontal="center" vertical="center"/>
    </xf>
    <xf numFmtId="0" fontId="17" fillId="0" borderId="16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4" fontId="18" fillId="0" borderId="0" xfId="0" applyNumberFormat="1" applyFont="1" applyAlignment="1">
      <alignment vertical="center"/>
    </xf>
    <xf numFmtId="0" fontId="12" fillId="0" borderId="0" xfId="0" applyFont="1" applyAlignment="1">
      <alignment horizontal="center" vertical="center"/>
    </xf>
    <xf numFmtId="4" fontId="14" fillId="0" borderId="14" xfId="0" applyNumberFormat="1" applyFont="1" applyBorder="1" applyAlignment="1">
      <alignment vertical="center"/>
    </xf>
    <xf numFmtId="4" fontId="14" fillId="0" borderId="0" xfId="0" applyNumberFormat="1" applyFont="1" applyAlignment="1">
      <alignment vertical="center"/>
    </xf>
    <xf numFmtId="166" fontId="14" fillId="0" borderId="0" xfId="0" applyNumberFormat="1" applyFont="1" applyAlignment="1">
      <alignment vertical="center"/>
    </xf>
    <xf numFmtId="4" fontId="14" fillId="0" borderId="15" xfId="0" applyNumberFormat="1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1" applyFont="1" applyAlignment="1">
      <alignment horizontal="center" vertical="center"/>
    </xf>
    <xf numFmtId="0" fontId="21" fillId="0" borderId="3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4" fontId="24" fillId="0" borderId="19" xfId="0" applyNumberFormat="1" applyFont="1" applyBorder="1" applyAlignment="1">
      <alignment vertical="center"/>
    </xf>
    <xf numFmtId="4" fontId="24" fillId="0" borderId="20" xfId="0" applyNumberFormat="1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4" fontId="24" fillId="0" borderId="21" xfId="0" applyNumberFormat="1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3" xfId="0" applyBorder="1" applyAlignment="1">
      <alignment vertical="center" wrapText="1"/>
    </xf>
    <xf numFmtId="0" fontId="10" fillId="0" borderId="0" xfId="0" applyFont="1" applyAlignment="1">
      <alignment horizontal="left" vertical="center"/>
    </xf>
    <xf numFmtId="4" fontId="6" fillId="0" borderId="0" xfId="0" applyNumberFormat="1" applyFont="1" applyAlignment="1">
      <alignment vertical="center"/>
    </xf>
    <xf numFmtId="164" fontId="6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12" fillId="4" borderId="6" xfId="0" applyFont="1" applyFill="1" applyBorder="1" applyAlignment="1">
      <alignment horizontal="left" vertical="center"/>
    </xf>
    <xf numFmtId="0" fontId="12" fillId="4" borderId="7" xfId="0" applyFont="1" applyFill="1" applyBorder="1" applyAlignment="1">
      <alignment horizontal="right" vertical="center"/>
    </xf>
    <xf numFmtId="0" fontId="12" fillId="4" borderId="7" xfId="0" applyFont="1" applyFill="1" applyBorder="1" applyAlignment="1">
      <alignment horizontal="center" vertical="center"/>
    </xf>
    <xf numFmtId="4" fontId="12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right" vertical="center"/>
    </xf>
    <xf numFmtId="0" fontId="16" fillId="4" borderId="0" xfId="0" applyFont="1" applyFill="1" applyAlignment="1">
      <alignment horizontal="left" vertical="center"/>
    </xf>
    <xf numFmtId="0" fontId="16" fillId="4" borderId="0" xfId="0" applyFont="1" applyFill="1" applyAlignment="1">
      <alignment horizontal="right" vertical="center"/>
    </xf>
    <xf numFmtId="0" fontId="26" fillId="0" borderId="0" xfId="0" applyFont="1" applyAlignment="1">
      <alignment horizontal="left" vertical="center"/>
    </xf>
    <xf numFmtId="0" fontId="27" fillId="0" borderId="0" xfId="0" applyFont="1" applyAlignment="1">
      <alignment vertical="center"/>
    </xf>
    <xf numFmtId="0" fontId="27" fillId="0" borderId="3" xfId="0" applyFont="1" applyBorder="1" applyAlignment="1">
      <alignment vertical="center"/>
    </xf>
    <xf numFmtId="0" fontId="27" fillId="0" borderId="20" xfId="0" applyFont="1" applyBorder="1" applyAlignment="1">
      <alignment horizontal="left" vertical="center"/>
    </xf>
    <xf numFmtId="0" fontId="27" fillId="0" borderId="20" xfId="0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0" fontId="28" fillId="0" borderId="0" xfId="0" applyFont="1" applyAlignment="1">
      <alignment vertical="center"/>
    </xf>
    <xf numFmtId="0" fontId="28" fillId="0" borderId="3" xfId="0" applyFont="1" applyBorder="1" applyAlignment="1">
      <alignment vertical="center"/>
    </xf>
    <xf numFmtId="0" fontId="28" fillId="0" borderId="20" xfId="0" applyFont="1" applyBorder="1" applyAlignment="1">
      <alignment horizontal="left" vertical="center"/>
    </xf>
    <xf numFmtId="0" fontId="28" fillId="0" borderId="20" xfId="0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6" fillId="4" borderId="16" xfId="0" applyFont="1" applyFill="1" applyBorder="1" applyAlignment="1">
      <alignment horizontal="center" vertical="center" wrapText="1"/>
    </xf>
    <xf numFmtId="0" fontId="16" fillId="4" borderId="17" xfId="0" applyFont="1" applyFill="1" applyBorder="1" applyAlignment="1">
      <alignment horizontal="center" vertical="center" wrapText="1"/>
    </xf>
    <xf numFmtId="0" fontId="16" fillId="4" borderId="18" xfId="0" applyFont="1" applyFill="1" applyBorder="1" applyAlignment="1">
      <alignment horizontal="center" vertical="center" wrapText="1"/>
    </xf>
    <xf numFmtId="4" fontId="18" fillId="0" borderId="0" xfId="0" applyNumberFormat="1" applyFont="1"/>
    <xf numFmtId="166" fontId="29" fillId="0" borderId="12" xfId="0" applyNumberFormat="1" applyFont="1" applyBorder="1"/>
    <xf numFmtId="166" fontId="29" fillId="0" borderId="13" xfId="0" applyNumberFormat="1" applyFont="1" applyBorder="1"/>
    <xf numFmtId="4" fontId="30" fillId="0" borderId="0" xfId="0" applyNumberFormat="1" applyFont="1" applyAlignment="1">
      <alignment vertical="center"/>
    </xf>
    <xf numFmtId="0" fontId="16" fillId="0" borderId="22" xfId="0" applyFont="1" applyBorder="1" applyAlignment="1">
      <alignment horizontal="center" vertical="center"/>
    </xf>
    <xf numFmtId="49" fontId="16" fillId="0" borderId="22" xfId="0" applyNumberFormat="1" applyFont="1" applyBorder="1" applyAlignment="1">
      <alignment horizontal="left" vertical="center" wrapText="1"/>
    </xf>
    <xf numFmtId="0" fontId="16" fillId="0" borderId="22" xfId="0" applyFont="1" applyBorder="1" applyAlignment="1">
      <alignment horizontal="left" vertical="center" wrapText="1"/>
    </xf>
    <xf numFmtId="0" fontId="16" fillId="0" borderId="22" xfId="0" applyFont="1" applyBorder="1" applyAlignment="1">
      <alignment horizontal="center" vertical="center" wrapText="1"/>
    </xf>
    <xf numFmtId="167" fontId="16" fillId="0" borderId="22" xfId="0" applyNumberFormat="1" applyFont="1" applyBorder="1" applyAlignment="1">
      <alignment vertical="center"/>
    </xf>
    <xf numFmtId="4" fontId="16" fillId="2" borderId="22" xfId="0" applyNumberFormat="1" applyFont="1" applyFill="1" applyBorder="1" applyAlignment="1" applyProtection="1">
      <alignment vertical="center"/>
      <protection locked="0"/>
    </xf>
    <xf numFmtId="4" fontId="16" fillId="0" borderId="22" xfId="0" applyNumberFormat="1" applyFont="1" applyBorder="1" applyAlignment="1">
      <alignment vertical="center"/>
    </xf>
    <xf numFmtId="0" fontId="17" fillId="2" borderId="14" xfId="0" applyFont="1" applyFill="1" applyBorder="1" applyAlignment="1" applyProtection="1">
      <alignment horizontal="left" vertical="center"/>
      <protection locked="0"/>
    </xf>
    <xf numFmtId="0" fontId="17" fillId="0" borderId="0" xfId="0" applyFont="1" applyAlignment="1">
      <alignment horizontal="center" vertical="center"/>
    </xf>
    <xf numFmtId="166" fontId="17" fillId="0" borderId="0" xfId="0" applyNumberFormat="1" applyFont="1" applyAlignment="1">
      <alignment vertical="center"/>
    </xf>
    <xf numFmtId="166" fontId="17" fillId="0" borderId="15" xfId="0" applyNumberFormat="1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1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33" fillId="0" borderId="0" xfId="0" applyFont="1"/>
    <xf numFmtId="0" fontId="33" fillId="0" borderId="3" xfId="0" applyFont="1" applyBorder="1"/>
    <xf numFmtId="0" fontId="33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33" fillId="0" borderId="0" xfId="0" applyFont="1" applyProtection="1">
      <protection locked="0"/>
    </xf>
    <xf numFmtId="4" fontId="27" fillId="0" borderId="0" xfId="0" applyNumberFormat="1" applyFont="1"/>
    <xf numFmtId="0" fontId="33" fillId="0" borderId="14" xfId="0" applyFont="1" applyBorder="1"/>
    <xf numFmtId="166" fontId="33" fillId="0" borderId="0" xfId="0" applyNumberFormat="1" applyFont="1"/>
    <xf numFmtId="166" fontId="33" fillId="0" borderId="15" xfId="0" applyNumberFormat="1" applyFont="1" applyBorder="1"/>
    <xf numFmtId="0" fontId="33" fillId="0" borderId="0" xfId="0" applyFont="1" applyAlignment="1">
      <alignment horizontal="center"/>
    </xf>
    <xf numFmtId="4" fontId="33" fillId="0" borderId="0" xfId="0" applyNumberFormat="1" applyFont="1" applyAlignment="1">
      <alignment vertical="center"/>
    </xf>
    <xf numFmtId="0" fontId="28" fillId="0" borderId="0" xfId="0" applyFont="1" applyAlignment="1">
      <alignment horizontal="left"/>
    </xf>
    <xf numFmtId="4" fontId="28" fillId="0" borderId="0" xfId="0" applyNumberFormat="1" applyFont="1"/>
    <xf numFmtId="0" fontId="34" fillId="0" borderId="0" xfId="0" applyFont="1" applyAlignment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36" fillId="0" borderId="0" xfId="0" applyFont="1" applyAlignment="1">
      <alignment vertical="center"/>
    </xf>
    <xf numFmtId="0" fontId="36" fillId="0" borderId="3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 wrapText="1"/>
    </xf>
    <xf numFmtId="167" fontId="36" fillId="0" borderId="0" xfId="0" applyNumberFormat="1" applyFont="1" applyAlignment="1">
      <alignment vertical="center"/>
    </xf>
    <xf numFmtId="0" fontId="36" fillId="0" borderId="0" xfId="0" applyFont="1" applyAlignment="1" applyProtection="1">
      <alignment vertical="center"/>
      <protection locked="0"/>
    </xf>
    <xf numFmtId="0" fontId="36" fillId="0" borderId="14" xfId="0" applyFont="1" applyBorder="1" applyAlignment="1">
      <alignment vertical="center"/>
    </xf>
    <xf numFmtId="0" fontId="36" fillId="0" borderId="15" xfId="0" applyFont="1" applyBorder="1" applyAlignment="1">
      <alignment vertical="center"/>
    </xf>
    <xf numFmtId="0" fontId="37" fillId="0" borderId="0" xfId="0" applyFont="1" applyAlignment="1">
      <alignment vertical="center"/>
    </xf>
    <xf numFmtId="0" fontId="37" fillId="0" borderId="3" xfId="0" applyFont="1" applyBorder="1" applyAlignment="1">
      <alignment vertical="center"/>
    </xf>
    <xf numFmtId="0" fontId="37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 wrapText="1"/>
    </xf>
    <xf numFmtId="167" fontId="37" fillId="0" borderId="0" xfId="0" applyNumberFormat="1" applyFont="1" applyAlignment="1">
      <alignment vertical="center"/>
    </xf>
    <xf numFmtId="0" fontId="37" fillId="0" borderId="0" xfId="0" applyFont="1" applyAlignment="1" applyProtection="1">
      <alignment vertical="center"/>
      <protection locked="0"/>
    </xf>
    <xf numFmtId="0" fontId="37" fillId="0" borderId="14" xfId="0" applyFont="1" applyBorder="1" applyAlignment="1">
      <alignment vertical="center"/>
    </xf>
    <xf numFmtId="0" fontId="37" fillId="0" borderId="15" xfId="0" applyFont="1" applyBorder="1" applyAlignment="1">
      <alignment vertical="center"/>
    </xf>
    <xf numFmtId="0" fontId="38" fillId="0" borderId="22" xfId="0" applyFont="1" applyBorder="1" applyAlignment="1">
      <alignment horizontal="center" vertical="center"/>
    </xf>
    <xf numFmtId="49" fontId="38" fillId="0" borderId="22" xfId="0" applyNumberFormat="1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center" vertical="center" wrapText="1"/>
    </xf>
    <xf numFmtId="167" fontId="38" fillId="0" borderId="22" xfId="0" applyNumberFormat="1" applyFont="1" applyBorder="1" applyAlignment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22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4" fontId="18" fillId="0" borderId="0" xfId="0" applyNumberFormat="1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165" fontId="7" fillId="0" borderId="0" xfId="0" applyNumberFormat="1" applyFont="1" applyAlignment="1">
      <alignment horizontal="left"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left" vertical="center"/>
    </xf>
    <xf numFmtId="0" fontId="15" fillId="0" borderId="14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4" borderId="6" xfId="0" applyFont="1" applyFill="1" applyBorder="1" applyAlignment="1">
      <alignment horizontal="center" vertical="center"/>
    </xf>
    <xf numFmtId="0" fontId="16" fillId="4" borderId="7" xfId="0" applyFont="1" applyFill="1" applyBorder="1" applyAlignment="1">
      <alignment horizontal="left" vertical="center"/>
    </xf>
    <xf numFmtId="0" fontId="16" fillId="4" borderId="7" xfId="0" applyFont="1" applyFill="1" applyBorder="1" applyAlignment="1">
      <alignment horizontal="center" vertical="center"/>
    </xf>
    <xf numFmtId="0" fontId="16" fillId="4" borderId="7" xfId="0" applyFont="1" applyFill="1" applyBorder="1" applyAlignment="1">
      <alignment horizontal="right" vertical="center"/>
    </xf>
    <xf numFmtId="0" fontId="16" fillId="4" borderId="8" xfId="0" applyFont="1" applyFill="1" applyBorder="1" applyAlignment="1">
      <alignment horizontal="left" vertical="center"/>
    </xf>
    <xf numFmtId="164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vertical="center"/>
    </xf>
    <xf numFmtId="4" fontId="11" fillId="0" borderId="0" xfId="0" applyNumberFormat="1" applyFont="1" applyAlignment="1">
      <alignment vertical="center"/>
    </xf>
    <xf numFmtId="0" fontId="12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12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/>
    </xf>
    <xf numFmtId="0" fontId="0" fillId="0" borderId="0" xfId="0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9" fillId="0" borderId="0" xfId="0" applyFont="1" applyAlignment="1">
      <alignment horizontal="left" vertical="top" wrapText="1"/>
    </xf>
    <xf numFmtId="49" fontId="7" fillId="2" borderId="0" xfId="0" applyNumberFormat="1" applyFont="1" applyFill="1" applyAlignment="1" applyProtection="1">
      <alignment horizontal="left" vertical="center"/>
      <protection locked="0"/>
    </xf>
    <xf numFmtId="49" fontId="7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4" fontId="10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7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162751117" TargetMode="External"/><Relationship Id="rId13" Type="http://schemas.openxmlformats.org/officeDocument/2006/relationships/hyperlink" Target="https://podminky.urs.cz/item/CS_URS_2024_01/171251201" TargetMode="External"/><Relationship Id="rId18" Type="http://schemas.openxmlformats.org/officeDocument/2006/relationships/hyperlink" Target="https://podminky.urs.cz/item/CS_URS_2024_01/275313611" TargetMode="External"/><Relationship Id="rId26" Type="http://schemas.openxmlformats.org/officeDocument/2006/relationships/hyperlink" Target="https://podminky.urs.cz/item/CS_URS_2024_01/997221141" TargetMode="External"/><Relationship Id="rId3" Type="http://schemas.openxmlformats.org/officeDocument/2006/relationships/hyperlink" Target="https://podminky.urs.cz/item/CS_URS_2024_01/113201111" TargetMode="External"/><Relationship Id="rId21" Type="http://schemas.openxmlformats.org/officeDocument/2006/relationships/hyperlink" Target="https://podminky.urs.cz/item/CS_URS_2024_01/564760111" TargetMode="External"/><Relationship Id="rId34" Type="http://schemas.openxmlformats.org/officeDocument/2006/relationships/hyperlink" Target="https://podminky.urs.cz/item/CS_URS_2024_01/030001000" TargetMode="External"/><Relationship Id="rId7" Type="http://schemas.openxmlformats.org/officeDocument/2006/relationships/hyperlink" Target="https://podminky.urs.cz/item/CS_URS_2024_01/132351251" TargetMode="External"/><Relationship Id="rId12" Type="http://schemas.openxmlformats.org/officeDocument/2006/relationships/hyperlink" Target="https://podminky.urs.cz/item/CS_URS_2024_01/171201231" TargetMode="External"/><Relationship Id="rId17" Type="http://schemas.openxmlformats.org/officeDocument/2006/relationships/hyperlink" Target="https://podminky.urs.cz/item/CS_URS_2024_01/211971110" TargetMode="External"/><Relationship Id="rId25" Type="http://schemas.openxmlformats.org/officeDocument/2006/relationships/hyperlink" Target="https://podminky.urs.cz/item/CS_URS_2024_01/916231213" TargetMode="External"/><Relationship Id="rId33" Type="http://schemas.openxmlformats.org/officeDocument/2006/relationships/hyperlink" Target="https://podminky.urs.cz/item/CS_URS_2024_01/998225195" TargetMode="External"/><Relationship Id="rId2" Type="http://schemas.openxmlformats.org/officeDocument/2006/relationships/hyperlink" Target="https://podminky.urs.cz/item/CS_URS_2024_01/113107142" TargetMode="External"/><Relationship Id="rId16" Type="http://schemas.openxmlformats.org/officeDocument/2006/relationships/hyperlink" Target="https://podminky.urs.cz/item/CS_URS_2024_01/211531111" TargetMode="External"/><Relationship Id="rId20" Type="http://schemas.openxmlformats.org/officeDocument/2006/relationships/hyperlink" Target="https://podminky.urs.cz/item/CS_URS_2024_01/564710011" TargetMode="External"/><Relationship Id="rId29" Type="http://schemas.openxmlformats.org/officeDocument/2006/relationships/hyperlink" Target="https://podminky.urs.cz/item/CS_URS_2024_01/997221875" TargetMode="External"/><Relationship Id="rId1" Type="http://schemas.openxmlformats.org/officeDocument/2006/relationships/hyperlink" Target="https://podminky.urs.cz/item/CS_URS_2024_01/113107122" TargetMode="External"/><Relationship Id="rId6" Type="http://schemas.openxmlformats.org/officeDocument/2006/relationships/hyperlink" Target="https://podminky.urs.cz/item/CS_URS_2024_01/131213701" TargetMode="External"/><Relationship Id="rId11" Type="http://schemas.openxmlformats.org/officeDocument/2006/relationships/hyperlink" Target="https://podminky.urs.cz/item/CS_URS_2024_01/167111122" TargetMode="External"/><Relationship Id="rId24" Type="http://schemas.openxmlformats.org/officeDocument/2006/relationships/hyperlink" Target="https://podminky.urs.cz/item/CS_URS_2024_01/579291111" TargetMode="External"/><Relationship Id="rId32" Type="http://schemas.openxmlformats.org/officeDocument/2006/relationships/hyperlink" Target="https://podminky.urs.cz/item/CS_URS_2024_01/998225194" TargetMode="External"/><Relationship Id="rId37" Type="http://schemas.openxmlformats.org/officeDocument/2006/relationships/hyperlink" Target="https://podminky.urs.cz/item/CS_URS_2024_01/090001000" TargetMode="External"/><Relationship Id="rId5" Type="http://schemas.openxmlformats.org/officeDocument/2006/relationships/hyperlink" Target="https://podminky.urs.cz/item/CS_URS_2024_01/122351101" TargetMode="External"/><Relationship Id="rId15" Type="http://schemas.openxmlformats.org/officeDocument/2006/relationships/hyperlink" Target="https://podminky.urs.cz/item/CS_URS_2024_01/181311103" TargetMode="External"/><Relationship Id="rId23" Type="http://schemas.openxmlformats.org/officeDocument/2006/relationships/hyperlink" Target="https://podminky.urs.cz/item/CS_URS_2024_01/579231326" TargetMode="External"/><Relationship Id="rId28" Type="http://schemas.openxmlformats.org/officeDocument/2006/relationships/hyperlink" Target="https://podminky.urs.cz/item/CS_URS_2024_01/997221873" TargetMode="External"/><Relationship Id="rId36" Type="http://schemas.openxmlformats.org/officeDocument/2006/relationships/hyperlink" Target="https://podminky.urs.cz/item/CS_URS_2024_01/070001000" TargetMode="External"/><Relationship Id="rId10" Type="http://schemas.openxmlformats.org/officeDocument/2006/relationships/hyperlink" Target="https://podminky.urs.cz/item/CS_URS_2024_01/167111102" TargetMode="External"/><Relationship Id="rId19" Type="http://schemas.openxmlformats.org/officeDocument/2006/relationships/hyperlink" Target="https://podminky.urs.cz/item/CS_URS_2024_01/275313811" TargetMode="External"/><Relationship Id="rId31" Type="http://schemas.openxmlformats.org/officeDocument/2006/relationships/hyperlink" Target="https://podminky.urs.cz/item/CS_URS_2024_01/998225111" TargetMode="External"/><Relationship Id="rId4" Type="http://schemas.openxmlformats.org/officeDocument/2006/relationships/hyperlink" Target="https://podminky.urs.cz/item/CS_URS_2024_01/121112003" TargetMode="External"/><Relationship Id="rId9" Type="http://schemas.openxmlformats.org/officeDocument/2006/relationships/hyperlink" Target="https://podminky.urs.cz/item/CS_URS_2024_01/162751119" TargetMode="External"/><Relationship Id="rId14" Type="http://schemas.openxmlformats.org/officeDocument/2006/relationships/hyperlink" Target="https://podminky.urs.cz/item/CS_URS_2024_01/180405111" TargetMode="External"/><Relationship Id="rId22" Type="http://schemas.openxmlformats.org/officeDocument/2006/relationships/hyperlink" Target="https://podminky.urs.cz/item/CS_URS_2024_01/573312211" TargetMode="External"/><Relationship Id="rId27" Type="http://schemas.openxmlformats.org/officeDocument/2006/relationships/hyperlink" Target="https://podminky.urs.cz/item/CS_URS_2024_01/997221611" TargetMode="External"/><Relationship Id="rId30" Type="http://schemas.openxmlformats.org/officeDocument/2006/relationships/hyperlink" Target="https://podminky.urs.cz/item/CS_URS_2024_01/998011008" TargetMode="External"/><Relationship Id="rId35" Type="http://schemas.openxmlformats.org/officeDocument/2006/relationships/hyperlink" Target="https://podminky.urs.cz/item/CS_URS_2024_01/0600010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0D045-4E70-4CC3-8576-F45340CB5B0E}">
  <dimension ref="A1:CM97"/>
  <sheetViews>
    <sheetView showGridLines="0" tabSelected="1" workbookViewId="0">
      <selection activeCell="BE5" sqref="BE5:BE34"/>
    </sheetView>
  </sheetViews>
  <sheetFormatPr defaultRowHeight="12.75"/>
  <cols>
    <col min="1" max="1" width="7.140625" customWidth="1"/>
    <col min="2" max="2" width="1.42578125" customWidth="1"/>
    <col min="3" max="3" width="3.5703125" customWidth="1"/>
    <col min="4" max="33" width="2.28515625" customWidth="1"/>
    <col min="34" max="34" width="2.85546875" customWidth="1"/>
    <col min="35" max="35" width="27.140625" customWidth="1"/>
    <col min="36" max="37" width="2.140625" customWidth="1"/>
    <col min="38" max="38" width="7.140625" customWidth="1"/>
    <col min="39" max="39" width="2.85546875" customWidth="1"/>
    <col min="40" max="40" width="11.42578125" customWidth="1"/>
    <col min="41" max="41" width="6.42578125" customWidth="1"/>
    <col min="42" max="42" width="3.5703125" customWidth="1"/>
    <col min="43" max="43" width="13.42578125" hidden="1" customWidth="1"/>
    <col min="44" max="44" width="11.7109375" customWidth="1"/>
    <col min="45" max="47" width="22.140625" hidden="1" customWidth="1"/>
    <col min="48" max="49" width="18.5703125" hidden="1" customWidth="1"/>
    <col min="50" max="51" width="21.42578125" hidden="1" customWidth="1"/>
    <col min="52" max="52" width="18.5703125" hidden="1" customWidth="1"/>
    <col min="53" max="53" width="16.42578125" hidden="1" customWidth="1"/>
    <col min="54" max="54" width="21.42578125" hidden="1" customWidth="1"/>
    <col min="55" max="55" width="18.5703125" hidden="1" customWidth="1"/>
    <col min="56" max="56" width="16.42578125" hidden="1" customWidth="1"/>
    <col min="57" max="57" width="57" customWidth="1"/>
  </cols>
  <sheetData>
    <row r="1" spans="1:74">
      <c r="A1" s="1" t="s">
        <v>0</v>
      </c>
      <c r="AZ1" s="1" t="s">
        <v>1</v>
      </c>
      <c r="BA1" s="1" t="s">
        <v>2</v>
      </c>
      <c r="BB1" s="1" t="s">
        <v>3</v>
      </c>
      <c r="BT1" s="1" t="s">
        <v>4</v>
      </c>
      <c r="BU1" s="1" t="s">
        <v>4</v>
      </c>
      <c r="BV1" s="1" t="s">
        <v>5</v>
      </c>
    </row>
    <row r="2" spans="1:74" ht="36.950000000000003" customHeight="1">
      <c r="AR2" s="198"/>
      <c r="AS2" s="198"/>
      <c r="AT2" s="198"/>
      <c r="AU2" s="198"/>
      <c r="AV2" s="198"/>
      <c r="AW2" s="198"/>
      <c r="AX2" s="198"/>
      <c r="AY2" s="198"/>
      <c r="AZ2" s="198"/>
      <c r="BA2" s="198"/>
      <c r="BB2" s="198"/>
      <c r="BC2" s="198"/>
      <c r="BD2" s="198"/>
      <c r="BE2" s="198"/>
      <c r="BS2" s="2" t="s">
        <v>6</v>
      </c>
      <c r="BT2" s="2" t="s">
        <v>7</v>
      </c>
    </row>
    <row r="3" spans="1:74" ht="6.95" customHeight="1"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5"/>
      <c r="BS3" s="2" t="s">
        <v>6</v>
      </c>
      <c r="BT3" s="2" t="s">
        <v>8</v>
      </c>
    </row>
    <row r="4" spans="1:74" ht="24.95" customHeight="1">
      <c r="B4" s="5"/>
      <c r="D4" s="6" t="s">
        <v>9</v>
      </c>
      <c r="AR4" s="5"/>
      <c r="AS4" s="7" t="s">
        <v>10</v>
      </c>
      <c r="BE4" s="8" t="s">
        <v>11</v>
      </c>
      <c r="BS4" s="2" t="s">
        <v>12</v>
      </c>
    </row>
    <row r="5" spans="1:74" ht="12" customHeight="1">
      <c r="B5" s="5"/>
      <c r="D5" s="9" t="s">
        <v>13</v>
      </c>
      <c r="K5" s="199" t="s">
        <v>14</v>
      </c>
      <c r="L5" s="198"/>
      <c r="M5" s="198"/>
      <c r="N5" s="198"/>
      <c r="O5" s="198"/>
      <c r="P5" s="198"/>
      <c r="Q5" s="198"/>
      <c r="R5" s="198"/>
      <c r="S5" s="198"/>
      <c r="T5" s="198"/>
      <c r="U5" s="198"/>
      <c r="V5" s="198"/>
      <c r="W5" s="198"/>
      <c r="X5" s="198"/>
      <c r="Y5" s="198"/>
      <c r="Z5" s="198"/>
      <c r="AA5" s="198"/>
      <c r="AB5" s="198"/>
      <c r="AC5" s="198"/>
      <c r="AD5" s="198"/>
      <c r="AE5" s="198"/>
      <c r="AF5" s="198"/>
      <c r="AG5" s="198"/>
      <c r="AH5" s="198"/>
      <c r="AI5" s="198"/>
      <c r="AJ5" s="198"/>
      <c r="AR5" s="5"/>
      <c r="BE5" s="200" t="s">
        <v>15</v>
      </c>
      <c r="BS5" s="2" t="s">
        <v>6</v>
      </c>
    </row>
    <row r="6" spans="1:74" ht="36.950000000000003" customHeight="1">
      <c r="B6" s="5"/>
      <c r="D6" s="11" t="s">
        <v>16</v>
      </c>
      <c r="K6" s="203" t="s">
        <v>436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8"/>
      <c r="Y6" s="198"/>
      <c r="Z6" s="198"/>
      <c r="AA6" s="198"/>
      <c r="AB6" s="198"/>
      <c r="AC6" s="198"/>
      <c r="AD6" s="198"/>
      <c r="AE6" s="198"/>
      <c r="AF6" s="198"/>
      <c r="AG6" s="198"/>
      <c r="AH6" s="198"/>
      <c r="AI6" s="198"/>
      <c r="AJ6" s="198"/>
      <c r="AR6" s="5"/>
      <c r="BE6" s="201"/>
      <c r="BS6" s="2" t="s">
        <v>6</v>
      </c>
    </row>
    <row r="7" spans="1:74" ht="12" customHeight="1">
      <c r="B7" s="5"/>
      <c r="D7" s="12" t="s">
        <v>17</v>
      </c>
      <c r="K7" s="10" t="s">
        <v>1</v>
      </c>
      <c r="AK7" s="12" t="s">
        <v>18</v>
      </c>
      <c r="AN7" s="10" t="s">
        <v>1</v>
      </c>
      <c r="AR7" s="5"/>
      <c r="BE7" s="201"/>
      <c r="BS7" s="2" t="s">
        <v>6</v>
      </c>
    </row>
    <row r="8" spans="1:74" ht="12" customHeight="1">
      <c r="B8" s="5"/>
      <c r="D8" s="12" t="s">
        <v>19</v>
      </c>
      <c r="K8" s="10" t="s">
        <v>20</v>
      </c>
      <c r="AK8" s="12" t="s">
        <v>21</v>
      </c>
      <c r="AN8" s="13" t="s">
        <v>22</v>
      </c>
      <c r="AR8" s="5"/>
      <c r="BE8" s="201"/>
      <c r="BS8" s="2" t="s">
        <v>6</v>
      </c>
    </row>
    <row r="9" spans="1:74" ht="14.45" customHeight="1">
      <c r="B9" s="5"/>
      <c r="AR9" s="5"/>
      <c r="BE9" s="201"/>
      <c r="BS9" s="2" t="s">
        <v>6</v>
      </c>
    </row>
    <row r="10" spans="1:74" ht="12" customHeight="1">
      <c r="B10" s="5"/>
      <c r="D10" s="12" t="s">
        <v>23</v>
      </c>
      <c r="AK10" s="12" t="s">
        <v>24</v>
      </c>
      <c r="AN10" s="10" t="s">
        <v>1</v>
      </c>
      <c r="AR10" s="5"/>
      <c r="BE10" s="201"/>
      <c r="BS10" s="2" t="s">
        <v>6</v>
      </c>
    </row>
    <row r="11" spans="1:74" ht="18.399999999999999" customHeight="1">
      <c r="B11" s="5"/>
      <c r="E11" s="10" t="s">
        <v>25</v>
      </c>
      <c r="AK11" s="12" t="s">
        <v>26</v>
      </c>
      <c r="AN11" s="10" t="s">
        <v>1</v>
      </c>
      <c r="AR11" s="5"/>
      <c r="BE11" s="201"/>
      <c r="BS11" s="2" t="s">
        <v>6</v>
      </c>
    </row>
    <row r="12" spans="1:74" ht="6.95" customHeight="1">
      <c r="B12" s="5"/>
      <c r="AR12" s="5"/>
      <c r="BE12" s="201"/>
      <c r="BS12" s="2" t="s">
        <v>6</v>
      </c>
    </row>
    <row r="13" spans="1:74" ht="12" customHeight="1">
      <c r="B13" s="5"/>
      <c r="D13" s="12" t="s">
        <v>27</v>
      </c>
      <c r="AK13" s="12" t="s">
        <v>24</v>
      </c>
      <c r="AN13" s="14" t="s">
        <v>28</v>
      </c>
      <c r="AR13" s="5"/>
      <c r="BE13" s="201"/>
      <c r="BS13" s="2" t="s">
        <v>6</v>
      </c>
    </row>
    <row r="14" spans="1:74">
      <c r="B14" s="5"/>
      <c r="E14" s="204" t="s">
        <v>28</v>
      </c>
      <c r="F14" s="205"/>
      <c r="G14" s="205"/>
      <c r="H14" s="205"/>
      <c r="I14" s="205"/>
      <c r="J14" s="205"/>
      <c r="K14" s="205"/>
      <c r="L14" s="205"/>
      <c r="M14" s="205"/>
      <c r="N14" s="205"/>
      <c r="O14" s="205"/>
      <c r="P14" s="205"/>
      <c r="Q14" s="205"/>
      <c r="R14" s="205"/>
      <c r="S14" s="205"/>
      <c r="T14" s="205"/>
      <c r="U14" s="205"/>
      <c r="V14" s="205"/>
      <c r="W14" s="205"/>
      <c r="X14" s="205"/>
      <c r="Y14" s="205"/>
      <c r="Z14" s="205"/>
      <c r="AA14" s="205"/>
      <c r="AB14" s="205"/>
      <c r="AC14" s="205"/>
      <c r="AD14" s="205"/>
      <c r="AE14" s="205"/>
      <c r="AF14" s="205"/>
      <c r="AG14" s="205"/>
      <c r="AH14" s="205"/>
      <c r="AI14" s="205"/>
      <c r="AJ14" s="205"/>
      <c r="AK14" s="12" t="s">
        <v>26</v>
      </c>
      <c r="AN14" s="14" t="s">
        <v>28</v>
      </c>
      <c r="AR14" s="5"/>
      <c r="BE14" s="201"/>
      <c r="BS14" s="2" t="s">
        <v>6</v>
      </c>
    </row>
    <row r="15" spans="1:74" ht="6.95" customHeight="1">
      <c r="B15" s="5"/>
      <c r="AR15" s="5"/>
      <c r="BE15" s="201"/>
      <c r="BS15" s="2" t="s">
        <v>4</v>
      </c>
    </row>
    <row r="16" spans="1:74" ht="12" customHeight="1">
      <c r="B16" s="5"/>
      <c r="D16" s="12" t="s">
        <v>29</v>
      </c>
      <c r="AK16" s="12" t="s">
        <v>24</v>
      </c>
      <c r="AN16" s="10" t="s">
        <v>1</v>
      </c>
      <c r="AR16" s="5"/>
      <c r="BE16" s="201"/>
      <c r="BS16" s="2" t="s">
        <v>4</v>
      </c>
    </row>
    <row r="17" spans="2:71" ht="18.399999999999999" customHeight="1">
      <c r="B17" s="5"/>
      <c r="E17" s="10" t="s">
        <v>30</v>
      </c>
      <c r="AK17" s="12" t="s">
        <v>26</v>
      </c>
      <c r="AN17" s="10" t="s">
        <v>1</v>
      </c>
      <c r="AR17" s="5"/>
      <c r="BE17" s="201"/>
      <c r="BS17" s="2" t="s">
        <v>31</v>
      </c>
    </row>
    <row r="18" spans="2:71" ht="6.95" customHeight="1">
      <c r="B18" s="5"/>
      <c r="AR18" s="5"/>
      <c r="BE18" s="201"/>
      <c r="BS18" s="2" t="s">
        <v>6</v>
      </c>
    </row>
    <row r="19" spans="2:71" ht="12" customHeight="1">
      <c r="B19" s="5"/>
      <c r="D19" s="12" t="s">
        <v>32</v>
      </c>
      <c r="AK19" s="12" t="s">
        <v>24</v>
      </c>
      <c r="AN19" s="10" t="s">
        <v>1</v>
      </c>
      <c r="AR19" s="5"/>
      <c r="BE19" s="201"/>
      <c r="BS19" s="2" t="s">
        <v>6</v>
      </c>
    </row>
    <row r="20" spans="2:71" ht="18.399999999999999" customHeight="1">
      <c r="B20" s="5"/>
      <c r="E20" s="10" t="s">
        <v>33</v>
      </c>
      <c r="AK20" s="12" t="s">
        <v>26</v>
      </c>
      <c r="AN20" s="10" t="s">
        <v>1</v>
      </c>
      <c r="AR20" s="5"/>
      <c r="BE20" s="201"/>
      <c r="BS20" s="2" t="s">
        <v>31</v>
      </c>
    </row>
    <row r="21" spans="2:71" ht="6.95" customHeight="1">
      <c r="B21" s="5"/>
      <c r="AR21" s="5"/>
      <c r="BE21" s="201"/>
    </row>
    <row r="22" spans="2:71" ht="12" customHeight="1">
      <c r="B22" s="5"/>
      <c r="D22" s="12" t="s">
        <v>34</v>
      </c>
      <c r="AR22" s="5"/>
      <c r="BE22" s="201"/>
    </row>
    <row r="23" spans="2:71" ht="16.5" customHeight="1">
      <c r="B23" s="5"/>
      <c r="E23" s="206" t="s">
        <v>1</v>
      </c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06"/>
      <c r="AE23" s="206"/>
      <c r="AF23" s="206"/>
      <c r="AG23" s="206"/>
      <c r="AH23" s="206"/>
      <c r="AI23" s="206"/>
      <c r="AJ23" s="206"/>
      <c r="AK23" s="206"/>
      <c r="AL23" s="206"/>
      <c r="AM23" s="206"/>
      <c r="AN23" s="206"/>
      <c r="AR23" s="5"/>
      <c r="BE23" s="201"/>
    </row>
    <row r="24" spans="2:71" ht="6.95" customHeight="1">
      <c r="B24" s="5"/>
      <c r="AR24" s="5"/>
      <c r="BE24" s="201"/>
    </row>
    <row r="25" spans="2:71" ht="6.95" customHeight="1">
      <c r="B25" s="5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R25" s="5"/>
      <c r="BE25" s="201"/>
    </row>
    <row r="26" spans="2:71" s="17" customFormat="1" ht="25.9" customHeight="1">
      <c r="B26" s="18"/>
      <c r="D26" s="19" t="s">
        <v>35</v>
      </c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7">
        <f>ROUND(AG94,2)</f>
        <v>0</v>
      </c>
      <c r="AL26" s="208"/>
      <c r="AM26" s="208"/>
      <c r="AN26" s="208"/>
      <c r="AO26" s="208"/>
      <c r="AR26" s="18"/>
      <c r="BE26" s="201"/>
    </row>
    <row r="27" spans="2:71" s="17" customFormat="1" ht="6.95" customHeight="1">
      <c r="B27" s="18"/>
      <c r="AR27" s="18"/>
      <c r="BE27" s="201"/>
    </row>
    <row r="28" spans="2:71" s="17" customFormat="1">
      <c r="B28" s="18"/>
      <c r="L28" s="209" t="s">
        <v>36</v>
      </c>
      <c r="M28" s="209"/>
      <c r="N28" s="209"/>
      <c r="O28" s="209"/>
      <c r="P28" s="209"/>
      <c r="W28" s="209" t="s">
        <v>37</v>
      </c>
      <c r="X28" s="209"/>
      <c r="Y28" s="209"/>
      <c r="Z28" s="209"/>
      <c r="AA28" s="209"/>
      <c r="AB28" s="209"/>
      <c r="AC28" s="209"/>
      <c r="AD28" s="209"/>
      <c r="AE28" s="209"/>
      <c r="AK28" s="209" t="s">
        <v>38</v>
      </c>
      <c r="AL28" s="209"/>
      <c r="AM28" s="209"/>
      <c r="AN28" s="209"/>
      <c r="AO28" s="209"/>
      <c r="AR28" s="18"/>
      <c r="BE28" s="201"/>
    </row>
    <row r="29" spans="2:71" s="22" customFormat="1" ht="14.45" customHeight="1">
      <c r="B29" s="23"/>
      <c r="D29" s="12" t="s">
        <v>39</v>
      </c>
      <c r="F29" s="12" t="s">
        <v>40</v>
      </c>
      <c r="L29" s="189">
        <v>0.21</v>
      </c>
      <c r="M29" s="190"/>
      <c r="N29" s="190"/>
      <c r="O29" s="190"/>
      <c r="P29" s="190"/>
      <c r="W29" s="191">
        <f>ROUND(AZ94, 2)</f>
        <v>0</v>
      </c>
      <c r="X29" s="190"/>
      <c r="Y29" s="190"/>
      <c r="Z29" s="190"/>
      <c r="AA29" s="190"/>
      <c r="AB29" s="190"/>
      <c r="AC29" s="190"/>
      <c r="AD29" s="190"/>
      <c r="AE29" s="190"/>
      <c r="AK29" s="191">
        <f>ROUND(AV94, 2)</f>
        <v>0</v>
      </c>
      <c r="AL29" s="190"/>
      <c r="AM29" s="190"/>
      <c r="AN29" s="190"/>
      <c r="AO29" s="190"/>
      <c r="AR29" s="23"/>
      <c r="BE29" s="202"/>
    </row>
    <row r="30" spans="2:71" s="22" customFormat="1" ht="14.45" customHeight="1">
      <c r="B30" s="23"/>
      <c r="F30" s="12" t="s">
        <v>41</v>
      </c>
      <c r="L30" s="189">
        <v>0.12</v>
      </c>
      <c r="M30" s="190"/>
      <c r="N30" s="190"/>
      <c r="O30" s="190"/>
      <c r="P30" s="190"/>
      <c r="W30" s="191">
        <f>ROUND(BA94, 2)</f>
        <v>0</v>
      </c>
      <c r="X30" s="190"/>
      <c r="Y30" s="190"/>
      <c r="Z30" s="190"/>
      <c r="AA30" s="190"/>
      <c r="AB30" s="190"/>
      <c r="AC30" s="190"/>
      <c r="AD30" s="190"/>
      <c r="AE30" s="190"/>
      <c r="AK30" s="191">
        <f>ROUND(AW94, 2)</f>
        <v>0</v>
      </c>
      <c r="AL30" s="190"/>
      <c r="AM30" s="190"/>
      <c r="AN30" s="190"/>
      <c r="AO30" s="190"/>
      <c r="AR30" s="23"/>
      <c r="BE30" s="202"/>
    </row>
    <row r="31" spans="2:71" s="22" customFormat="1" ht="14.45" hidden="1" customHeight="1">
      <c r="B31" s="23"/>
      <c r="F31" s="12" t="s">
        <v>42</v>
      </c>
      <c r="L31" s="189">
        <v>0.21</v>
      </c>
      <c r="M31" s="190"/>
      <c r="N31" s="190"/>
      <c r="O31" s="190"/>
      <c r="P31" s="190"/>
      <c r="W31" s="191">
        <f>ROUND(BB94, 2)</f>
        <v>0</v>
      </c>
      <c r="X31" s="190"/>
      <c r="Y31" s="190"/>
      <c r="Z31" s="190"/>
      <c r="AA31" s="190"/>
      <c r="AB31" s="190"/>
      <c r="AC31" s="190"/>
      <c r="AD31" s="190"/>
      <c r="AE31" s="190"/>
      <c r="AK31" s="191">
        <v>0</v>
      </c>
      <c r="AL31" s="190"/>
      <c r="AM31" s="190"/>
      <c r="AN31" s="190"/>
      <c r="AO31" s="190"/>
      <c r="AR31" s="23"/>
      <c r="BE31" s="202"/>
    </row>
    <row r="32" spans="2:71" s="22" customFormat="1" ht="14.45" hidden="1" customHeight="1">
      <c r="B32" s="23"/>
      <c r="F32" s="12" t="s">
        <v>43</v>
      </c>
      <c r="L32" s="189">
        <v>0.12</v>
      </c>
      <c r="M32" s="190"/>
      <c r="N32" s="190"/>
      <c r="O32" s="190"/>
      <c r="P32" s="190"/>
      <c r="W32" s="191">
        <f>ROUND(BC94, 2)</f>
        <v>0</v>
      </c>
      <c r="X32" s="190"/>
      <c r="Y32" s="190"/>
      <c r="Z32" s="190"/>
      <c r="AA32" s="190"/>
      <c r="AB32" s="190"/>
      <c r="AC32" s="190"/>
      <c r="AD32" s="190"/>
      <c r="AE32" s="190"/>
      <c r="AK32" s="191">
        <v>0</v>
      </c>
      <c r="AL32" s="190"/>
      <c r="AM32" s="190"/>
      <c r="AN32" s="190"/>
      <c r="AO32" s="190"/>
      <c r="AR32" s="23"/>
      <c r="BE32" s="202"/>
    </row>
    <row r="33" spans="2:57" s="22" customFormat="1" ht="14.45" hidden="1" customHeight="1">
      <c r="B33" s="23"/>
      <c r="F33" s="12" t="s">
        <v>44</v>
      </c>
      <c r="L33" s="189">
        <v>0</v>
      </c>
      <c r="M33" s="190"/>
      <c r="N33" s="190"/>
      <c r="O33" s="190"/>
      <c r="P33" s="190"/>
      <c r="W33" s="191">
        <f>ROUND(BD94, 2)</f>
        <v>0</v>
      </c>
      <c r="X33" s="190"/>
      <c r="Y33" s="190"/>
      <c r="Z33" s="190"/>
      <c r="AA33" s="190"/>
      <c r="AB33" s="190"/>
      <c r="AC33" s="190"/>
      <c r="AD33" s="190"/>
      <c r="AE33" s="190"/>
      <c r="AK33" s="191">
        <v>0</v>
      </c>
      <c r="AL33" s="190"/>
      <c r="AM33" s="190"/>
      <c r="AN33" s="190"/>
      <c r="AO33" s="190"/>
      <c r="AR33" s="23"/>
      <c r="BE33" s="202"/>
    </row>
    <row r="34" spans="2:57" s="17" customFormat="1" ht="6.95" customHeight="1">
      <c r="B34" s="18"/>
      <c r="AR34" s="18"/>
      <c r="BE34" s="201"/>
    </row>
    <row r="35" spans="2:57" s="17" customFormat="1" ht="25.9" customHeight="1">
      <c r="B35" s="18"/>
      <c r="C35" s="24"/>
      <c r="D35" s="25" t="s">
        <v>45</v>
      </c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7" t="s">
        <v>46</v>
      </c>
      <c r="U35" s="26"/>
      <c r="V35" s="26"/>
      <c r="W35" s="26"/>
      <c r="X35" s="192" t="s">
        <v>47</v>
      </c>
      <c r="Y35" s="193"/>
      <c r="Z35" s="193"/>
      <c r="AA35" s="193"/>
      <c r="AB35" s="193"/>
      <c r="AC35" s="26"/>
      <c r="AD35" s="26"/>
      <c r="AE35" s="26"/>
      <c r="AF35" s="26"/>
      <c r="AG35" s="26"/>
      <c r="AH35" s="26"/>
      <c r="AI35" s="26"/>
      <c r="AJ35" s="26"/>
      <c r="AK35" s="194">
        <f>SUM(AK26:AK33)</f>
        <v>0</v>
      </c>
      <c r="AL35" s="193"/>
      <c r="AM35" s="193"/>
      <c r="AN35" s="193"/>
      <c r="AO35" s="195"/>
      <c r="AP35" s="24"/>
      <c r="AQ35" s="24"/>
      <c r="AR35" s="18"/>
    </row>
    <row r="36" spans="2:57" s="17" customFormat="1" ht="6.95" customHeight="1">
      <c r="B36" s="18"/>
      <c r="AR36" s="18"/>
    </row>
    <row r="37" spans="2:57" s="17" customFormat="1" ht="14.45" customHeight="1">
      <c r="B37" s="18"/>
      <c r="AR37" s="18"/>
    </row>
    <row r="38" spans="2:57" ht="14.45" customHeight="1">
      <c r="B38" s="5"/>
      <c r="AR38" s="5"/>
    </row>
    <row r="39" spans="2:57" ht="14.45" customHeight="1">
      <c r="B39" s="5"/>
      <c r="AR39" s="5"/>
    </row>
    <row r="40" spans="2:57" ht="14.45" customHeight="1">
      <c r="B40" s="5"/>
      <c r="AR40" s="5"/>
    </row>
    <row r="41" spans="2:57" ht="14.45" customHeight="1">
      <c r="B41" s="5"/>
      <c r="AR41" s="5"/>
    </row>
    <row r="42" spans="2:57" ht="14.45" customHeight="1">
      <c r="B42" s="5"/>
      <c r="AR42" s="5"/>
    </row>
    <row r="43" spans="2:57" ht="14.45" customHeight="1">
      <c r="B43" s="5"/>
      <c r="AR43" s="5"/>
    </row>
    <row r="44" spans="2:57" ht="14.45" customHeight="1">
      <c r="B44" s="5"/>
      <c r="AR44" s="5"/>
    </row>
    <row r="45" spans="2:57" ht="14.45" customHeight="1">
      <c r="B45" s="5"/>
      <c r="AR45" s="5"/>
    </row>
    <row r="46" spans="2:57" ht="14.45" customHeight="1">
      <c r="B46" s="5"/>
      <c r="AR46" s="5"/>
    </row>
    <row r="47" spans="2:57" ht="14.45" customHeight="1">
      <c r="B47" s="5"/>
      <c r="AR47" s="5"/>
    </row>
    <row r="48" spans="2:57" ht="14.45" customHeight="1">
      <c r="B48" s="5"/>
      <c r="AR48" s="5"/>
    </row>
    <row r="49" spans="2:44" s="17" customFormat="1" ht="14.45" customHeight="1">
      <c r="B49" s="18"/>
      <c r="D49" s="28" t="s">
        <v>48</v>
      </c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8" t="s">
        <v>49</v>
      </c>
      <c r="AI49" s="29"/>
      <c r="AJ49" s="29"/>
      <c r="AK49" s="29"/>
      <c r="AL49" s="29"/>
      <c r="AM49" s="29"/>
      <c r="AN49" s="29"/>
      <c r="AO49" s="29"/>
      <c r="AR49" s="18"/>
    </row>
    <row r="50" spans="2:44">
      <c r="B50" s="5"/>
      <c r="AR50" s="5"/>
    </row>
    <row r="51" spans="2:44">
      <c r="B51" s="5"/>
      <c r="AR51" s="5"/>
    </row>
    <row r="52" spans="2:44">
      <c r="B52" s="5"/>
      <c r="AR52" s="5"/>
    </row>
    <row r="53" spans="2:44">
      <c r="B53" s="5"/>
      <c r="AR53" s="5"/>
    </row>
    <row r="54" spans="2:44">
      <c r="B54" s="5"/>
      <c r="AR54" s="5"/>
    </row>
    <row r="55" spans="2:44">
      <c r="B55" s="5"/>
      <c r="AR55" s="5"/>
    </row>
    <row r="56" spans="2:44">
      <c r="B56" s="5"/>
      <c r="AR56" s="5"/>
    </row>
    <row r="57" spans="2:44">
      <c r="B57" s="5"/>
      <c r="AR57" s="5"/>
    </row>
    <row r="58" spans="2:44">
      <c r="B58" s="5"/>
      <c r="AR58" s="5"/>
    </row>
    <row r="59" spans="2:44">
      <c r="B59" s="5"/>
      <c r="AR59" s="5"/>
    </row>
    <row r="60" spans="2:44" s="17" customFormat="1">
      <c r="B60" s="18"/>
      <c r="D60" s="30" t="s">
        <v>50</v>
      </c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30" t="s">
        <v>51</v>
      </c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30" t="s">
        <v>50</v>
      </c>
      <c r="AI60" s="20"/>
      <c r="AJ60" s="20"/>
      <c r="AK60" s="20"/>
      <c r="AL60" s="20"/>
      <c r="AM60" s="30" t="s">
        <v>51</v>
      </c>
      <c r="AN60" s="20"/>
      <c r="AO60" s="20"/>
      <c r="AR60" s="18"/>
    </row>
    <row r="61" spans="2:44">
      <c r="B61" s="5"/>
      <c r="AR61" s="5"/>
    </row>
    <row r="62" spans="2:44">
      <c r="B62" s="5"/>
      <c r="AR62" s="5"/>
    </row>
    <row r="63" spans="2:44">
      <c r="B63" s="5"/>
      <c r="AR63" s="5"/>
    </row>
    <row r="64" spans="2:44" s="17" customFormat="1">
      <c r="B64" s="18"/>
      <c r="D64" s="28" t="s">
        <v>52</v>
      </c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8" t="s">
        <v>53</v>
      </c>
      <c r="AI64" s="29"/>
      <c r="AJ64" s="29"/>
      <c r="AK64" s="29"/>
      <c r="AL64" s="29"/>
      <c r="AM64" s="29"/>
      <c r="AN64" s="29"/>
      <c r="AO64" s="29"/>
      <c r="AR64" s="18"/>
    </row>
    <row r="65" spans="2:44">
      <c r="B65" s="5"/>
      <c r="AR65" s="5"/>
    </row>
    <row r="66" spans="2:44">
      <c r="B66" s="5"/>
      <c r="AR66" s="5"/>
    </row>
    <row r="67" spans="2:44">
      <c r="B67" s="5"/>
      <c r="AR67" s="5"/>
    </row>
    <row r="68" spans="2:44">
      <c r="B68" s="5"/>
      <c r="AR68" s="5"/>
    </row>
    <row r="69" spans="2:44">
      <c r="B69" s="5"/>
      <c r="AR69" s="5"/>
    </row>
    <row r="70" spans="2:44">
      <c r="B70" s="5"/>
      <c r="AR70" s="5"/>
    </row>
    <row r="71" spans="2:44">
      <c r="B71" s="5"/>
      <c r="AR71" s="5"/>
    </row>
    <row r="72" spans="2:44">
      <c r="B72" s="5"/>
      <c r="AR72" s="5"/>
    </row>
    <row r="73" spans="2:44">
      <c r="B73" s="5"/>
      <c r="AR73" s="5"/>
    </row>
    <row r="74" spans="2:44">
      <c r="B74" s="5"/>
      <c r="AR74" s="5"/>
    </row>
    <row r="75" spans="2:44" s="17" customFormat="1">
      <c r="B75" s="18"/>
      <c r="D75" s="30" t="s">
        <v>50</v>
      </c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30" t="s">
        <v>51</v>
      </c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30" t="s">
        <v>50</v>
      </c>
      <c r="AI75" s="20"/>
      <c r="AJ75" s="20"/>
      <c r="AK75" s="20"/>
      <c r="AL75" s="20"/>
      <c r="AM75" s="30" t="s">
        <v>51</v>
      </c>
      <c r="AN75" s="20"/>
      <c r="AO75" s="20"/>
      <c r="AR75" s="18"/>
    </row>
    <row r="76" spans="2:44" s="17" customFormat="1">
      <c r="B76" s="18"/>
      <c r="AR76" s="18"/>
    </row>
    <row r="77" spans="2:44" s="17" customFormat="1" ht="6.95" customHeight="1"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18"/>
    </row>
    <row r="81" spans="1:91" s="17" customFormat="1" ht="6.95" customHeight="1">
      <c r="B81" s="33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18"/>
    </row>
    <row r="82" spans="1:91" s="17" customFormat="1" ht="24.95" customHeight="1">
      <c r="B82" s="18"/>
      <c r="C82" s="6" t="s">
        <v>54</v>
      </c>
      <c r="AR82" s="18"/>
    </row>
    <row r="83" spans="1:91" s="17" customFormat="1" ht="6.95" customHeight="1">
      <c r="B83" s="18"/>
      <c r="AR83" s="18"/>
    </row>
    <row r="84" spans="1:91" s="35" customFormat="1" ht="12" customHeight="1">
      <c r="B84" s="36"/>
      <c r="C84" s="12" t="s">
        <v>13</v>
      </c>
      <c r="L84" s="35" t="str">
        <f>K5</f>
        <v>TOMAS202402</v>
      </c>
      <c r="AR84" s="36"/>
    </row>
    <row r="85" spans="1:91" s="37" customFormat="1" ht="36.950000000000003" customHeight="1">
      <c r="B85" s="38"/>
      <c r="C85" s="39" t="s">
        <v>16</v>
      </c>
      <c r="L85" s="196" t="str">
        <f>K6</f>
        <v>STAVEBNÍ ÚPRAVY SPORTOVIŠŤ ul. Soukenická</v>
      </c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7"/>
      <c r="Y85" s="197"/>
      <c r="Z85" s="197"/>
      <c r="AA85" s="197"/>
      <c r="AB85" s="197"/>
      <c r="AC85" s="197"/>
      <c r="AD85" s="197"/>
      <c r="AE85" s="197"/>
      <c r="AF85" s="197"/>
      <c r="AG85" s="197"/>
      <c r="AH85" s="197"/>
      <c r="AI85" s="197"/>
      <c r="AJ85" s="197"/>
      <c r="AR85" s="38"/>
    </row>
    <row r="86" spans="1:91" s="17" customFormat="1" ht="6.95" customHeight="1">
      <c r="B86" s="18"/>
      <c r="AR86" s="18"/>
    </row>
    <row r="87" spans="1:91" s="17" customFormat="1" ht="12" customHeight="1">
      <c r="B87" s="18"/>
      <c r="C87" s="12" t="s">
        <v>19</v>
      </c>
      <c r="L87" s="40" t="str">
        <f>IF(K8="","",K8)</f>
        <v>Litvínov</v>
      </c>
      <c r="AI87" s="12" t="s">
        <v>21</v>
      </c>
      <c r="AM87" s="177" t="str">
        <f>IF(AN8= "","",AN8)</f>
        <v>17. 6. 2024</v>
      </c>
      <c r="AN87" s="177"/>
      <c r="AR87" s="18"/>
    </row>
    <row r="88" spans="1:91" s="17" customFormat="1" ht="6.95" customHeight="1">
      <c r="B88" s="18"/>
      <c r="AR88" s="18"/>
    </row>
    <row r="89" spans="1:91" s="17" customFormat="1" ht="15.2" customHeight="1">
      <c r="B89" s="18"/>
      <c r="C89" s="12" t="s">
        <v>23</v>
      </c>
      <c r="L89" s="35" t="str">
        <f>IF(E11= "","",E11)</f>
        <v xml:space="preserve"> </v>
      </c>
      <c r="AI89" s="12" t="s">
        <v>29</v>
      </c>
      <c r="AM89" s="178" t="str">
        <f>IF(E17="","",E17)</f>
        <v>A3 Detail s.r.o.</v>
      </c>
      <c r="AN89" s="179"/>
      <c r="AO89" s="179"/>
      <c r="AP89" s="179"/>
      <c r="AR89" s="18"/>
      <c r="AS89" s="180" t="s">
        <v>55</v>
      </c>
      <c r="AT89" s="181"/>
      <c r="AU89" s="42"/>
      <c r="AV89" s="42"/>
      <c r="AW89" s="42"/>
      <c r="AX89" s="42"/>
      <c r="AY89" s="42"/>
      <c r="AZ89" s="42"/>
      <c r="BA89" s="42"/>
      <c r="BB89" s="42"/>
      <c r="BC89" s="42"/>
      <c r="BD89" s="43"/>
    </row>
    <row r="90" spans="1:91" s="17" customFormat="1" ht="15.2" customHeight="1">
      <c r="B90" s="18"/>
      <c r="C90" s="12" t="s">
        <v>27</v>
      </c>
      <c r="L90" s="35" t="str">
        <f>IF(E14= "Vyplň údaj","",E14)</f>
        <v/>
      </c>
      <c r="AI90" s="12" t="s">
        <v>32</v>
      </c>
      <c r="AM90" s="178" t="str">
        <f>IF(E20="","",E20)</f>
        <v>Krajovský</v>
      </c>
      <c r="AN90" s="179"/>
      <c r="AO90" s="179"/>
      <c r="AP90" s="179"/>
      <c r="AR90" s="18"/>
      <c r="AS90" s="182"/>
      <c r="AT90" s="183"/>
      <c r="BD90" s="45"/>
    </row>
    <row r="91" spans="1:91" s="17" customFormat="1" ht="10.9" customHeight="1">
      <c r="B91" s="18"/>
      <c r="AR91" s="18"/>
      <c r="AS91" s="182"/>
      <c r="AT91" s="183"/>
      <c r="BD91" s="45"/>
    </row>
    <row r="92" spans="1:91" s="17" customFormat="1" ht="29.25" customHeight="1">
      <c r="B92" s="18"/>
      <c r="C92" s="184" t="s">
        <v>56</v>
      </c>
      <c r="D92" s="185"/>
      <c r="E92" s="185"/>
      <c r="F92" s="185"/>
      <c r="G92" s="185"/>
      <c r="H92" s="46"/>
      <c r="I92" s="186" t="s">
        <v>57</v>
      </c>
      <c r="J92" s="185"/>
      <c r="K92" s="185"/>
      <c r="L92" s="185"/>
      <c r="M92" s="185"/>
      <c r="N92" s="185"/>
      <c r="O92" s="185"/>
      <c r="P92" s="185"/>
      <c r="Q92" s="185"/>
      <c r="R92" s="185"/>
      <c r="S92" s="185"/>
      <c r="T92" s="185"/>
      <c r="U92" s="185"/>
      <c r="V92" s="185"/>
      <c r="W92" s="185"/>
      <c r="X92" s="185"/>
      <c r="Y92" s="185"/>
      <c r="Z92" s="185"/>
      <c r="AA92" s="185"/>
      <c r="AB92" s="185"/>
      <c r="AC92" s="185"/>
      <c r="AD92" s="185"/>
      <c r="AE92" s="185"/>
      <c r="AF92" s="185"/>
      <c r="AG92" s="187" t="s">
        <v>58</v>
      </c>
      <c r="AH92" s="185"/>
      <c r="AI92" s="185"/>
      <c r="AJ92" s="185"/>
      <c r="AK92" s="185"/>
      <c r="AL92" s="185"/>
      <c r="AM92" s="185"/>
      <c r="AN92" s="186" t="s">
        <v>59</v>
      </c>
      <c r="AO92" s="185"/>
      <c r="AP92" s="188"/>
      <c r="AQ92" s="47" t="s">
        <v>60</v>
      </c>
      <c r="AR92" s="18"/>
      <c r="AS92" s="48" t="s">
        <v>61</v>
      </c>
      <c r="AT92" s="49" t="s">
        <v>62</v>
      </c>
      <c r="AU92" s="49" t="s">
        <v>63</v>
      </c>
      <c r="AV92" s="49" t="s">
        <v>64</v>
      </c>
      <c r="AW92" s="49" t="s">
        <v>65</v>
      </c>
      <c r="AX92" s="49" t="s">
        <v>66</v>
      </c>
      <c r="AY92" s="49" t="s">
        <v>67</v>
      </c>
      <c r="AZ92" s="49" t="s">
        <v>68</v>
      </c>
      <c r="BA92" s="49" t="s">
        <v>69</v>
      </c>
      <c r="BB92" s="49" t="s">
        <v>70</v>
      </c>
      <c r="BC92" s="49" t="s">
        <v>71</v>
      </c>
      <c r="BD92" s="50" t="s">
        <v>72</v>
      </c>
    </row>
    <row r="93" spans="1:91" s="17" customFormat="1" ht="10.9" customHeight="1">
      <c r="B93" s="18"/>
      <c r="AR93" s="18"/>
      <c r="AS93" s="51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3"/>
    </row>
    <row r="94" spans="1:91" s="52" customFormat="1" ht="32.450000000000003" customHeight="1">
      <c r="B94" s="53"/>
      <c r="C94" s="54" t="s">
        <v>73</v>
      </c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  <c r="AA94" s="55"/>
      <c r="AB94" s="55"/>
      <c r="AC94" s="55"/>
      <c r="AD94" s="55"/>
      <c r="AE94" s="55"/>
      <c r="AF94" s="55"/>
      <c r="AG94" s="175">
        <f>ROUND(SUM(AG95:AG95),2)</f>
        <v>0</v>
      </c>
      <c r="AH94" s="175"/>
      <c r="AI94" s="175"/>
      <c r="AJ94" s="175"/>
      <c r="AK94" s="175"/>
      <c r="AL94" s="175"/>
      <c r="AM94" s="175"/>
      <c r="AN94" s="176">
        <f>SUM(AG94,AT94)</f>
        <v>0</v>
      </c>
      <c r="AO94" s="176"/>
      <c r="AP94" s="176"/>
      <c r="AQ94" s="57" t="s">
        <v>1</v>
      </c>
      <c r="AR94" s="53"/>
      <c r="AS94" s="58">
        <f>ROUND(SUM(AS95:AS95),2)</f>
        <v>0</v>
      </c>
      <c r="AT94" s="59">
        <f>ROUND(SUM(AV94:AW94),2)</f>
        <v>0</v>
      </c>
      <c r="AU94" s="60">
        <f>ROUND(SUM(AU95:AU95),5)</f>
        <v>0</v>
      </c>
      <c r="AV94" s="59">
        <f>ROUND(AZ94*L29,2)</f>
        <v>0</v>
      </c>
      <c r="AW94" s="59">
        <f>ROUND(BA94*L30,2)</f>
        <v>0</v>
      </c>
      <c r="AX94" s="59">
        <f>ROUND(BB94*L29,2)</f>
        <v>0</v>
      </c>
      <c r="AY94" s="59">
        <f>ROUND(BC94*L30,2)</f>
        <v>0</v>
      </c>
      <c r="AZ94" s="59">
        <f>ROUND(SUM(AZ95:AZ95),2)</f>
        <v>0</v>
      </c>
      <c r="BA94" s="59">
        <f>ROUND(SUM(BA95:BA95),2)</f>
        <v>0</v>
      </c>
      <c r="BB94" s="59">
        <f>ROUND(SUM(BB95:BB95),2)</f>
        <v>0</v>
      </c>
      <c r="BC94" s="59">
        <f>ROUND(SUM(BC95:BC95),2)</f>
        <v>0</v>
      </c>
      <c r="BD94" s="61">
        <f>ROUND(SUM(BD95:BD95),2)</f>
        <v>0</v>
      </c>
      <c r="BS94" s="62" t="s">
        <v>74</v>
      </c>
      <c r="BT94" s="62" t="s">
        <v>75</v>
      </c>
      <c r="BU94" s="63" t="s">
        <v>76</v>
      </c>
      <c r="BV94" s="62" t="s">
        <v>77</v>
      </c>
      <c r="BW94" s="62" t="s">
        <v>5</v>
      </c>
      <c r="BX94" s="62" t="s">
        <v>78</v>
      </c>
      <c r="CL94" s="62" t="s">
        <v>1</v>
      </c>
    </row>
    <row r="95" spans="1:91" s="69" customFormat="1" ht="16.5" customHeight="1">
      <c r="A95" s="64" t="s">
        <v>79</v>
      </c>
      <c r="B95" s="65"/>
      <c r="C95" s="66"/>
      <c r="D95" s="172" t="s">
        <v>83</v>
      </c>
      <c r="E95" s="172"/>
      <c r="F95" s="172"/>
      <c r="G95" s="172"/>
      <c r="H95" s="172"/>
      <c r="I95" s="67"/>
      <c r="J95" s="172" t="s">
        <v>84</v>
      </c>
      <c r="K95" s="172"/>
      <c r="L95" s="172"/>
      <c r="M95" s="172"/>
      <c r="N95" s="172"/>
      <c r="O95" s="172"/>
      <c r="P95" s="172"/>
      <c r="Q95" s="172"/>
      <c r="R95" s="172"/>
      <c r="S95" s="172"/>
      <c r="T95" s="172"/>
      <c r="U95" s="172"/>
      <c r="V95" s="172"/>
      <c r="W95" s="172"/>
      <c r="X95" s="172"/>
      <c r="Y95" s="172"/>
      <c r="Z95" s="172"/>
      <c r="AA95" s="172"/>
      <c r="AB95" s="172"/>
      <c r="AC95" s="172"/>
      <c r="AD95" s="172"/>
      <c r="AE95" s="172"/>
      <c r="AF95" s="172"/>
      <c r="AG95" s="173">
        <f>'SO 02 - ul. Soukenická'!J30</f>
        <v>0</v>
      </c>
      <c r="AH95" s="174"/>
      <c r="AI95" s="174"/>
      <c r="AJ95" s="174"/>
      <c r="AK95" s="174"/>
      <c r="AL95" s="174"/>
      <c r="AM95" s="174"/>
      <c r="AN95" s="173">
        <f>SUM(AG95,AT95)</f>
        <v>0</v>
      </c>
      <c r="AO95" s="174"/>
      <c r="AP95" s="174"/>
      <c r="AQ95" s="68" t="s">
        <v>80</v>
      </c>
      <c r="AR95" s="65"/>
      <c r="AS95" s="71">
        <v>0</v>
      </c>
      <c r="AT95" s="72">
        <f>ROUND(SUM(AV95:AW95),2)</f>
        <v>0</v>
      </c>
      <c r="AU95" s="73">
        <f>'SO 02 - ul. Soukenická'!P128</f>
        <v>0</v>
      </c>
      <c r="AV95" s="72">
        <f>'SO 02 - ul. Soukenická'!J33</f>
        <v>0</v>
      </c>
      <c r="AW95" s="72">
        <f>'SO 02 - ul. Soukenická'!J34</f>
        <v>0</v>
      </c>
      <c r="AX95" s="72">
        <f>'SO 02 - ul. Soukenická'!J35</f>
        <v>0</v>
      </c>
      <c r="AY95" s="72">
        <f>'SO 02 - ul. Soukenická'!J36</f>
        <v>0</v>
      </c>
      <c r="AZ95" s="72">
        <f>'SO 02 - ul. Soukenická'!F33</f>
        <v>0</v>
      </c>
      <c r="BA95" s="72">
        <f>'SO 02 - ul. Soukenická'!F34</f>
        <v>0</v>
      </c>
      <c r="BB95" s="72">
        <f>'SO 02 - ul. Soukenická'!F35</f>
        <v>0</v>
      </c>
      <c r="BC95" s="72">
        <f>'SO 02 - ul. Soukenická'!F36</f>
        <v>0</v>
      </c>
      <c r="BD95" s="74">
        <f>'SO 02 - ul. Soukenická'!F37</f>
        <v>0</v>
      </c>
      <c r="BT95" s="70" t="s">
        <v>81</v>
      </c>
      <c r="BV95" s="70" t="s">
        <v>77</v>
      </c>
      <c r="BW95" s="70" t="s">
        <v>85</v>
      </c>
      <c r="BX95" s="70" t="s">
        <v>5</v>
      </c>
      <c r="CL95" s="70" t="s">
        <v>1</v>
      </c>
      <c r="CM95" s="70" t="s">
        <v>82</v>
      </c>
    </row>
    <row r="96" spans="1:91" s="17" customFormat="1" ht="30" customHeight="1">
      <c r="B96" s="18"/>
      <c r="AR96" s="18"/>
    </row>
    <row r="97" spans="2:44" s="17" customFormat="1" ht="6.95" customHeight="1">
      <c r="B97" s="31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/>
      <c r="AN97" s="32"/>
      <c r="AO97" s="32"/>
      <c r="AP97" s="32"/>
      <c r="AQ97" s="32"/>
      <c r="AR97" s="18"/>
    </row>
  </sheetData>
  <sheetProtection algorithmName="SHA-512" hashValue="L/JfSAVffeMnzaqoggmbAAWHHZvoLlWw5xT0/JD1aXEoHAtoXk2mHkoqh2xmC78B/fWebz4pOfOTTVk8Y0WZyQ==" saltValue="7oB6GzuEM1yw8LBlgNyIPg==" spinCount="100000" sheet="1" objects="1" scenarios="1"/>
  <mergeCells count="42">
    <mergeCell ref="AR2:BE2"/>
    <mergeCell ref="K5:AJ5"/>
    <mergeCell ref="BE5:BE34"/>
    <mergeCell ref="K6:AJ6"/>
    <mergeCell ref="E14:AJ14"/>
    <mergeCell ref="E23:AN23"/>
    <mergeCell ref="AK26:AO26"/>
    <mergeCell ref="L28:P28"/>
    <mergeCell ref="W28:AE28"/>
    <mergeCell ref="AK28:AO28"/>
    <mergeCell ref="L29:P29"/>
    <mergeCell ref="W29:AE29"/>
    <mergeCell ref="AK29:AO29"/>
    <mergeCell ref="L30:P30"/>
    <mergeCell ref="W30:AE30"/>
    <mergeCell ref="AK30:AO30"/>
    <mergeCell ref="L85:AJ85"/>
    <mergeCell ref="L31:P31"/>
    <mergeCell ref="W31:AE31"/>
    <mergeCell ref="AK31:AO31"/>
    <mergeCell ref="L32:P32"/>
    <mergeCell ref="W32:AE32"/>
    <mergeCell ref="AK32:AO32"/>
    <mergeCell ref="L33:P33"/>
    <mergeCell ref="W33:AE33"/>
    <mergeCell ref="AK33:AO33"/>
    <mergeCell ref="X35:AB35"/>
    <mergeCell ref="AK35:AO3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D95:H95"/>
    <mergeCell ref="J95:AF95"/>
    <mergeCell ref="AG95:AM95"/>
    <mergeCell ref="AN95:AP95"/>
    <mergeCell ref="AG94:AM94"/>
    <mergeCell ref="AN94:AP94"/>
  </mergeCells>
  <hyperlinks>
    <hyperlink ref="A95" location="'SO 02 - ul. Soukenická'!C2" display="/" xr:uid="{CB1764DE-1E58-42B6-97DA-8463F51059A7}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34A1D-7476-43B9-B0B1-E0B2EFA6C4E3}">
  <dimension ref="B2:BM297"/>
  <sheetViews>
    <sheetView showGridLines="0" workbookViewId="0">
      <selection activeCell="W20" sqref="W19:W20"/>
    </sheetView>
  </sheetViews>
  <sheetFormatPr defaultRowHeight="12.75"/>
  <cols>
    <col min="1" max="1" width="7.140625" customWidth="1"/>
    <col min="2" max="2" width="1" customWidth="1"/>
    <col min="3" max="3" width="3.5703125" customWidth="1"/>
    <col min="4" max="4" width="3.7109375" customWidth="1"/>
    <col min="5" max="5" width="14.7109375" customWidth="1"/>
    <col min="6" max="6" width="43.5703125" customWidth="1"/>
    <col min="7" max="7" width="6.42578125" customWidth="1"/>
    <col min="8" max="8" width="12" customWidth="1"/>
    <col min="9" max="9" width="13.5703125" customWidth="1"/>
    <col min="10" max="11" width="19.140625" customWidth="1"/>
    <col min="12" max="12" width="8" customWidth="1"/>
    <col min="13" max="13" width="9.28515625" hidden="1" customWidth="1"/>
    <col min="15" max="20" width="12.140625" hidden="1" customWidth="1"/>
    <col min="21" max="21" width="14" hidden="1" customWidth="1"/>
    <col min="22" max="22" width="10.5703125" customWidth="1"/>
    <col min="23" max="23" width="14" customWidth="1"/>
    <col min="24" max="24" width="10.5703125" customWidth="1"/>
    <col min="25" max="25" width="12.85546875" customWidth="1"/>
    <col min="26" max="26" width="9.42578125" customWidth="1"/>
    <col min="27" max="27" width="12.85546875" customWidth="1"/>
    <col min="28" max="28" width="14" customWidth="1"/>
    <col min="29" max="29" width="9.42578125" customWidth="1"/>
    <col min="30" max="30" width="12.85546875" customWidth="1"/>
    <col min="31" max="31" width="14" customWidth="1"/>
  </cols>
  <sheetData>
    <row r="2" spans="2:46" ht="36.950000000000003" customHeight="1"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AT2" s="2" t="s">
        <v>85</v>
      </c>
    </row>
    <row r="3" spans="2:46" ht="6.95" customHeight="1">
      <c r="B3" s="3"/>
      <c r="C3" s="4"/>
      <c r="D3" s="4"/>
      <c r="E3" s="4"/>
      <c r="F3" s="4"/>
      <c r="G3" s="4"/>
      <c r="H3" s="4"/>
      <c r="I3" s="4"/>
      <c r="J3" s="4"/>
      <c r="K3" s="4"/>
      <c r="L3" s="5"/>
      <c r="AT3" s="2" t="s">
        <v>82</v>
      </c>
    </row>
    <row r="4" spans="2:46" ht="24.95" customHeight="1">
      <c r="B4" s="5"/>
      <c r="D4" s="6" t="s">
        <v>86</v>
      </c>
      <c r="L4" s="5"/>
      <c r="M4" s="75" t="s">
        <v>10</v>
      </c>
      <c r="AT4" s="2" t="s">
        <v>4</v>
      </c>
    </row>
    <row r="5" spans="2:46" ht="6.95" customHeight="1">
      <c r="B5" s="5"/>
      <c r="L5" s="5"/>
    </row>
    <row r="6" spans="2:46" ht="12" customHeight="1">
      <c r="B6" s="5"/>
      <c r="D6" s="12" t="s">
        <v>16</v>
      </c>
      <c r="L6" s="5"/>
    </row>
    <row r="7" spans="2:46" ht="16.5" customHeight="1">
      <c r="B7" s="5"/>
      <c r="E7" s="211" t="s">
        <v>437</v>
      </c>
      <c r="F7" s="212"/>
      <c r="G7" s="212"/>
      <c r="H7" s="212"/>
      <c r="L7" s="5"/>
    </row>
    <row r="8" spans="2:46" s="17" customFormat="1" ht="12" customHeight="1">
      <c r="B8" s="18"/>
      <c r="D8" s="12" t="s">
        <v>87</v>
      </c>
      <c r="L8" s="18"/>
    </row>
    <row r="9" spans="2:46" s="17" customFormat="1" ht="16.5" customHeight="1">
      <c r="B9" s="18"/>
      <c r="E9" s="196" t="s">
        <v>355</v>
      </c>
      <c r="F9" s="210"/>
      <c r="G9" s="210"/>
      <c r="H9" s="210"/>
      <c r="L9" s="18"/>
    </row>
    <row r="10" spans="2:46" s="17" customFormat="1">
      <c r="B10" s="18"/>
      <c r="L10" s="18"/>
    </row>
    <row r="11" spans="2:46" s="17" customFormat="1" ht="12" customHeight="1">
      <c r="B11" s="18"/>
      <c r="D11" s="12" t="s">
        <v>17</v>
      </c>
      <c r="F11" s="10" t="s">
        <v>1</v>
      </c>
      <c r="I11" s="12" t="s">
        <v>18</v>
      </c>
      <c r="J11" s="10" t="s">
        <v>1</v>
      </c>
      <c r="L11" s="18"/>
    </row>
    <row r="12" spans="2:46" s="17" customFormat="1" ht="12" customHeight="1">
      <c r="B12" s="18"/>
      <c r="D12" s="12" t="s">
        <v>19</v>
      </c>
      <c r="F12" s="10" t="s">
        <v>20</v>
      </c>
      <c r="I12" s="12" t="s">
        <v>21</v>
      </c>
      <c r="J12" s="41" t="s">
        <v>22</v>
      </c>
      <c r="L12" s="18"/>
    </row>
    <row r="13" spans="2:46" s="17" customFormat="1" ht="10.9" customHeight="1">
      <c r="B13" s="18"/>
      <c r="L13" s="18"/>
    </row>
    <row r="14" spans="2:46" s="17" customFormat="1" ht="12" customHeight="1">
      <c r="B14" s="18"/>
      <c r="D14" s="12" t="s">
        <v>23</v>
      </c>
      <c r="I14" s="12" t="s">
        <v>24</v>
      </c>
      <c r="J14" s="10" t="s">
        <v>1</v>
      </c>
      <c r="L14" s="18"/>
    </row>
    <row r="15" spans="2:46" s="17" customFormat="1" ht="18" customHeight="1">
      <c r="B15" s="18"/>
      <c r="E15" s="10" t="s">
        <v>25</v>
      </c>
      <c r="I15" s="12" t="s">
        <v>26</v>
      </c>
      <c r="J15" s="10" t="s">
        <v>1</v>
      </c>
      <c r="L15" s="18"/>
    </row>
    <row r="16" spans="2:46" s="17" customFormat="1" ht="6.95" customHeight="1">
      <c r="B16" s="18"/>
      <c r="L16" s="18"/>
    </row>
    <row r="17" spans="2:12" s="17" customFormat="1" ht="12" customHeight="1">
      <c r="B17" s="18"/>
      <c r="D17" s="12" t="s">
        <v>27</v>
      </c>
      <c r="I17" s="12" t="s">
        <v>24</v>
      </c>
      <c r="J17" s="13" t="s">
        <v>28</v>
      </c>
      <c r="L17" s="18"/>
    </row>
    <row r="18" spans="2:12" s="17" customFormat="1" ht="18" customHeight="1">
      <c r="B18" s="18"/>
      <c r="E18" s="213" t="s">
        <v>28</v>
      </c>
      <c r="F18" s="199"/>
      <c r="G18" s="199"/>
      <c r="H18" s="199"/>
      <c r="I18" s="12" t="s">
        <v>26</v>
      </c>
      <c r="J18" s="13" t="s">
        <v>28</v>
      </c>
      <c r="L18" s="18"/>
    </row>
    <row r="19" spans="2:12" s="17" customFormat="1" ht="6.95" customHeight="1">
      <c r="B19" s="18"/>
      <c r="L19" s="18"/>
    </row>
    <row r="20" spans="2:12" s="17" customFormat="1" ht="12" customHeight="1">
      <c r="B20" s="18"/>
      <c r="D20" s="12" t="s">
        <v>29</v>
      </c>
      <c r="I20" s="12" t="s">
        <v>24</v>
      </c>
      <c r="J20" s="10" t="s">
        <v>1</v>
      </c>
      <c r="L20" s="18"/>
    </row>
    <row r="21" spans="2:12" s="17" customFormat="1" ht="18" customHeight="1">
      <c r="B21" s="18"/>
      <c r="E21" s="10" t="s">
        <v>30</v>
      </c>
      <c r="I21" s="12" t="s">
        <v>26</v>
      </c>
      <c r="J21" s="10" t="s">
        <v>1</v>
      </c>
      <c r="L21" s="18"/>
    </row>
    <row r="22" spans="2:12" s="17" customFormat="1" ht="6.95" customHeight="1">
      <c r="B22" s="18"/>
      <c r="L22" s="18"/>
    </row>
    <row r="23" spans="2:12" s="17" customFormat="1" ht="12" customHeight="1">
      <c r="B23" s="18"/>
      <c r="D23" s="12" t="s">
        <v>32</v>
      </c>
      <c r="I23" s="12" t="s">
        <v>24</v>
      </c>
      <c r="J23" s="10" t="s">
        <v>1</v>
      </c>
      <c r="L23" s="18"/>
    </row>
    <row r="24" spans="2:12" s="17" customFormat="1" ht="18" customHeight="1">
      <c r="B24" s="18"/>
      <c r="E24" s="10" t="s">
        <v>33</v>
      </c>
      <c r="I24" s="12" t="s">
        <v>26</v>
      </c>
      <c r="J24" s="10" t="s">
        <v>1</v>
      </c>
      <c r="L24" s="18"/>
    </row>
    <row r="25" spans="2:12" s="17" customFormat="1" ht="6.95" customHeight="1">
      <c r="B25" s="18"/>
      <c r="L25" s="18"/>
    </row>
    <row r="26" spans="2:12" s="17" customFormat="1" ht="12" customHeight="1">
      <c r="B26" s="18"/>
      <c r="D26" s="12" t="s">
        <v>34</v>
      </c>
      <c r="L26" s="18"/>
    </row>
    <row r="27" spans="2:12" s="76" customFormat="1" ht="16.5" customHeight="1">
      <c r="B27" s="77"/>
      <c r="E27" s="206" t="s">
        <v>1</v>
      </c>
      <c r="F27" s="206"/>
      <c r="G27" s="206"/>
      <c r="H27" s="206"/>
      <c r="L27" s="77"/>
    </row>
    <row r="28" spans="2:12" s="17" customFormat="1" ht="6.95" customHeight="1">
      <c r="B28" s="18"/>
      <c r="L28" s="18"/>
    </row>
    <row r="29" spans="2:12" s="17" customFormat="1" ht="6.95" customHeight="1">
      <c r="B29" s="18"/>
      <c r="D29" s="42"/>
      <c r="E29" s="42"/>
      <c r="F29" s="42"/>
      <c r="G29" s="42"/>
      <c r="H29" s="42"/>
      <c r="I29" s="42"/>
      <c r="J29" s="42"/>
      <c r="K29" s="42"/>
      <c r="L29" s="18"/>
    </row>
    <row r="30" spans="2:12" s="17" customFormat="1" ht="25.35" customHeight="1">
      <c r="B30" s="18"/>
      <c r="D30" s="78" t="s">
        <v>35</v>
      </c>
      <c r="J30" s="56">
        <f>ROUND(J128, 2)</f>
        <v>0</v>
      </c>
      <c r="L30" s="18"/>
    </row>
    <row r="31" spans="2:12" s="17" customFormat="1" ht="6.95" customHeight="1">
      <c r="B31" s="18"/>
      <c r="D31" s="42"/>
      <c r="E31" s="42"/>
      <c r="F31" s="42"/>
      <c r="G31" s="42"/>
      <c r="H31" s="42"/>
      <c r="I31" s="42"/>
      <c r="J31" s="42"/>
      <c r="K31" s="42"/>
      <c r="L31" s="18"/>
    </row>
    <row r="32" spans="2:12" s="17" customFormat="1" ht="14.45" customHeight="1">
      <c r="B32" s="18"/>
      <c r="F32" s="21" t="s">
        <v>37</v>
      </c>
      <c r="I32" s="21" t="s">
        <v>36</v>
      </c>
      <c r="J32" s="21" t="s">
        <v>38</v>
      </c>
      <c r="L32" s="18"/>
    </row>
    <row r="33" spans="2:12" s="17" customFormat="1" ht="14.45" customHeight="1">
      <c r="B33" s="18"/>
      <c r="D33" s="44" t="s">
        <v>39</v>
      </c>
      <c r="E33" s="12" t="s">
        <v>40</v>
      </c>
      <c r="F33" s="79">
        <f>ROUND((SUM(BE128:BE296)),  2)</f>
        <v>0</v>
      </c>
      <c r="I33" s="80">
        <v>0.21</v>
      </c>
      <c r="J33" s="79">
        <f>ROUND(((SUM(BE128:BE296))*I33),  2)</f>
        <v>0</v>
      </c>
      <c r="L33" s="18"/>
    </row>
    <row r="34" spans="2:12" s="17" customFormat="1" ht="14.45" customHeight="1">
      <c r="B34" s="18"/>
      <c r="E34" s="12" t="s">
        <v>41</v>
      </c>
      <c r="F34" s="79">
        <f>ROUND((SUM(BF128:BF296)),  2)</f>
        <v>0</v>
      </c>
      <c r="I34" s="80">
        <v>0.12</v>
      </c>
      <c r="J34" s="79">
        <f>ROUND(((SUM(BF128:BF296))*I34),  2)</f>
        <v>0</v>
      </c>
      <c r="L34" s="18"/>
    </row>
    <row r="35" spans="2:12" s="17" customFormat="1" ht="14.45" hidden="1" customHeight="1">
      <c r="B35" s="18"/>
      <c r="E35" s="12" t="s">
        <v>42</v>
      </c>
      <c r="F35" s="79">
        <f>ROUND((SUM(BG128:BG296)),  2)</f>
        <v>0</v>
      </c>
      <c r="I35" s="80">
        <v>0.21</v>
      </c>
      <c r="J35" s="79">
        <f>0</f>
        <v>0</v>
      </c>
      <c r="L35" s="18"/>
    </row>
    <row r="36" spans="2:12" s="17" customFormat="1" ht="14.45" hidden="1" customHeight="1">
      <c r="B36" s="18"/>
      <c r="E36" s="12" t="s">
        <v>43</v>
      </c>
      <c r="F36" s="79">
        <f>ROUND((SUM(BH128:BH296)),  2)</f>
        <v>0</v>
      </c>
      <c r="I36" s="80">
        <v>0.12</v>
      </c>
      <c r="J36" s="79">
        <f>0</f>
        <v>0</v>
      </c>
      <c r="L36" s="18"/>
    </row>
    <row r="37" spans="2:12" s="17" customFormat="1" ht="14.45" hidden="1" customHeight="1">
      <c r="B37" s="18"/>
      <c r="E37" s="12" t="s">
        <v>44</v>
      </c>
      <c r="F37" s="79">
        <f>ROUND((SUM(BI128:BI296)),  2)</f>
        <v>0</v>
      </c>
      <c r="I37" s="80">
        <v>0</v>
      </c>
      <c r="J37" s="79">
        <f>0</f>
        <v>0</v>
      </c>
      <c r="L37" s="18"/>
    </row>
    <row r="38" spans="2:12" s="17" customFormat="1" ht="6.95" customHeight="1">
      <c r="B38" s="18"/>
      <c r="L38" s="18"/>
    </row>
    <row r="39" spans="2:12" s="17" customFormat="1" ht="25.35" customHeight="1">
      <c r="B39" s="18"/>
      <c r="C39" s="81"/>
      <c r="D39" s="82" t="s">
        <v>45</v>
      </c>
      <c r="E39" s="46"/>
      <c r="F39" s="46"/>
      <c r="G39" s="83" t="s">
        <v>46</v>
      </c>
      <c r="H39" s="84" t="s">
        <v>47</v>
      </c>
      <c r="I39" s="46"/>
      <c r="J39" s="85">
        <f>SUM(J30:J37)</f>
        <v>0</v>
      </c>
      <c r="K39" s="86"/>
      <c r="L39" s="18"/>
    </row>
    <row r="40" spans="2:12" s="17" customFormat="1" ht="14.45" customHeight="1">
      <c r="B40" s="18"/>
      <c r="L40" s="18"/>
    </row>
    <row r="41" spans="2:12" ht="14.45" customHeight="1">
      <c r="B41" s="5"/>
      <c r="L41" s="5"/>
    </row>
    <row r="42" spans="2:12" ht="14.45" customHeight="1">
      <c r="B42" s="5"/>
      <c r="L42" s="5"/>
    </row>
    <row r="43" spans="2:12" ht="14.45" customHeight="1">
      <c r="B43" s="5"/>
      <c r="L43" s="5"/>
    </row>
    <row r="44" spans="2:12" ht="14.45" customHeight="1">
      <c r="B44" s="5"/>
      <c r="L44" s="5"/>
    </row>
    <row r="45" spans="2:12" ht="14.45" customHeight="1">
      <c r="B45" s="5"/>
      <c r="L45" s="5"/>
    </row>
    <row r="46" spans="2:12" ht="14.45" customHeight="1">
      <c r="B46" s="5"/>
      <c r="L46" s="5"/>
    </row>
    <row r="47" spans="2:12" ht="14.45" customHeight="1">
      <c r="B47" s="5"/>
      <c r="L47" s="5"/>
    </row>
    <row r="48" spans="2:12" ht="14.45" customHeight="1">
      <c r="B48" s="5"/>
      <c r="L48" s="5"/>
    </row>
    <row r="49" spans="2:12" ht="14.45" customHeight="1">
      <c r="B49" s="5"/>
      <c r="L49" s="5"/>
    </row>
    <row r="50" spans="2:12" s="17" customFormat="1" ht="14.45" customHeight="1">
      <c r="B50" s="18"/>
      <c r="D50" s="28" t="s">
        <v>48</v>
      </c>
      <c r="E50" s="29"/>
      <c r="F50" s="29"/>
      <c r="G50" s="28" t="s">
        <v>49</v>
      </c>
      <c r="H50" s="29"/>
      <c r="I50" s="29"/>
      <c r="J50" s="29"/>
      <c r="K50" s="29"/>
      <c r="L50" s="18"/>
    </row>
    <row r="51" spans="2:12">
      <c r="B51" s="5"/>
      <c r="L51" s="5"/>
    </row>
    <row r="52" spans="2:12">
      <c r="B52" s="5"/>
      <c r="L52" s="5"/>
    </row>
    <row r="53" spans="2:12">
      <c r="B53" s="5"/>
      <c r="L53" s="5"/>
    </row>
    <row r="54" spans="2:12">
      <c r="B54" s="5"/>
      <c r="L54" s="5"/>
    </row>
    <row r="55" spans="2:12">
      <c r="B55" s="5"/>
      <c r="L55" s="5"/>
    </row>
    <row r="56" spans="2:12">
      <c r="B56" s="5"/>
      <c r="L56" s="5"/>
    </row>
    <row r="57" spans="2:12">
      <c r="B57" s="5"/>
      <c r="L57" s="5"/>
    </row>
    <row r="58" spans="2:12">
      <c r="B58" s="5"/>
      <c r="L58" s="5"/>
    </row>
    <row r="59" spans="2:12">
      <c r="B59" s="5"/>
      <c r="L59" s="5"/>
    </row>
    <row r="60" spans="2:12">
      <c r="B60" s="5"/>
      <c r="L60" s="5"/>
    </row>
    <row r="61" spans="2:12" s="17" customFormat="1">
      <c r="B61" s="18"/>
      <c r="D61" s="30" t="s">
        <v>50</v>
      </c>
      <c r="E61" s="20"/>
      <c r="F61" s="87" t="s">
        <v>51</v>
      </c>
      <c r="G61" s="30" t="s">
        <v>50</v>
      </c>
      <c r="H61" s="20"/>
      <c r="I61" s="20"/>
      <c r="J61" s="88" t="s">
        <v>51</v>
      </c>
      <c r="K61" s="20"/>
      <c r="L61" s="18"/>
    </row>
    <row r="62" spans="2:12">
      <c r="B62" s="5"/>
      <c r="L62" s="5"/>
    </row>
    <row r="63" spans="2:12">
      <c r="B63" s="5"/>
      <c r="L63" s="5"/>
    </row>
    <row r="64" spans="2:12">
      <c r="B64" s="5"/>
      <c r="L64" s="5"/>
    </row>
    <row r="65" spans="2:12" s="17" customFormat="1">
      <c r="B65" s="18"/>
      <c r="D65" s="28" t="s">
        <v>52</v>
      </c>
      <c r="E65" s="29"/>
      <c r="F65" s="29"/>
      <c r="G65" s="28" t="s">
        <v>53</v>
      </c>
      <c r="H65" s="29"/>
      <c r="I65" s="29"/>
      <c r="J65" s="29"/>
      <c r="K65" s="29"/>
      <c r="L65" s="18"/>
    </row>
    <row r="66" spans="2:12">
      <c r="B66" s="5"/>
      <c r="L66" s="5"/>
    </row>
    <row r="67" spans="2:12">
      <c r="B67" s="5"/>
      <c r="L67" s="5"/>
    </row>
    <row r="68" spans="2:12">
      <c r="B68" s="5"/>
      <c r="L68" s="5"/>
    </row>
    <row r="69" spans="2:12">
      <c r="B69" s="5"/>
      <c r="L69" s="5"/>
    </row>
    <row r="70" spans="2:12">
      <c r="B70" s="5"/>
      <c r="L70" s="5"/>
    </row>
    <row r="71" spans="2:12">
      <c r="B71" s="5"/>
      <c r="L71" s="5"/>
    </row>
    <row r="72" spans="2:12">
      <c r="B72" s="5"/>
      <c r="L72" s="5"/>
    </row>
    <row r="73" spans="2:12">
      <c r="B73" s="5"/>
      <c r="L73" s="5"/>
    </row>
    <row r="74" spans="2:12">
      <c r="B74" s="5"/>
      <c r="L74" s="5"/>
    </row>
    <row r="75" spans="2:12">
      <c r="B75" s="5"/>
      <c r="L75" s="5"/>
    </row>
    <row r="76" spans="2:12" s="17" customFormat="1">
      <c r="B76" s="18"/>
      <c r="D76" s="30" t="s">
        <v>50</v>
      </c>
      <c r="E76" s="20"/>
      <c r="F76" s="87" t="s">
        <v>51</v>
      </c>
      <c r="G76" s="30" t="s">
        <v>50</v>
      </c>
      <c r="H76" s="20"/>
      <c r="I76" s="20"/>
      <c r="J76" s="88" t="s">
        <v>51</v>
      </c>
      <c r="K76" s="20"/>
      <c r="L76" s="18"/>
    </row>
    <row r="77" spans="2:12" s="17" customFormat="1" ht="14.45" customHeight="1"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18"/>
    </row>
    <row r="81" spans="2:47" s="17" customFormat="1" ht="6.95" customHeight="1">
      <c r="B81" s="33"/>
      <c r="C81" s="34"/>
      <c r="D81" s="34"/>
      <c r="E81" s="34"/>
      <c r="F81" s="34"/>
      <c r="G81" s="34"/>
      <c r="H81" s="34"/>
      <c r="I81" s="34"/>
      <c r="J81" s="34"/>
      <c r="K81" s="34"/>
      <c r="L81" s="18"/>
    </row>
    <row r="82" spans="2:47" s="17" customFormat="1" ht="24.95" customHeight="1">
      <c r="B82" s="18"/>
      <c r="C82" s="6" t="s">
        <v>88</v>
      </c>
      <c r="L82" s="18"/>
    </row>
    <row r="83" spans="2:47" s="17" customFormat="1" ht="6.95" customHeight="1">
      <c r="B83" s="18"/>
      <c r="L83" s="18"/>
    </row>
    <row r="84" spans="2:47" s="17" customFormat="1" ht="12" customHeight="1">
      <c r="B84" s="18"/>
      <c r="C84" s="12" t="s">
        <v>16</v>
      </c>
      <c r="L84" s="18"/>
    </row>
    <row r="85" spans="2:47" s="17" customFormat="1" ht="16.5" customHeight="1">
      <c r="B85" s="18"/>
      <c r="E85" s="211" t="str">
        <f>E7</f>
        <v>STAVEBNÍ ÚPRAVY SPORTOVIŠŤ ul. Chemiků, ul. Soukenická</v>
      </c>
      <c r="F85" s="212"/>
      <c r="G85" s="212"/>
      <c r="H85" s="212"/>
      <c r="L85" s="18"/>
    </row>
    <row r="86" spans="2:47" s="17" customFormat="1" ht="12" customHeight="1">
      <c r="B86" s="18"/>
      <c r="C86" s="12" t="s">
        <v>87</v>
      </c>
      <c r="L86" s="18"/>
    </row>
    <row r="87" spans="2:47" s="17" customFormat="1" ht="16.5" customHeight="1">
      <c r="B87" s="18"/>
      <c r="E87" s="196" t="str">
        <f>E9</f>
        <v>SO 02 - ul. Soukenická</v>
      </c>
      <c r="F87" s="210"/>
      <c r="G87" s="210"/>
      <c r="H87" s="210"/>
      <c r="L87" s="18"/>
    </row>
    <row r="88" spans="2:47" s="17" customFormat="1" ht="6.95" customHeight="1">
      <c r="B88" s="18"/>
      <c r="L88" s="18"/>
    </row>
    <row r="89" spans="2:47" s="17" customFormat="1" ht="12" customHeight="1">
      <c r="B89" s="18"/>
      <c r="C89" s="12" t="s">
        <v>19</v>
      </c>
      <c r="F89" s="10" t="str">
        <f>F12</f>
        <v>Litvínov</v>
      </c>
      <c r="I89" s="12" t="s">
        <v>21</v>
      </c>
      <c r="J89" s="41" t="str">
        <f>IF(J12="","",J12)</f>
        <v>17. 6. 2024</v>
      </c>
      <c r="L89" s="18"/>
    </row>
    <row r="90" spans="2:47" s="17" customFormat="1" ht="6.95" customHeight="1">
      <c r="B90" s="18"/>
      <c r="L90" s="18"/>
    </row>
    <row r="91" spans="2:47" s="17" customFormat="1" ht="15.2" customHeight="1">
      <c r="B91" s="18"/>
      <c r="C91" s="12" t="s">
        <v>23</v>
      </c>
      <c r="F91" s="10" t="str">
        <f>E15</f>
        <v xml:space="preserve"> </v>
      </c>
      <c r="I91" s="12" t="s">
        <v>29</v>
      </c>
      <c r="J91" s="15" t="str">
        <f>E21</f>
        <v>A3 Detail s.r.o.</v>
      </c>
      <c r="L91" s="18"/>
    </row>
    <row r="92" spans="2:47" s="17" customFormat="1" ht="15.2" customHeight="1">
      <c r="B92" s="18"/>
      <c r="C92" s="12" t="s">
        <v>27</v>
      </c>
      <c r="F92" s="10" t="str">
        <f>IF(E18="","",E18)</f>
        <v>Vyplň údaj</v>
      </c>
      <c r="I92" s="12" t="s">
        <v>32</v>
      </c>
      <c r="J92" s="15" t="str">
        <f>E24</f>
        <v>Krajovský</v>
      </c>
      <c r="L92" s="18"/>
    </row>
    <row r="93" spans="2:47" s="17" customFormat="1" ht="10.35" customHeight="1">
      <c r="B93" s="18"/>
      <c r="L93" s="18"/>
    </row>
    <row r="94" spans="2:47" s="17" customFormat="1" ht="29.25" customHeight="1">
      <c r="B94" s="18"/>
      <c r="C94" s="89" t="s">
        <v>89</v>
      </c>
      <c r="D94" s="81"/>
      <c r="E94" s="81"/>
      <c r="F94" s="81"/>
      <c r="G94" s="81"/>
      <c r="H94" s="81"/>
      <c r="I94" s="81"/>
      <c r="J94" s="90" t="s">
        <v>90</v>
      </c>
      <c r="K94" s="81"/>
      <c r="L94" s="18"/>
    </row>
    <row r="95" spans="2:47" s="17" customFormat="1" ht="10.35" customHeight="1">
      <c r="B95" s="18"/>
      <c r="L95" s="18"/>
    </row>
    <row r="96" spans="2:47" s="17" customFormat="1" ht="22.9" customHeight="1">
      <c r="B96" s="18"/>
      <c r="C96" s="91" t="s">
        <v>91</v>
      </c>
      <c r="J96" s="56">
        <f>J128</f>
        <v>0</v>
      </c>
      <c r="L96" s="18"/>
      <c r="AU96" s="2" t="s">
        <v>92</v>
      </c>
    </row>
    <row r="97" spans="2:12" s="92" customFormat="1" ht="24.95" customHeight="1">
      <c r="B97" s="93"/>
      <c r="D97" s="94" t="s">
        <v>93</v>
      </c>
      <c r="E97" s="95"/>
      <c r="F97" s="95"/>
      <c r="G97" s="95"/>
      <c r="H97" s="95"/>
      <c r="I97" s="95"/>
      <c r="J97" s="96">
        <f>J129</f>
        <v>0</v>
      </c>
      <c r="L97" s="93"/>
    </row>
    <row r="98" spans="2:12" s="97" customFormat="1" ht="19.899999999999999" customHeight="1">
      <c r="B98" s="98"/>
      <c r="D98" s="99" t="s">
        <v>94</v>
      </c>
      <c r="E98" s="100"/>
      <c r="F98" s="100"/>
      <c r="G98" s="100"/>
      <c r="H98" s="100"/>
      <c r="I98" s="100"/>
      <c r="J98" s="101">
        <f>J130</f>
        <v>0</v>
      </c>
      <c r="L98" s="98"/>
    </row>
    <row r="99" spans="2:12" s="97" customFormat="1" ht="19.899999999999999" customHeight="1">
      <c r="B99" s="98"/>
      <c r="D99" s="99" t="s">
        <v>95</v>
      </c>
      <c r="E99" s="100"/>
      <c r="F99" s="100"/>
      <c r="G99" s="100"/>
      <c r="H99" s="100"/>
      <c r="I99" s="100"/>
      <c r="J99" s="101">
        <f>J200</f>
        <v>0</v>
      </c>
      <c r="L99" s="98"/>
    </row>
    <row r="100" spans="2:12" s="97" customFormat="1" ht="19.899999999999999" customHeight="1">
      <c r="B100" s="98"/>
      <c r="D100" s="99" t="s">
        <v>96</v>
      </c>
      <c r="E100" s="100"/>
      <c r="F100" s="100"/>
      <c r="G100" s="100"/>
      <c r="H100" s="100"/>
      <c r="I100" s="100"/>
      <c r="J100" s="101">
        <f>J223</f>
        <v>0</v>
      </c>
      <c r="L100" s="98"/>
    </row>
    <row r="101" spans="2:12" s="97" customFormat="1" ht="19.899999999999999" customHeight="1">
      <c r="B101" s="98"/>
      <c r="D101" s="99" t="s">
        <v>97</v>
      </c>
      <c r="E101" s="100"/>
      <c r="F101" s="100"/>
      <c r="G101" s="100"/>
      <c r="H101" s="100"/>
      <c r="I101" s="100"/>
      <c r="J101" s="101">
        <f>J244</f>
        <v>0</v>
      </c>
      <c r="L101" s="98"/>
    </row>
    <row r="102" spans="2:12" s="97" customFormat="1" ht="19.899999999999999" customHeight="1">
      <c r="B102" s="98"/>
      <c r="D102" s="99" t="s">
        <v>98</v>
      </c>
      <c r="E102" s="100"/>
      <c r="F102" s="100"/>
      <c r="G102" s="100"/>
      <c r="H102" s="100"/>
      <c r="I102" s="100"/>
      <c r="J102" s="101">
        <f>J254</f>
        <v>0</v>
      </c>
      <c r="L102" s="98"/>
    </row>
    <row r="103" spans="2:12" s="97" customFormat="1" ht="19.899999999999999" customHeight="1">
      <c r="B103" s="98"/>
      <c r="D103" s="99" t="s">
        <v>99</v>
      </c>
      <c r="E103" s="100"/>
      <c r="F103" s="100"/>
      <c r="G103" s="100"/>
      <c r="H103" s="100"/>
      <c r="I103" s="100"/>
      <c r="J103" s="101">
        <f>J267</f>
        <v>0</v>
      </c>
      <c r="L103" s="98"/>
    </row>
    <row r="104" spans="2:12" s="92" customFormat="1" ht="24.95" customHeight="1">
      <c r="B104" s="93"/>
      <c r="D104" s="94" t="s">
        <v>100</v>
      </c>
      <c r="E104" s="95"/>
      <c r="F104" s="95"/>
      <c r="G104" s="95"/>
      <c r="H104" s="95"/>
      <c r="I104" s="95"/>
      <c r="J104" s="96">
        <f>J280</f>
        <v>0</v>
      </c>
      <c r="L104" s="93"/>
    </row>
    <row r="105" spans="2:12" s="97" customFormat="1" ht="19.899999999999999" customHeight="1">
      <c r="B105" s="98"/>
      <c r="D105" s="99" t="s">
        <v>101</v>
      </c>
      <c r="E105" s="100"/>
      <c r="F105" s="100"/>
      <c r="G105" s="100"/>
      <c r="H105" s="100"/>
      <c r="I105" s="100"/>
      <c r="J105" s="101">
        <f>J281</f>
        <v>0</v>
      </c>
      <c r="L105" s="98"/>
    </row>
    <row r="106" spans="2:12" s="97" customFormat="1" ht="19.899999999999999" customHeight="1">
      <c r="B106" s="98"/>
      <c r="D106" s="99" t="s">
        <v>102</v>
      </c>
      <c r="E106" s="100"/>
      <c r="F106" s="100"/>
      <c r="G106" s="100"/>
      <c r="H106" s="100"/>
      <c r="I106" s="100"/>
      <c r="J106" s="101">
        <f>J285</f>
        <v>0</v>
      </c>
      <c r="L106" s="98"/>
    </row>
    <row r="107" spans="2:12" s="97" customFormat="1" ht="19.899999999999999" customHeight="1">
      <c r="B107" s="98"/>
      <c r="D107" s="99" t="s">
        <v>103</v>
      </c>
      <c r="E107" s="100"/>
      <c r="F107" s="100"/>
      <c r="G107" s="100"/>
      <c r="H107" s="100"/>
      <c r="I107" s="100"/>
      <c r="J107" s="101">
        <f>J289</f>
        <v>0</v>
      </c>
      <c r="L107" s="98"/>
    </row>
    <row r="108" spans="2:12" s="97" customFormat="1" ht="19.899999999999999" customHeight="1">
      <c r="B108" s="98"/>
      <c r="D108" s="99" t="s">
        <v>104</v>
      </c>
      <c r="E108" s="100"/>
      <c r="F108" s="100"/>
      <c r="G108" s="100"/>
      <c r="H108" s="100"/>
      <c r="I108" s="100"/>
      <c r="J108" s="101">
        <f>J293</f>
        <v>0</v>
      </c>
      <c r="L108" s="98"/>
    </row>
    <row r="109" spans="2:12" s="17" customFormat="1" ht="21.75" customHeight="1">
      <c r="B109" s="18"/>
      <c r="L109" s="18"/>
    </row>
    <row r="110" spans="2:12" s="17" customFormat="1" ht="6.95" customHeight="1">
      <c r="B110" s="31"/>
      <c r="C110" s="32"/>
      <c r="D110" s="32"/>
      <c r="E110" s="32"/>
      <c r="F110" s="32"/>
      <c r="G110" s="32"/>
      <c r="H110" s="32"/>
      <c r="I110" s="32"/>
      <c r="J110" s="32"/>
      <c r="K110" s="32"/>
      <c r="L110" s="18"/>
    </row>
    <row r="114" spans="2:63" s="17" customFormat="1" ht="6.95" customHeight="1">
      <c r="B114" s="33"/>
      <c r="C114" s="34"/>
      <c r="D114" s="34"/>
      <c r="E114" s="34"/>
      <c r="F114" s="34"/>
      <c r="G114" s="34"/>
      <c r="H114" s="34"/>
      <c r="I114" s="34"/>
      <c r="J114" s="34"/>
      <c r="K114" s="34"/>
      <c r="L114" s="18"/>
    </row>
    <row r="115" spans="2:63" s="17" customFormat="1" ht="24.95" customHeight="1">
      <c r="B115" s="18"/>
      <c r="C115" s="6" t="s">
        <v>105</v>
      </c>
      <c r="L115" s="18"/>
    </row>
    <row r="116" spans="2:63" s="17" customFormat="1" ht="6.95" customHeight="1">
      <c r="B116" s="18"/>
      <c r="L116" s="18"/>
    </row>
    <row r="117" spans="2:63" s="17" customFormat="1" ht="12" customHeight="1">
      <c r="B117" s="18"/>
      <c r="C117" s="12" t="s">
        <v>16</v>
      </c>
      <c r="L117" s="18"/>
    </row>
    <row r="118" spans="2:63" s="17" customFormat="1" ht="16.5" customHeight="1">
      <c r="B118" s="18"/>
      <c r="E118" s="211" t="str">
        <f>E7</f>
        <v>STAVEBNÍ ÚPRAVY SPORTOVIŠŤ ul. Chemiků, ul. Soukenická</v>
      </c>
      <c r="F118" s="212"/>
      <c r="G118" s="212"/>
      <c r="H118" s="212"/>
      <c r="L118" s="18"/>
    </row>
    <row r="119" spans="2:63" s="17" customFormat="1" ht="12" customHeight="1">
      <c r="B119" s="18"/>
      <c r="C119" s="12" t="s">
        <v>87</v>
      </c>
      <c r="L119" s="18"/>
    </row>
    <row r="120" spans="2:63" s="17" customFormat="1" ht="16.5" customHeight="1">
      <c r="B120" s="18"/>
      <c r="E120" s="196" t="str">
        <f>E9</f>
        <v>SO 02 - ul. Soukenická</v>
      </c>
      <c r="F120" s="210"/>
      <c r="G120" s="210"/>
      <c r="H120" s="210"/>
      <c r="L120" s="18"/>
    </row>
    <row r="121" spans="2:63" s="17" customFormat="1" ht="6.95" customHeight="1">
      <c r="B121" s="18"/>
      <c r="L121" s="18"/>
    </row>
    <row r="122" spans="2:63" s="17" customFormat="1" ht="12" customHeight="1">
      <c r="B122" s="18"/>
      <c r="C122" s="12" t="s">
        <v>19</v>
      </c>
      <c r="F122" s="10" t="str">
        <f>F12</f>
        <v>Litvínov</v>
      </c>
      <c r="I122" s="12" t="s">
        <v>21</v>
      </c>
      <c r="J122" s="41" t="str">
        <f>IF(J12="","",J12)</f>
        <v>17. 6. 2024</v>
      </c>
      <c r="L122" s="18"/>
    </row>
    <row r="123" spans="2:63" s="17" customFormat="1" ht="6.95" customHeight="1">
      <c r="B123" s="18"/>
      <c r="L123" s="18"/>
    </row>
    <row r="124" spans="2:63" s="17" customFormat="1" ht="15.2" customHeight="1">
      <c r="B124" s="18"/>
      <c r="C124" s="12" t="s">
        <v>23</v>
      </c>
      <c r="F124" s="10" t="str">
        <f>E15</f>
        <v xml:space="preserve"> </v>
      </c>
      <c r="I124" s="12" t="s">
        <v>29</v>
      </c>
      <c r="J124" s="15" t="str">
        <f>E21</f>
        <v>A3 Detail s.r.o.</v>
      </c>
      <c r="L124" s="18"/>
    </row>
    <row r="125" spans="2:63" s="17" customFormat="1" ht="15.2" customHeight="1">
      <c r="B125" s="18"/>
      <c r="C125" s="12" t="s">
        <v>27</v>
      </c>
      <c r="F125" s="10" t="str">
        <f>IF(E18="","",E18)</f>
        <v>Vyplň údaj</v>
      </c>
      <c r="I125" s="12" t="s">
        <v>32</v>
      </c>
      <c r="J125" s="15" t="str">
        <f>E24</f>
        <v>Krajovský</v>
      </c>
      <c r="L125" s="18"/>
    </row>
    <row r="126" spans="2:63" s="17" customFormat="1" ht="10.35" customHeight="1">
      <c r="B126" s="18"/>
      <c r="L126" s="18"/>
    </row>
    <row r="127" spans="2:63" s="102" customFormat="1" ht="29.25" customHeight="1">
      <c r="B127" s="103"/>
      <c r="C127" s="104" t="s">
        <v>106</v>
      </c>
      <c r="D127" s="105" t="s">
        <v>60</v>
      </c>
      <c r="E127" s="105" t="s">
        <v>56</v>
      </c>
      <c r="F127" s="105" t="s">
        <v>57</v>
      </c>
      <c r="G127" s="105" t="s">
        <v>107</v>
      </c>
      <c r="H127" s="105" t="s">
        <v>108</v>
      </c>
      <c r="I127" s="105" t="s">
        <v>109</v>
      </c>
      <c r="J127" s="105" t="s">
        <v>90</v>
      </c>
      <c r="K127" s="106" t="s">
        <v>110</v>
      </c>
      <c r="L127" s="103"/>
      <c r="M127" s="48" t="s">
        <v>1</v>
      </c>
      <c r="N127" s="49" t="s">
        <v>39</v>
      </c>
      <c r="O127" s="49" t="s">
        <v>111</v>
      </c>
      <c r="P127" s="49" t="s">
        <v>112</v>
      </c>
      <c r="Q127" s="49" t="s">
        <v>113</v>
      </c>
      <c r="R127" s="49" t="s">
        <v>114</v>
      </c>
      <c r="S127" s="49" t="s">
        <v>115</v>
      </c>
      <c r="T127" s="50" t="s">
        <v>116</v>
      </c>
    </row>
    <row r="128" spans="2:63" s="17" customFormat="1" ht="22.9" customHeight="1">
      <c r="B128" s="18"/>
      <c r="C128" s="54" t="s">
        <v>117</v>
      </c>
      <c r="J128" s="107">
        <f>BK128</f>
        <v>0</v>
      </c>
      <c r="L128" s="18"/>
      <c r="M128" s="51"/>
      <c r="N128" s="42"/>
      <c r="O128" s="42"/>
      <c r="P128" s="108">
        <f>P129+P280</f>
        <v>0</v>
      </c>
      <c r="Q128" s="42"/>
      <c r="R128" s="108">
        <f>R129+R280</f>
        <v>70.769997200000006</v>
      </c>
      <c r="S128" s="42"/>
      <c r="T128" s="109">
        <f>T129+T280</f>
        <v>174.47799999999998</v>
      </c>
      <c r="AT128" s="2" t="s">
        <v>74</v>
      </c>
      <c r="AU128" s="2" t="s">
        <v>92</v>
      </c>
      <c r="BK128" s="110">
        <f>BK129+BK280</f>
        <v>0</v>
      </c>
    </row>
    <row r="129" spans="2:65" s="128" customFormat="1" ht="25.9" customHeight="1">
      <c r="B129" s="129"/>
      <c r="D129" s="130" t="s">
        <v>74</v>
      </c>
      <c r="E129" s="131" t="s">
        <v>137</v>
      </c>
      <c r="F129" s="131" t="s">
        <v>138</v>
      </c>
      <c r="I129" s="132"/>
      <c r="J129" s="133">
        <f>BK129</f>
        <v>0</v>
      </c>
      <c r="L129" s="129"/>
      <c r="M129" s="134"/>
      <c r="P129" s="135">
        <f>P130+P200+P223+P244+P254+P267</f>
        <v>0</v>
      </c>
      <c r="R129" s="135">
        <f>R130+R200+R223+R244+R254+R267</f>
        <v>70.769997200000006</v>
      </c>
      <c r="T129" s="136">
        <f>T130+T200+T223+T244+T254+T267</f>
        <v>174.47799999999998</v>
      </c>
      <c r="AR129" s="130" t="s">
        <v>81</v>
      </c>
      <c r="AT129" s="137" t="s">
        <v>74</v>
      </c>
      <c r="AU129" s="137" t="s">
        <v>75</v>
      </c>
      <c r="AY129" s="130" t="s">
        <v>121</v>
      </c>
      <c r="BK129" s="138">
        <f>BK130+BK200+BK223+BK244+BK254+BK267</f>
        <v>0</v>
      </c>
    </row>
    <row r="130" spans="2:65" s="128" customFormat="1" ht="22.9" customHeight="1">
      <c r="B130" s="129"/>
      <c r="D130" s="130" t="s">
        <v>74</v>
      </c>
      <c r="E130" s="139" t="s">
        <v>81</v>
      </c>
      <c r="F130" s="139" t="s">
        <v>139</v>
      </c>
      <c r="I130" s="132"/>
      <c r="J130" s="140">
        <f>BK130</f>
        <v>0</v>
      </c>
      <c r="L130" s="129"/>
      <c r="M130" s="134"/>
      <c r="P130" s="135">
        <f>SUM(P131:P199)</f>
        <v>0</v>
      </c>
      <c r="R130" s="135">
        <f>SUM(R131:R199)</f>
        <v>1.8000000000000002E-3</v>
      </c>
      <c r="T130" s="136">
        <f>SUM(T131:T199)</f>
        <v>173.73</v>
      </c>
      <c r="AR130" s="130" t="s">
        <v>81</v>
      </c>
      <c r="AT130" s="137" t="s">
        <v>74</v>
      </c>
      <c r="AU130" s="137" t="s">
        <v>81</v>
      </c>
      <c r="AY130" s="130" t="s">
        <v>121</v>
      </c>
      <c r="BK130" s="138">
        <f>SUM(BK131:BK199)</f>
        <v>0</v>
      </c>
    </row>
    <row r="131" spans="2:65" s="17" customFormat="1" ht="24.2" customHeight="1">
      <c r="B131" s="18"/>
      <c r="C131" s="111" t="s">
        <v>81</v>
      </c>
      <c r="D131" s="111" t="s">
        <v>118</v>
      </c>
      <c r="E131" s="112" t="s">
        <v>141</v>
      </c>
      <c r="F131" s="113" t="s">
        <v>142</v>
      </c>
      <c r="G131" s="114" t="s">
        <v>143</v>
      </c>
      <c r="H131" s="115">
        <v>307.5</v>
      </c>
      <c r="I131" s="116"/>
      <c r="J131" s="117">
        <f>ROUND(I131*H131,2)</f>
        <v>0</v>
      </c>
      <c r="K131" s="113" t="s">
        <v>144</v>
      </c>
      <c r="L131" s="18"/>
      <c r="M131" s="118" t="s">
        <v>1</v>
      </c>
      <c r="N131" s="119" t="s">
        <v>40</v>
      </c>
      <c r="P131" s="120">
        <f>O131*H131</f>
        <v>0</v>
      </c>
      <c r="Q131" s="120">
        <v>0</v>
      </c>
      <c r="R131" s="120">
        <f>Q131*H131</f>
        <v>0</v>
      </c>
      <c r="S131" s="120">
        <v>0.28999999999999998</v>
      </c>
      <c r="T131" s="121">
        <f>S131*H131</f>
        <v>89.174999999999997</v>
      </c>
      <c r="AR131" s="122" t="s">
        <v>120</v>
      </c>
      <c r="AT131" s="122" t="s">
        <v>118</v>
      </c>
      <c r="AU131" s="122" t="s">
        <v>82</v>
      </c>
      <c r="AY131" s="2" t="s">
        <v>121</v>
      </c>
      <c r="BE131" s="123">
        <f>IF(N131="základní",J131,0)</f>
        <v>0</v>
      </c>
      <c r="BF131" s="123">
        <f>IF(N131="snížená",J131,0)</f>
        <v>0</v>
      </c>
      <c r="BG131" s="123">
        <f>IF(N131="zákl. přenesená",J131,0)</f>
        <v>0</v>
      </c>
      <c r="BH131" s="123">
        <f>IF(N131="sníž. přenesená",J131,0)</f>
        <v>0</v>
      </c>
      <c r="BI131" s="123">
        <f>IF(N131="nulová",J131,0)</f>
        <v>0</v>
      </c>
      <c r="BJ131" s="2" t="s">
        <v>81</v>
      </c>
      <c r="BK131" s="123">
        <f>ROUND(I131*H131,2)</f>
        <v>0</v>
      </c>
      <c r="BL131" s="2" t="s">
        <v>120</v>
      </c>
      <c r="BM131" s="122" t="s">
        <v>356</v>
      </c>
    </row>
    <row r="132" spans="2:65" s="17" customFormat="1" ht="39">
      <c r="B132" s="18"/>
      <c r="D132" s="124" t="s">
        <v>122</v>
      </c>
      <c r="F132" s="125" t="s">
        <v>145</v>
      </c>
      <c r="I132" s="126"/>
      <c r="L132" s="18"/>
      <c r="M132" s="127"/>
      <c r="T132" s="45"/>
      <c r="AT132" s="2" t="s">
        <v>122</v>
      </c>
      <c r="AU132" s="2" t="s">
        <v>82</v>
      </c>
    </row>
    <row r="133" spans="2:65" s="17" customFormat="1">
      <c r="B133" s="18"/>
      <c r="D133" s="141" t="s">
        <v>146</v>
      </c>
      <c r="F133" s="142" t="s">
        <v>147</v>
      </c>
      <c r="I133" s="126"/>
      <c r="L133" s="18"/>
      <c r="M133" s="127"/>
      <c r="T133" s="45"/>
      <c r="AT133" s="2" t="s">
        <v>146</v>
      </c>
      <c r="AU133" s="2" t="s">
        <v>82</v>
      </c>
    </row>
    <row r="134" spans="2:65" s="17" customFormat="1" ht="24.2" customHeight="1">
      <c r="B134" s="18"/>
      <c r="C134" s="111" t="s">
        <v>82</v>
      </c>
      <c r="D134" s="111" t="s">
        <v>118</v>
      </c>
      <c r="E134" s="112" t="s">
        <v>149</v>
      </c>
      <c r="F134" s="113" t="s">
        <v>150</v>
      </c>
      <c r="G134" s="114" t="s">
        <v>143</v>
      </c>
      <c r="H134" s="115">
        <v>307.5</v>
      </c>
      <c r="I134" s="116"/>
      <c r="J134" s="117">
        <f>ROUND(I134*H134,2)</f>
        <v>0</v>
      </c>
      <c r="K134" s="113" t="s">
        <v>144</v>
      </c>
      <c r="L134" s="18"/>
      <c r="M134" s="118" t="s">
        <v>1</v>
      </c>
      <c r="N134" s="119" t="s">
        <v>40</v>
      </c>
      <c r="P134" s="120">
        <f>O134*H134</f>
        <v>0</v>
      </c>
      <c r="Q134" s="120">
        <v>0</v>
      </c>
      <c r="R134" s="120">
        <f>Q134*H134</f>
        <v>0</v>
      </c>
      <c r="S134" s="120">
        <v>0.22</v>
      </c>
      <c r="T134" s="121">
        <f>S134*H134</f>
        <v>67.650000000000006</v>
      </c>
      <c r="AR134" s="122" t="s">
        <v>120</v>
      </c>
      <c r="AT134" s="122" t="s">
        <v>118</v>
      </c>
      <c r="AU134" s="122" t="s">
        <v>82</v>
      </c>
      <c r="AY134" s="2" t="s">
        <v>121</v>
      </c>
      <c r="BE134" s="123">
        <f>IF(N134="základní",J134,0)</f>
        <v>0</v>
      </c>
      <c r="BF134" s="123">
        <f>IF(N134="snížená",J134,0)</f>
        <v>0</v>
      </c>
      <c r="BG134" s="123">
        <f>IF(N134="zákl. přenesená",J134,0)</f>
        <v>0</v>
      </c>
      <c r="BH134" s="123">
        <f>IF(N134="sníž. přenesená",J134,0)</f>
        <v>0</v>
      </c>
      <c r="BI134" s="123">
        <f>IF(N134="nulová",J134,0)</f>
        <v>0</v>
      </c>
      <c r="BJ134" s="2" t="s">
        <v>81</v>
      </c>
      <c r="BK134" s="123">
        <f>ROUND(I134*H134,2)</f>
        <v>0</v>
      </c>
      <c r="BL134" s="2" t="s">
        <v>120</v>
      </c>
      <c r="BM134" s="122" t="s">
        <v>357</v>
      </c>
    </row>
    <row r="135" spans="2:65" s="17" customFormat="1" ht="29.25">
      <c r="B135" s="18"/>
      <c r="D135" s="124" t="s">
        <v>122</v>
      </c>
      <c r="F135" s="125" t="s">
        <v>151</v>
      </c>
      <c r="I135" s="126"/>
      <c r="L135" s="18"/>
      <c r="M135" s="127"/>
      <c r="T135" s="45"/>
      <c r="AT135" s="2" t="s">
        <v>122</v>
      </c>
      <c r="AU135" s="2" t="s">
        <v>82</v>
      </c>
    </row>
    <row r="136" spans="2:65" s="17" customFormat="1">
      <c r="B136" s="18"/>
      <c r="D136" s="141" t="s">
        <v>146</v>
      </c>
      <c r="F136" s="142" t="s">
        <v>152</v>
      </c>
      <c r="I136" s="126"/>
      <c r="L136" s="18"/>
      <c r="M136" s="127"/>
      <c r="T136" s="45"/>
      <c r="AT136" s="2" t="s">
        <v>146</v>
      </c>
      <c r="AU136" s="2" t="s">
        <v>82</v>
      </c>
    </row>
    <row r="137" spans="2:65" s="17" customFormat="1" ht="16.5" customHeight="1">
      <c r="B137" s="18"/>
      <c r="C137" s="111" t="s">
        <v>124</v>
      </c>
      <c r="D137" s="111" t="s">
        <v>118</v>
      </c>
      <c r="E137" s="112" t="s">
        <v>154</v>
      </c>
      <c r="F137" s="113" t="s">
        <v>155</v>
      </c>
      <c r="G137" s="114" t="s">
        <v>156</v>
      </c>
      <c r="H137" s="115">
        <v>73.5</v>
      </c>
      <c r="I137" s="116"/>
      <c r="J137" s="117">
        <f>ROUND(I137*H137,2)</f>
        <v>0</v>
      </c>
      <c r="K137" s="113" t="s">
        <v>144</v>
      </c>
      <c r="L137" s="18"/>
      <c r="M137" s="118" t="s">
        <v>1</v>
      </c>
      <c r="N137" s="119" t="s">
        <v>40</v>
      </c>
      <c r="P137" s="120">
        <f>O137*H137</f>
        <v>0</v>
      </c>
      <c r="Q137" s="120">
        <v>0</v>
      </c>
      <c r="R137" s="120">
        <f>Q137*H137</f>
        <v>0</v>
      </c>
      <c r="S137" s="120">
        <v>0.23</v>
      </c>
      <c r="T137" s="121">
        <f>S137*H137</f>
        <v>16.905000000000001</v>
      </c>
      <c r="AR137" s="122" t="s">
        <v>120</v>
      </c>
      <c r="AT137" s="122" t="s">
        <v>118</v>
      </c>
      <c r="AU137" s="122" t="s">
        <v>82</v>
      </c>
      <c r="AY137" s="2" t="s">
        <v>121</v>
      </c>
      <c r="BE137" s="123">
        <f>IF(N137="základní",J137,0)</f>
        <v>0</v>
      </c>
      <c r="BF137" s="123">
        <f>IF(N137="snížená",J137,0)</f>
        <v>0</v>
      </c>
      <c r="BG137" s="123">
        <f>IF(N137="zákl. přenesená",J137,0)</f>
        <v>0</v>
      </c>
      <c r="BH137" s="123">
        <f>IF(N137="sníž. přenesená",J137,0)</f>
        <v>0</v>
      </c>
      <c r="BI137" s="123">
        <f>IF(N137="nulová",J137,0)</f>
        <v>0</v>
      </c>
      <c r="BJ137" s="2" t="s">
        <v>81</v>
      </c>
      <c r="BK137" s="123">
        <f>ROUND(I137*H137,2)</f>
        <v>0</v>
      </c>
      <c r="BL137" s="2" t="s">
        <v>120</v>
      </c>
      <c r="BM137" s="122" t="s">
        <v>358</v>
      </c>
    </row>
    <row r="138" spans="2:65" s="17" customFormat="1" ht="29.25">
      <c r="B138" s="18"/>
      <c r="D138" s="124" t="s">
        <v>122</v>
      </c>
      <c r="F138" s="125" t="s">
        <v>157</v>
      </c>
      <c r="I138" s="126"/>
      <c r="L138" s="18"/>
      <c r="M138" s="127"/>
      <c r="T138" s="45"/>
      <c r="AT138" s="2" t="s">
        <v>122</v>
      </c>
      <c r="AU138" s="2" t="s">
        <v>82</v>
      </c>
    </row>
    <row r="139" spans="2:65" s="17" customFormat="1">
      <c r="B139" s="18"/>
      <c r="D139" s="141" t="s">
        <v>146</v>
      </c>
      <c r="F139" s="142" t="s">
        <v>158</v>
      </c>
      <c r="I139" s="126"/>
      <c r="L139" s="18"/>
      <c r="M139" s="127"/>
      <c r="T139" s="45"/>
      <c r="AT139" s="2" t="s">
        <v>146</v>
      </c>
      <c r="AU139" s="2" t="s">
        <v>82</v>
      </c>
    </row>
    <row r="140" spans="2:65" s="17" customFormat="1" ht="16.5" customHeight="1">
      <c r="B140" s="18"/>
      <c r="C140" s="111" t="s">
        <v>120</v>
      </c>
      <c r="D140" s="111" t="s">
        <v>118</v>
      </c>
      <c r="E140" s="112" t="s">
        <v>160</v>
      </c>
      <c r="F140" s="113" t="s">
        <v>161</v>
      </c>
      <c r="G140" s="114" t="s">
        <v>143</v>
      </c>
      <c r="H140" s="115">
        <v>80</v>
      </c>
      <c r="I140" s="116"/>
      <c r="J140" s="117">
        <f>ROUND(I140*H140,2)</f>
        <v>0</v>
      </c>
      <c r="K140" s="113" t="s">
        <v>144</v>
      </c>
      <c r="L140" s="18"/>
      <c r="M140" s="118" t="s">
        <v>1</v>
      </c>
      <c r="N140" s="119" t="s">
        <v>40</v>
      </c>
      <c r="P140" s="120">
        <f>O140*H140</f>
        <v>0</v>
      </c>
      <c r="Q140" s="120">
        <v>0</v>
      </c>
      <c r="R140" s="120">
        <f>Q140*H140</f>
        <v>0</v>
      </c>
      <c r="S140" s="120">
        <v>0</v>
      </c>
      <c r="T140" s="121">
        <f>S140*H140</f>
        <v>0</v>
      </c>
      <c r="AR140" s="122" t="s">
        <v>120</v>
      </c>
      <c r="AT140" s="122" t="s">
        <v>118</v>
      </c>
      <c r="AU140" s="122" t="s">
        <v>82</v>
      </c>
      <c r="AY140" s="2" t="s">
        <v>121</v>
      </c>
      <c r="BE140" s="123">
        <f>IF(N140="základní",J140,0)</f>
        <v>0</v>
      </c>
      <c r="BF140" s="123">
        <f>IF(N140="snížená",J140,0)</f>
        <v>0</v>
      </c>
      <c r="BG140" s="123">
        <f>IF(N140="zákl. přenesená",J140,0)</f>
        <v>0</v>
      </c>
      <c r="BH140" s="123">
        <f>IF(N140="sníž. přenesená",J140,0)</f>
        <v>0</v>
      </c>
      <c r="BI140" s="123">
        <f>IF(N140="nulová",J140,0)</f>
        <v>0</v>
      </c>
      <c r="BJ140" s="2" t="s">
        <v>81</v>
      </c>
      <c r="BK140" s="123">
        <f>ROUND(I140*H140,2)</f>
        <v>0</v>
      </c>
      <c r="BL140" s="2" t="s">
        <v>120</v>
      </c>
      <c r="BM140" s="122" t="s">
        <v>359</v>
      </c>
    </row>
    <row r="141" spans="2:65" s="17" customFormat="1">
      <c r="B141" s="18"/>
      <c r="D141" s="124" t="s">
        <v>122</v>
      </c>
      <c r="F141" s="125" t="s">
        <v>162</v>
      </c>
      <c r="I141" s="126"/>
      <c r="L141" s="18"/>
      <c r="M141" s="127"/>
      <c r="T141" s="45"/>
      <c r="AT141" s="2" t="s">
        <v>122</v>
      </c>
      <c r="AU141" s="2" t="s">
        <v>82</v>
      </c>
    </row>
    <row r="142" spans="2:65" s="17" customFormat="1">
      <c r="B142" s="18"/>
      <c r="D142" s="141" t="s">
        <v>146</v>
      </c>
      <c r="F142" s="142" t="s">
        <v>163</v>
      </c>
      <c r="I142" s="126"/>
      <c r="L142" s="18"/>
      <c r="M142" s="127"/>
      <c r="T142" s="45"/>
      <c r="AT142" s="2" t="s">
        <v>146</v>
      </c>
      <c r="AU142" s="2" t="s">
        <v>82</v>
      </c>
    </row>
    <row r="143" spans="2:65" s="17" customFormat="1" ht="33" customHeight="1">
      <c r="B143" s="18"/>
      <c r="C143" s="111" t="s">
        <v>125</v>
      </c>
      <c r="D143" s="111" t="s">
        <v>118</v>
      </c>
      <c r="E143" s="112" t="s">
        <v>164</v>
      </c>
      <c r="F143" s="113" t="s">
        <v>165</v>
      </c>
      <c r="G143" s="114" t="s">
        <v>166</v>
      </c>
      <c r="H143" s="115">
        <v>15.375</v>
      </c>
      <c r="I143" s="116"/>
      <c r="J143" s="117">
        <f>ROUND(I143*H143,2)</f>
        <v>0</v>
      </c>
      <c r="K143" s="113" t="s">
        <v>144</v>
      </c>
      <c r="L143" s="18"/>
      <c r="M143" s="118" t="s">
        <v>1</v>
      </c>
      <c r="N143" s="119" t="s">
        <v>40</v>
      </c>
      <c r="P143" s="120">
        <f>O143*H143</f>
        <v>0</v>
      </c>
      <c r="Q143" s="120">
        <v>0</v>
      </c>
      <c r="R143" s="120">
        <f>Q143*H143</f>
        <v>0</v>
      </c>
      <c r="S143" s="120">
        <v>0</v>
      </c>
      <c r="T143" s="121">
        <f>S143*H143</f>
        <v>0</v>
      </c>
      <c r="AR143" s="122" t="s">
        <v>120</v>
      </c>
      <c r="AT143" s="122" t="s">
        <v>118</v>
      </c>
      <c r="AU143" s="122" t="s">
        <v>82</v>
      </c>
      <c r="AY143" s="2" t="s">
        <v>121</v>
      </c>
      <c r="BE143" s="123">
        <f>IF(N143="základní",J143,0)</f>
        <v>0</v>
      </c>
      <c r="BF143" s="123">
        <f>IF(N143="snížená",J143,0)</f>
        <v>0</v>
      </c>
      <c r="BG143" s="123">
        <f>IF(N143="zákl. přenesená",J143,0)</f>
        <v>0</v>
      </c>
      <c r="BH143" s="123">
        <f>IF(N143="sníž. přenesená",J143,0)</f>
        <v>0</v>
      </c>
      <c r="BI143" s="123">
        <f>IF(N143="nulová",J143,0)</f>
        <v>0</v>
      </c>
      <c r="BJ143" s="2" t="s">
        <v>81</v>
      </c>
      <c r="BK143" s="123">
        <f>ROUND(I143*H143,2)</f>
        <v>0</v>
      </c>
      <c r="BL143" s="2" t="s">
        <v>120</v>
      </c>
      <c r="BM143" s="122" t="s">
        <v>360</v>
      </c>
    </row>
    <row r="144" spans="2:65" s="17" customFormat="1" ht="19.5">
      <c r="B144" s="18"/>
      <c r="D144" s="124" t="s">
        <v>122</v>
      </c>
      <c r="F144" s="125" t="s">
        <v>167</v>
      </c>
      <c r="I144" s="126"/>
      <c r="L144" s="18"/>
      <c r="M144" s="127"/>
      <c r="T144" s="45"/>
      <c r="AT144" s="2" t="s">
        <v>122</v>
      </c>
      <c r="AU144" s="2" t="s">
        <v>82</v>
      </c>
    </row>
    <row r="145" spans="2:65" s="17" customFormat="1">
      <c r="B145" s="18"/>
      <c r="D145" s="141" t="s">
        <v>146</v>
      </c>
      <c r="F145" s="142" t="s">
        <v>168</v>
      </c>
      <c r="I145" s="126"/>
      <c r="L145" s="18"/>
      <c r="M145" s="127"/>
      <c r="T145" s="45"/>
      <c r="AT145" s="2" t="s">
        <v>146</v>
      </c>
      <c r="AU145" s="2" t="s">
        <v>82</v>
      </c>
    </row>
    <row r="146" spans="2:65" s="143" customFormat="1" ht="11.25">
      <c r="B146" s="144"/>
      <c r="D146" s="124" t="s">
        <v>169</v>
      </c>
      <c r="E146" s="145" t="s">
        <v>1</v>
      </c>
      <c r="F146" s="146" t="s">
        <v>361</v>
      </c>
      <c r="H146" s="147">
        <v>15.375</v>
      </c>
      <c r="I146" s="148"/>
      <c r="L146" s="144"/>
      <c r="M146" s="149"/>
      <c r="T146" s="150"/>
      <c r="AT146" s="145" t="s">
        <v>169</v>
      </c>
      <c r="AU146" s="145" t="s">
        <v>82</v>
      </c>
      <c r="AV146" s="143" t="s">
        <v>82</v>
      </c>
      <c r="AW146" s="143" t="s">
        <v>31</v>
      </c>
      <c r="AX146" s="143" t="s">
        <v>75</v>
      </c>
      <c r="AY146" s="145" t="s">
        <v>121</v>
      </c>
    </row>
    <row r="147" spans="2:65" s="151" customFormat="1" ht="11.25">
      <c r="B147" s="152"/>
      <c r="D147" s="124" t="s">
        <v>169</v>
      </c>
      <c r="E147" s="153" t="s">
        <v>1</v>
      </c>
      <c r="F147" s="154" t="s">
        <v>170</v>
      </c>
      <c r="H147" s="155">
        <v>15.375</v>
      </c>
      <c r="I147" s="156"/>
      <c r="L147" s="152"/>
      <c r="M147" s="157"/>
      <c r="T147" s="158"/>
      <c r="AT147" s="153" t="s">
        <v>169</v>
      </c>
      <c r="AU147" s="153" t="s">
        <v>82</v>
      </c>
      <c r="AV147" s="151" t="s">
        <v>120</v>
      </c>
      <c r="AW147" s="151" t="s">
        <v>31</v>
      </c>
      <c r="AX147" s="151" t="s">
        <v>81</v>
      </c>
      <c r="AY147" s="153" t="s">
        <v>121</v>
      </c>
    </row>
    <row r="148" spans="2:65" s="17" customFormat="1" ht="24.2" customHeight="1">
      <c r="B148" s="18"/>
      <c r="C148" s="111" t="s">
        <v>126</v>
      </c>
      <c r="D148" s="111" t="s">
        <v>118</v>
      </c>
      <c r="E148" s="112" t="s">
        <v>172</v>
      </c>
      <c r="F148" s="113" t="s">
        <v>173</v>
      </c>
      <c r="G148" s="114" t="s">
        <v>166</v>
      </c>
      <c r="H148" s="115">
        <v>12.6</v>
      </c>
      <c r="I148" s="116"/>
      <c r="J148" s="117">
        <f>ROUND(I148*H148,2)</f>
        <v>0</v>
      </c>
      <c r="K148" s="113" t="s">
        <v>144</v>
      </c>
      <c r="L148" s="18"/>
      <c r="M148" s="118" t="s">
        <v>1</v>
      </c>
      <c r="N148" s="119" t="s">
        <v>40</v>
      </c>
      <c r="P148" s="120">
        <f>O148*H148</f>
        <v>0</v>
      </c>
      <c r="Q148" s="120">
        <v>0</v>
      </c>
      <c r="R148" s="120">
        <f>Q148*H148</f>
        <v>0</v>
      </c>
      <c r="S148" s="120">
        <v>0</v>
      </c>
      <c r="T148" s="121">
        <f>S148*H148</f>
        <v>0</v>
      </c>
      <c r="AR148" s="122" t="s">
        <v>120</v>
      </c>
      <c r="AT148" s="122" t="s">
        <v>118</v>
      </c>
      <c r="AU148" s="122" t="s">
        <v>82</v>
      </c>
      <c r="AY148" s="2" t="s">
        <v>121</v>
      </c>
      <c r="BE148" s="123">
        <f>IF(N148="základní",J148,0)</f>
        <v>0</v>
      </c>
      <c r="BF148" s="123">
        <f>IF(N148="snížená",J148,0)</f>
        <v>0</v>
      </c>
      <c r="BG148" s="123">
        <f>IF(N148="zákl. přenesená",J148,0)</f>
        <v>0</v>
      </c>
      <c r="BH148" s="123">
        <f>IF(N148="sníž. přenesená",J148,0)</f>
        <v>0</v>
      </c>
      <c r="BI148" s="123">
        <f>IF(N148="nulová",J148,0)</f>
        <v>0</v>
      </c>
      <c r="BJ148" s="2" t="s">
        <v>81</v>
      </c>
      <c r="BK148" s="123">
        <f>ROUND(I148*H148,2)</f>
        <v>0</v>
      </c>
      <c r="BL148" s="2" t="s">
        <v>120</v>
      </c>
      <c r="BM148" s="122" t="s">
        <v>362</v>
      </c>
    </row>
    <row r="149" spans="2:65" s="17" customFormat="1" ht="19.5">
      <c r="B149" s="18"/>
      <c r="D149" s="124" t="s">
        <v>122</v>
      </c>
      <c r="F149" s="125" t="s">
        <v>174</v>
      </c>
      <c r="I149" s="126"/>
      <c r="L149" s="18"/>
      <c r="M149" s="127"/>
      <c r="T149" s="45"/>
      <c r="AT149" s="2" t="s">
        <v>122</v>
      </c>
      <c r="AU149" s="2" t="s">
        <v>82</v>
      </c>
    </row>
    <row r="150" spans="2:65" s="17" customFormat="1">
      <c r="B150" s="18"/>
      <c r="D150" s="141" t="s">
        <v>146</v>
      </c>
      <c r="F150" s="142" t="s">
        <v>175</v>
      </c>
      <c r="I150" s="126"/>
      <c r="L150" s="18"/>
      <c r="M150" s="127"/>
      <c r="T150" s="45"/>
      <c r="AT150" s="2" t="s">
        <v>146</v>
      </c>
      <c r="AU150" s="2" t="s">
        <v>82</v>
      </c>
    </row>
    <row r="151" spans="2:65" s="143" customFormat="1" ht="11.25">
      <c r="B151" s="144"/>
      <c r="D151" s="124" t="s">
        <v>169</v>
      </c>
      <c r="E151" s="145" t="s">
        <v>1</v>
      </c>
      <c r="F151" s="146" t="s">
        <v>363</v>
      </c>
      <c r="H151" s="147">
        <v>12.6</v>
      </c>
      <c r="I151" s="148"/>
      <c r="L151" s="144"/>
      <c r="M151" s="149"/>
      <c r="T151" s="150"/>
      <c r="AT151" s="145" t="s">
        <v>169</v>
      </c>
      <c r="AU151" s="145" t="s">
        <v>82</v>
      </c>
      <c r="AV151" s="143" t="s">
        <v>82</v>
      </c>
      <c r="AW151" s="143" t="s">
        <v>31</v>
      </c>
      <c r="AX151" s="143" t="s">
        <v>75</v>
      </c>
      <c r="AY151" s="145" t="s">
        <v>121</v>
      </c>
    </row>
    <row r="152" spans="2:65" s="151" customFormat="1" ht="11.25">
      <c r="B152" s="152"/>
      <c r="D152" s="124" t="s">
        <v>169</v>
      </c>
      <c r="E152" s="153" t="s">
        <v>1</v>
      </c>
      <c r="F152" s="154" t="s">
        <v>170</v>
      </c>
      <c r="H152" s="155">
        <v>12.6</v>
      </c>
      <c r="I152" s="156"/>
      <c r="L152" s="152"/>
      <c r="M152" s="157"/>
      <c r="T152" s="158"/>
      <c r="AT152" s="153" t="s">
        <v>169</v>
      </c>
      <c r="AU152" s="153" t="s">
        <v>82</v>
      </c>
      <c r="AV152" s="151" t="s">
        <v>120</v>
      </c>
      <c r="AW152" s="151" t="s">
        <v>31</v>
      </c>
      <c r="AX152" s="151" t="s">
        <v>81</v>
      </c>
      <c r="AY152" s="153" t="s">
        <v>121</v>
      </c>
    </row>
    <row r="153" spans="2:65" s="17" customFormat="1" ht="33" customHeight="1">
      <c r="B153" s="18"/>
      <c r="C153" s="111" t="s">
        <v>127</v>
      </c>
      <c r="D153" s="111" t="s">
        <v>118</v>
      </c>
      <c r="E153" s="112" t="s">
        <v>177</v>
      </c>
      <c r="F153" s="113" t="s">
        <v>178</v>
      </c>
      <c r="G153" s="114" t="s">
        <v>166</v>
      </c>
      <c r="H153" s="115">
        <v>14.84</v>
      </c>
      <c r="I153" s="116"/>
      <c r="J153" s="117">
        <f>ROUND(I153*H153,2)</f>
        <v>0</v>
      </c>
      <c r="K153" s="113" t="s">
        <v>144</v>
      </c>
      <c r="L153" s="18"/>
      <c r="M153" s="118" t="s">
        <v>1</v>
      </c>
      <c r="N153" s="119" t="s">
        <v>40</v>
      </c>
      <c r="P153" s="120">
        <f>O153*H153</f>
        <v>0</v>
      </c>
      <c r="Q153" s="120">
        <v>0</v>
      </c>
      <c r="R153" s="120">
        <f>Q153*H153</f>
        <v>0</v>
      </c>
      <c r="S153" s="120">
        <v>0</v>
      </c>
      <c r="T153" s="121">
        <f>S153*H153</f>
        <v>0</v>
      </c>
      <c r="AR153" s="122" t="s">
        <v>120</v>
      </c>
      <c r="AT153" s="122" t="s">
        <v>118</v>
      </c>
      <c r="AU153" s="122" t="s">
        <v>82</v>
      </c>
      <c r="AY153" s="2" t="s">
        <v>121</v>
      </c>
      <c r="BE153" s="123">
        <f>IF(N153="základní",J153,0)</f>
        <v>0</v>
      </c>
      <c r="BF153" s="123">
        <f>IF(N153="snížená",J153,0)</f>
        <v>0</v>
      </c>
      <c r="BG153" s="123">
        <f>IF(N153="zákl. přenesená",J153,0)</f>
        <v>0</v>
      </c>
      <c r="BH153" s="123">
        <f>IF(N153="sníž. přenesená",J153,0)</f>
        <v>0</v>
      </c>
      <c r="BI153" s="123">
        <f>IF(N153="nulová",J153,0)</f>
        <v>0</v>
      </c>
      <c r="BJ153" s="2" t="s">
        <v>81</v>
      </c>
      <c r="BK153" s="123">
        <f>ROUND(I153*H153,2)</f>
        <v>0</v>
      </c>
      <c r="BL153" s="2" t="s">
        <v>120</v>
      </c>
      <c r="BM153" s="122" t="s">
        <v>364</v>
      </c>
    </row>
    <row r="154" spans="2:65" s="17" customFormat="1" ht="29.25">
      <c r="B154" s="18"/>
      <c r="D154" s="124" t="s">
        <v>122</v>
      </c>
      <c r="F154" s="125" t="s">
        <v>179</v>
      </c>
      <c r="I154" s="126"/>
      <c r="L154" s="18"/>
      <c r="M154" s="127"/>
      <c r="T154" s="45"/>
      <c r="AT154" s="2" t="s">
        <v>122</v>
      </c>
      <c r="AU154" s="2" t="s">
        <v>82</v>
      </c>
    </row>
    <row r="155" spans="2:65" s="17" customFormat="1">
      <c r="B155" s="18"/>
      <c r="D155" s="141" t="s">
        <v>146</v>
      </c>
      <c r="F155" s="142" t="s">
        <v>180</v>
      </c>
      <c r="I155" s="126"/>
      <c r="L155" s="18"/>
      <c r="M155" s="127"/>
      <c r="T155" s="45"/>
      <c r="AT155" s="2" t="s">
        <v>146</v>
      </c>
      <c r="AU155" s="2" t="s">
        <v>82</v>
      </c>
    </row>
    <row r="156" spans="2:65" s="143" customFormat="1" ht="11.25">
      <c r="B156" s="144"/>
      <c r="D156" s="124" t="s">
        <v>169</v>
      </c>
      <c r="E156" s="145" t="s">
        <v>1</v>
      </c>
      <c r="F156" s="146" t="s">
        <v>365</v>
      </c>
      <c r="H156" s="147">
        <v>14.84</v>
      </c>
      <c r="I156" s="148"/>
      <c r="L156" s="144"/>
      <c r="M156" s="149"/>
      <c r="T156" s="150"/>
      <c r="AT156" s="145" t="s">
        <v>169</v>
      </c>
      <c r="AU156" s="145" t="s">
        <v>82</v>
      </c>
      <c r="AV156" s="143" t="s">
        <v>82</v>
      </c>
      <c r="AW156" s="143" t="s">
        <v>31</v>
      </c>
      <c r="AX156" s="143" t="s">
        <v>75</v>
      </c>
      <c r="AY156" s="145" t="s">
        <v>121</v>
      </c>
    </row>
    <row r="157" spans="2:65" s="151" customFormat="1" ht="11.25">
      <c r="B157" s="152"/>
      <c r="D157" s="124" t="s">
        <v>169</v>
      </c>
      <c r="E157" s="153" t="s">
        <v>1</v>
      </c>
      <c r="F157" s="154" t="s">
        <v>170</v>
      </c>
      <c r="H157" s="155">
        <v>14.84</v>
      </c>
      <c r="I157" s="156"/>
      <c r="L157" s="152"/>
      <c r="M157" s="157"/>
      <c r="T157" s="158"/>
      <c r="AT157" s="153" t="s">
        <v>169</v>
      </c>
      <c r="AU157" s="153" t="s">
        <v>82</v>
      </c>
      <c r="AV157" s="151" t="s">
        <v>120</v>
      </c>
      <c r="AW157" s="151" t="s">
        <v>31</v>
      </c>
      <c r="AX157" s="151" t="s">
        <v>81</v>
      </c>
      <c r="AY157" s="153" t="s">
        <v>121</v>
      </c>
    </row>
    <row r="158" spans="2:65" s="17" customFormat="1" ht="37.9" customHeight="1">
      <c r="B158" s="18"/>
      <c r="C158" s="111" t="s">
        <v>128</v>
      </c>
      <c r="D158" s="111" t="s">
        <v>118</v>
      </c>
      <c r="E158" s="112" t="s">
        <v>182</v>
      </c>
      <c r="F158" s="113" t="s">
        <v>183</v>
      </c>
      <c r="G158" s="114" t="s">
        <v>166</v>
      </c>
      <c r="H158" s="115">
        <v>42.814999999999998</v>
      </c>
      <c r="I158" s="116"/>
      <c r="J158" s="117">
        <f>ROUND(I158*H158,2)</f>
        <v>0</v>
      </c>
      <c r="K158" s="113" t="s">
        <v>144</v>
      </c>
      <c r="L158" s="18"/>
      <c r="M158" s="118" t="s">
        <v>1</v>
      </c>
      <c r="N158" s="119" t="s">
        <v>40</v>
      </c>
      <c r="P158" s="120">
        <f>O158*H158</f>
        <v>0</v>
      </c>
      <c r="Q158" s="120">
        <v>0</v>
      </c>
      <c r="R158" s="120">
        <f>Q158*H158</f>
        <v>0</v>
      </c>
      <c r="S158" s="120">
        <v>0</v>
      </c>
      <c r="T158" s="121">
        <f>S158*H158</f>
        <v>0</v>
      </c>
      <c r="AR158" s="122" t="s">
        <v>120</v>
      </c>
      <c r="AT158" s="122" t="s">
        <v>118</v>
      </c>
      <c r="AU158" s="122" t="s">
        <v>82</v>
      </c>
      <c r="AY158" s="2" t="s">
        <v>121</v>
      </c>
      <c r="BE158" s="123">
        <f>IF(N158="základní",J158,0)</f>
        <v>0</v>
      </c>
      <c r="BF158" s="123">
        <f>IF(N158="snížená",J158,0)</f>
        <v>0</v>
      </c>
      <c r="BG158" s="123">
        <f>IF(N158="zákl. přenesená",J158,0)</f>
        <v>0</v>
      </c>
      <c r="BH158" s="123">
        <f>IF(N158="sníž. přenesená",J158,0)</f>
        <v>0</v>
      </c>
      <c r="BI158" s="123">
        <f>IF(N158="nulová",J158,0)</f>
        <v>0</v>
      </c>
      <c r="BJ158" s="2" t="s">
        <v>81</v>
      </c>
      <c r="BK158" s="123">
        <f>ROUND(I158*H158,2)</f>
        <v>0</v>
      </c>
      <c r="BL158" s="2" t="s">
        <v>120</v>
      </c>
      <c r="BM158" s="122" t="s">
        <v>366</v>
      </c>
    </row>
    <row r="159" spans="2:65" s="17" customFormat="1" ht="39">
      <c r="B159" s="18"/>
      <c r="D159" s="124" t="s">
        <v>122</v>
      </c>
      <c r="F159" s="125" t="s">
        <v>184</v>
      </c>
      <c r="I159" s="126"/>
      <c r="L159" s="18"/>
      <c r="M159" s="127"/>
      <c r="T159" s="45"/>
      <c r="AT159" s="2" t="s">
        <v>122</v>
      </c>
      <c r="AU159" s="2" t="s">
        <v>82</v>
      </c>
    </row>
    <row r="160" spans="2:65" s="17" customFormat="1">
      <c r="B160" s="18"/>
      <c r="D160" s="141" t="s">
        <v>146</v>
      </c>
      <c r="F160" s="142" t="s">
        <v>185</v>
      </c>
      <c r="I160" s="126"/>
      <c r="L160" s="18"/>
      <c r="M160" s="127"/>
      <c r="T160" s="45"/>
      <c r="AT160" s="2" t="s">
        <v>146</v>
      </c>
      <c r="AU160" s="2" t="s">
        <v>82</v>
      </c>
    </row>
    <row r="161" spans="2:65" s="17" customFormat="1" ht="37.9" customHeight="1">
      <c r="B161" s="18"/>
      <c r="C161" s="111" t="s">
        <v>130</v>
      </c>
      <c r="D161" s="111" t="s">
        <v>118</v>
      </c>
      <c r="E161" s="112" t="s">
        <v>187</v>
      </c>
      <c r="F161" s="113" t="s">
        <v>188</v>
      </c>
      <c r="G161" s="114" t="s">
        <v>166</v>
      </c>
      <c r="H161" s="115">
        <v>428.15</v>
      </c>
      <c r="I161" s="116"/>
      <c r="J161" s="117">
        <f>ROUND(I161*H161,2)</f>
        <v>0</v>
      </c>
      <c r="K161" s="113" t="s">
        <v>144</v>
      </c>
      <c r="L161" s="18"/>
      <c r="M161" s="118" t="s">
        <v>1</v>
      </c>
      <c r="N161" s="119" t="s">
        <v>40</v>
      </c>
      <c r="P161" s="120">
        <f>O161*H161</f>
        <v>0</v>
      </c>
      <c r="Q161" s="120">
        <v>0</v>
      </c>
      <c r="R161" s="120">
        <f>Q161*H161</f>
        <v>0</v>
      </c>
      <c r="S161" s="120">
        <v>0</v>
      </c>
      <c r="T161" s="121">
        <f>S161*H161</f>
        <v>0</v>
      </c>
      <c r="AR161" s="122" t="s">
        <v>120</v>
      </c>
      <c r="AT161" s="122" t="s">
        <v>118</v>
      </c>
      <c r="AU161" s="122" t="s">
        <v>82</v>
      </c>
      <c r="AY161" s="2" t="s">
        <v>121</v>
      </c>
      <c r="BE161" s="123">
        <f>IF(N161="základní",J161,0)</f>
        <v>0</v>
      </c>
      <c r="BF161" s="123">
        <f>IF(N161="snížená",J161,0)</f>
        <v>0</v>
      </c>
      <c r="BG161" s="123">
        <f>IF(N161="zákl. přenesená",J161,0)</f>
        <v>0</v>
      </c>
      <c r="BH161" s="123">
        <f>IF(N161="sníž. přenesená",J161,0)</f>
        <v>0</v>
      </c>
      <c r="BI161" s="123">
        <f>IF(N161="nulová",J161,0)</f>
        <v>0</v>
      </c>
      <c r="BJ161" s="2" t="s">
        <v>81</v>
      </c>
      <c r="BK161" s="123">
        <f>ROUND(I161*H161,2)</f>
        <v>0</v>
      </c>
      <c r="BL161" s="2" t="s">
        <v>120</v>
      </c>
      <c r="BM161" s="122" t="s">
        <v>367</v>
      </c>
    </row>
    <row r="162" spans="2:65" s="17" customFormat="1" ht="39">
      <c r="B162" s="18"/>
      <c r="D162" s="124" t="s">
        <v>122</v>
      </c>
      <c r="F162" s="125" t="s">
        <v>189</v>
      </c>
      <c r="I162" s="126"/>
      <c r="L162" s="18"/>
      <c r="M162" s="127"/>
      <c r="T162" s="45"/>
      <c r="AT162" s="2" t="s">
        <v>122</v>
      </c>
      <c r="AU162" s="2" t="s">
        <v>82</v>
      </c>
    </row>
    <row r="163" spans="2:65" s="17" customFormat="1">
      <c r="B163" s="18"/>
      <c r="D163" s="141" t="s">
        <v>146</v>
      </c>
      <c r="F163" s="142" t="s">
        <v>190</v>
      </c>
      <c r="I163" s="126"/>
      <c r="L163" s="18"/>
      <c r="M163" s="127"/>
      <c r="T163" s="45"/>
      <c r="AT163" s="2" t="s">
        <v>146</v>
      </c>
      <c r="AU163" s="2" t="s">
        <v>82</v>
      </c>
    </row>
    <row r="164" spans="2:65" s="17" customFormat="1" ht="24.2" customHeight="1">
      <c r="B164" s="18"/>
      <c r="C164" s="111" t="s">
        <v>131</v>
      </c>
      <c r="D164" s="111" t="s">
        <v>118</v>
      </c>
      <c r="E164" s="112" t="s">
        <v>192</v>
      </c>
      <c r="F164" s="113" t="s">
        <v>193</v>
      </c>
      <c r="G164" s="114" t="s">
        <v>166</v>
      </c>
      <c r="H164" s="115">
        <v>42.814999999999998</v>
      </c>
      <c r="I164" s="116"/>
      <c r="J164" s="117">
        <f>ROUND(I164*H164,2)</f>
        <v>0</v>
      </c>
      <c r="K164" s="113" t="s">
        <v>144</v>
      </c>
      <c r="L164" s="18"/>
      <c r="M164" s="118" t="s">
        <v>1</v>
      </c>
      <c r="N164" s="119" t="s">
        <v>40</v>
      </c>
      <c r="P164" s="120">
        <f>O164*H164</f>
        <v>0</v>
      </c>
      <c r="Q164" s="120">
        <v>0</v>
      </c>
      <c r="R164" s="120">
        <f>Q164*H164</f>
        <v>0</v>
      </c>
      <c r="S164" s="120">
        <v>0</v>
      </c>
      <c r="T164" s="121">
        <f>S164*H164</f>
        <v>0</v>
      </c>
      <c r="AR164" s="122" t="s">
        <v>120</v>
      </c>
      <c r="AT164" s="122" t="s">
        <v>118</v>
      </c>
      <c r="AU164" s="122" t="s">
        <v>82</v>
      </c>
      <c r="AY164" s="2" t="s">
        <v>121</v>
      </c>
      <c r="BE164" s="123">
        <f>IF(N164="základní",J164,0)</f>
        <v>0</v>
      </c>
      <c r="BF164" s="123">
        <f>IF(N164="snížená",J164,0)</f>
        <v>0</v>
      </c>
      <c r="BG164" s="123">
        <f>IF(N164="zákl. přenesená",J164,0)</f>
        <v>0</v>
      </c>
      <c r="BH164" s="123">
        <f>IF(N164="sníž. přenesená",J164,0)</f>
        <v>0</v>
      </c>
      <c r="BI164" s="123">
        <f>IF(N164="nulová",J164,0)</f>
        <v>0</v>
      </c>
      <c r="BJ164" s="2" t="s">
        <v>81</v>
      </c>
      <c r="BK164" s="123">
        <f>ROUND(I164*H164,2)</f>
        <v>0</v>
      </c>
      <c r="BL164" s="2" t="s">
        <v>120</v>
      </c>
      <c r="BM164" s="122" t="s">
        <v>368</v>
      </c>
    </row>
    <row r="165" spans="2:65" s="17" customFormat="1" ht="19.5">
      <c r="B165" s="18"/>
      <c r="D165" s="124" t="s">
        <v>122</v>
      </c>
      <c r="F165" s="125" t="s">
        <v>194</v>
      </c>
      <c r="I165" s="126"/>
      <c r="L165" s="18"/>
      <c r="M165" s="127"/>
      <c r="T165" s="45"/>
      <c r="AT165" s="2" t="s">
        <v>122</v>
      </c>
      <c r="AU165" s="2" t="s">
        <v>82</v>
      </c>
    </row>
    <row r="166" spans="2:65" s="17" customFormat="1">
      <c r="B166" s="18"/>
      <c r="D166" s="141" t="s">
        <v>146</v>
      </c>
      <c r="F166" s="142" t="s">
        <v>195</v>
      </c>
      <c r="I166" s="126"/>
      <c r="L166" s="18"/>
      <c r="M166" s="127"/>
      <c r="T166" s="45"/>
      <c r="AT166" s="2" t="s">
        <v>146</v>
      </c>
      <c r="AU166" s="2" t="s">
        <v>82</v>
      </c>
    </row>
    <row r="167" spans="2:65" s="17" customFormat="1" ht="24.2" customHeight="1">
      <c r="B167" s="18"/>
      <c r="C167" s="111" t="s">
        <v>132</v>
      </c>
      <c r="D167" s="111" t="s">
        <v>118</v>
      </c>
      <c r="E167" s="112" t="s">
        <v>197</v>
      </c>
      <c r="F167" s="113" t="s">
        <v>198</v>
      </c>
      <c r="G167" s="114" t="s">
        <v>166</v>
      </c>
      <c r="H167" s="115">
        <v>42.814999999999998</v>
      </c>
      <c r="I167" s="116"/>
      <c r="J167" s="117">
        <f>ROUND(I167*H167,2)</f>
        <v>0</v>
      </c>
      <c r="K167" s="113" t="s">
        <v>144</v>
      </c>
      <c r="L167" s="18"/>
      <c r="M167" s="118" t="s">
        <v>1</v>
      </c>
      <c r="N167" s="119" t="s">
        <v>40</v>
      </c>
      <c r="P167" s="120">
        <f>O167*H167</f>
        <v>0</v>
      </c>
      <c r="Q167" s="120">
        <v>0</v>
      </c>
      <c r="R167" s="120">
        <f>Q167*H167</f>
        <v>0</v>
      </c>
      <c r="S167" s="120">
        <v>0</v>
      </c>
      <c r="T167" s="121">
        <f>S167*H167</f>
        <v>0</v>
      </c>
      <c r="AR167" s="122" t="s">
        <v>120</v>
      </c>
      <c r="AT167" s="122" t="s">
        <v>118</v>
      </c>
      <c r="AU167" s="122" t="s">
        <v>82</v>
      </c>
      <c r="AY167" s="2" t="s">
        <v>121</v>
      </c>
      <c r="BE167" s="123">
        <f>IF(N167="základní",J167,0)</f>
        <v>0</v>
      </c>
      <c r="BF167" s="123">
        <f>IF(N167="snížená",J167,0)</f>
        <v>0</v>
      </c>
      <c r="BG167" s="123">
        <f>IF(N167="zákl. přenesená",J167,0)</f>
        <v>0</v>
      </c>
      <c r="BH167" s="123">
        <f>IF(N167="sníž. přenesená",J167,0)</f>
        <v>0</v>
      </c>
      <c r="BI167" s="123">
        <f>IF(N167="nulová",J167,0)</f>
        <v>0</v>
      </c>
      <c r="BJ167" s="2" t="s">
        <v>81</v>
      </c>
      <c r="BK167" s="123">
        <f>ROUND(I167*H167,2)</f>
        <v>0</v>
      </c>
      <c r="BL167" s="2" t="s">
        <v>120</v>
      </c>
      <c r="BM167" s="122" t="s">
        <v>369</v>
      </c>
    </row>
    <row r="168" spans="2:65" s="17" customFormat="1" ht="29.25">
      <c r="B168" s="18"/>
      <c r="D168" s="124" t="s">
        <v>122</v>
      </c>
      <c r="F168" s="125" t="s">
        <v>199</v>
      </c>
      <c r="I168" s="126"/>
      <c r="L168" s="18"/>
      <c r="M168" s="127"/>
      <c r="T168" s="45"/>
      <c r="AT168" s="2" t="s">
        <v>122</v>
      </c>
      <c r="AU168" s="2" t="s">
        <v>82</v>
      </c>
    </row>
    <row r="169" spans="2:65" s="17" customFormat="1">
      <c r="B169" s="18"/>
      <c r="D169" s="141" t="s">
        <v>146</v>
      </c>
      <c r="F169" s="142" t="s">
        <v>200</v>
      </c>
      <c r="I169" s="126"/>
      <c r="L169" s="18"/>
      <c r="M169" s="127"/>
      <c r="T169" s="45"/>
      <c r="AT169" s="2" t="s">
        <v>146</v>
      </c>
      <c r="AU169" s="2" t="s">
        <v>82</v>
      </c>
    </row>
    <row r="170" spans="2:65" s="17" customFormat="1" ht="33" customHeight="1">
      <c r="B170" s="18"/>
      <c r="C170" s="111" t="s">
        <v>8</v>
      </c>
      <c r="D170" s="111" t="s">
        <v>118</v>
      </c>
      <c r="E170" s="112" t="s">
        <v>202</v>
      </c>
      <c r="F170" s="113" t="s">
        <v>203</v>
      </c>
      <c r="G170" s="114" t="s">
        <v>204</v>
      </c>
      <c r="H170" s="115">
        <v>64.222999999999999</v>
      </c>
      <c r="I170" s="116"/>
      <c r="J170" s="117">
        <f>ROUND(I170*H170,2)</f>
        <v>0</v>
      </c>
      <c r="K170" s="113" t="s">
        <v>144</v>
      </c>
      <c r="L170" s="18"/>
      <c r="M170" s="118" t="s">
        <v>1</v>
      </c>
      <c r="N170" s="119" t="s">
        <v>40</v>
      </c>
      <c r="P170" s="120">
        <f>O170*H170</f>
        <v>0</v>
      </c>
      <c r="Q170" s="120">
        <v>0</v>
      </c>
      <c r="R170" s="120">
        <f>Q170*H170</f>
        <v>0</v>
      </c>
      <c r="S170" s="120">
        <v>0</v>
      </c>
      <c r="T170" s="121">
        <f>S170*H170</f>
        <v>0</v>
      </c>
      <c r="AR170" s="122" t="s">
        <v>120</v>
      </c>
      <c r="AT170" s="122" t="s">
        <v>118</v>
      </c>
      <c r="AU170" s="122" t="s">
        <v>82</v>
      </c>
      <c r="AY170" s="2" t="s">
        <v>121</v>
      </c>
      <c r="BE170" s="123">
        <f>IF(N170="základní",J170,0)</f>
        <v>0</v>
      </c>
      <c r="BF170" s="123">
        <f>IF(N170="snížená",J170,0)</f>
        <v>0</v>
      </c>
      <c r="BG170" s="123">
        <f>IF(N170="zákl. přenesená",J170,0)</f>
        <v>0</v>
      </c>
      <c r="BH170" s="123">
        <f>IF(N170="sníž. přenesená",J170,0)</f>
        <v>0</v>
      </c>
      <c r="BI170" s="123">
        <f>IF(N170="nulová",J170,0)</f>
        <v>0</v>
      </c>
      <c r="BJ170" s="2" t="s">
        <v>81</v>
      </c>
      <c r="BK170" s="123">
        <f>ROUND(I170*H170,2)</f>
        <v>0</v>
      </c>
      <c r="BL170" s="2" t="s">
        <v>120</v>
      </c>
      <c r="BM170" s="122" t="s">
        <v>370</v>
      </c>
    </row>
    <row r="171" spans="2:65" s="17" customFormat="1" ht="29.25">
      <c r="B171" s="18"/>
      <c r="D171" s="124" t="s">
        <v>122</v>
      </c>
      <c r="F171" s="125" t="s">
        <v>205</v>
      </c>
      <c r="I171" s="126"/>
      <c r="L171" s="18"/>
      <c r="M171" s="127"/>
      <c r="T171" s="45"/>
      <c r="AT171" s="2" t="s">
        <v>122</v>
      </c>
      <c r="AU171" s="2" t="s">
        <v>82</v>
      </c>
    </row>
    <row r="172" spans="2:65" s="17" customFormat="1">
      <c r="B172" s="18"/>
      <c r="D172" s="141" t="s">
        <v>146</v>
      </c>
      <c r="F172" s="142" t="s">
        <v>206</v>
      </c>
      <c r="I172" s="126"/>
      <c r="L172" s="18"/>
      <c r="M172" s="127"/>
      <c r="T172" s="45"/>
      <c r="AT172" s="2" t="s">
        <v>146</v>
      </c>
      <c r="AU172" s="2" t="s">
        <v>82</v>
      </c>
    </row>
    <row r="173" spans="2:65" s="143" customFormat="1" ht="11.25">
      <c r="B173" s="144"/>
      <c r="D173" s="124" t="s">
        <v>169</v>
      </c>
      <c r="E173" s="145" t="s">
        <v>1</v>
      </c>
      <c r="F173" s="146" t="s">
        <v>371</v>
      </c>
      <c r="H173" s="147">
        <v>64.222999999999999</v>
      </c>
      <c r="I173" s="148"/>
      <c r="L173" s="144"/>
      <c r="M173" s="149"/>
      <c r="T173" s="150"/>
      <c r="AT173" s="145" t="s">
        <v>169</v>
      </c>
      <c r="AU173" s="145" t="s">
        <v>82</v>
      </c>
      <c r="AV173" s="143" t="s">
        <v>82</v>
      </c>
      <c r="AW173" s="143" t="s">
        <v>31</v>
      </c>
      <c r="AX173" s="143" t="s">
        <v>75</v>
      </c>
      <c r="AY173" s="145" t="s">
        <v>121</v>
      </c>
    </row>
    <row r="174" spans="2:65" s="151" customFormat="1" ht="11.25">
      <c r="B174" s="152"/>
      <c r="D174" s="124" t="s">
        <v>169</v>
      </c>
      <c r="E174" s="153" t="s">
        <v>1</v>
      </c>
      <c r="F174" s="154" t="s">
        <v>170</v>
      </c>
      <c r="H174" s="155">
        <v>64.222999999999999</v>
      </c>
      <c r="I174" s="156"/>
      <c r="L174" s="152"/>
      <c r="M174" s="157"/>
      <c r="T174" s="158"/>
      <c r="AT174" s="153" t="s">
        <v>169</v>
      </c>
      <c r="AU174" s="153" t="s">
        <v>82</v>
      </c>
      <c r="AV174" s="151" t="s">
        <v>120</v>
      </c>
      <c r="AW174" s="151" t="s">
        <v>31</v>
      </c>
      <c r="AX174" s="151" t="s">
        <v>81</v>
      </c>
      <c r="AY174" s="153" t="s">
        <v>121</v>
      </c>
    </row>
    <row r="175" spans="2:65" s="17" customFormat="1" ht="16.5" customHeight="1">
      <c r="B175" s="18"/>
      <c r="C175" s="111" t="s">
        <v>133</v>
      </c>
      <c r="D175" s="111" t="s">
        <v>118</v>
      </c>
      <c r="E175" s="112" t="s">
        <v>208</v>
      </c>
      <c r="F175" s="113" t="s">
        <v>209</v>
      </c>
      <c r="G175" s="114" t="s">
        <v>166</v>
      </c>
      <c r="H175" s="115">
        <v>42.814999999999998</v>
      </c>
      <c r="I175" s="116"/>
      <c r="J175" s="117">
        <f>ROUND(I175*H175,2)</f>
        <v>0</v>
      </c>
      <c r="K175" s="113" t="s">
        <v>144</v>
      </c>
      <c r="L175" s="18"/>
      <c r="M175" s="118" t="s">
        <v>1</v>
      </c>
      <c r="N175" s="119" t="s">
        <v>40</v>
      </c>
      <c r="P175" s="120">
        <f>O175*H175</f>
        <v>0</v>
      </c>
      <c r="Q175" s="120">
        <v>0</v>
      </c>
      <c r="R175" s="120">
        <f>Q175*H175</f>
        <v>0</v>
      </c>
      <c r="S175" s="120">
        <v>0</v>
      </c>
      <c r="T175" s="121">
        <f>S175*H175</f>
        <v>0</v>
      </c>
      <c r="AR175" s="122" t="s">
        <v>120</v>
      </c>
      <c r="AT175" s="122" t="s">
        <v>118</v>
      </c>
      <c r="AU175" s="122" t="s">
        <v>82</v>
      </c>
      <c r="AY175" s="2" t="s">
        <v>121</v>
      </c>
      <c r="BE175" s="123">
        <f>IF(N175="základní",J175,0)</f>
        <v>0</v>
      </c>
      <c r="BF175" s="123">
        <f>IF(N175="snížená",J175,0)</f>
        <v>0</v>
      </c>
      <c r="BG175" s="123">
        <f>IF(N175="zákl. přenesená",J175,0)</f>
        <v>0</v>
      </c>
      <c r="BH175" s="123">
        <f>IF(N175="sníž. přenesená",J175,0)</f>
        <v>0</v>
      </c>
      <c r="BI175" s="123">
        <f>IF(N175="nulová",J175,0)</f>
        <v>0</v>
      </c>
      <c r="BJ175" s="2" t="s">
        <v>81</v>
      </c>
      <c r="BK175" s="123">
        <f>ROUND(I175*H175,2)</f>
        <v>0</v>
      </c>
      <c r="BL175" s="2" t="s">
        <v>120</v>
      </c>
      <c r="BM175" s="122" t="s">
        <v>372</v>
      </c>
    </row>
    <row r="176" spans="2:65" s="17" customFormat="1" ht="19.5">
      <c r="B176" s="18"/>
      <c r="D176" s="124" t="s">
        <v>122</v>
      </c>
      <c r="F176" s="125" t="s">
        <v>210</v>
      </c>
      <c r="I176" s="126"/>
      <c r="L176" s="18"/>
      <c r="M176" s="127"/>
      <c r="T176" s="45"/>
      <c r="AT176" s="2" t="s">
        <v>122</v>
      </c>
      <c r="AU176" s="2" t="s">
        <v>82</v>
      </c>
    </row>
    <row r="177" spans="2:65" s="17" customFormat="1">
      <c r="B177" s="18"/>
      <c r="D177" s="141" t="s">
        <v>146</v>
      </c>
      <c r="F177" s="142" t="s">
        <v>211</v>
      </c>
      <c r="I177" s="126"/>
      <c r="L177" s="18"/>
      <c r="M177" s="127"/>
      <c r="T177" s="45"/>
      <c r="AT177" s="2" t="s">
        <v>146</v>
      </c>
      <c r="AU177" s="2" t="s">
        <v>82</v>
      </c>
    </row>
    <row r="178" spans="2:65" s="17" customFormat="1" ht="24.2" customHeight="1">
      <c r="B178" s="18"/>
      <c r="C178" s="111" t="s">
        <v>134</v>
      </c>
      <c r="D178" s="111" t="s">
        <v>118</v>
      </c>
      <c r="E178" s="112" t="s">
        <v>213</v>
      </c>
      <c r="F178" s="113" t="s">
        <v>214</v>
      </c>
      <c r="G178" s="114" t="s">
        <v>143</v>
      </c>
      <c r="H178" s="115">
        <v>90</v>
      </c>
      <c r="I178" s="116"/>
      <c r="J178" s="117">
        <f>ROUND(I178*H178,2)</f>
        <v>0</v>
      </c>
      <c r="K178" s="113" t="s">
        <v>144</v>
      </c>
      <c r="L178" s="18"/>
      <c r="M178" s="118" t="s">
        <v>1</v>
      </c>
      <c r="N178" s="119" t="s">
        <v>40</v>
      </c>
      <c r="P178" s="120">
        <f>O178*H178</f>
        <v>0</v>
      </c>
      <c r="Q178" s="120">
        <v>0</v>
      </c>
      <c r="R178" s="120">
        <f>Q178*H178</f>
        <v>0</v>
      </c>
      <c r="S178" s="120">
        <v>0</v>
      </c>
      <c r="T178" s="121">
        <f>S178*H178</f>
        <v>0</v>
      </c>
      <c r="AR178" s="122" t="s">
        <v>120</v>
      </c>
      <c r="AT178" s="122" t="s">
        <v>118</v>
      </c>
      <c r="AU178" s="122" t="s">
        <v>82</v>
      </c>
      <c r="AY178" s="2" t="s">
        <v>121</v>
      </c>
      <c r="BE178" s="123">
        <f>IF(N178="základní",J178,0)</f>
        <v>0</v>
      </c>
      <c r="BF178" s="123">
        <f>IF(N178="snížená",J178,0)</f>
        <v>0</v>
      </c>
      <c r="BG178" s="123">
        <f>IF(N178="zákl. přenesená",J178,0)</f>
        <v>0</v>
      </c>
      <c r="BH178" s="123">
        <f>IF(N178="sníž. přenesená",J178,0)</f>
        <v>0</v>
      </c>
      <c r="BI178" s="123">
        <f>IF(N178="nulová",J178,0)</f>
        <v>0</v>
      </c>
      <c r="BJ178" s="2" t="s">
        <v>81</v>
      </c>
      <c r="BK178" s="123">
        <f>ROUND(I178*H178,2)</f>
        <v>0</v>
      </c>
      <c r="BL178" s="2" t="s">
        <v>120</v>
      </c>
      <c r="BM178" s="122" t="s">
        <v>373</v>
      </c>
    </row>
    <row r="179" spans="2:65" s="17" customFormat="1" ht="19.5">
      <c r="B179" s="18"/>
      <c r="D179" s="124" t="s">
        <v>122</v>
      </c>
      <c r="F179" s="125" t="s">
        <v>215</v>
      </c>
      <c r="I179" s="126"/>
      <c r="L179" s="18"/>
      <c r="M179" s="127"/>
      <c r="T179" s="45"/>
      <c r="AT179" s="2" t="s">
        <v>122</v>
      </c>
      <c r="AU179" s="2" t="s">
        <v>82</v>
      </c>
    </row>
    <row r="180" spans="2:65" s="17" customFormat="1">
      <c r="B180" s="18"/>
      <c r="D180" s="141" t="s">
        <v>146</v>
      </c>
      <c r="F180" s="142" t="s">
        <v>216</v>
      </c>
      <c r="I180" s="126"/>
      <c r="L180" s="18"/>
      <c r="M180" s="127"/>
      <c r="T180" s="45"/>
      <c r="AT180" s="2" t="s">
        <v>146</v>
      </c>
      <c r="AU180" s="2" t="s">
        <v>82</v>
      </c>
    </row>
    <row r="181" spans="2:65" s="17" customFormat="1" ht="16.5" customHeight="1">
      <c r="B181" s="18"/>
      <c r="C181" s="159" t="s">
        <v>135</v>
      </c>
      <c r="D181" s="159" t="s">
        <v>218</v>
      </c>
      <c r="E181" s="160" t="s">
        <v>219</v>
      </c>
      <c r="F181" s="161" t="s">
        <v>220</v>
      </c>
      <c r="G181" s="162" t="s">
        <v>221</v>
      </c>
      <c r="H181" s="163">
        <v>1.8</v>
      </c>
      <c r="I181" s="164"/>
      <c r="J181" s="165">
        <f>ROUND(I181*H181,2)</f>
        <v>0</v>
      </c>
      <c r="K181" s="161" t="s">
        <v>144</v>
      </c>
      <c r="L181" s="166"/>
      <c r="M181" s="167" t="s">
        <v>1</v>
      </c>
      <c r="N181" s="168" t="s">
        <v>40</v>
      </c>
      <c r="P181" s="120">
        <f>O181*H181</f>
        <v>0</v>
      </c>
      <c r="Q181" s="120">
        <v>1E-3</v>
      </c>
      <c r="R181" s="120">
        <f>Q181*H181</f>
        <v>1.8000000000000002E-3</v>
      </c>
      <c r="S181" s="120">
        <v>0</v>
      </c>
      <c r="T181" s="121">
        <f>S181*H181</f>
        <v>0</v>
      </c>
      <c r="AR181" s="122" t="s">
        <v>128</v>
      </c>
      <c r="AT181" s="122" t="s">
        <v>218</v>
      </c>
      <c r="AU181" s="122" t="s">
        <v>82</v>
      </c>
      <c r="AY181" s="2" t="s">
        <v>121</v>
      </c>
      <c r="BE181" s="123">
        <f>IF(N181="základní",J181,0)</f>
        <v>0</v>
      </c>
      <c r="BF181" s="123">
        <f>IF(N181="snížená",J181,0)</f>
        <v>0</v>
      </c>
      <c r="BG181" s="123">
        <f>IF(N181="zákl. přenesená",J181,0)</f>
        <v>0</v>
      </c>
      <c r="BH181" s="123">
        <f>IF(N181="sníž. přenesená",J181,0)</f>
        <v>0</v>
      </c>
      <c r="BI181" s="123">
        <f>IF(N181="nulová",J181,0)</f>
        <v>0</v>
      </c>
      <c r="BJ181" s="2" t="s">
        <v>81</v>
      </c>
      <c r="BK181" s="123">
        <f>ROUND(I181*H181,2)</f>
        <v>0</v>
      </c>
      <c r="BL181" s="2" t="s">
        <v>120</v>
      </c>
      <c r="BM181" s="122" t="s">
        <v>374</v>
      </c>
    </row>
    <row r="182" spans="2:65" s="17" customFormat="1">
      <c r="B182" s="18"/>
      <c r="D182" s="124" t="s">
        <v>122</v>
      </c>
      <c r="F182" s="125" t="s">
        <v>220</v>
      </c>
      <c r="I182" s="126"/>
      <c r="L182" s="18"/>
      <c r="M182" s="127"/>
      <c r="T182" s="45"/>
      <c r="AT182" s="2" t="s">
        <v>122</v>
      </c>
      <c r="AU182" s="2" t="s">
        <v>82</v>
      </c>
    </row>
    <row r="183" spans="2:65" s="143" customFormat="1" ht="11.25">
      <c r="B183" s="144"/>
      <c r="D183" s="124" t="s">
        <v>169</v>
      </c>
      <c r="F183" s="146" t="s">
        <v>375</v>
      </c>
      <c r="H183" s="147">
        <v>1.8</v>
      </c>
      <c r="I183" s="148"/>
      <c r="L183" s="144"/>
      <c r="M183" s="149"/>
      <c r="T183" s="150"/>
      <c r="AT183" s="145" t="s">
        <v>169</v>
      </c>
      <c r="AU183" s="145" t="s">
        <v>82</v>
      </c>
      <c r="AV183" s="143" t="s">
        <v>82</v>
      </c>
      <c r="AW183" s="143" t="s">
        <v>4</v>
      </c>
      <c r="AX183" s="143" t="s">
        <v>81</v>
      </c>
      <c r="AY183" s="145" t="s">
        <v>121</v>
      </c>
    </row>
    <row r="184" spans="2:65" s="17" customFormat="1" ht="24.2" customHeight="1">
      <c r="B184" s="18"/>
      <c r="C184" s="111" t="s">
        <v>136</v>
      </c>
      <c r="D184" s="111" t="s">
        <v>118</v>
      </c>
      <c r="E184" s="112" t="s">
        <v>223</v>
      </c>
      <c r="F184" s="113" t="s">
        <v>224</v>
      </c>
      <c r="G184" s="114" t="s">
        <v>143</v>
      </c>
      <c r="H184" s="115">
        <v>78.400000000000006</v>
      </c>
      <c r="I184" s="116"/>
      <c r="J184" s="117">
        <f>ROUND(I184*H184,2)</f>
        <v>0</v>
      </c>
      <c r="K184" s="113" t="s">
        <v>144</v>
      </c>
      <c r="L184" s="18"/>
      <c r="M184" s="118" t="s">
        <v>1</v>
      </c>
      <c r="N184" s="119" t="s">
        <v>40</v>
      </c>
      <c r="P184" s="120">
        <f>O184*H184</f>
        <v>0</v>
      </c>
      <c r="Q184" s="120">
        <v>0</v>
      </c>
      <c r="R184" s="120">
        <f>Q184*H184</f>
        <v>0</v>
      </c>
      <c r="S184" s="120">
        <v>0</v>
      </c>
      <c r="T184" s="121">
        <f>S184*H184</f>
        <v>0</v>
      </c>
      <c r="AR184" s="122" t="s">
        <v>120</v>
      </c>
      <c r="AT184" s="122" t="s">
        <v>118</v>
      </c>
      <c r="AU184" s="122" t="s">
        <v>82</v>
      </c>
      <c r="AY184" s="2" t="s">
        <v>121</v>
      </c>
      <c r="BE184" s="123">
        <f>IF(N184="základní",J184,0)</f>
        <v>0</v>
      </c>
      <c r="BF184" s="123">
        <f>IF(N184="snížená",J184,0)</f>
        <v>0</v>
      </c>
      <c r="BG184" s="123">
        <f>IF(N184="zákl. přenesená",J184,0)</f>
        <v>0</v>
      </c>
      <c r="BH184" s="123">
        <f>IF(N184="sníž. přenesená",J184,0)</f>
        <v>0</v>
      </c>
      <c r="BI184" s="123">
        <f>IF(N184="nulová",J184,0)</f>
        <v>0</v>
      </c>
      <c r="BJ184" s="2" t="s">
        <v>81</v>
      </c>
      <c r="BK184" s="123">
        <f>ROUND(I184*H184,2)</f>
        <v>0</v>
      </c>
      <c r="BL184" s="2" t="s">
        <v>120</v>
      </c>
      <c r="BM184" s="122" t="s">
        <v>376</v>
      </c>
    </row>
    <row r="185" spans="2:65" s="17" customFormat="1" ht="19.5">
      <c r="B185" s="18"/>
      <c r="D185" s="124" t="s">
        <v>122</v>
      </c>
      <c r="F185" s="125" t="s">
        <v>225</v>
      </c>
      <c r="I185" s="126"/>
      <c r="L185" s="18"/>
      <c r="M185" s="127"/>
      <c r="T185" s="45"/>
      <c r="AT185" s="2" t="s">
        <v>122</v>
      </c>
      <c r="AU185" s="2" t="s">
        <v>82</v>
      </c>
    </row>
    <row r="186" spans="2:65" s="17" customFormat="1">
      <c r="B186" s="18"/>
      <c r="D186" s="141" t="s">
        <v>146</v>
      </c>
      <c r="F186" s="142" t="s">
        <v>226</v>
      </c>
      <c r="I186" s="126"/>
      <c r="L186" s="18"/>
      <c r="M186" s="127"/>
      <c r="T186" s="45"/>
      <c r="AT186" s="2" t="s">
        <v>146</v>
      </c>
      <c r="AU186" s="2" t="s">
        <v>82</v>
      </c>
    </row>
    <row r="187" spans="2:65" s="17" customFormat="1" ht="101.25" customHeight="1">
      <c r="B187" s="18"/>
      <c r="C187" s="111" t="s">
        <v>140</v>
      </c>
      <c r="D187" s="111" t="s">
        <v>118</v>
      </c>
      <c r="E187" s="112" t="s">
        <v>377</v>
      </c>
      <c r="F187" s="113" t="s">
        <v>378</v>
      </c>
      <c r="G187" s="114" t="s">
        <v>1</v>
      </c>
      <c r="H187" s="115">
        <v>12</v>
      </c>
      <c r="I187" s="116"/>
      <c r="J187" s="117">
        <f>ROUND(I187*H187,2)</f>
        <v>0</v>
      </c>
      <c r="K187" s="113" t="s">
        <v>1</v>
      </c>
      <c r="L187" s="18"/>
      <c r="M187" s="118" t="s">
        <v>1</v>
      </c>
      <c r="N187" s="119" t="s">
        <v>40</v>
      </c>
      <c r="P187" s="120">
        <f>O187*H187</f>
        <v>0</v>
      </c>
      <c r="Q187" s="120">
        <v>0</v>
      </c>
      <c r="R187" s="120">
        <f>Q187*H187</f>
        <v>0</v>
      </c>
      <c r="S187" s="120">
        <v>0</v>
      </c>
      <c r="T187" s="121">
        <f>S187*H187</f>
        <v>0</v>
      </c>
      <c r="AR187" s="122" t="s">
        <v>120</v>
      </c>
      <c r="AT187" s="122" t="s">
        <v>118</v>
      </c>
      <c r="AU187" s="122" t="s">
        <v>82</v>
      </c>
      <c r="AY187" s="2" t="s">
        <v>121</v>
      </c>
      <c r="BE187" s="123">
        <f>IF(N187="základní",J187,0)</f>
        <v>0</v>
      </c>
      <c r="BF187" s="123">
        <f>IF(N187="snížená",J187,0)</f>
        <v>0</v>
      </c>
      <c r="BG187" s="123">
        <f>IF(N187="zákl. přenesená",J187,0)</f>
        <v>0</v>
      </c>
      <c r="BH187" s="123">
        <f>IF(N187="sníž. přenesená",J187,0)</f>
        <v>0</v>
      </c>
      <c r="BI187" s="123">
        <f>IF(N187="nulová",J187,0)</f>
        <v>0</v>
      </c>
      <c r="BJ187" s="2" t="s">
        <v>81</v>
      </c>
      <c r="BK187" s="123">
        <f>ROUND(I187*H187,2)</f>
        <v>0</v>
      </c>
      <c r="BL187" s="2" t="s">
        <v>120</v>
      </c>
      <c r="BM187" s="122" t="s">
        <v>379</v>
      </c>
    </row>
    <row r="188" spans="2:65" s="17" customFormat="1" ht="78" customHeight="1">
      <c r="B188" s="18"/>
      <c r="C188" s="111" t="s">
        <v>148</v>
      </c>
      <c r="D188" s="111" t="s">
        <v>118</v>
      </c>
      <c r="E188" s="112" t="s">
        <v>380</v>
      </c>
      <c r="F188" s="113" t="s">
        <v>381</v>
      </c>
      <c r="G188" s="114" t="s">
        <v>1</v>
      </c>
      <c r="H188" s="115">
        <v>30</v>
      </c>
      <c r="I188" s="116"/>
      <c r="J188" s="117">
        <f>ROUND(I188*H188,2)</f>
        <v>0</v>
      </c>
      <c r="K188" s="113" t="s">
        <v>1</v>
      </c>
      <c r="L188" s="18"/>
      <c r="M188" s="118" t="s">
        <v>1</v>
      </c>
      <c r="N188" s="119" t="s">
        <v>40</v>
      </c>
      <c r="P188" s="120">
        <f>O188*H188</f>
        <v>0</v>
      </c>
      <c r="Q188" s="120">
        <v>0</v>
      </c>
      <c r="R188" s="120">
        <f>Q188*H188</f>
        <v>0</v>
      </c>
      <c r="S188" s="120">
        <v>0</v>
      </c>
      <c r="T188" s="121">
        <f>S188*H188</f>
        <v>0</v>
      </c>
      <c r="AR188" s="122" t="s">
        <v>120</v>
      </c>
      <c r="AT188" s="122" t="s">
        <v>118</v>
      </c>
      <c r="AU188" s="122" t="s">
        <v>82</v>
      </c>
      <c r="AY188" s="2" t="s">
        <v>121</v>
      </c>
      <c r="BE188" s="123">
        <f>IF(N188="základní",J188,0)</f>
        <v>0</v>
      </c>
      <c r="BF188" s="123">
        <f>IF(N188="snížená",J188,0)</f>
        <v>0</v>
      </c>
      <c r="BG188" s="123">
        <f>IF(N188="zákl. přenesená",J188,0)</f>
        <v>0</v>
      </c>
      <c r="BH188" s="123">
        <f>IF(N188="sníž. přenesená",J188,0)</f>
        <v>0</v>
      </c>
      <c r="BI188" s="123">
        <f>IF(N188="nulová",J188,0)</f>
        <v>0</v>
      </c>
      <c r="BJ188" s="2" t="s">
        <v>81</v>
      </c>
      <c r="BK188" s="123">
        <f>ROUND(I188*H188,2)</f>
        <v>0</v>
      </c>
      <c r="BL188" s="2" t="s">
        <v>120</v>
      </c>
      <c r="BM188" s="122" t="s">
        <v>382</v>
      </c>
    </row>
    <row r="189" spans="2:65" s="17" customFormat="1" ht="19.5">
      <c r="B189" s="18"/>
      <c r="D189" s="124" t="s">
        <v>122</v>
      </c>
      <c r="F189" s="125" t="s">
        <v>123</v>
      </c>
      <c r="I189" s="126"/>
      <c r="L189" s="18"/>
      <c r="M189" s="127"/>
      <c r="T189" s="45"/>
      <c r="AT189" s="2" t="s">
        <v>122</v>
      </c>
      <c r="AU189" s="2" t="s">
        <v>82</v>
      </c>
    </row>
    <row r="190" spans="2:65" s="17" customFormat="1" ht="76.349999999999994" customHeight="1">
      <c r="B190" s="18"/>
      <c r="C190" s="111" t="s">
        <v>153</v>
      </c>
      <c r="D190" s="111" t="s">
        <v>118</v>
      </c>
      <c r="E190" s="112" t="s">
        <v>383</v>
      </c>
      <c r="F190" s="113" t="s">
        <v>384</v>
      </c>
      <c r="G190" s="114" t="s">
        <v>1</v>
      </c>
      <c r="H190" s="115">
        <v>8</v>
      </c>
      <c r="I190" s="116"/>
      <c r="J190" s="117">
        <f>ROUND(I190*H190,2)</f>
        <v>0</v>
      </c>
      <c r="K190" s="113" t="s">
        <v>1</v>
      </c>
      <c r="L190" s="18"/>
      <c r="M190" s="118" t="s">
        <v>1</v>
      </c>
      <c r="N190" s="119" t="s">
        <v>40</v>
      </c>
      <c r="P190" s="120">
        <f>O190*H190</f>
        <v>0</v>
      </c>
      <c r="Q190" s="120">
        <v>0</v>
      </c>
      <c r="R190" s="120">
        <f>Q190*H190</f>
        <v>0</v>
      </c>
      <c r="S190" s="120">
        <v>0</v>
      </c>
      <c r="T190" s="121">
        <f>S190*H190</f>
        <v>0</v>
      </c>
      <c r="AR190" s="122" t="s">
        <v>120</v>
      </c>
      <c r="AT190" s="122" t="s">
        <v>118</v>
      </c>
      <c r="AU190" s="122" t="s">
        <v>82</v>
      </c>
      <c r="AY190" s="2" t="s">
        <v>121</v>
      </c>
      <c r="BE190" s="123">
        <f>IF(N190="základní",J190,0)</f>
        <v>0</v>
      </c>
      <c r="BF190" s="123">
        <f>IF(N190="snížená",J190,0)</f>
        <v>0</v>
      </c>
      <c r="BG190" s="123">
        <f>IF(N190="zákl. přenesená",J190,0)</f>
        <v>0</v>
      </c>
      <c r="BH190" s="123">
        <f>IF(N190="sníž. přenesená",J190,0)</f>
        <v>0</v>
      </c>
      <c r="BI190" s="123">
        <f>IF(N190="nulová",J190,0)</f>
        <v>0</v>
      </c>
      <c r="BJ190" s="2" t="s">
        <v>81</v>
      </c>
      <c r="BK190" s="123">
        <f>ROUND(I190*H190,2)</f>
        <v>0</v>
      </c>
      <c r="BL190" s="2" t="s">
        <v>120</v>
      </c>
      <c r="BM190" s="122" t="s">
        <v>385</v>
      </c>
    </row>
    <row r="191" spans="2:65" s="17" customFormat="1" ht="19.5">
      <c r="B191" s="18"/>
      <c r="D191" s="124" t="s">
        <v>122</v>
      </c>
      <c r="F191" s="125" t="s">
        <v>123</v>
      </c>
      <c r="I191" s="126"/>
      <c r="L191" s="18"/>
      <c r="M191" s="127"/>
      <c r="T191" s="45"/>
      <c r="AT191" s="2" t="s">
        <v>122</v>
      </c>
      <c r="AU191" s="2" t="s">
        <v>82</v>
      </c>
    </row>
    <row r="192" spans="2:65" s="17" customFormat="1" ht="128.65" customHeight="1">
      <c r="B192" s="18"/>
      <c r="C192" s="111" t="s">
        <v>159</v>
      </c>
      <c r="D192" s="111" t="s">
        <v>118</v>
      </c>
      <c r="E192" s="112" t="s">
        <v>386</v>
      </c>
      <c r="F192" s="113" t="s">
        <v>387</v>
      </c>
      <c r="G192" s="114" t="s">
        <v>1</v>
      </c>
      <c r="H192" s="115">
        <v>2</v>
      </c>
      <c r="I192" s="116"/>
      <c r="J192" s="117">
        <f>ROUND(I192*H192,2)</f>
        <v>0</v>
      </c>
      <c r="K192" s="113" t="s">
        <v>1</v>
      </c>
      <c r="L192" s="18"/>
      <c r="M192" s="118" t="s">
        <v>1</v>
      </c>
      <c r="N192" s="119" t="s">
        <v>40</v>
      </c>
      <c r="P192" s="120">
        <f>O192*H192</f>
        <v>0</v>
      </c>
      <c r="Q192" s="120">
        <v>0</v>
      </c>
      <c r="R192" s="120">
        <f>Q192*H192</f>
        <v>0</v>
      </c>
      <c r="S192" s="120">
        <v>0</v>
      </c>
      <c r="T192" s="121">
        <f>S192*H192</f>
        <v>0</v>
      </c>
      <c r="AR192" s="122" t="s">
        <v>120</v>
      </c>
      <c r="AT192" s="122" t="s">
        <v>118</v>
      </c>
      <c r="AU192" s="122" t="s">
        <v>82</v>
      </c>
      <c r="AY192" s="2" t="s">
        <v>121</v>
      </c>
      <c r="BE192" s="123">
        <f>IF(N192="základní",J192,0)</f>
        <v>0</v>
      </c>
      <c r="BF192" s="123">
        <f>IF(N192="snížená",J192,0)</f>
        <v>0</v>
      </c>
      <c r="BG192" s="123">
        <f>IF(N192="zákl. přenesená",J192,0)</f>
        <v>0</v>
      </c>
      <c r="BH192" s="123">
        <f>IF(N192="sníž. přenesená",J192,0)</f>
        <v>0</v>
      </c>
      <c r="BI192" s="123">
        <f>IF(N192="nulová",J192,0)</f>
        <v>0</v>
      </c>
      <c r="BJ192" s="2" t="s">
        <v>81</v>
      </c>
      <c r="BK192" s="123">
        <f>ROUND(I192*H192,2)</f>
        <v>0</v>
      </c>
      <c r="BL192" s="2" t="s">
        <v>120</v>
      </c>
      <c r="BM192" s="122" t="s">
        <v>388</v>
      </c>
    </row>
    <row r="193" spans="2:65" s="17" customFormat="1" ht="19.5">
      <c r="B193" s="18"/>
      <c r="D193" s="124" t="s">
        <v>122</v>
      </c>
      <c r="F193" s="125" t="s">
        <v>129</v>
      </c>
      <c r="I193" s="126"/>
      <c r="L193" s="18"/>
      <c r="M193" s="127"/>
      <c r="T193" s="45"/>
      <c r="AT193" s="2" t="s">
        <v>122</v>
      </c>
      <c r="AU193" s="2" t="s">
        <v>82</v>
      </c>
    </row>
    <row r="194" spans="2:65" s="17" customFormat="1" ht="114.95" customHeight="1">
      <c r="B194" s="18"/>
      <c r="C194" s="111" t="s">
        <v>7</v>
      </c>
      <c r="D194" s="111" t="s">
        <v>118</v>
      </c>
      <c r="E194" s="112" t="s">
        <v>389</v>
      </c>
      <c r="F194" s="113" t="s">
        <v>390</v>
      </c>
      <c r="G194" s="114" t="s">
        <v>1</v>
      </c>
      <c r="H194" s="115">
        <v>1</v>
      </c>
      <c r="I194" s="116"/>
      <c r="J194" s="117">
        <f>ROUND(I194*H194,2)</f>
        <v>0</v>
      </c>
      <c r="K194" s="113" t="s">
        <v>1</v>
      </c>
      <c r="L194" s="18"/>
      <c r="M194" s="118" t="s">
        <v>1</v>
      </c>
      <c r="N194" s="119" t="s">
        <v>40</v>
      </c>
      <c r="P194" s="120">
        <f>O194*H194</f>
        <v>0</v>
      </c>
      <c r="Q194" s="120">
        <v>0</v>
      </c>
      <c r="R194" s="120">
        <f>Q194*H194</f>
        <v>0</v>
      </c>
      <c r="S194" s="120">
        <v>0</v>
      </c>
      <c r="T194" s="121">
        <f>S194*H194</f>
        <v>0</v>
      </c>
      <c r="AR194" s="122" t="s">
        <v>120</v>
      </c>
      <c r="AT194" s="122" t="s">
        <v>118</v>
      </c>
      <c r="AU194" s="122" t="s">
        <v>82</v>
      </c>
      <c r="AY194" s="2" t="s">
        <v>121</v>
      </c>
      <c r="BE194" s="123">
        <f>IF(N194="základní",J194,0)</f>
        <v>0</v>
      </c>
      <c r="BF194" s="123">
        <f>IF(N194="snížená",J194,0)</f>
        <v>0</v>
      </c>
      <c r="BG194" s="123">
        <f>IF(N194="zákl. přenesená",J194,0)</f>
        <v>0</v>
      </c>
      <c r="BH194" s="123">
        <f>IF(N194="sníž. přenesená",J194,0)</f>
        <v>0</v>
      </c>
      <c r="BI194" s="123">
        <f>IF(N194="nulová",J194,0)</f>
        <v>0</v>
      </c>
      <c r="BJ194" s="2" t="s">
        <v>81</v>
      </c>
      <c r="BK194" s="123">
        <f>ROUND(I194*H194,2)</f>
        <v>0</v>
      </c>
      <c r="BL194" s="2" t="s">
        <v>120</v>
      </c>
      <c r="BM194" s="122" t="s">
        <v>391</v>
      </c>
    </row>
    <row r="195" spans="2:65" s="17" customFormat="1" ht="19.5">
      <c r="B195" s="18"/>
      <c r="D195" s="124" t="s">
        <v>122</v>
      </c>
      <c r="F195" s="125" t="s">
        <v>392</v>
      </c>
      <c r="I195" s="126"/>
      <c r="L195" s="18"/>
      <c r="M195" s="127"/>
      <c r="T195" s="45"/>
      <c r="AT195" s="2" t="s">
        <v>122</v>
      </c>
      <c r="AU195" s="2" t="s">
        <v>82</v>
      </c>
    </row>
    <row r="196" spans="2:65" s="17" customFormat="1" ht="114.95" customHeight="1">
      <c r="B196" s="18"/>
      <c r="C196" s="111" t="s">
        <v>171</v>
      </c>
      <c r="D196" s="111" t="s">
        <v>118</v>
      </c>
      <c r="E196" s="112" t="s">
        <v>393</v>
      </c>
      <c r="F196" s="113" t="s">
        <v>394</v>
      </c>
      <c r="G196" s="114" t="s">
        <v>1</v>
      </c>
      <c r="H196" s="115">
        <v>2</v>
      </c>
      <c r="I196" s="116"/>
      <c r="J196" s="117">
        <f>ROUND(I196*H196,2)</f>
        <v>0</v>
      </c>
      <c r="K196" s="113" t="s">
        <v>1</v>
      </c>
      <c r="L196" s="18"/>
      <c r="M196" s="118" t="s">
        <v>1</v>
      </c>
      <c r="N196" s="119" t="s">
        <v>40</v>
      </c>
      <c r="P196" s="120">
        <f>O196*H196</f>
        <v>0</v>
      </c>
      <c r="Q196" s="120">
        <v>0</v>
      </c>
      <c r="R196" s="120">
        <f>Q196*H196</f>
        <v>0</v>
      </c>
      <c r="S196" s="120">
        <v>0</v>
      </c>
      <c r="T196" s="121">
        <f>S196*H196</f>
        <v>0</v>
      </c>
      <c r="AR196" s="122" t="s">
        <v>120</v>
      </c>
      <c r="AT196" s="122" t="s">
        <v>118</v>
      </c>
      <c r="AU196" s="122" t="s">
        <v>82</v>
      </c>
      <c r="AY196" s="2" t="s">
        <v>121</v>
      </c>
      <c r="BE196" s="123">
        <f>IF(N196="základní",J196,0)</f>
        <v>0</v>
      </c>
      <c r="BF196" s="123">
        <f>IF(N196="snížená",J196,0)</f>
        <v>0</v>
      </c>
      <c r="BG196" s="123">
        <f>IF(N196="zákl. přenesená",J196,0)</f>
        <v>0</v>
      </c>
      <c r="BH196" s="123">
        <f>IF(N196="sníž. přenesená",J196,0)</f>
        <v>0</v>
      </c>
      <c r="BI196" s="123">
        <f>IF(N196="nulová",J196,0)</f>
        <v>0</v>
      </c>
      <c r="BJ196" s="2" t="s">
        <v>81</v>
      </c>
      <c r="BK196" s="123">
        <f>ROUND(I196*H196,2)</f>
        <v>0</v>
      </c>
      <c r="BL196" s="2" t="s">
        <v>120</v>
      </c>
      <c r="BM196" s="122" t="s">
        <v>395</v>
      </c>
    </row>
    <row r="197" spans="2:65" s="17" customFormat="1" ht="165.75">
      <c r="B197" s="18"/>
      <c r="D197" s="124" t="s">
        <v>122</v>
      </c>
      <c r="F197" s="125" t="s">
        <v>396</v>
      </c>
      <c r="I197" s="126"/>
      <c r="L197" s="18"/>
      <c r="M197" s="127"/>
      <c r="T197" s="45"/>
      <c r="AT197" s="2" t="s">
        <v>122</v>
      </c>
      <c r="AU197" s="2" t="s">
        <v>82</v>
      </c>
    </row>
    <row r="198" spans="2:65" s="17" customFormat="1" ht="114.95" customHeight="1">
      <c r="B198" s="18"/>
      <c r="C198" s="111" t="s">
        <v>176</v>
      </c>
      <c r="D198" s="111" t="s">
        <v>118</v>
      </c>
      <c r="E198" s="112" t="s">
        <v>397</v>
      </c>
      <c r="F198" s="113" t="s">
        <v>398</v>
      </c>
      <c r="G198" s="114" t="s">
        <v>1</v>
      </c>
      <c r="H198" s="115">
        <v>2</v>
      </c>
      <c r="I198" s="116"/>
      <c r="J198" s="117">
        <f>ROUND(I198*H198,2)</f>
        <v>0</v>
      </c>
      <c r="K198" s="113" t="s">
        <v>1</v>
      </c>
      <c r="L198" s="18"/>
      <c r="M198" s="118" t="s">
        <v>1</v>
      </c>
      <c r="N198" s="119" t="s">
        <v>40</v>
      </c>
      <c r="P198" s="120">
        <f>O198*H198</f>
        <v>0</v>
      </c>
      <c r="Q198" s="120">
        <v>0</v>
      </c>
      <c r="R198" s="120">
        <f>Q198*H198</f>
        <v>0</v>
      </c>
      <c r="S198" s="120">
        <v>0</v>
      </c>
      <c r="T198" s="121">
        <f>S198*H198</f>
        <v>0</v>
      </c>
      <c r="AR198" s="122" t="s">
        <v>120</v>
      </c>
      <c r="AT198" s="122" t="s">
        <v>118</v>
      </c>
      <c r="AU198" s="122" t="s">
        <v>82</v>
      </c>
      <c r="AY198" s="2" t="s">
        <v>121</v>
      </c>
      <c r="BE198" s="123">
        <f>IF(N198="základní",J198,0)</f>
        <v>0</v>
      </c>
      <c r="BF198" s="123">
        <f>IF(N198="snížená",J198,0)</f>
        <v>0</v>
      </c>
      <c r="BG198" s="123">
        <f>IF(N198="zákl. přenesená",J198,0)</f>
        <v>0</v>
      </c>
      <c r="BH198" s="123">
        <f>IF(N198="sníž. přenesená",J198,0)</f>
        <v>0</v>
      </c>
      <c r="BI198" s="123">
        <f>IF(N198="nulová",J198,0)</f>
        <v>0</v>
      </c>
      <c r="BJ198" s="2" t="s">
        <v>81</v>
      </c>
      <c r="BK198" s="123">
        <f>ROUND(I198*H198,2)</f>
        <v>0</v>
      </c>
      <c r="BL198" s="2" t="s">
        <v>120</v>
      </c>
      <c r="BM198" s="122" t="s">
        <v>399</v>
      </c>
    </row>
    <row r="199" spans="2:65" s="17" customFormat="1" ht="97.5">
      <c r="B199" s="18"/>
      <c r="D199" s="124" t="s">
        <v>122</v>
      </c>
      <c r="F199" s="125" t="s">
        <v>400</v>
      </c>
      <c r="I199" s="126"/>
      <c r="L199" s="18"/>
      <c r="M199" s="127"/>
      <c r="T199" s="45"/>
      <c r="AT199" s="2" t="s">
        <v>122</v>
      </c>
      <c r="AU199" s="2" t="s">
        <v>82</v>
      </c>
    </row>
    <row r="200" spans="2:65" s="128" customFormat="1" ht="22.9" customHeight="1">
      <c r="B200" s="129"/>
      <c r="D200" s="130" t="s">
        <v>74</v>
      </c>
      <c r="E200" s="139" t="s">
        <v>82</v>
      </c>
      <c r="F200" s="139" t="s">
        <v>227</v>
      </c>
      <c r="I200" s="132"/>
      <c r="J200" s="140">
        <f>BK200</f>
        <v>0</v>
      </c>
      <c r="L200" s="129"/>
      <c r="M200" s="134"/>
      <c r="P200" s="135">
        <f>SUM(P201:P222)</f>
        <v>0</v>
      </c>
      <c r="R200" s="135">
        <f>SUM(R201:R222)</f>
        <v>41.884775999999995</v>
      </c>
      <c r="T200" s="136">
        <f>SUM(T201:T222)</f>
        <v>0</v>
      </c>
      <c r="AR200" s="130" t="s">
        <v>81</v>
      </c>
      <c r="AT200" s="137" t="s">
        <v>74</v>
      </c>
      <c r="AU200" s="137" t="s">
        <v>81</v>
      </c>
      <c r="AY200" s="130" t="s">
        <v>121</v>
      </c>
      <c r="BK200" s="138">
        <f>SUM(BK201:BK222)</f>
        <v>0</v>
      </c>
    </row>
    <row r="201" spans="2:65" s="17" customFormat="1" ht="33" customHeight="1">
      <c r="B201" s="18"/>
      <c r="C201" s="111" t="s">
        <v>181</v>
      </c>
      <c r="D201" s="111" t="s">
        <v>118</v>
      </c>
      <c r="E201" s="112" t="s">
        <v>229</v>
      </c>
      <c r="F201" s="113" t="s">
        <v>230</v>
      </c>
      <c r="G201" s="114" t="s">
        <v>166</v>
      </c>
      <c r="H201" s="115">
        <v>14.84</v>
      </c>
      <c r="I201" s="116"/>
      <c r="J201" s="117">
        <f>ROUND(I201*H201,2)</f>
        <v>0</v>
      </c>
      <c r="K201" s="113" t="s">
        <v>144</v>
      </c>
      <c r="L201" s="18"/>
      <c r="M201" s="118" t="s">
        <v>1</v>
      </c>
      <c r="N201" s="119" t="s">
        <v>40</v>
      </c>
      <c r="P201" s="120">
        <f>O201*H201</f>
        <v>0</v>
      </c>
      <c r="Q201" s="120">
        <v>0</v>
      </c>
      <c r="R201" s="120">
        <f>Q201*H201</f>
        <v>0</v>
      </c>
      <c r="S201" s="120">
        <v>0</v>
      </c>
      <c r="T201" s="121">
        <f>S201*H201</f>
        <v>0</v>
      </c>
      <c r="AR201" s="122" t="s">
        <v>120</v>
      </c>
      <c r="AT201" s="122" t="s">
        <v>118</v>
      </c>
      <c r="AU201" s="122" t="s">
        <v>82</v>
      </c>
      <c r="AY201" s="2" t="s">
        <v>121</v>
      </c>
      <c r="BE201" s="123">
        <f>IF(N201="základní",J201,0)</f>
        <v>0</v>
      </c>
      <c r="BF201" s="123">
        <f>IF(N201="snížená",J201,0)</f>
        <v>0</v>
      </c>
      <c r="BG201" s="123">
        <f>IF(N201="zákl. přenesená",J201,0)</f>
        <v>0</v>
      </c>
      <c r="BH201" s="123">
        <f>IF(N201="sníž. přenesená",J201,0)</f>
        <v>0</v>
      </c>
      <c r="BI201" s="123">
        <f>IF(N201="nulová",J201,0)</f>
        <v>0</v>
      </c>
      <c r="BJ201" s="2" t="s">
        <v>81</v>
      </c>
      <c r="BK201" s="123">
        <f>ROUND(I201*H201,2)</f>
        <v>0</v>
      </c>
      <c r="BL201" s="2" t="s">
        <v>120</v>
      </c>
      <c r="BM201" s="122" t="s">
        <v>401</v>
      </c>
    </row>
    <row r="202" spans="2:65" s="17" customFormat="1" ht="29.25">
      <c r="B202" s="18"/>
      <c r="D202" s="124" t="s">
        <v>122</v>
      </c>
      <c r="F202" s="125" t="s">
        <v>231</v>
      </c>
      <c r="I202" s="126"/>
      <c r="L202" s="18"/>
      <c r="M202" s="127"/>
      <c r="T202" s="45"/>
      <c r="AT202" s="2" t="s">
        <v>122</v>
      </c>
      <c r="AU202" s="2" t="s">
        <v>82</v>
      </c>
    </row>
    <row r="203" spans="2:65" s="17" customFormat="1">
      <c r="B203" s="18"/>
      <c r="D203" s="141" t="s">
        <v>146</v>
      </c>
      <c r="F203" s="142" t="s">
        <v>232</v>
      </c>
      <c r="I203" s="126"/>
      <c r="L203" s="18"/>
      <c r="M203" s="127"/>
      <c r="T203" s="45"/>
      <c r="AT203" s="2" t="s">
        <v>146</v>
      </c>
      <c r="AU203" s="2" t="s">
        <v>82</v>
      </c>
    </row>
    <row r="204" spans="2:65" s="17" customFormat="1" ht="24.2" customHeight="1">
      <c r="B204" s="18"/>
      <c r="C204" s="111" t="s">
        <v>186</v>
      </c>
      <c r="D204" s="111" t="s">
        <v>118</v>
      </c>
      <c r="E204" s="112" t="s">
        <v>234</v>
      </c>
      <c r="F204" s="113" t="s">
        <v>235</v>
      </c>
      <c r="G204" s="114" t="s">
        <v>143</v>
      </c>
      <c r="H204" s="115">
        <v>52</v>
      </c>
      <c r="I204" s="116"/>
      <c r="J204" s="117">
        <f>ROUND(I204*H204,2)</f>
        <v>0</v>
      </c>
      <c r="K204" s="113" t="s">
        <v>144</v>
      </c>
      <c r="L204" s="18"/>
      <c r="M204" s="118" t="s">
        <v>1</v>
      </c>
      <c r="N204" s="119" t="s">
        <v>40</v>
      </c>
      <c r="P204" s="120">
        <f>O204*H204</f>
        <v>0</v>
      </c>
      <c r="Q204" s="120">
        <v>1.7000000000000001E-4</v>
      </c>
      <c r="R204" s="120">
        <f>Q204*H204</f>
        <v>8.8400000000000006E-3</v>
      </c>
      <c r="S204" s="120">
        <v>0</v>
      </c>
      <c r="T204" s="121">
        <f>S204*H204</f>
        <v>0</v>
      </c>
      <c r="AR204" s="122" t="s">
        <v>120</v>
      </c>
      <c r="AT204" s="122" t="s">
        <v>118</v>
      </c>
      <c r="AU204" s="122" t="s">
        <v>82</v>
      </c>
      <c r="AY204" s="2" t="s">
        <v>121</v>
      </c>
      <c r="BE204" s="123">
        <f>IF(N204="základní",J204,0)</f>
        <v>0</v>
      </c>
      <c r="BF204" s="123">
        <f>IF(N204="snížená",J204,0)</f>
        <v>0</v>
      </c>
      <c r="BG204" s="123">
        <f>IF(N204="zákl. přenesená",J204,0)</f>
        <v>0</v>
      </c>
      <c r="BH204" s="123">
        <f>IF(N204="sníž. přenesená",J204,0)</f>
        <v>0</v>
      </c>
      <c r="BI204" s="123">
        <f>IF(N204="nulová",J204,0)</f>
        <v>0</v>
      </c>
      <c r="BJ204" s="2" t="s">
        <v>81</v>
      </c>
      <c r="BK204" s="123">
        <f>ROUND(I204*H204,2)</f>
        <v>0</v>
      </c>
      <c r="BL204" s="2" t="s">
        <v>120</v>
      </c>
      <c r="BM204" s="122" t="s">
        <v>402</v>
      </c>
    </row>
    <row r="205" spans="2:65" s="17" customFormat="1" ht="19.5">
      <c r="B205" s="18"/>
      <c r="D205" s="124" t="s">
        <v>122</v>
      </c>
      <c r="F205" s="125" t="s">
        <v>236</v>
      </c>
      <c r="I205" s="126"/>
      <c r="L205" s="18"/>
      <c r="M205" s="127"/>
      <c r="T205" s="45"/>
      <c r="AT205" s="2" t="s">
        <v>122</v>
      </c>
      <c r="AU205" s="2" t="s">
        <v>82</v>
      </c>
    </row>
    <row r="206" spans="2:65" s="17" customFormat="1">
      <c r="B206" s="18"/>
      <c r="D206" s="141" t="s">
        <v>146</v>
      </c>
      <c r="F206" s="142" t="s">
        <v>237</v>
      </c>
      <c r="I206" s="126"/>
      <c r="L206" s="18"/>
      <c r="M206" s="127"/>
      <c r="T206" s="45"/>
      <c r="AT206" s="2" t="s">
        <v>146</v>
      </c>
      <c r="AU206" s="2" t="s">
        <v>82</v>
      </c>
    </row>
    <row r="207" spans="2:65" s="143" customFormat="1" ht="11.25">
      <c r="B207" s="144"/>
      <c r="D207" s="124" t="s">
        <v>169</v>
      </c>
      <c r="E207" s="145" t="s">
        <v>1</v>
      </c>
      <c r="F207" s="146" t="s">
        <v>403</v>
      </c>
      <c r="H207" s="147">
        <v>52</v>
      </c>
      <c r="I207" s="148"/>
      <c r="L207" s="144"/>
      <c r="M207" s="149"/>
      <c r="T207" s="150"/>
      <c r="AT207" s="145" t="s">
        <v>169</v>
      </c>
      <c r="AU207" s="145" t="s">
        <v>82</v>
      </c>
      <c r="AV207" s="143" t="s">
        <v>82</v>
      </c>
      <c r="AW207" s="143" t="s">
        <v>31</v>
      </c>
      <c r="AX207" s="143" t="s">
        <v>75</v>
      </c>
      <c r="AY207" s="145" t="s">
        <v>121</v>
      </c>
    </row>
    <row r="208" spans="2:65" s="151" customFormat="1" ht="11.25">
      <c r="B208" s="152"/>
      <c r="D208" s="124" t="s">
        <v>169</v>
      </c>
      <c r="E208" s="153" t="s">
        <v>1</v>
      </c>
      <c r="F208" s="154" t="s">
        <v>170</v>
      </c>
      <c r="H208" s="155">
        <v>52</v>
      </c>
      <c r="I208" s="156"/>
      <c r="L208" s="152"/>
      <c r="M208" s="157"/>
      <c r="T208" s="158"/>
      <c r="AT208" s="153" t="s">
        <v>169</v>
      </c>
      <c r="AU208" s="153" t="s">
        <v>82</v>
      </c>
      <c r="AV208" s="151" t="s">
        <v>120</v>
      </c>
      <c r="AW208" s="151" t="s">
        <v>31</v>
      </c>
      <c r="AX208" s="151" t="s">
        <v>81</v>
      </c>
      <c r="AY208" s="153" t="s">
        <v>121</v>
      </c>
    </row>
    <row r="209" spans="2:65" s="17" customFormat="1" ht="24.2" customHeight="1">
      <c r="B209" s="18"/>
      <c r="C209" s="159" t="s">
        <v>191</v>
      </c>
      <c r="D209" s="159" t="s">
        <v>218</v>
      </c>
      <c r="E209" s="160" t="s">
        <v>239</v>
      </c>
      <c r="F209" s="161" t="s">
        <v>240</v>
      </c>
      <c r="G209" s="162" t="s">
        <v>143</v>
      </c>
      <c r="H209" s="163">
        <v>52</v>
      </c>
      <c r="I209" s="164"/>
      <c r="J209" s="165">
        <f>ROUND(I209*H209,2)</f>
        <v>0</v>
      </c>
      <c r="K209" s="161" t="s">
        <v>144</v>
      </c>
      <c r="L209" s="166"/>
      <c r="M209" s="167" t="s">
        <v>1</v>
      </c>
      <c r="N209" s="168" t="s">
        <v>40</v>
      </c>
      <c r="P209" s="120">
        <f>O209*H209</f>
        <v>0</v>
      </c>
      <c r="Q209" s="120">
        <v>1E-4</v>
      </c>
      <c r="R209" s="120">
        <f>Q209*H209</f>
        <v>5.2000000000000006E-3</v>
      </c>
      <c r="S209" s="120">
        <v>0</v>
      </c>
      <c r="T209" s="121">
        <f>S209*H209</f>
        <v>0</v>
      </c>
      <c r="AR209" s="122" t="s">
        <v>128</v>
      </c>
      <c r="AT209" s="122" t="s">
        <v>218</v>
      </c>
      <c r="AU209" s="122" t="s">
        <v>82</v>
      </c>
      <c r="AY209" s="2" t="s">
        <v>121</v>
      </c>
      <c r="BE209" s="123">
        <f>IF(N209="základní",J209,0)</f>
        <v>0</v>
      </c>
      <c r="BF209" s="123">
        <f>IF(N209="snížená",J209,0)</f>
        <v>0</v>
      </c>
      <c r="BG209" s="123">
        <f>IF(N209="zákl. přenesená",J209,0)</f>
        <v>0</v>
      </c>
      <c r="BH209" s="123">
        <f>IF(N209="sníž. přenesená",J209,0)</f>
        <v>0</v>
      </c>
      <c r="BI209" s="123">
        <f>IF(N209="nulová",J209,0)</f>
        <v>0</v>
      </c>
      <c r="BJ209" s="2" t="s">
        <v>81</v>
      </c>
      <c r="BK209" s="123">
        <f>ROUND(I209*H209,2)</f>
        <v>0</v>
      </c>
      <c r="BL209" s="2" t="s">
        <v>120</v>
      </c>
      <c r="BM209" s="122" t="s">
        <v>404</v>
      </c>
    </row>
    <row r="210" spans="2:65" s="17" customFormat="1" ht="19.5">
      <c r="B210" s="18"/>
      <c r="D210" s="124" t="s">
        <v>122</v>
      </c>
      <c r="F210" s="125" t="s">
        <v>240</v>
      </c>
      <c r="I210" s="126"/>
      <c r="L210" s="18"/>
      <c r="M210" s="127"/>
      <c r="T210" s="45"/>
      <c r="AT210" s="2" t="s">
        <v>122</v>
      </c>
      <c r="AU210" s="2" t="s">
        <v>82</v>
      </c>
    </row>
    <row r="211" spans="2:65" s="17" customFormat="1" ht="16.5" customHeight="1">
      <c r="B211" s="18"/>
      <c r="C211" s="111" t="s">
        <v>196</v>
      </c>
      <c r="D211" s="111" t="s">
        <v>118</v>
      </c>
      <c r="E211" s="112" t="s">
        <v>242</v>
      </c>
      <c r="F211" s="113" t="s">
        <v>243</v>
      </c>
      <c r="G211" s="114" t="s">
        <v>166</v>
      </c>
      <c r="H211" s="115">
        <v>0.8</v>
      </c>
      <c r="I211" s="116"/>
      <c r="J211" s="117">
        <f>ROUND(I211*H211,2)</f>
        <v>0</v>
      </c>
      <c r="K211" s="113" t="s">
        <v>144</v>
      </c>
      <c r="L211" s="18"/>
      <c r="M211" s="118" t="s">
        <v>1</v>
      </c>
      <c r="N211" s="119" t="s">
        <v>40</v>
      </c>
      <c r="P211" s="120">
        <f>O211*H211</f>
        <v>0</v>
      </c>
      <c r="Q211" s="120">
        <v>2.3010199999999998</v>
      </c>
      <c r="R211" s="120">
        <f>Q211*H211</f>
        <v>1.840816</v>
      </c>
      <c r="S211" s="120">
        <v>0</v>
      </c>
      <c r="T211" s="121">
        <f>S211*H211</f>
        <v>0</v>
      </c>
      <c r="AR211" s="122" t="s">
        <v>120</v>
      </c>
      <c r="AT211" s="122" t="s">
        <v>118</v>
      </c>
      <c r="AU211" s="122" t="s">
        <v>82</v>
      </c>
      <c r="AY211" s="2" t="s">
        <v>121</v>
      </c>
      <c r="BE211" s="123">
        <f>IF(N211="základní",J211,0)</f>
        <v>0</v>
      </c>
      <c r="BF211" s="123">
        <f>IF(N211="snížená",J211,0)</f>
        <v>0</v>
      </c>
      <c r="BG211" s="123">
        <f>IF(N211="zákl. přenesená",J211,0)</f>
        <v>0</v>
      </c>
      <c r="BH211" s="123">
        <f>IF(N211="sníž. přenesená",J211,0)</f>
        <v>0</v>
      </c>
      <c r="BI211" s="123">
        <f>IF(N211="nulová",J211,0)</f>
        <v>0</v>
      </c>
      <c r="BJ211" s="2" t="s">
        <v>81</v>
      </c>
      <c r="BK211" s="123">
        <f>ROUND(I211*H211,2)</f>
        <v>0</v>
      </c>
      <c r="BL211" s="2" t="s">
        <v>120</v>
      </c>
      <c r="BM211" s="122" t="s">
        <v>405</v>
      </c>
    </row>
    <row r="212" spans="2:65" s="17" customFormat="1" ht="19.5">
      <c r="B212" s="18"/>
      <c r="D212" s="124" t="s">
        <v>122</v>
      </c>
      <c r="F212" s="125" t="s">
        <v>244</v>
      </c>
      <c r="I212" s="126"/>
      <c r="L212" s="18"/>
      <c r="M212" s="127"/>
      <c r="T212" s="45"/>
      <c r="AT212" s="2" t="s">
        <v>122</v>
      </c>
      <c r="AU212" s="2" t="s">
        <v>82</v>
      </c>
    </row>
    <row r="213" spans="2:65" s="17" customFormat="1">
      <c r="B213" s="18"/>
      <c r="D213" s="141" t="s">
        <v>146</v>
      </c>
      <c r="F213" s="142" t="s">
        <v>245</v>
      </c>
      <c r="I213" s="126"/>
      <c r="L213" s="18"/>
      <c r="M213" s="127"/>
      <c r="T213" s="45"/>
      <c r="AT213" s="2" t="s">
        <v>146</v>
      </c>
      <c r="AU213" s="2" t="s">
        <v>82</v>
      </c>
    </row>
    <row r="214" spans="2:65" s="143" customFormat="1" ht="11.25">
      <c r="B214" s="144"/>
      <c r="D214" s="124" t="s">
        <v>169</v>
      </c>
      <c r="E214" s="145" t="s">
        <v>1</v>
      </c>
      <c r="F214" s="146" t="s">
        <v>406</v>
      </c>
      <c r="H214" s="147">
        <v>0.6</v>
      </c>
      <c r="I214" s="148"/>
      <c r="L214" s="144"/>
      <c r="M214" s="149"/>
      <c r="T214" s="150"/>
      <c r="AT214" s="145" t="s">
        <v>169</v>
      </c>
      <c r="AU214" s="145" t="s">
        <v>82</v>
      </c>
      <c r="AV214" s="143" t="s">
        <v>82</v>
      </c>
      <c r="AW214" s="143" t="s">
        <v>31</v>
      </c>
      <c r="AX214" s="143" t="s">
        <v>75</v>
      </c>
      <c r="AY214" s="145" t="s">
        <v>121</v>
      </c>
    </row>
    <row r="215" spans="2:65" s="143" customFormat="1" ht="11.25">
      <c r="B215" s="144"/>
      <c r="D215" s="124" t="s">
        <v>169</v>
      </c>
      <c r="E215" s="145" t="s">
        <v>1</v>
      </c>
      <c r="F215" s="146" t="s">
        <v>246</v>
      </c>
      <c r="H215" s="147">
        <v>0.2</v>
      </c>
      <c r="I215" s="148"/>
      <c r="L215" s="144"/>
      <c r="M215" s="149"/>
      <c r="T215" s="150"/>
      <c r="AT215" s="145" t="s">
        <v>169</v>
      </c>
      <c r="AU215" s="145" t="s">
        <v>82</v>
      </c>
      <c r="AV215" s="143" t="s">
        <v>82</v>
      </c>
      <c r="AW215" s="143" t="s">
        <v>31</v>
      </c>
      <c r="AX215" s="143" t="s">
        <v>75</v>
      </c>
      <c r="AY215" s="145" t="s">
        <v>121</v>
      </c>
    </row>
    <row r="216" spans="2:65" s="151" customFormat="1" ht="11.25">
      <c r="B216" s="152"/>
      <c r="D216" s="124" t="s">
        <v>169</v>
      </c>
      <c r="E216" s="153" t="s">
        <v>1</v>
      </c>
      <c r="F216" s="154" t="s">
        <v>170</v>
      </c>
      <c r="H216" s="155">
        <v>0.8</v>
      </c>
      <c r="I216" s="156"/>
      <c r="L216" s="152"/>
      <c r="M216" s="157"/>
      <c r="T216" s="158"/>
      <c r="AT216" s="153" t="s">
        <v>169</v>
      </c>
      <c r="AU216" s="153" t="s">
        <v>82</v>
      </c>
      <c r="AV216" s="151" t="s">
        <v>120</v>
      </c>
      <c r="AW216" s="151" t="s">
        <v>31</v>
      </c>
      <c r="AX216" s="151" t="s">
        <v>81</v>
      </c>
      <c r="AY216" s="153" t="s">
        <v>121</v>
      </c>
    </row>
    <row r="217" spans="2:65" s="17" customFormat="1" ht="16.5" customHeight="1">
      <c r="B217" s="18"/>
      <c r="C217" s="111" t="s">
        <v>201</v>
      </c>
      <c r="D217" s="111" t="s">
        <v>118</v>
      </c>
      <c r="E217" s="112" t="s">
        <v>248</v>
      </c>
      <c r="F217" s="113" t="s">
        <v>249</v>
      </c>
      <c r="G217" s="114" t="s">
        <v>166</v>
      </c>
      <c r="H217" s="115">
        <v>16</v>
      </c>
      <c r="I217" s="116"/>
      <c r="J217" s="117">
        <f>ROUND(I217*H217,2)</f>
        <v>0</v>
      </c>
      <c r="K217" s="113" t="s">
        <v>144</v>
      </c>
      <c r="L217" s="18"/>
      <c r="M217" s="118" t="s">
        <v>1</v>
      </c>
      <c r="N217" s="119" t="s">
        <v>40</v>
      </c>
      <c r="P217" s="120">
        <f>O217*H217</f>
        <v>0</v>
      </c>
      <c r="Q217" s="120">
        <v>2.5018699999999998</v>
      </c>
      <c r="R217" s="120">
        <f>Q217*H217</f>
        <v>40.029919999999997</v>
      </c>
      <c r="S217" s="120">
        <v>0</v>
      </c>
      <c r="T217" s="121">
        <f>S217*H217</f>
        <v>0</v>
      </c>
      <c r="AR217" s="122" t="s">
        <v>120</v>
      </c>
      <c r="AT217" s="122" t="s">
        <v>118</v>
      </c>
      <c r="AU217" s="122" t="s">
        <v>82</v>
      </c>
      <c r="AY217" s="2" t="s">
        <v>121</v>
      </c>
      <c r="BE217" s="123">
        <f>IF(N217="základní",J217,0)</f>
        <v>0</v>
      </c>
      <c r="BF217" s="123">
        <f>IF(N217="snížená",J217,0)</f>
        <v>0</v>
      </c>
      <c r="BG217" s="123">
        <f>IF(N217="zákl. přenesená",J217,0)</f>
        <v>0</v>
      </c>
      <c r="BH217" s="123">
        <f>IF(N217="sníž. přenesená",J217,0)</f>
        <v>0</v>
      </c>
      <c r="BI217" s="123">
        <f>IF(N217="nulová",J217,0)</f>
        <v>0</v>
      </c>
      <c r="BJ217" s="2" t="s">
        <v>81</v>
      </c>
      <c r="BK217" s="123">
        <f>ROUND(I217*H217,2)</f>
        <v>0</v>
      </c>
      <c r="BL217" s="2" t="s">
        <v>120</v>
      </c>
      <c r="BM217" s="122" t="s">
        <v>407</v>
      </c>
    </row>
    <row r="218" spans="2:65" s="17" customFormat="1" ht="19.5">
      <c r="B218" s="18"/>
      <c r="D218" s="124" t="s">
        <v>122</v>
      </c>
      <c r="F218" s="125" t="s">
        <v>250</v>
      </c>
      <c r="I218" s="126"/>
      <c r="L218" s="18"/>
      <c r="M218" s="127"/>
      <c r="T218" s="45"/>
      <c r="AT218" s="2" t="s">
        <v>122</v>
      </c>
      <c r="AU218" s="2" t="s">
        <v>82</v>
      </c>
    </row>
    <row r="219" spans="2:65" s="17" customFormat="1">
      <c r="B219" s="18"/>
      <c r="D219" s="141" t="s">
        <v>146</v>
      </c>
      <c r="F219" s="142" t="s">
        <v>251</v>
      </c>
      <c r="I219" s="126"/>
      <c r="L219" s="18"/>
      <c r="M219" s="127"/>
      <c r="T219" s="45"/>
      <c r="AT219" s="2" t="s">
        <v>146</v>
      </c>
      <c r="AU219" s="2" t="s">
        <v>82</v>
      </c>
    </row>
    <row r="220" spans="2:65" s="143" customFormat="1" ht="11.25">
      <c r="B220" s="144"/>
      <c r="D220" s="124" t="s">
        <v>169</v>
      </c>
      <c r="E220" s="145" t="s">
        <v>1</v>
      </c>
      <c r="F220" s="146" t="s">
        <v>408</v>
      </c>
      <c r="H220" s="147">
        <v>12</v>
      </c>
      <c r="I220" s="148"/>
      <c r="L220" s="144"/>
      <c r="M220" s="149"/>
      <c r="T220" s="150"/>
      <c r="AT220" s="145" t="s">
        <v>169</v>
      </c>
      <c r="AU220" s="145" t="s">
        <v>82</v>
      </c>
      <c r="AV220" s="143" t="s">
        <v>82</v>
      </c>
      <c r="AW220" s="143" t="s">
        <v>31</v>
      </c>
      <c r="AX220" s="143" t="s">
        <v>75</v>
      </c>
      <c r="AY220" s="145" t="s">
        <v>121</v>
      </c>
    </row>
    <row r="221" spans="2:65" s="143" customFormat="1" ht="11.25">
      <c r="B221" s="144"/>
      <c r="D221" s="124" t="s">
        <v>169</v>
      </c>
      <c r="E221" s="145" t="s">
        <v>1</v>
      </c>
      <c r="F221" s="146" t="s">
        <v>252</v>
      </c>
      <c r="H221" s="147">
        <v>4</v>
      </c>
      <c r="I221" s="148"/>
      <c r="L221" s="144"/>
      <c r="M221" s="149"/>
      <c r="T221" s="150"/>
      <c r="AT221" s="145" t="s">
        <v>169</v>
      </c>
      <c r="AU221" s="145" t="s">
        <v>82</v>
      </c>
      <c r="AV221" s="143" t="s">
        <v>82</v>
      </c>
      <c r="AW221" s="143" t="s">
        <v>31</v>
      </c>
      <c r="AX221" s="143" t="s">
        <v>75</v>
      </c>
      <c r="AY221" s="145" t="s">
        <v>121</v>
      </c>
    </row>
    <row r="222" spans="2:65" s="151" customFormat="1" ht="11.25">
      <c r="B222" s="152"/>
      <c r="D222" s="124" t="s">
        <v>169</v>
      </c>
      <c r="E222" s="153" t="s">
        <v>1</v>
      </c>
      <c r="F222" s="154" t="s">
        <v>170</v>
      </c>
      <c r="H222" s="155">
        <v>16</v>
      </c>
      <c r="I222" s="156"/>
      <c r="L222" s="152"/>
      <c r="M222" s="157"/>
      <c r="T222" s="158"/>
      <c r="AT222" s="153" t="s">
        <v>169</v>
      </c>
      <c r="AU222" s="153" t="s">
        <v>82</v>
      </c>
      <c r="AV222" s="151" t="s">
        <v>120</v>
      </c>
      <c r="AW222" s="151" t="s">
        <v>31</v>
      </c>
      <c r="AX222" s="151" t="s">
        <v>81</v>
      </c>
      <c r="AY222" s="153" t="s">
        <v>121</v>
      </c>
    </row>
    <row r="223" spans="2:65" s="128" customFormat="1" ht="22.9" customHeight="1">
      <c r="B223" s="129"/>
      <c r="D223" s="130" t="s">
        <v>74</v>
      </c>
      <c r="E223" s="139" t="s">
        <v>125</v>
      </c>
      <c r="F223" s="139" t="s">
        <v>253</v>
      </c>
      <c r="I223" s="132"/>
      <c r="J223" s="140">
        <f>BK223</f>
        <v>0</v>
      </c>
      <c r="L223" s="129"/>
      <c r="M223" s="134"/>
      <c r="P223" s="135">
        <f>SUM(P224:P243)</f>
        <v>0</v>
      </c>
      <c r="R223" s="135">
        <f>SUM(R224:R243)</f>
        <v>15.6214212</v>
      </c>
      <c r="T223" s="136">
        <f>SUM(T224:T243)</f>
        <v>0</v>
      </c>
      <c r="AR223" s="130" t="s">
        <v>81</v>
      </c>
      <c r="AT223" s="137" t="s">
        <v>74</v>
      </c>
      <c r="AU223" s="137" t="s">
        <v>81</v>
      </c>
      <c r="AY223" s="130" t="s">
        <v>121</v>
      </c>
      <c r="BK223" s="138">
        <f>SUM(BK224:BK243)</f>
        <v>0</v>
      </c>
    </row>
    <row r="224" spans="2:65" s="17" customFormat="1" ht="24.2" customHeight="1">
      <c r="B224" s="18"/>
      <c r="C224" s="111" t="s">
        <v>207</v>
      </c>
      <c r="D224" s="111" t="s">
        <v>118</v>
      </c>
      <c r="E224" s="112" t="s">
        <v>255</v>
      </c>
      <c r="F224" s="113" t="s">
        <v>256</v>
      </c>
      <c r="G224" s="114" t="s">
        <v>143</v>
      </c>
      <c r="H224" s="115">
        <v>303.2</v>
      </c>
      <c r="I224" s="116"/>
      <c r="J224" s="117">
        <f>ROUND(I224*H224,2)</f>
        <v>0</v>
      </c>
      <c r="K224" s="113" t="s">
        <v>144</v>
      </c>
      <c r="L224" s="18"/>
      <c r="M224" s="118" t="s">
        <v>1</v>
      </c>
      <c r="N224" s="119" t="s">
        <v>40</v>
      </c>
      <c r="P224" s="120">
        <f>O224*H224</f>
        <v>0</v>
      </c>
      <c r="Q224" s="120">
        <v>0</v>
      </c>
      <c r="R224" s="120">
        <f>Q224*H224</f>
        <v>0</v>
      </c>
      <c r="S224" s="120">
        <v>0</v>
      </c>
      <c r="T224" s="121">
        <f>S224*H224</f>
        <v>0</v>
      </c>
      <c r="AR224" s="122" t="s">
        <v>120</v>
      </c>
      <c r="AT224" s="122" t="s">
        <v>118</v>
      </c>
      <c r="AU224" s="122" t="s">
        <v>82</v>
      </c>
      <c r="AY224" s="2" t="s">
        <v>121</v>
      </c>
      <c r="BE224" s="123">
        <f>IF(N224="základní",J224,0)</f>
        <v>0</v>
      </c>
      <c r="BF224" s="123">
        <f>IF(N224="snížená",J224,0)</f>
        <v>0</v>
      </c>
      <c r="BG224" s="123">
        <f>IF(N224="zákl. přenesená",J224,0)</f>
        <v>0</v>
      </c>
      <c r="BH224" s="123">
        <f>IF(N224="sníž. přenesená",J224,0)</f>
        <v>0</v>
      </c>
      <c r="BI224" s="123">
        <f>IF(N224="nulová",J224,0)</f>
        <v>0</v>
      </c>
      <c r="BJ224" s="2" t="s">
        <v>81</v>
      </c>
      <c r="BK224" s="123">
        <f>ROUND(I224*H224,2)</f>
        <v>0</v>
      </c>
      <c r="BL224" s="2" t="s">
        <v>120</v>
      </c>
      <c r="BM224" s="122" t="s">
        <v>409</v>
      </c>
    </row>
    <row r="225" spans="2:65" s="17" customFormat="1" ht="29.25">
      <c r="B225" s="18"/>
      <c r="D225" s="124" t="s">
        <v>122</v>
      </c>
      <c r="F225" s="125" t="s">
        <v>257</v>
      </c>
      <c r="I225" s="126"/>
      <c r="L225" s="18"/>
      <c r="M225" s="127"/>
      <c r="T225" s="45"/>
      <c r="AT225" s="2" t="s">
        <v>122</v>
      </c>
      <c r="AU225" s="2" t="s">
        <v>82</v>
      </c>
    </row>
    <row r="226" spans="2:65" s="17" customFormat="1">
      <c r="B226" s="18"/>
      <c r="D226" s="141" t="s">
        <v>146</v>
      </c>
      <c r="F226" s="142" t="s">
        <v>258</v>
      </c>
      <c r="I226" s="126"/>
      <c r="L226" s="18"/>
      <c r="M226" s="127"/>
      <c r="T226" s="45"/>
      <c r="AT226" s="2" t="s">
        <v>146</v>
      </c>
      <c r="AU226" s="2" t="s">
        <v>82</v>
      </c>
    </row>
    <row r="227" spans="2:65" s="17" customFormat="1" ht="24.2" customHeight="1">
      <c r="B227" s="18"/>
      <c r="C227" s="111" t="s">
        <v>212</v>
      </c>
      <c r="D227" s="111" t="s">
        <v>118</v>
      </c>
      <c r="E227" s="112" t="s">
        <v>260</v>
      </c>
      <c r="F227" s="113" t="s">
        <v>261</v>
      </c>
      <c r="G227" s="114" t="s">
        <v>143</v>
      </c>
      <c r="H227" s="115">
        <v>303.2</v>
      </c>
      <c r="I227" s="116"/>
      <c r="J227" s="117">
        <f>ROUND(I227*H227,2)</f>
        <v>0</v>
      </c>
      <c r="K227" s="113" t="s">
        <v>144</v>
      </c>
      <c r="L227" s="18"/>
      <c r="M227" s="118" t="s">
        <v>1</v>
      </c>
      <c r="N227" s="119" t="s">
        <v>40</v>
      </c>
      <c r="P227" s="120">
        <f>O227*H227</f>
        <v>0</v>
      </c>
      <c r="Q227" s="120">
        <v>0</v>
      </c>
      <c r="R227" s="120">
        <f>Q227*H227</f>
        <v>0</v>
      </c>
      <c r="S227" s="120">
        <v>0</v>
      </c>
      <c r="T227" s="121">
        <f>S227*H227</f>
        <v>0</v>
      </c>
      <c r="AR227" s="122" t="s">
        <v>120</v>
      </c>
      <c r="AT227" s="122" t="s">
        <v>118</v>
      </c>
      <c r="AU227" s="122" t="s">
        <v>82</v>
      </c>
      <c r="AY227" s="2" t="s">
        <v>121</v>
      </c>
      <c r="BE227" s="123">
        <f>IF(N227="základní",J227,0)</f>
        <v>0</v>
      </c>
      <c r="BF227" s="123">
        <f>IF(N227="snížená",J227,0)</f>
        <v>0</v>
      </c>
      <c r="BG227" s="123">
        <f>IF(N227="zákl. přenesená",J227,0)</f>
        <v>0</v>
      </c>
      <c r="BH227" s="123">
        <f>IF(N227="sníž. přenesená",J227,0)</f>
        <v>0</v>
      </c>
      <c r="BI227" s="123">
        <f>IF(N227="nulová",J227,0)</f>
        <v>0</v>
      </c>
      <c r="BJ227" s="2" t="s">
        <v>81</v>
      </c>
      <c r="BK227" s="123">
        <f>ROUND(I227*H227,2)</f>
        <v>0</v>
      </c>
      <c r="BL227" s="2" t="s">
        <v>120</v>
      </c>
      <c r="BM227" s="122" t="s">
        <v>410</v>
      </c>
    </row>
    <row r="228" spans="2:65" s="17" customFormat="1" ht="29.25">
      <c r="B228" s="18"/>
      <c r="D228" s="124" t="s">
        <v>122</v>
      </c>
      <c r="F228" s="125" t="s">
        <v>262</v>
      </c>
      <c r="I228" s="126"/>
      <c r="L228" s="18"/>
      <c r="M228" s="127"/>
      <c r="T228" s="45"/>
      <c r="AT228" s="2" t="s">
        <v>122</v>
      </c>
      <c r="AU228" s="2" t="s">
        <v>82</v>
      </c>
    </row>
    <row r="229" spans="2:65" s="17" customFormat="1">
      <c r="B229" s="18"/>
      <c r="D229" s="141" t="s">
        <v>146</v>
      </c>
      <c r="F229" s="142" t="s">
        <v>263</v>
      </c>
      <c r="I229" s="126"/>
      <c r="L229" s="18"/>
      <c r="M229" s="127"/>
      <c r="T229" s="45"/>
      <c r="AT229" s="2" t="s">
        <v>146</v>
      </c>
      <c r="AU229" s="2" t="s">
        <v>82</v>
      </c>
    </row>
    <row r="230" spans="2:65" s="17" customFormat="1" ht="16.5" customHeight="1">
      <c r="B230" s="18"/>
      <c r="C230" s="111" t="s">
        <v>217</v>
      </c>
      <c r="D230" s="111" t="s">
        <v>118</v>
      </c>
      <c r="E230" s="112" t="s">
        <v>265</v>
      </c>
      <c r="F230" s="113" t="s">
        <v>266</v>
      </c>
      <c r="G230" s="114" t="s">
        <v>143</v>
      </c>
      <c r="H230" s="115">
        <v>303.2</v>
      </c>
      <c r="I230" s="116"/>
      <c r="J230" s="117">
        <f>ROUND(I230*H230,2)</f>
        <v>0</v>
      </c>
      <c r="K230" s="113" t="s">
        <v>144</v>
      </c>
      <c r="L230" s="18"/>
      <c r="M230" s="118" t="s">
        <v>1</v>
      </c>
      <c r="N230" s="119" t="s">
        <v>40</v>
      </c>
      <c r="P230" s="120">
        <f>O230*H230</f>
        <v>0</v>
      </c>
      <c r="Q230" s="120">
        <v>0</v>
      </c>
      <c r="R230" s="120">
        <f>Q230*H230</f>
        <v>0</v>
      </c>
      <c r="S230" s="120">
        <v>0</v>
      </c>
      <c r="T230" s="121">
        <f>S230*H230</f>
        <v>0</v>
      </c>
      <c r="AR230" s="122" t="s">
        <v>120</v>
      </c>
      <c r="AT230" s="122" t="s">
        <v>118</v>
      </c>
      <c r="AU230" s="122" t="s">
        <v>82</v>
      </c>
      <c r="AY230" s="2" t="s">
        <v>121</v>
      </c>
      <c r="BE230" s="123">
        <f>IF(N230="základní",J230,0)</f>
        <v>0</v>
      </c>
      <c r="BF230" s="123">
        <f>IF(N230="snížená",J230,0)</f>
        <v>0</v>
      </c>
      <c r="BG230" s="123">
        <f>IF(N230="zákl. přenesená",J230,0)</f>
        <v>0</v>
      </c>
      <c r="BH230" s="123">
        <f>IF(N230="sníž. přenesená",J230,0)</f>
        <v>0</v>
      </c>
      <c r="BI230" s="123">
        <f>IF(N230="nulová",J230,0)</f>
        <v>0</v>
      </c>
      <c r="BJ230" s="2" t="s">
        <v>81</v>
      </c>
      <c r="BK230" s="123">
        <f>ROUND(I230*H230,2)</f>
        <v>0</v>
      </c>
      <c r="BL230" s="2" t="s">
        <v>120</v>
      </c>
      <c r="BM230" s="122" t="s">
        <v>411</v>
      </c>
    </row>
    <row r="231" spans="2:65" s="17" customFormat="1" ht="19.5">
      <c r="B231" s="18"/>
      <c r="D231" s="124" t="s">
        <v>122</v>
      </c>
      <c r="F231" s="125" t="s">
        <v>267</v>
      </c>
      <c r="I231" s="126"/>
      <c r="L231" s="18"/>
      <c r="M231" s="127"/>
      <c r="T231" s="45"/>
      <c r="AT231" s="2" t="s">
        <v>122</v>
      </c>
      <c r="AU231" s="2" t="s">
        <v>82</v>
      </c>
    </row>
    <row r="232" spans="2:65" s="17" customFormat="1">
      <c r="B232" s="18"/>
      <c r="D232" s="141" t="s">
        <v>146</v>
      </c>
      <c r="F232" s="142" t="s">
        <v>268</v>
      </c>
      <c r="I232" s="126"/>
      <c r="L232" s="18"/>
      <c r="M232" s="127"/>
      <c r="T232" s="45"/>
      <c r="AT232" s="2" t="s">
        <v>146</v>
      </c>
      <c r="AU232" s="2" t="s">
        <v>82</v>
      </c>
    </row>
    <row r="233" spans="2:65" s="17" customFormat="1" ht="24.2" customHeight="1">
      <c r="B233" s="18"/>
      <c r="C233" s="111" t="s">
        <v>222</v>
      </c>
      <c r="D233" s="111" t="s">
        <v>118</v>
      </c>
      <c r="E233" s="112" t="s">
        <v>270</v>
      </c>
      <c r="F233" s="113" t="s">
        <v>271</v>
      </c>
      <c r="G233" s="114" t="s">
        <v>143</v>
      </c>
      <c r="H233" s="115">
        <v>606.4</v>
      </c>
      <c r="I233" s="116"/>
      <c r="J233" s="117">
        <f>ROUND(I233*H233,2)</f>
        <v>0</v>
      </c>
      <c r="K233" s="113" t="s">
        <v>1</v>
      </c>
      <c r="L233" s="18"/>
      <c r="M233" s="118" t="s">
        <v>1</v>
      </c>
      <c r="N233" s="119" t="s">
        <v>40</v>
      </c>
      <c r="P233" s="120">
        <f>O233*H233</f>
        <v>0</v>
      </c>
      <c r="Q233" s="120">
        <v>0</v>
      </c>
      <c r="R233" s="120">
        <f>Q233*H233</f>
        <v>0</v>
      </c>
      <c r="S233" s="120">
        <v>0</v>
      </c>
      <c r="T233" s="121">
        <f>S233*H233</f>
        <v>0</v>
      </c>
      <c r="AR233" s="122" t="s">
        <v>120</v>
      </c>
      <c r="AT233" s="122" t="s">
        <v>118</v>
      </c>
      <c r="AU233" s="122" t="s">
        <v>82</v>
      </c>
      <c r="AY233" s="2" t="s">
        <v>121</v>
      </c>
      <c r="BE233" s="123">
        <f>IF(N233="základní",J233,0)</f>
        <v>0</v>
      </c>
      <c r="BF233" s="123">
        <f>IF(N233="snížená",J233,0)</f>
        <v>0</v>
      </c>
      <c r="BG233" s="123">
        <f>IF(N233="zákl. přenesená",J233,0)</f>
        <v>0</v>
      </c>
      <c r="BH233" s="123">
        <f>IF(N233="sníž. přenesená",J233,0)</f>
        <v>0</v>
      </c>
      <c r="BI233" s="123">
        <f>IF(N233="nulová",J233,0)</f>
        <v>0</v>
      </c>
      <c r="BJ233" s="2" t="s">
        <v>81</v>
      </c>
      <c r="BK233" s="123">
        <f>ROUND(I233*H233,2)</f>
        <v>0</v>
      </c>
      <c r="BL233" s="2" t="s">
        <v>120</v>
      </c>
      <c r="BM233" s="122" t="s">
        <v>412</v>
      </c>
    </row>
    <row r="234" spans="2:65" s="17" customFormat="1" ht="19.5">
      <c r="B234" s="18"/>
      <c r="D234" s="124" t="s">
        <v>122</v>
      </c>
      <c r="F234" s="125" t="s">
        <v>272</v>
      </c>
      <c r="I234" s="126"/>
      <c r="L234" s="18"/>
      <c r="M234" s="127"/>
      <c r="T234" s="45"/>
      <c r="AT234" s="2" t="s">
        <v>122</v>
      </c>
      <c r="AU234" s="2" t="s">
        <v>82</v>
      </c>
    </row>
    <row r="235" spans="2:65" s="17" customFormat="1" ht="24.2" customHeight="1">
      <c r="B235" s="18"/>
      <c r="C235" s="111" t="s">
        <v>228</v>
      </c>
      <c r="D235" s="111" t="s">
        <v>118</v>
      </c>
      <c r="E235" s="112" t="s">
        <v>274</v>
      </c>
      <c r="F235" s="113" t="s">
        <v>275</v>
      </c>
      <c r="G235" s="114" t="s">
        <v>143</v>
      </c>
      <c r="H235" s="115">
        <v>303.2</v>
      </c>
      <c r="I235" s="116"/>
      <c r="J235" s="117">
        <f>ROUND(I235*H235,2)</f>
        <v>0</v>
      </c>
      <c r="K235" s="113" t="s">
        <v>144</v>
      </c>
      <c r="L235" s="18"/>
      <c r="M235" s="118" t="s">
        <v>1</v>
      </c>
      <c r="N235" s="119" t="s">
        <v>40</v>
      </c>
      <c r="P235" s="120">
        <f>O235*H235</f>
        <v>0</v>
      </c>
      <c r="Q235" s="120">
        <v>5.151E-2</v>
      </c>
      <c r="R235" s="120">
        <f>Q235*H235</f>
        <v>15.617832</v>
      </c>
      <c r="S235" s="120">
        <v>0</v>
      </c>
      <c r="T235" s="121">
        <f>S235*H235</f>
        <v>0</v>
      </c>
      <c r="AR235" s="122" t="s">
        <v>120</v>
      </c>
      <c r="AT235" s="122" t="s">
        <v>118</v>
      </c>
      <c r="AU235" s="122" t="s">
        <v>82</v>
      </c>
      <c r="AY235" s="2" t="s">
        <v>121</v>
      </c>
      <c r="BE235" s="123">
        <f>IF(N235="základní",J235,0)</f>
        <v>0</v>
      </c>
      <c r="BF235" s="123">
        <f>IF(N235="snížená",J235,0)</f>
        <v>0</v>
      </c>
      <c r="BG235" s="123">
        <f>IF(N235="zákl. přenesená",J235,0)</f>
        <v>0</v>
      </c>
      <c r="BH235" s="123">
        <f>IF(N235="sníž. přenesená",J235,0)</f>
        <v>0</v>
      </c>
      <c r="BI235" s="123">
        <f>IF(N235="nulová",J235,0)</f>
        <v>0</v>
      </c>
      <c r="BJ235" s="2" t="s">
        <v>81</v>
      </c>
      <c r="BK235" s="123">
        <f>ROUND(I235*H235,2)</f>
        <v>0</v>
      </c>
      <c r="BL235" s="2" t="s">
        <v>120</v>
      </c>
      <c r="BM235" s="122" t="s">
        <v>413</v>
      </c>
    </row>
    <row r="236" spans="2:65" s="17" customFormat="1" ht="39">
      <c r="B236" s="18"/>
      <c r="D236" s="124" t="s">
        <v>122</v>
      </c>
      <c r="F236" s="125" t="s">
        <v>276</v>
      </c>
      <c r="I236" s="126"/>
      <c r="L236" s="18"/>
      <c r="M236" s="127"/>
      <c r="T236" s="45"/>
      <c r="AT236" s="2" t="s">
        <v>122</v>
      </c>
      <c r="AU236" s="2" t="s">
        <v>82</v>
      </c>
    </row>
    <row r="237" spans="2:65" s="17" customFormat="1">
      <c r="B237" s="18"/>
      <c r="D237" s="141" t="s">
        <v>146</v>
      </c>
      <c r="F237" s="142" t="s">
        <v>277</v>
      </c>
      <c r="I237" s="126"/>
      <c r="L237" s="18"/>
      <c r="M237" s="127"/>
      <c r="T237" s="45"/>
      <c r="AT237" s="2" t="s">
        <v>146</v>
      </c>
      <c r="AU237" s="2" t="s">
        <v>82</v>
      </c>
    </row>
    <row r="238" spans="2:65" s="17" customFormat="1" ht="24.2" customHeight="1">
      <c r="B238" s="18"/>
      <c r="C238" s="111" t="s">
        <v>233</v>
      </c>
      <c r="D238" s="111" t="s">
        <v>118</v>
      </c>
      <c r="E238" s="112" t="s">
        <v>279</v>
      </c>
      <c r="F238" s="113" t="s">
        <v>280</v>
      </c>
      <c r="G238" s="114" t="s">
        <v>156</v>
      </c>
      <c r="H238" s="115">
        <v>358.92</v>
      </c>
      <c r="I238" s="116"/>
      <c r="J238" s="117">
        <f>ROUND(I238*H238,2)</f>
        <v>0</v>
      </c>
      <c r="K238" s="113" t="s">
        <v>144</v>
      </c>
      <c r="L238" s="18"/>
      <c r="M238" s="118" t="s">
        <v>1</v>
      </c>
      <c r="N238" s="119" t="s">
        <v>40</v>
      </c>
      <c r="P238" s="120">
        <f>O238*H238</f>
        <v>0</v>
      </c>
      <c r="Q238" s="120">
        <v>1.0000000000000001E-5</v>
      </c>
      <c r="R238" s="120">
        <f>Q238*H238</f>
        <v>3.5892000000000003E-3</v>
      </c>
      <c r="S238" s="120">
        <v>0</v>
      </c>
      <c r="T238" s="121">
        <f>S238*H238</f>
        <v>0</v>
      </c>
      <c r="AR238" s="122" t="s">
        <v>120</v>
      </c>
      <c r="AT238" s="122" t="s">
        <v>118</v>
      </c>
      <c r="AU238" s="122" t="s">
        <v>82</v>
      </c>
      <c r="AY238" s="2" t="s">
        <v>121</v>
      </c>
      <c r="BE238" s="123">
        <f>IF(N238="základní",J238,0)</f>
        <v>0</v>
      </c>
      <c r="BF238" s="123">
        <f>IF(N238="snížená",J238,0)</f>
        <v>0</v>
      </c>
      <c r="BG238" s="123">
        <f>IF(N238="zákl. přenesená",J238,0)</f>
        <v>0</v>
      </c>
      <c r="BH238" s="123">
        <f>IF(N238="sníž. přenesená",J238,0)</f>
        <v>0</v>
      </c>
      <c r="BI238" s="123">
        <f>IF(N238="nulová",J238,0)</f>
        <v>0</v>
      </c>
      <c r="BJ238" s="2" t="s">
        <v>81</v>
      </c>
      <c r="BK238" s="123">
        <f>ROUND(I238*H238,2)</f>
        <v>0</v>
      </c>
      <c r="BL238" s="2" t="s">
        <v>120</v>
      </c>
      <c r="BM238" s="122" t="s">
        <v>414</v>
      </c>
    </row>
    <row r="239" spans="2:65" s="17" customFormat="1" ht="19.5">
      <c r="B239" s="18"/>
      <c r="D239" s="124" t="s">
        <v>122</v>
      </c>
      <c r="F239" s="125" t="s">
        <v>281</v>
      </c>
      <c r="I239" s="126"/>
      <c r="L239" s="18"/>
      <c r="M239" s="127"/>
      <c r="T239" s="45"/>
      <c r="AT239" s="2" t="s">
        <v>122</v>
      </c>
      <c r="AU239" s="2" t="s">
        <v>82</v>
      </c>
    </row>
    <row r="240" spans="2:65" s="17" customFormat="1">
      <c r="B240" s="18"/>
      <c r="D240" s="141" t="s">
        <v>146</v>
      </c>
      <c r="F240" s="142" t="s">
        <v>282</v>
      </c>
      <c r="I240" s="126"/>
      <c r="L240" s="18"/>
      <c r="M240" s="127"/>
      <c r="T240" s="45"/>
      <c r="AT240" s="2" t="s">
        <v>146</v>
      </c>
      <c r="AU240" s="2" t="s">
        <v>82</v>
      </c>
    </row>
    <row r="241" spans="2:65" s="143" customFormat="1" ht="33.75">
      <c r="B241" s="144"/>
      <c r="D241" s="124" t="s">
        <v>169</v>
      </c>
      <c r="E241" s="145" t="s">
        <v>1</v>
      </c>
      <c r="F241" s="146" t="s">
        <v>415</v>
      </c>
      <c r="H241" s="147">
        <v>303.04000000000002</v>
      </c>
      <c r="I241" s="148"/>
      <c r="L241" s="144"/>
      <c r="M241" s="149"/>
      <c r="T241" s="150"/>
      <c r="AT241" s="145" t="s">
        <v>169</v>
      </c>
      <c r="AU241" s="145" t="s">
        <v>82</v>
      </c>
      <c r="AV241" s="143" t="s">
        <v>82</v>
      </c>
      <c r="AW241" s="143" t="s">
        <v>31</v>
      </c>
      <c r="AX241" s="143" t="s">
        <v>75</v>
      </c>
      <c r="AY241" s="145" t="s">
        <v>121</v>
      </c>
    </row>
    <row r="242" spans="2:65" s="143" customFormat="1" ht="11.25">
      <c r="B242" s="144"/>
      <c r="D242" s="124" t="s">
        <v>169</v>
      </c>
      <c r="E242" s="145" t="s">
        <v>1</v>
      </c>
      <c r="F242" s="146" t="s">
        <v>416</v>
      </c>
      <c r="H242" s="147">
        <v>55.88</v>
      </c>
      <c r="I242" s="148"/>
      <c r="L242" s="144"/>
      <c r="M242" s="149"/>
      <c r="T242" s="150"/>
      <c r="AT242" s="145" t="s">
        <v>169</v>
      </c>
      <c r="AU242" s="145" t="s">
        <v>82</v>
      </c>
      <c r="AV242" s="143" t="s">
        <v>82</v>
      </c>
      <c r="AW242" s="143" t="s">
        <v>31</v>
      </c>
      <c r="AX242" s="143" t="s">
        <v>75</v>
      </c>
      <c r="AY242" s="145" t="s">
        <v>121</v>
      </c>
    </row>
    <row r="243" spans="2:65" s="151" customFormat="1" ht="11.25">
      <c r="B243" s="152"/>
      <c r="D243" s="124" t="s">
        <v>169</v>
      </c>
      <c r="E243" s="153" t="s">
        <v>1</v>
      </c>
      <c r="F243" s="154" t="s">
        <v>170</v>
      </c>
      <c r="H243" s="155">
        <v>358.92</v>
      </c>
      <c r="I243" s="156"/>
      <c r="L243" s="152"/>
      <c r="M243" s="157"/>
      <c r="T243" s="158"/>
      <c r="AT243" s="153" t="s">
        <v>169</v>
      </c>
      <c r="AU243" s="153" t="s">
        <v>82</v>
      </c>
      <c r="AV243" s="151" t="s">
        <v>120</v>
      </c>
      <c r="AW243" s="151" t="s">
        <v>31</v>
      </c>
      <c r="AX243" s="151" t="s">
        <v>81</v>
      </c>
      <c r="AY243" s="153" t="s">
        <v>121</v>
      </c>
    </row>
    <row r="244" spans="2:65" s="128" customFormat="1" ht="22.9" customHeight="1">
      <c r="B244" s="129"/>
      <c r="D244" s="130" t="s">
        <v>74</v>
      </c>
      <c r="E244" s="139" t="s">
        <v>130</v>
      </c>
      <c r="F244" s="139" t="s">
        <v>283</v>
      </c>
      <c r="I244" s="132"/>
      <c r="J244" s="140">
        <f>BK244</f>
        <v>0</v>
      </c>
      <c r="L244" s="129"/>
      <c r="M244" s="134"/>
      <c r="P244" s="135">
        <f>SUM(P245:P253)</f>
        <v>0</v>
      </c>
      <c r="R244" s="135">
        <f>SUM(R245:R253)</f>
        <v>13.262</v>
      </c>
      <c r="T244" s="136">
        <f>SUM(T245:T253)</f>
        <v>0.748</v>
      </c>
      <c r="AR244" s="130" t="s">
        <v>81</v>
      </c>
      <c r="AT244" s="137" t="s">
        <v>74</v>
      </c>
      <c r="AU244" s="137" t="s">
        <v>81</v>
      </c>
      <c r="AY244" s="130" t="s">
        <v>121</v>
      </c>
      <c r="BK244" s="138">
        <f>SUM(BK245:BK253)</f>
        <v>0</v>
      </c>
    </row>
    <row r="245" spans="2:65" s="17" customFormat="1" ht="33" customHeight="1">
      <c r="B245" s="18"/>
      <c r="C245" s="111" t="s">
        <v>238</v>
      </c>
      <c r="D245" s="111" t="s">
        <v>118</v>
      </c>
      <c r="E245" s="112" t="s">
        <v>285</v>
      </c>
      <c r="F245" s="113" t="s">
        <v>286</v>
      </c>
      <c r="G245" s="114" t="s">
        <v>156</v>
      </c>
      <c r="H245" s="115">
        <v>76</v>
      </c>
      <c r="I245" s="116"/>
      <c r="J245" s="117">
        <f>ROUND(I245*H245,2)</f>
        <v>0</v>
      </c>
      <c r="K245" s="113" t="s">
        <v>144</v>
      </c>
      <c r="L245" s="18"/>
      <c r="M245" s="118" t="s">
        <v>1</v>
      </c>
      <c r="N245" s="119" t="s">
        <v>40</v>
      </c>
      <c r="P245" s="120">
        <f>O245*H245</f>
        <v>0</v>
      </c>
      <c r="Q245" s="120">
        <v>0.1295</v>
      </c>
      <c r="R245" s="120">
        <f>Q245*H245</f>
        <v>9.8420000000000005</v>
      </c>
      <c r="S245" s="120">
        <v>0</v>
      </c>
      <c r="T245" s="121">
        <f>S245*H245</f>
        <v>0</v>
      </c>
      <c r="AR245" s="122" t="s">
        <v>120</v>
      </c>
      <c r="AT245" s="122" t="s">
        <v>118</v>
      </c>
      <c r="AU245" s="122" t="s">
        <v>82</v>
      </c>
      <c r="AY245" s="2" t="s">
        <v>121</v>
      </c>
      <c r="BE245" s="123">
        <f>IF(N245="základní",J245,0)</f>
        <v>0</v>
      </c>
      <c r="BF245" s="123">
        <f>IF(N245="snížená",J245,0)</f>
        <v>0</v>
      </c>
      <c r="BG245" s="123">
        <f>IF(N245="zákl. přenesená",J245,0)</f>
        <v>0</v>
      </c>
      <c r="BH245" s="123">
        <f>IF(N245="sníž. přenesená",J245,0)</f>
        <v>0</v>
      </c>
      <c r="BI245" s="123">
        <f>IF(N245="nulová",J245,0)</f>
        <v>0</v>
      </c>
      <c r="BJ245" s="2" t="s">
        <v>81</v>
      </c>
      <c r="BK245" s="123">
        <f>ROUND(I245*H245,2)</f>
        <v>0</v>
      </c>
      <c r="BL245" s="2" t="s">
        <v>120</v>
      </c>
      <c r="BM245" s="122" t="s">
        <v>417</v>
      </c>
    </row>
    <row r="246" spans="2:65" s="17" customFormat="1" ht="29.25">
      <c r="B246" s="18"/>
      <c r="D246" s="124" t="s">
        <v>122</v>
      </c>
      <c r="F246" s="125" t="s">
        <v>287</v>
      </c>
      <c r="I246" s="126"/>
      <c r="L246" s="18"/>
      <c r="M246" s="127"/>
      <c r="T246" s="45"/>
      <c r="AT246" s="2" t="s">
        <v>122</v>
      </c>
      <c r="AU246" s="2" t="s">
        <v>82</v>
      </c>
    </row>
    <row r="247" spans="2:65" s="17" customFormat="1">
      <c r="B247" s="18"/>
      <c r="D247" s="141" t="s">
        <v>146</v>
      </c>
      <c r="F247" s="142" t="s">
        <v>288</v>
      </c>
      <c r="I247" s="126"/>
      <c r="L247" s="18"/>
      <c r="M247" s="127"/>
      <c r="T247" s="45"/>
      <c r="AT247" s="2" t="s">
        <v>146</v>
      </c>
      <c r="AU247" s="2" t="s">
        <v>82</v>
      </c>
    </row>
    <row r="248" spans="2:65" s="17" customFormat="1" ht="16.5" customHeight="1">
      <c r="B248" s="18"/>
      <c r="C248" s="159" t="s">
        <v>241</v>
      </c>
      <c r="D248" s="159" t="s">
        <v>218</v>
      </c>
      <c r="E248" s="160" t="s">
        <v>290</v>
      </c>
      <c r="F248" s="161" t="s">
        <v>291</v>
      </c>
      <c r="G248" s="162" t="s">
        <v>156</v>
      </c>
      <c r="H248" s="163">
        <v>76</v>
      </c>
      <c r="I248" s="164"/>
      <c r="J248" s="165">
        <f>ROUND(I248*H248,2)</f>
        <v>0</v>
      </c>
      <c r="K248" s="161" t="s">
        <v>144</v>
      </c>
      <c r="L248" s="166"/>
      <c r="M248" s="167" t="s">
        <v>1</v>
      </c>
      <c r="N248" s="168" t="s">
        <v>40</v>
      </c>
      <c r="P248" s="120">
        <f>O248*H248</f>
        <v>0</v>
      </c>
      <c r="Q248" s="120">
        <v>4.4999999999999998E-2</v>
      </c>
      <c r="R248" s="120">
        <f>Q248*H248</f>
        <v>3.42</v>
      </c>
      <c r="S248" s="120">
        <v>0</v>
      </c>
      <c r="T248" s="121">
        <f>S248*H248</f>
        <v>0</v>
      </c>
      <c r="AR248" s="122" t="s">
        <v>128</v>
      </c>
      <c r="AT248" s="122" t="s">
        <v>218</v>
      </c>
      <c r="AU248" s="122" t="s">
        <v>82</v>
      </c>
      <c r="AY248" s="2" t="s">
        <v>121</v>
      </c>
      <c r="BE248" s="123">
        <f>IF(N248="základní",J248,0)</f>
        <v>0</v>
      </c>
      <c r="BF248" s="123">
        <f>IF(N248="snížená",J248,0)</f>
        <v>0</v>
      </c>
      <c r="BG248" s="123">
        <f>IF(N248="zákl. přenesená",J248,0)</f>
        <v>0</v>
      </c>
      <c r="BH248" s="123">
        <f>IF(N248="sníž. přenesená",J248,0)</f>
        <v>0</v>
      </c>
      <c r="BI248" s="123">
        <f>IF(N248="nulová",J248,0)</f>
        <v>0</v>
      </c>
      <c r="BJ248" s="2" t="s">
        <v>81</v>
      </c>
      <c r="BK248" s="123">
        <f>ROUND(I248*H248,2)</f>
        <v>0</v>
      </c>
      <c r="BL248" s="2" t="s">
        <v>120</v>
      </c>
      <c r="BM248" s="122" t="s">
        <v>418</v>
      </c>
    </row>
    <row r="249" spans="2:65" s="17" customFormat="1">
      <c r="B249" s="18"/>
      <c r="D249" s="124" t="s">
        <v>122</v>
      </c>
      <c r="F249" s="125" t="s">
        <v>291</v>
      </c>
      <c r="I249" s="126"/>
      <c r="L249" s="18"/>
      <c r="M249" s="127"/>
      <c r="T249" s="45"/>
      <c r="AT249" s="2" t="s">
        <v>122</v>
      </c>
      <c r="AU249" s="2" t="s">
        <v>82</v>
      </c>
    </row>
    <row r="250" spans="2:65" s="17" customFormat="1" ht="16.5" customHeight="1">
      <c r="B250" s="18"/>
      <c r="C250" s="111" t="s">
        <v>247</v>
      </c>
      <c r="D250" s="111" t="s">
        <v>118</v>
      </c>
      <c r="E250" s="112" t="s">
        <v>293</v>
      </c>
      <c r="F250" s="113" t="s">
        <v>419</v>
      </c>
      <c r="G250" s="114" t="s">
        <v>295</v>
      </c>
      <c r="H250" s="115">
        <v>4</v>
      </c>
      <c r="I250" s="116"/>
      <c r="J250" s="117">
        <f>ROUND(I250*H250,2)</f>
        <v>0</v>
      </c>
      <c r="K250" s="113" t="s">
        <v>1</v>
      </c>
      <c r="L250" s="18"/>
      <c r="M250" s="118" t="s">
        <v>1</v>
      </c>
      <c r="N250" s="119" t="s">
        <v>40</v>
      </c>
      <c r="P250" s="120">
        <f>O250*H250</f>
        <v>0</v>
      </c>
      <c r="Q250" s="120">
        <v>0</v>
      </c>
      <c r="R250" s="120">
        <f>Q250*H250</f>
        <v>0</v>
      </c>
      <c r="S250" s="120">
        <v>0.187</v>
      </c>
      <c r="T250" s="121">
        <f>S250*H250</f>
        <v>0.748</v>
      </c>
      <c r="AR250" s="122" t="s">
        <v>120</v>
      </c>
      <c r="AT250" s="122" t="s">
        <v>118</v>
      </c>
      <c r="AU250" s="122" t="s">
        <v>82</v>
      </c>
      <c r="AY250" s="2" t="s">
        <v>121</v>
      </c>
      <c r="BE250" s="123">
        <f>IF(N250="základní",J250,0)</f>
        <v>0</v>
      </c>
      <c r="BF250" s="123">
        <f>IF(N250="snížená",J250,0)</f>
        <v>0</v>
      </c>
      <c r="BG250" s="123">
        <f>IF(N250="zákl. přenesená",J250,0)</f>
        <v>0</v>
      </c>
      <c r="BH250" s="123">
        <f>IF(N250="sníž. přenesená",J250,0)</f>
        <v>0</v>
      </c>
      <c r="BI250" s="123">
        <f>IF(N250="nulová",J250,0)</f>
        <v>0</v>
      </c>
      <c r="BJ250" s="2" t="s">
        <v>81</v>
      </c>
      <c r="BK250" s="123">
        <f>ROUND(I250*H250,2)</f>
        <v>0</v>
      </c>
      <c r="BL250" s="2" t="s">
        <v>120</v>
      </c>
      <c r="BM250" s="122" t="s">
        <v>420</v>
      </c>
    </row>
    <row r="251" spans="2:65" s="17" customFormat="1">
      <c r="B251" s="18"/>
      <c r="D251" s="124" t="s">
        <v>122</v>
      </c>
      <c r="F251" s="125" t="s">
        <v>294</v>
      </c>
      <c r="I251" s="126"/>
      <c r="L251" s="18"/>
      <c r="M251" s="127"/>
      <c r="T251" s="45"/>
      <c r="AT251" s="2" t="s">
        <v>122</v>
      </c>
      <c r="AU251" s="2" t="s">
        <v>82</v>
      </c>
    </row>
    <row r="252" spans="2:65" s="17" customFormat="1" ht="16.5" customHeight="1">
      <c r="B252" s="18"/>
      <c r="C252" s="111" t="s">
        <v>254</v>
      </c>
      <c r="D252" s="111" t="s">
        <v>118</v>
      </c>
      <c r="E252" s="112" t="s">
        <v>421</v>
      </c>
      <c r="F252" s="113" t="s">
        <v>422</v>
      </c>
      <c r="G252" s="114" t="s">
        <v>119</v>
      </c>
      <c r="H252" s="115">
        <v>2</v>
      </c>
      <c r="I252" s="116"/>
      <c r="J252" s="117">
        <f>ROUND(I252*H252,2)</f>
        <v>0</v>
      </c>
      <c r="K252" s="113" t="s">
        <v>1</v>
      </c>
      <c r="L252" s="18"/>
      <c r="M252" s="118" t="s">
        <v>1</v>
      </c>
      <c r="N252" s="119" t="s">
        <v>40</v>
      </c>
      <c r="P252" s="120">
        <f>O252*H252</f>
        <v>0</v>
      </c>
      <c r="Q252" s="120">
        <v>0</v>
      </c>
      <c r="R252" s="120">
        <f>Q252*H252</f>
        <v>0</v>
      </c>
      <c r="S252" s="120">
        <v>0</v>
      </c>
      <c r="T252" s="121">
        <f>S252*H252</f>
        <v>0</v>
      </c>
      <c r="AR252" s="122" t="s">
        <v>120</v>
      </c>
      <c r="AT252" s="122" t="s">
        <v>118</v>
      </c>
      <c r="AU252" s="122" t="s">
        <v>82</v>
      </c>
      <c r="AY252" s="2" t="s">
        <v>121</v>
      </c>
      <c r="BE252" s="123">
        <f>IF(N252="základní",J252,0)</f>
        <v>0</v>
      </c>
      <c r="BF252" s="123">
        <f>IF(N252="snížená",J252,0)</f>
        <v>0</v>
      </c>
      <c r="BG252" s="123">
        <f>IF(N252="zákl. přenesená",J252,0)</f>
        <v>0</v>
      </c>
      <c r="BH252" s="123">
        <f>IF(N252="sníž. přenesená",J252,0)</f>
        <v>0</v>
      </c>
      <c r="BI252" s="123">
        <f>IF(N252="nulová",J252,0)</f>
        <v>0</v>
      </c>
      <c r="BJ252" s="2" t="s">
        <v>81</v>
      </c>
      <c r="BK252" s="123">
        <f>ROUND(I252*H252,2)</f>
        <v>0</v>
      </c>
      <c r="BL252" s="2" t="s">
        <v>120</v>
      </c>
      <c r="BM252" s="122" t="s">
        <v>423</v>
      </c>
    </row>
    <row r="253" spans="2:65" s="17" customFormat="1">
      <c r="B253" s="18"/>
      <c r="D253" s="124" t="s">
        <v>122</v>
      </c>
      <c r="F253" s="125" t="s">
        <v>422</v>
      </c>
      <c r="I253" s="126"/>
      <c r="L253" s="18"/>
      <c r="M253" s="127"/>
      <c r="T253" s="45"/>
      <c r="AT253" s="2" t="s">
        <v>122</v>
      </c>
      <c r="AU253" s="2" t="s">
        <v>82</v>
      </c>
    </row>
    <row r="254" spans="2:65" s="128" customFormat="1" ht="22.9" customHeight="1">
      <c r="B254" s="129"/>
      <c r="D254" s="130" t="s">
        <v>74</v>
      </c>
      <c r="E254" s="139" t="s">
        <v>296</v>
      </c>
      <c r="F254" s="139" t="s">
        <v>297</v>
      </c>
      <c r="I254" s="132"/>
      <c r="J254" s="140">
        <f>BK254</f>
        <v>0</v>
      </c>
      <c r="L254" s="129"/>
      <c r="M254" s="134"/>
      <c r="P254" s="135">
        <f>SUM(P255:P266)</f>
        <v>0</v>
      </c>
      <c r="R254" s="135">
        <f>SUM(R255:R266)</f>
        <v>0</v>
      </c>
      <c r="T254" s="136">
        <f>SUM(T255:T266)</f>
        <v>0</v>
      </c>
      <c r="AR254" s="130" t="s">
        <v>81</v>
      </c>
      <c r="AT254" s="137" t="s">
        <v>74</v>
      </c>
      <c r="AU254" s="137" t="s">
        <v>81</v>
      </c>
      <c r="AY254" s="130" t="s">
        <v>121</v>
      </c>
      <c r="BK254" s="138">
        <f>SUM(BK255:BK266)</f>
        <v>0</v>
      </c>
    </row>
    <row r="255" spans="2:65" s="17" customFormat="1" ht="24.2" customHeight="1">
      <c r="B255" s="18"/>
      <c r="C255" s="111" t="s">
        <v>259</v>
      </c>
      <c r="D255" s="111" t="s">
        <v>118</v>
      </c>
      <c r="E255" s="112" t="s">
        <v>299</v>
      </c>
      <c r="F255" s="113" t="s">
        <v>300</v>
      </c>
      <c r="G255" s="114" t="s">
        <v>204</v>
      </c>
      <c r="H255" s="115">
        <v>174</v>
      </c>
      <c r="I255" s="116"/>
      <c r="J255" s="117">
        <f>ROUND(I255*H255,2)</f>
        <v>0</v>
      </c>
      <c r="K255" s="113" t="s">
        <v>144</v>
      </c>
      <c r="L255" s="18"/>
      <c r="M255" s="118" t="s">
        <v>1</v>
      </c>
      <c r="N255" s="119" t="s">
        <v>40</v>
      </c>
      <c r="P255" s="120">
        <f>O255*H255</f>
        <v>0</v>
      </c>
      <c r="Q255" s="120">
        <v>0</v>
      </c>
      <c r="R255" s="120">
        <f>Q255*H255</f>
        <v>0</v>
      </c>
      <c r="S255" s="120">
        <v>0</v>
      </c>
      <c r="T255" s="121">
        <f>S255*H255</f>
        <v>0</v>
      </c>
      <c r="AR255" s="122" t="s">
        <v>120</v>
      </c>
      <c r="AT255" s="122" t="s">
        <v>118</v>
      </c>
      <c r="AU255" s="122" t="s">
        <v>82</v>
      </c>
      <c r="AY255" s="2" t="s">
        <v>121</v>
      </c>
      <c r="BE255" s="123">
        <f>IF(N255="základní",J255,0)</f>
        <v>0</v>
      </c>
      <c r="BF255" s="123">
        <f>IF(N255="snížená",J255,0)</f>
        <v>0</v>
      </c>
      <c r="BG255" s="123">
        <f>IF(N255="zákl. přenesená",J255,0)</f>
        <v>0</v>
      </c>
      <c r="BH255" s="123">
        <f>IF(N255="sníž. přenesená",J255,0)</f>
        <v>0</v>
      </c>
      <c r="BI255" s="123">
        <f>IF(N255="nulová",J255,0)</f>
        <v>0</v>
      </c>
      <c r="BJ255" s="2" t="s">
        <v>81</v>
      </c>
      <c r="BK255" s="123">
        <f>ROUND(I255*H255,2)</f>
        <v>0</v>
      </c>
      <c r="BL255" s="2" t="s">
        <v>120</v>
      </c>
      <c r="BM255" s="122" t="s">
        <v>424</v>
      </c>
    </row>
    <row r="256" spans="2:65" s="17" customFormat="1" ht="19.5">
      <c r="B256" s="18"/>
      <c r="D256" s="124" t="s">
        <v>122</v>
      </c>
      <c r="F256" s="125" t="s">
        <v>301</v>
      </c>
      <c r="I256" s="126"/>
      <c r="L256" s="18"/>
      <c r="M256" s="127"/>
      <c r="T256" s="45"/>
      <c r="AT256" s="2" t="s">
        <v>122</v>
      </c>
      <c r="AU256" s="2" t="s">
        <v>82</v>
      </c>
    </row>
    <row r="257" spans="2:65" s="17" customFormat="1">
      <c r="B257" s="18"/>
      <c r="D257" s="141" t="s">
        <v>146</v>
      </c>
      <c r="F257" s="142" t="s">
        <v>302</v>
      </c>
      <c r="I257" s="126"/>
      <c r="L257" s="18"/>
      <c r="M257" s="127"/>
      <c r="T257" s="45"/>
      <c r="AT257" s="2" t="s">
        <v>146</v>
      </c>
      <c r="AU257" s="2" t="s">
        <v>82</v>
      </c>
    </row>
    <row r="258" spans="2:65" s="17" customFormat="1" ht="24.2" customHeight="1">
      <c r="B258" s="18"/>
      <c r="C258" s="111" t="s">
        <v>264</v>
      </c>
      <c r="D258" s="111" t="s">
        <v>118</v>
      </c>
      <c r="E258" s="112" t="s">
        <v>304</v>
      </c>
      <c r="F258" s="113" t="s">
        <v>305</v>
      </c>
      <c r="G258" s="114" t="s">
        <v>204</v>
      </c>
      <c r="H258" s="115">
        <v>174</v>
      </c>
      <c r="I258" s="116"/>
      <c r="J258" s="117">
        <f>ROUND(I258*H258,2)</f>
        <v>0</v>
      </c>
      <c r="K258" s="113" t="s">
        <v>144</v>
      </c>
      <c r="L258" s="18"/>
      <c r="M258" s="118" t="s">
        <v>1</v>
      </c>
      <c r="N258" s="119" t="s">
        <v>40</v>
      </c>
      <c r="P258" s="120">
        <f>O258*H258</f>
        <v>0</v>
      </c>
      <c r="Q258" s="120">
        <v>0</v>
      </c>
      <c r="R258" s="120">
        <f>Q258*H258</f>
        <v>0</v>
      </c>
      <c r="S258" s="120">
        <v>0</v>
      </c>
      <c r="T258" s="121">
        <f>S258*H258</f>
        <v>0</v>
      </c>
      <c r="AR258" s="122" t="s">
        <v>120</v>
      </c>
      <c r="AT258" s="122" t="s">
        <v>118</v>
      </c>
      <c r="AU258" s="122" t="s">
        <v>82</v>
      </c>
      <c r="AY258" s="2" t="s">
        <v>121</v>
      </c>
      <c r="BE258" s="123">
        <f>IF(N258="základní",J258,0)</f>
        <v>0</v>
      </c>
      <c r="BF258" s="123">
        <f>IF(N258="snížená",J258,0)</f>
        <v>0</v>
      </c>
      <c r="BG258" s="123">
        <f>IF(N258="zákl. přenesená",J258,0)</f>
        <v>0</v>
      </c>
      <c r="BH258" s="123">
        <f>IF(N258="sníž. přenesená",J258,0)</f>
        <v>0</v>
      </c>
      <c r="BI258" s="123">
        <f>IF(N258="nulová",J258,0)</f>
        <v>0</v>
      </c>
      <c r="BJ258" s="2" t="s">
        <v>81</v>
      </c>
      <c r="BK258" s="123">
        <f>ROUND(I258*H258,2)</f>
        <v>0</v>
      </c>
      <c r="BL258" s="2" t="s">
        <v>120</v>
      </c>
      <c r="BM258" s="122" t="s">
        <v>425</v>
      </c>
    </row>
    <row r="259" spans="2:65" s="17" customFormat="1">
      <c r="B259" s="18"/>
      <c r="D259" s="124" t="s">
        <v>122</v>
      </c>
      <c r="F259" s="125" t="s">
        <v>306</v>
      </c>
      <c r="I259" s="126"/>
      <c r="L259" s="18"/>
      <c r="M259" s="127"/>
      <c r="T259" s="45"/>
      <c r="AT259" s="2" t="s">
        <v>122</v>
      </c>
      <c r="AU259" s="2" t="s">
        <v>82</v>
      </c>
    </row>
    <row r="260" spans="2:65" s="17" customFormat="1">
      <c r="B260" s="18"/>
      <c r="D260" s="141" t="s">
        <v>146</v>
      </c>
      <c r="F260" s="142" t="s">
        <v>307</v>
      </c>
      <c r="I260" s="126"/>
      <c r="L260" s="18"/>
      <c r="M260" s="127"/>
      <c r="T260" s="45"/>
      <c r="AT260" s="2" t="s">
        <v>146</v>
      </c>
      <c r="AU260" s="2" t="s">
        <v>82</v>
      </c>
    </row>
    <row r="261" spans="2:65" s="17" customFormat="1" ht="44.25" customHeight="1">
      <c r="B261" s="18"/>
      <c r="C261" s="111" t="s">
        <v>269</v>
      </c>
      <c r="D261" s="111" t="s">
        <v>118</v>
      </c>
      <c r="E261" s="112" t="s">
        <v>309</v>
      </c>
      <c r="F261" s="113" t="s">
        <v>310</v>
      </c>
      <c r="G261" s="114" t="s">
        <v>204</v>
      </c>
      <c r="H261" s="115">
        <v>100</v>
      </c>
      <c r="I261" s="116"/>
      <c r="J261" s="117">
        <f>ROUND(I261*H261,2)</f>
        <v>0</v>
      </c>
      <c r="K261" s="113" t="s">
        <v>144</v>
      </c>
      <c r="L261" s="18"/>
      <c r="M261" s="118" t="s">
        <v>1</v>
      </c>
      <c r="N261" s="119" t="s">
        <v>40</v>
      </c>
      <c r="P261" s="120">
        <f>O261*H261</f>
        <v>0</v>
      </c>
      <c r="Q261" s="120">
        <v>0</v>
      </c>
      <c r="R261" s="120">
        <f>Q261*H261</f>
        <v>0</v>
      </c>
      <c r="S261" s="120">
        <v>0</v>
      </c>
      <c r="T261" s="121">
        <f>S261*H261</f>
        <v>0</v>
      </c>
      <c r="AR261" s="122" t="s">
        <v>120</v>
      </c>
      <c r="AT261" s="122" t="s">
        <v>118</v>
      </c>
      <c r="AU261" s="122" t="s">
        <v>82</v>
      </c>
      <c r="AY261" s="2" t="s">
        <v>121</v>
      </c>
      <c r="BE261" s="123">
        <f>IF(N261="základní",J261,0)</f>
        <v>0</v>
      </c>
      <c r="BF261" s="123">
        <f>IF(N261="snížená",J261,0)</f>
        <v>0</v>
      </c>
      <c r="BG261" s="123">
        <f>IF(N261="zákl. přenesená",J261,0)</f>
        <v>0</v>
      </c>
      <c r="BH261" s="123">
        <f>IF(N261="sníž. přenesená",J261,0)</f>
        <v>0</v>
      </c>
      <c r="BI261" s="123">
        <f>IF(N261="nulová",J261,0)</f>
        <v>0</v>
      </c>
      <c r="BJ261" s="2" t="s">
        <v>81</v>
      </c>
      <c r="BK261" s="123">
        <f>ROUND(I261*H261,2)</f>
        <v>0</v>
      </c>
      <c r="BL261" s="2" t="s">
        <v>120</v>
      </c>
      <c r="BM261" s="122" t="s">
        <v>426</v>
      </c>
    </row>
    <row r="262" spans="2:65" s="17" customFormat="1" ht="29.25">
      <c r="B262" s="18"/>
      <c r="D262" s="124" t="s">
        <v>122</v>
      </c>
      <c r="F262" s="125" t="s">
        <v>205</v>
      </c>
      <c r="I262" s="126"/>
      <c r="L262" s="18"/>
      <c r="M262" s="127"/>
      <c r="T262" s="45"/>
      <c r="AT262" s="2" t="s">
        <v>122</v>
      </c>
      <c r="AU262" s="2" t="s">
        <v>82</v>
      </c>
    </row>
    <row r="263" spans="2:65" s="17" customFormat="1">
      <c r="B263" s="18"/>
      <c r="D263" s="141" t="s">
        <v>146</v>
      </c>
      <c r="F263" s="142" t="s">
        <v>311</v>
      </c>
      <c r="I263" s="126"/>
      <c r="L263" s="18"/>
      <c r="M263" s="127"/>
      <c r="T263" s="45"/>
      <c r="AT263" s="2" t="s">
        <v>146</v>
      </c>
      <c r="AU263" s="2" t="s">
        <v>82</v>
      </c>
    </row>
    <row r="264" spans="2:65" s="17" customFormat="1" ht="44.25" customHeight="1">
      <c r="B264" s="18"/>
      <c r="C264" s="111" t="s">
        <v>273</v>
      </c>
      <c r="D264" s="111" t="s">
        <v>118</v>
      </c>
      <c r="E264" s="112" t="s">
        <v>313</v>
      </c>
      <c r="F264" s="113" t="s">
        <v>314</v>
      </c>
      <c r="G264" s="114" t="s">
        <v>204</v>
      </c>
      <c r="H264" s="115">
        <v>74</v>
      </c>
      <c r="I264" s="116"/>
      <c r="J264" s="117">
        <f>ROUND(I264*H264,2)</f>
        <v>0</v>
      </c>
      <c r="K264" s="113" t="s">
        <v>144</v>
      </c>
      <c r="L264" s="18"/>
      <c r="M264" s="118" t="s">
        <v>1</v>
      </c>
      <c r="N264" s="119" t="s">
        <v>40</v>
      </c>
      <c r="P264" s="120">
        <f>O264*H264</f>
        <v>0</v>
      </c>
      <c r="Q264" s="120">
        <v>0</v>
      </c>
      <c r="R264" s="120">
        <f>Q264*H264</f>
        <v>0</v>
      </c>
      <c r="S264" s="120">
        <v>0</v>
      </c>
      <c r="T264" s="121">
        <f>S264*H264</f>
        <v>0</v>
      </c>
      <c r="AR264" s="122" t="s">
        <v>120</v>
      </c>
      <c r="AT264" s="122" t="s">
        <v>118</v>
      </c>
      <c r="AU264" s="122" t="s">
        <v>82</v>
      </c>
      <c r="AY264" s="2" t="s">
        <v>121</v>
      </c>
      <c r="BE264" s="123">
        <f>IF(N264="základní",J264,0)</f>
        <v>0</v>
      </c>
      <c r="BF264" s="123">
        <f>IF(N264="snížená",J264,0)</f>
        <v>0</v>
      </c>
      <c r="BG264" s="123">
        <f>IF(N264="zákl. přenesená",J264,0)</f>
        <v>0</v>
      </c>
      <c r="BH264" s="123">
        <f>IF(N264="sníž. přenesená",J264,0)</f>
        <v>0</v>
      </c>
      <c r="BI264" s="123">
        <f>IF(N264="nulová",J264,0)</f>
        <v>0</v>
      </c>
      <c r="BJ264" s="2" t="s">
        <v>81</v>
      </c>
      <c r="BK264" s="123">
        <f>ROUND(I264*H264,2)</f>
        <v>0</v>
      </c>
      <c r="BL264" s="2" t="s">
        <v>120</v>
      </c>
      <c r="BM264" s="122" t="s">
        <v>427</v>
      </c>
    </row>
    <row r="265" spans="2:65" s="17" customFormat="1" ht="29.25">
      <c r="B265" s="18"/>
      <c r="D265" s="124" t="s">
        <v>122</v>
      </c>
      <c r="F265" s="125" t="s">
        <v>315</v>
      </c>
      <c r="I265" s="126"/>
      <c r="L265" s="18"/>
      <c r="M265" s="127"/>
      <c r="T265" s="45"/>
      <c r="AT265" s="2" t="s">
        <v>122</v>
      </c>
      <c r="AU265" s="2" t="s">
        <v>82</v>
      </c>
    </row>
    <row r="266" spans="2:65" s="17" customFormat="1">
      <c r="B266" s="18"/>
      <c r="D266" s="141" t="s">
        <v>146</v>
      </c>
      <c r="F266" s="142" t="s">
        <v>316</v>
      </c>
      <c r="I266" s="126"/>
      <c r="L266" s="18"/>
      <c r="M266" s="127"/>
      <c r="T266" s="45"/>
      <c r="AT266" s="2" t="s">
        <v>146</v>
      </c>
      <c r="AU266" s="2" t="s">
        <v>82</v>
      </c>
    </row>
    <row r="267" spans="2:65" s="128" customFormat="1" ht="22.9" customHeight="1">
      <c r="B267" s="129"/>
      <c r="D267" s="130" t="s">
        <v>74</v>
      </c>
      <c r="E267" s="139" t="s">
        <v>317</v>
      </c>
      <c r="F267" s="139" t="s">
        <v>318</v>
      </c>
      <c r="I267" s="132"/>
      <c r="J267" s="140">
        <f>BK267</f>
        <v>0</v>
      </c>
      <c r="L267" s="129"/>
      <c r="M267" s="134"/>
      <c r="P267" s="135">
        <f>SUM(P268:P279)</f>
        <v>0</v>
      </c>
      <c r="R267" s="135">
        <f>SUM(R268:R279)</f>
        <v>0</v>
      </c>
      <c r="T267" s="136">
        <f>SUM(T268:T279)</f>
        <v>0</v>
      </c>
      <c r="AR267" s="130" t="s">
        <v>81</v>
      </c>
      <c r="AT267" s="137" t="s">
        <v>74</v>
      </c>
      <c r="AU267" s="137" t="s">
        <v>81</v>
      </c>
      <c r="AY267" s="130" t="s">
        <v>121</v>
      </c>
      <c r="BK267" s="138">
        <f>SUM(BK268:BK279)</f>
        <v>0</v>
      </c>
    </row>
    <row r="268" spans="2:65" s="17" customFormat="1" ht="24.2" customHeight="1">
      <c r="B268" s="18"/>
      <c r="C268" s="111" t="s">
        <v>278</v>
      </c>
      <c r="D268" s="111" t="s">
        <v>118</v>
      </c>
      <c r="E268" s="112" t="s">
        <v>319</v>
      </c>
      <c r="F268" s="113" t="s">
        <v>320</v>
      </c>
      <c r="G268" s="114" t="s">
        <v>204</v>
      </c>
      <c r="H268" s="115">
        <v>307</v>
      </c>
      <c r="I268" s="116"/>
      <c r="J268" s="117">
        <f>ROUND(I268*H268,2)</f>
        <v>0</v>
      </c>
      <c r="K268" s="113" t="s">
        <v>144</v>
      </c>
      <c r="L268" s="18"/>
      <c r="M268" s="118" t="s">
        <v>1</v>
      </c>
      <c r="N268" s="119" t="s">
        <v>40</v>
      </c>
      <c r="P268" s="120">
        <f>O268*H268</f>
        <v>0</v>
      </c>
      <c r="Q268" s="120">
        <v>0</v>
      </c>
      <c r="R268" s="120">
        <f>Q268*H268</f>
        <v>0</v>
      </c>
      <c r="S268" s="120">
        <v>0</v>
      </c>
      <c r="T268" s="121">
        <f>S268*H268</f>
        <v>0</v>
      </c>
      <c r="AR268" s="122" t="s">
        <v>120</v>
      </c>
      <c r="AT268" s="122" t="s">
        <v>118</v>
      </c>
      <c r="AU268" s="122" t="s">
        <v>82</v>
      </c>
      <c r="AY268" s="2" t="s">
        <v>121</v>
      </c>
      <c r="BE268" s="123">
        <f>IF(N268="základní",J268,0)</f>
        <v>0</v>
      </c>
      <c r="BF268" s="123">
        <f>IF(N268="snížená",J268,0)</f>
        <v>0</v>
      </c>
      <c r="BG268" s="123">
        <f>IF(N268="zákl. přenesená",J268,0)</f>
        <v>0</v>
      </c>
      <c r="BH268" s="123">
        <f>IF(N268="sníž. přenesená",J268,0)</f>
        <v>0</v>
      </c>
      <c r="BI268" s="123">
        <f>IF(N268="nulová",J268,0)</f>
        <v>0</v>
      </c>
      <c r="BJ268" s="2" t="s">
        <v>81</v>
      </c>
      <c r="BK268" s="123">
        <f>ROUND(I268*H268,2)</f>
        <v>0</v>
      </c>
      <c r="BL268" s="2" t="s">
        <v>120</v>
      </c>
      <c r="BM268" s="122" t="s">
        <v>428</v>
      </c>
    </row>
    <row r="269" spans="2:65" s="17" customFormat="1" ht="39">
      <c r="B269" s="18"/>
      <c r="D269" s="124" t="s">
        <v>122</v>
      </c>
      <c r="F269" s="125" t="s">
        <v>321</v>
      </c>
      <c r="I269" s="126"/>
      <c r="L269" s="18"/>
      <c r="M269" s="127"/>
      <c r="T269" s="45"/>
      <c r="AT269" s="2" t="s">
        <v>122</v>
      </c>
      <c r="AU269" s="2" t="s">
        <v>82</v>
      </c>
    </row>
    <row r="270" spans="2:65" s="17" customFormat="1">
      <c r="B270" s="18"/>
      <c r="D270" s="141" t="s">
        <v>146</v>
      </c>
      <c r="F270" s="142" t="s">
        <v>322</v>
      </c>
      <c r="I270" s="126"/>
      <c r="L270" s="18"/>
      <c r="M270" s="127"/>
      <c r="T270" s="45"/>
      <c r="AT270" s="2" t="s">
        <v>146</v>
      </c>
      <c r="AU270" s="2" t="s">
        <v>82</v>
      </c>
    </row>
    <row r="271" spans="2:65" s="17" customFormat="1" ht="33" customHeight="1">
      <c r="B271" s="18"/>
      <c r="C271" s="111" t="s">
        <v>284</v>
      </c>
      <c r="D271" s="111" t="s">
        <v>118</v>
      </c>
      <c r="E271" s="112" t="s">
        <v>323</v>
      </c>
      <c r="F271" s="113" t="s">
        <v>324</v>
      </c>
      <c r="G271" s="114" t="s">
        <v>204</v>
      </c>
      <c r="H271" s="115">
        <v>307</v>
      </c>
      <c r="I271" s="116"/>
      <c r="J271" s="117">
        <f>ROUND(I271*H271,2)</f>
        <v>0</v>
      </c>
      <c r="K271" s="113" t="s">
        <v>144</v>
      </c>
      <c r="L271" s="18"/>
      <c r="M271" s="118" t="s">
        <v>1</v>
      </c>
      <c r="N271" s="119" t="s">
        <v>40</v>
      </c>
      <c r="P271" s="120">
        <f>O271*H271</f>
        <v>0</v>
      </c>
      <c r="Q271" s="120">
        <v>0</v>
      </c>
      <c r="R271" s="120">
        <f>Q271*H271</f>
        <v>0</v>
      </c>
      <c r="S271" s="120">
        <v>0</v>
      </c>
      <c r="T271" s="121">
        <f>S271*H271</f>
        <v>0</v>
      </c>
      <c r="AR271" s="122" t="s">
        <v>120</v>
      </c>
      <c r="AT271" s="122" t="s">
        <v>118</v>
      </c>
      <c r="AU271" s="122" t="s">
        <v>82</v>
      </c>
      <c r="AY271" s="2" t="s">
        <v>121</v>
      </c>
      <c r="BE271" s="123">
        <f>IF(N271="základní",J271,0)</f>
        <v>0</v>
      </c>
      <c r="BF271" s="123">
        <f>IF(N271="snížená",J271,0)</f>
        <v>0</v>
      </c>
      <c r="BG271" s="123">
        <f>IF(N271="zákl. přenesená",J271,0)</f>
        <v>0</v>
      </c>
      <c r="BH271" s="123">
        <f>IF(N271="sníž. přenesená",J271,0)</f>
        <v>0</v>
      </c>
      <c r="BI271" s="123">
        <f>IF(N271="nulová",J271,0)</f>
        <v>0</v>
      </c>
      <c r="BJ271" s="2" t="s">
        <v>81</v>
      </c>
      <c r="BK271" s="123">
        <f>ROUND(I271*H271,2)</f>
        <v>0</v>
      </c>
      <c r="BL271" s="2" t="s">
        <v>120</v>
      </c>
      <c r="BM271" s="122" t="s">
        <v>429</v>
      </c>
    </row>
    <row r="272" spans="2:65" s="17" customFormat="1" ht="29.25">
      <c r="B272" s="18"/>
      <c r="D272" s="124" t="s">
        <v>122</v>
      </c>
      <c r="F272" s="125" t="s">
        <v>325</v>
      </c>
      <c r="I272" s="126"/>
      <c r="L272" s="18"/>
      <c r="M272" s="127"/>
      <c r="T272" s="45"/>
      <c r="AT272" s="2" t="s">
        <v>122</v>
      </c>
      <c r="AU272" s="2" t="s">
        <v>82</v>
      </c>
    </row>
    <row r="273" spans="2:65" s="17" customFormat="1">
      <c r="B273" s="18"/>
      <c r="D273" s="141" t="s">
        <v>146</v>
      </c>
      <c r="F273" s="142" t="s">
        <v>326</v>
      </c>
      <c r="I273" s="126"/>
      <c r="L273" s="18"/>
      <c r="M273" s="127"/>
      <c r="T273" s="45"/>
      <c r="AT273" s="2" t="s">
        <v>146</v>
      </c>
      <c r="AU273" s="2" t="s">
        <v>82</v>
      </c>
    </row>
    <row r="274" spans="2:65" s="17" customFormat="1" ht="33" customHeight="1">
      <c r="B274" s="18"/>
      <c r="C274" s="111" t="s">
        <v>289</v>
      </c>
      <c r="D274" s="111" t="s">
        <v>118</v>
      </c>
      <c r="E274" s="112" t="s">
        <v>327</v>
      </c>
      <c r="F274" s="113" t="s">
        <v>328</v>
      </c>
      <c r="G274" s="114" t="s">
        <v>204</v>
      </c>
      <c r="H274" s="115">
        <v>307</v>
      </c>
      <c r="I274" s="116"/>
      <c r="J274" s="117">
        <f>ROUND(I274*H274,2)</f>
        <v>0</v>
      </c>
      <c r="K274" s="113" t="s">
        <v>144</v>
      </c>
      <c r="L274" s="18"/>
      <c r="M274" s="118" t="s">
        <v>1</v>
      </c>
      <c r="N274" s="119" t="s">
        <v>40</v>
      </c>
      <c r="P274" s="120">
        <f>O274*H274</f>
        <v>0</v>
      </c>
      <c r="Q274" s="120">
        <v>0</v>
      </c>
      <c r="R274" s="120">
        <f>Q274*H274</f>
        <v>0</v>
      </c>
      <c r="S274" s="120">
        <v>0</v>
      </c>
      <c r="T274" s="121">
        <f>S274*H274</f>
        <v>0</v>
      </c>
      <c r="AR274" s="122" t="s">
        <v>120</v>
      </c>
      <c r="AT274" s="122" t="s">
        <v>118</v>
      </c>
      <c r="AU274" s="122" t="s">
        <v>82</v>
      </c>
      <c r="AY274" s="2" t="s">
        <v>121</v>
      </c>
      <c r="BE274" s="123">
        <f>IF(N274="základní",J274,0)</f>
        <v>0</v>
      </c>
      <c r="BF274" s="123">
        <f>IF(N274="snížená",J274,0)</f>
        <v>0</v>
      </c>
      <c r="BG274" s="123">
        <f>IF(N274="zákl. přenesená",J274,0)</f>
        <v>0</v>
      </c>
      <c r="BH274" s="123">
        <f>IF(N274="sníž. přenesená",J274,0)</f>
        <v>0</v>
      </c>
      <c r="BI274" s="123">
        <f>IF(N274="nulová",J274,0)</f>
        <v>0</v>
      </c>
      <c r="BJ274" s="2" t="s">
        <v>81</v>
      </c>
      <c r="BK274" s="123">
        <f>ROUND(I274*H274,2)</f>
        <v>0</v>
      </c>
      <c r="BL274" s="2" t="s">
        <v>120</v>
      </c>
      <c r="BM274" s="122" t="s">
        <v>430</v>
      </c>
    </row>
    <row r="275" spans="2:65" s="17" customFormat="1" ht="29.25">
      <c r="B275" s="18"/>
      <c r="D275" s="124" t="s">
        <v>122</v>
      </c>
      <c r="F275" s="125" t="s">
        <v>329</v>
      </c>
      <c r="I275" s="126"/>
      <c r="L275" s="18"/>
      <c r="M275" s="127"/>
      <c r="T275" s="45"/>
      <c r="AT275" s="2" t="s">
        <v>122</v>
      </c>
      <c r="AU275" s="2" t="s">
        <v>82</v>
      </c>
    </row>
    <row r="276" spans="2:65" s="17" customFormat="1">
      <c r="B276" s="18"/>
      <c r="D276" s="141" t="s">
        <v>146</v>
      </c>
      <c r="F276" s="142" t="s">
        <v>330</v>
      </c>
      <c r="I276" s="126"/>
      <c r="L276" s="18"/>
      <c r="M276" s="127"/>
      <c r="T276" s="45"/>
      <c r="AT276" s="2" t="s">
        <v>146</v>
      </c>
      <c r="AU276" s="2" t="s">
        <v>82</v>
      </c>
    </row>
    <row r="277" spans="2:65" s="17" customFormat="1" ht="33" customHeight="1">
      <c r="B277" s="18"/>
      <c r="C277" s="111" t="s">
        <v>292</v>
      </c>
      <c r="D277" s="111" t="s">
        <v>118</v>
      </c>
      <c r="E277" s="112" t="s">
        <v>331</v>
      </c>
      <c r="F277" s="113" t="s">
        <v>332</v>
      </c>
      <c r="G277" s="114" t="s">
        <v>204</v>
      </c>
      <c r="H277" s="115">
        <v>307</v>
      </c>
      <c r="I277" s="116"/>
      <c r="J277" s="117">
        <f>ROUND(I277*H277,2)</f>
        <v>0</v>
      </c>
      <c r="K277" s="113" t="s">
        <v>144</v>
      </c>
      <c r="L277" s="18"/>
      <c r="M277" s="118" t="s">
        <v>1</v>
      </c>
      <c r="N277" s="119" t="s">
        <v>40</v>
      </c>
      <c r="P277" s="120">
        <f>O277*H277</f>
        <v>0</v>
      </c>
      <c r="Q277" s="120">
        <v>0</v>
      </c>
      <c r="R277" s="120">
        <f>Q277*H277</f>
        <v>0</v>
      </c>
      <c r="S277" s="120">
        <v>0</v>
      </c>
      <c r="T277" s="121">
        <f>S277*H277</f>
        <v>0</v>
      </c>
      <c r="AR277" s="122" t="s">
        <v>120</v>
      </c>
      <c r="AT277" s="122" t="s">
        <v>118</v>
      </c>
      <c r="AU277" s="122" t="s">
        <v>82</v>
      </c>
      <c r="AY277" s="2" t="s">
        <v>121</v>
      </c>
      <c r="BE277" s="123">
        <f>IF(N277="základní",J277,0)</f>
        <v>0</v>
      </c>
      <c r="BF277" s="123">
        <f>IF(N277="snížená",J277,0)</f>
        <v>0</v>
      </c>
      <c r="BG277" s="123">
        <f>IF(N277="zákl. přenesená",J277,0)</f>
        <v>0</v>
      </c>
      <c r="BH277" s="123">
        <f>IF(N277="sníž. přenesená",J277,0)</f>
        <v>0</v>
      </c>
      <c r="BI277" s="123">
        <f>IF(N277="nulová",J277,0)</f>
        <v>0</v>
      </c>
      <c r="BJ277" s="2" t="s">
        <v>81</v>
      </c>
      <c r="BK277" s="123">
        <f>ROUND(I277*H277,2)</f>
        <v>0</v>
      </c>
      <c r="BL277" s="2" t="s">
        <v>120</v>
      </c>
      <c r="BM277" s="122" t="s">
        <v>431</v>
      </c>
    </row>
    <row r="278" spans="2:65" s="17" customFormat="1" ht="39">
      <c r="B278" s="18"/>
      <c r="D278" s="124" t="s">
        <v>122</v>
      </c>
      <c r="F278" s="125" t="s">
        <v>333</v>
      </c>
      <c r="I278" s="126"/>
      <c r="L278" s="18"/>
      <c r="M278" s="127"/>
      <c r="T278" s="45"/>
      <c r="AT278" s="2" t="s">
        <v>122</v>
      </c>
      <c r="AU278" s="2" t="s">
        <v>82</v>
      </c>
    </row>
    <row r="279" spans="2:65" s="17" customFormat="1">
      <c r="B279" s="18"/>
      <c r="D279" s="141" t="s">
        <v>146</v>
      </c>
      <c r="F279" s="142" t="s">
        <v>334</v>
      </c>
      <c r="I279" s="126"/>
      <c r="L279" s="18"/>
      <c r="M279" s="127"/>
      <c r="T279" s="45"/>
      <c r="AT279" s="2" t="s">
        <v>146</v>
      </c>
      <c r="AU279" s="2" t="s">
        <v>82</v>
      </c>
    </row>
    <row r="280" spans="2:65" s="128" customFormat="1" ht="25.9" customHeight="1">
      <c r="B280" s="129"/>
      <c r="D280" s="130" t="s">
        <v>74</v>
      </c>
      <c r="E280" s="131" t="s">
        <v>335</v>
      </c>
      <c r="F280" s="131" t="s">
        <v>336</v>
      </c>
      <c r="I280" s="132"/>
      <c r="J280" s="133">
        <f>BK280</f>
        <v>0</v>
      </c>
      <c r="L280" s="129"/>
      <c r="M280" s="134"/>
      <c r="P280" s="135">
        <f>P281+P285+P289+P293</f>
        <v>0</v>
      </c>
      <c r="R280" s="135">
        <f>R281+R285+R289+R293</f>
        <v>0</v>
      </c>
      <c r="T280" s="136">
        <f>T281+T285+T289+T293</f>
        <v>0</v>
      </c>
      <c r="AR280" s="130" t="s">
        <v>125</v>
      </c>
      <c r="AT280" s="137" t="s">
        <v>74</v>
      </c>
      <c r="AU280" s="137" t="s">
        <v>75</v>
      </c>
      <c r="AY280" s="130" t="s">
        <v>121</v>
      </c>
      <c r="BK280" s="138">
        <f>BK281+BK285+BK289+BK293</f>
        <v>0</v>
      </c>
    </row>
    <row r="281" spans="2:65" s="128" customFormat="1" ht="22.9" customHeight="1">
      <c r="B281" s="129"/>
      <c r="D281" s="130" t="s">
        <v>74</v>
      </c>
      <c r="E281" s="139" t="s">
        <v>337</v>
      </c>
      <c r="F281" s="139" t="s">
        <v>338</v>
      </c>
      <c r="I281" s="132"/>
      <c r="J281" s="140">
        <f>BK281</f>
        <v>0</v>
      </c>
      <c r="L281" s="129"/>
      <c r="M281" s="134"/>
      <c r="P281" s="135">
        <f>SUM(P282:P284)</f>
        <v>0</v>
      </c>
      <c r="R281" s="135">
        <f>SUM(R282:R284)</f>
        <v>0</v>
      </c>
      <c r="T281" s="136">
        <f>SUM(T282:T284)</f>
        <v>0</v>
      </c>
      <c r="AR281" s="130" t="s">
        <v>125</v>
      </c>
      <c r="AT281" s="137" t="s">
        <v>74</v>
      </c>
      <c r="AU281" s="137" t="s">
        <v>81</v>
      </c>
      <c r="AY281" s="130" t="s">
        <v>121</v>
      </c>
      <c r="BK281" s="138">
        <f>SUM(BK282:BK284)</f>
        <v>0</v>
      </c>
    </row>
    <row r="282" spans="2:65" s="17" customFormat="1" ht="16.5" customHeight="1">
      <c r="B282" s="18"/>
      <c r="C282" s="111" t="s">
        <v>298</v>
      </c>
      <c r="D282" s="111" t="s">
        <v>118</v>
      </c>
      <c r="E282" s="112" t="s">
        <v>339</v>
      </c>
      <c r="F282" s="113" t="s">
        <v>338</v>
      </c>
      <c r="G282" s="114" t="s">
        <v>340</v>
      </c>
      <c r="H282" s="115">
        <v>1</v>
      </c>
      <c r="I282" s="116"/>
      <c r="J282" s="117">
        <f>ROUND(I282*H282,2)</f>
        <v>0</v>
      </c>
      <c r="K282" s="113" t="s">
        <v>144</v>
      </c>
      <c r="L282" s="18"/>
      <c r="M282" s="118" t="s">
        <v>1</v>
      </c>
      <c r="N282" s="119" t="s">
        <v>40</v>
      </c>
      <c r="P282" s="120">
        <f>O282*H282</f>
        <v>0</v>
      </c>
      <c r="Q282" s="120">
        <v>0</v>
      </c>
      <c r="R282" s="120">
        <f>Q282*H282</f>
        <v>0</v>
      </c>
      <c r="S282" s="120">
        <v>0</v>
      </c>
      <c r="T282" s="121">
        <f>S282*H282</f>
        <v>0</v>
      </c>
      <c r="AR282" s="122" t="s">
        <v>341</v>
      </c>
      <c r="AT282" s="122" t="s">
        <v>118</v>
      </c>
      <c r="AU282" s="122" t="s">
        <v>82</v>
      </c>
      <c r="AY282" s="2" t="s">
        <v>121</v>
      </c>
      <c r="BE282" s="123">
        <f>IF(N282="základní",J282,0)</f>
        <v>0</v>
      </c>
      <c r="BF282" s="123">
        <f>IF(N282="snížená",J282,0)</f>
        <v>0</v>
      </c>
      <c r="BG282" s="123">
        <f>IF(N282="zákl. přenesená",J282,0)</f>
        <v>0</v>
      </c>
      <c r="BH282" s="123">
        <f>IF(N282="sníž. přenesená",J282,0)</f>
        <v>0</v>
      </c>
      <c r="BI282" s="123">
        <f>IF(N282="nulová",J282,0)</f>
        <v>0</v>
      </c>
      <c r="BJ282" s="2" t="s">
        <v>81</v>
      </c>
      <c r="BK282" s="123">
        <f>ROUND(I282*H282,2)</f>
        <v>0</v>
      </c>
      <c r="BL282" s="2" t="s">
        <v>341</v>
      </c>
      <c r="BM282" s="122" t="s">
        <v>432</v>
      </c>
    </row>
    <row r="283" spans="2:65" s="17" customFormat="1">
      <c r="B283" s="18"/>
      <c r="D283" s="124" t="s">
        <v>122</v>
      </c>
      <c r="F283" s="125" t="s">
        <v>338</v>
      </c>
      <c r="I283" s="126"/>
      <c r="L283" s="18"/>
      <c r="M283" s="127"/>
      <c r="T283" s="45"/>
      <c r="AT283" s="2" t="s">
        <v>122</v>
      </c>
      <c r="AU283" s="2" t="s">
        <v>82</v>
      </c>
    </row>
    <row r="284" spans="2:65" s="17" customFormat="1">
      <c r="B284" s="18"/>
      <c r="D284" s="141" t="s">
        <v>146</v>
      </c>
      <c r="F284" s="142" t="s">
        <v>342</v>
      </c>
      <c r="I284" s="126"/>
      <c r="L284" s="18"/>
      <c r="M284" s="127"/>
      <c r="T284" s="45"/>
      <c r="AT284" s="2" t="s">
        <v>146</v>
      </c>
      <c r="AU284" s="2" t="s">
        <v>82</v>
      </c>
    </row>
    <row r="285" spans="2:65" s="128" customFormat="1" ht="22.9" customHeight="1">
      <c r="B285" s="129"/>
      <c r="D285" s="130" t="s">
        <v>74</v>
      </c>
      <c r="E285" s="139" t="s">
        <v>343</v>
      </c>
      <c r="F285" s="139" t="s">
        <v>344</v>
      </c>
      <c r="I285" s="132"/>
      <c r="J285" s="140">
        <f>BK285</f>
        <v>0</v>
      </c>
      <c r="L285" s="129"/>
      <c r="M285" s="134"/>
      <c r="P285" s="135">
        <f>SUM(P286:P288)</f>
        <v>0</v>
      </c>
      <c r="R285" s="135">
        <f>SUM(R286:R288)</f>
        <v>0</v>
      </c>
      <c r="T285" s="136">
        <f>SUM(T286:T288)</f>
        <v>0</v>
      </c>
      <c r="AR285" s="130" t="s">
        <v>125</v>
      </c>
      <c r="AT285" s="137" t="s">
        <v>74</v>
      </c>
      <c r="AU285" s="137" t="s">
        <v>81</v>
      </c>
      <c r="AY285" s="130" t="s">
        <v>121</v>
      </c>
      <c r="BK285" s="138">
        <f>SUM(BK286:BK288)</f>
        <v>0</v>
      </c>
    </row>
    <row r="286" spans="2:65" s="17" customFormat="1" ht="16.5" customHeight="1">
      <c r="B286" s="18"/>
      <c r="C286" s="111" t="s">
        <v>303</v>
      </c>
      <c r="D286" s="111" t="s">
        <v>118</v>
      </c>
      <c r="E286" s="112" t="s">
        <v>345</v>
      </c>
      <c r="F286" s="113" t="s">
        <v>344</v>
      </c>
      <c r="G286" s="114" t="s">
        <v>340</v>
      </c>
      <c r="H286" s="115">
        <v>1</v>
      </c>
      <c r="I286" s="116"/>
      <c r="J286" s="117">
        <f>ROUND(I286*H286,2)</f>
        <v>0</v>
      </c>
      <c r="K286" s="113" t="s">
        <v>144</v>
      </c>
      <c r="L286" s="18"/>
      <c r="M286" s="118" t="s">
        <v>1</v>
      </c>
      <c r="N286" s="119" t="s">
        <v>40</v>
      </c>
      <c r="P286" s="120">
        <f>O286*H286</f>
        <v>0</v>
      </c>
      <c r="Q286" s="120">
        <v>0</v>
      </c>
      <c r="R286" s="120">
        <f>Q286*H286</f>
        <v>0</v>
      </c>
      <c r="S286" s="120">
        <v>0</v>
      </c>
      <c r="T286" s="121">
        <f>S286*H286</f>
        <v>0</v>
      </c>
      <c r="AR286" s="122" t="s">
        <v>341</v>
      </c>
      <c r="AT286" s="122" t="s">
        <v>118</v>
      </c>
      <c r="AU286" s="122" t="s">
        <v>82</v>
      </c>
      <c r="AY286" s="2" t="s">
        <v>121</v>
      </c>
      <c r="BE286" s="123">
        <f>IF(N286="základní",J286,0)</f>
        <v>0</v>
      </c>
      <c r="BF286" s="123">
        <f>IF(N286="snížená",J286,0)</f>
        <v>0</v>
      </c>
      <c r="BG286" s="123">
        <f>IF(N286="zákl. přenesená",J286,0)</f>
        <v>0</v>
      </c>
      <c r="BH286" s="123">
        <f>IF(N286="sníž. přenesená",J286,0)</f>
        <v>0</v>
      </c>
      <c r="BI286" s="123">
        <f>IF(N286="nulová",J286,0)</f>
        <v>0</v>
      </c>
      <c r="BJ286" s="2" t="s">
        <v>81</v>
      </c>
      <c r="BK286" s="123">
        <f>ROUND(I286*H286,2)</f>
        <v>0</v>
      </c>
      <c r="BL286" s="2" t="s">
        <v>341</v>
      </c>
      <c r="BM286" s="122" t="s">
        <v>433</v>
      </c>
    </row>
    <row r="287" spans="2:65" s="17" customFormat="1">
      <c r="B287" s="18"/>
      <c r="D287" s="124" t="s">
        <v>122</v>
      </c>
      <c r="F287" s="125" t="s">
        <v>344</v>
      </c>
      <c r="I287" s="126"/>
      <c r="L287" s="18"/>
      <c r="M287" s="127"/>
      <c r="T287" s="45"/>
      <c r="AT287" s="2" t="s">
        <v>122</v>
      </c>
      <c r="AU287" s="2" t="s">
        <v>82</v>
      </c>
    </row>
    <row r="288" spans="2:65" s="17" customFormat="1">
      <c r="B288" s="18"/>
      <c r="D288" s="141" t="s">
        <v>146</v>
      </c>
      <c r="F288" s="142" t="s">
        <v>346</v>
      </c>
      <c r="I288" s="126"/>
      <c r="L288" s="18"/>
      <c r="M288" s="127"/>
      <c r="T288" s="45"/>
      <c r="AT288" s="2" t="s">
        <v>146</v>
      </c>
      <c r="AU288" s="2" t="s">
        <v>82</v>
      </c>
    </row>
    <row r="289" spans="2:65" s="128" customFormat="1" ht="22.9" customHeight="1">
      <c r="B289" s="129"/>
      <c r="D289" s="130" t="s">
        <v>74</v>
      </c>
      <c r="E289" s="139" t="s">
        <v>347</v>
      </c>
      <c r="F289" s="139" t="s">
        <v>348</v>
      </c>
      <c r="I289" s="132"/>
      <c r="J289" s="140">
        <f>BK289</f>
        <v>0</v>
      </c>
      <c r="L289" s="129"/>
      <c r="M289" s="134"/>
      <c r="P289" s="135">
        <f>SUM(P290:P292)</f>
        <v>0</v>
      </c>
      <c r="R289" s="135">
        <f>SUM(R290:R292)</f>
        <v>0</v>
      </c>
      <c r="T289" s="136">
        <f>SUM(T290:T292)</f>
        <v>0</v>
      </c>
      <c r="AR289" s="130" t="s">
        <v>125</v>
      </c>
      <c r="AT289" s="137" t="s">
        <v>74</v>
      </c>
      <c r="AU289" s="137" t="s">
        <v>81</v>
      </c>
      <c r="AY289" s="130" t="s">
        <v>121</v>
      </c>
      <c r="BK289" s="138">
        <f>SUM(BK290:BK292)</f>
        <v>0</v>
      </c>
    </row>
    <row r="290" spans="2:65" s="17" customFormat="1" ht="16.5" customHeight="1">
      <c r="B290" s="18"/>
      <c r="C290" s="111" t="s">
        <v>308</v>
      </c>
      <c r="D290" s="111" t="s">
        <v>118</v>
      </c>
      <c r="E290" s="112" t="s">
        <v>349</v>
      </c>
      <c r="F290" s="113" t="s">
        <v>348</v>
      </c>
      <c r="G290" s="114" t="s">
        <v>340</v>
      </c>
      <c r="H290" s="115">
        <v>1</v>
      </c>
      <c r="I290" s="116"/>
      <c r="J290" s="117">
        <f>ROUND(I290*H290,2)</f>
        <v>0</v>
      </c>
      <c r="K290" s="113" t="s">
        <v>144</v>
      </c>
      <c r="L290" s="18"/>
      <c r="M290" s="118" t="s">
        <v>1</v>
      </c>
      <c r="N290" s="119" t="s">
        <v>40</v>
      </c>
      <c r="P290" s="120">
        <f>O290*H290</f>
        <v>0</v>
      </c>
      <c r="Q290" s="120">
        <v>0</v>
      </c>
      <c r="R290" s="120">
        <f>Q290*H290</f>
        <v>0</v>
      </c>
      <c r="S290" s="120">
        <v>0</v>
      </c>
      <c r="T290" s="121">
        <f>S290*H290</f>
        <v>0</v>
      </c>
      <c r="AR290" s="122" t="s">
        <v>341</v>
      </c>
      <c r="AT290" s="122" t="s">
        <v>118</v>
      </c>
      <c r="AU290" s="122" t="s">
        <v>82</v>
      </c>
      <c r="AY290" s="2" t="s">
        <v>121</v>
      </c>
      <c r="BE290" s="123">
        <f>IF(N290="základní",J290,0)</f>
        <v>0</v>
      </c>
      <c r="BF290" s="123">
        <f>IF(N290="snížená",J290,0)</f>
        <v>0</v>
      </c>
      <c r="BG290" s="123">
        <f>IF(N290="zákl. přenesená",J290,0)</f>
        <v>0</v>
      </c>
      <c r="BH290" s="123">
        <f>IF(N290="sníž. přenesená",J290,0)</f>
        <v>0</v>
      </c>
      <c r="BI290" s="123">
        <f>IF(N290="nulová",J290,0)</f>
        <v>0</v>
      </c>
      <c r="BJ290" s="2" t="s">
        <v>81</v>
      </c>
      <c r="BK290" s="123">
        <f>ROUND(I290*H290,2)</f>
        <v>0</v>
      </c>
      <c r="BL290" s="2" t="s">
        <v>341</v>
      </c>
      <c r="BM290" s="122" t="s">
        <v>434</v>
      </c>
    </row>
    <row r="291" spans="2:65" s="17" customFormat="1">
      <c r="B291" s="18"/>
      <c r="D291" s="124" t="s">
        <v>122</v>
      </c>
      <c r="F291" s="125" t="s">
        <v>348</v>
      </c>
      <c r="I291" s="126"/>
      <c r="L291" s="18"/>
      <c r="M291" s="127"/>
      <c r="T291" s="45"/>
      <c r="AT291" s="2" t="s">
        <v>122</v>
      </c>
      <c r="AU291" s="2" t="s">
        <v>82</v>
      </c>
    </row>
    <row r="292" spans="2:65" s="17" customFormat="1">
      <c r="B292" s="18"/>
      <c r="D292" s="141" t="s">
        <v>146</v>
      </c>
      <c r="F292" s="142" t="s">
        <v>350</v>
      </c>
      <c r="I292" s="126"/>
      <c r="L292" s="18"/>
      <c r="M292" s="127"/>
      <c r="T292" s="45"/>
      <c r="AT292" s="2" t="s">
        <v>146</v>
      </c>
      <c r="AU292" s="2" t="s">
        <v>82</v>
      </c>
    </row>
    <row r="293" spans="2:65" s="128" customFormat="1" ht="22.9" customHeight="1">
      <c r="B293" s="129"/>
      <c r="D293" s="130" t="s">
        <v>74</v>
      </c>
      <c r="E293" s="139" t="s">
        <v>351</v>
      </c>
      <c r="F293" s="139" t="s">
        <v>352</v>
      </c>
      <c r="I293" s="132"/>
      <c r="J293" s="140">
        <f>BK293</f>
        <v>0</v>
      </c>
      <c r="L293" s="129"/>
      <c r="M293" s="134"/>
      <c r="P293" s="135">
        <f>SUM(P294:P296)</f>
        <v>0</v>
      </c>
      <c r="R293" s="135">
        <f>SUM(R294:R296)</f>
        <v>0</v>
      </c>
      <c r="T293" s="136">
        <f>SUM(T294:T296)</f>
        <v>0</v>
      </c>
      <c r="AR293" s="130" t="s">
        <v>125</v>
      </c>
      <c r="AT293" s="137" t="s">
        <v>74</v>
      </c>
      <c r="AU293" s="137" t="s">
        <v>81</v>
      </c>
      <c r="AY293" s="130" t="s">
        <v>121</v>
      </c>
      <c r="BK293" s="138">
        <f>SUM(BK294:BK296)</f>
        <v>0</v>
      </c>
    </row>
    <row r="294" spans="2:65" s="17" customFormat="1" ht="16.5" customHeight="1">
      <c r="B294" s="18"/>
      <c r="C294" s="111" t="s">
        <v>312</v>
      </c>
      <c r="D294" s="111" t="s">
        <v>118</v>
      </c>
      <c r="E294" s="112" t="s">
        <v>353</v>
      </c>
      <c r="F294" s="113" t="s">
        <v>352</v>
      </c>
      <c r="G294" s="114" t="s">
        <v>340</v>
      </c>
      <c r="H294" s="115">
        <v>1</v>
      </c>
      <c r="I294" s="116"/>
      <c r="J294" s="117">
        <f>ROUND(I294*H294,2)</f>
        <v>0</v>
      </c>
      <c r="K294" s="113" t="s">
        <v>144</v>
      </c>
      <c r="L294" s="18"/>
      <c r="M294" s="118" t="s">
        <v>1</v>
      </c>
      <c r="N294" s="119" t="s">
        <v>40</v>
      </c>
      <c r="P294" s="120">
        <f>O294*H294</f>
        <v>0</v>
      </c>
      <c r="Q294" s="120">
        <v>0</v>
      </c>
      <c r="R294" s="120">
        <f>Q294*H294</f>
        <v>0</v>
      </c>
      <c r="S294" s="120">
        <v>0</v>
      </c>
      <c r="T294" s="121">
        <f>S294*H294</f>
        <v>0</v>
      </c>
      <c r="AR294" s="122" t="s">
        <v>341</v>
      </c>
      <c r="AT294" s="122" t="s">
        <v>118</v>
      </c>
      <c r="AU294" s="122" t="s">
        <v>82</v>
      </c>
      <c r="AY294" s="2" t="s">
        <v>121</v>
      </c>
      <c r="BE294" s="123">
        <f>IF(N294="základní",J294,0)</f>
        <v>0</v>
      </c>
      <c r="BF294" s="123">
        <f>IF(N294="snížená",J294,0)</f>
        <v>0</v>
      </c>
      <c r="BG294" s="123">
        <f>IF(N294="zákl. přenesená",J294,0)</f>
        <v>0</v>
      </c>
      <c r="BH294" s="123">
        <f>IF(N294="sníž. přenesená",J294,0)</f>
        <v>0</v>
      </c>
      <c r="BI294" s="123">
        <f>IF(N294="nulová",J294,0)</f>
        <v>0</v>
      </c>
      <c r="BJ294" s="2" t="s">
        <v>81</v>
      </c>
      <c r="BK294" s="123">
        <f>ROUND(I294*H294,2)</f>
        <v>0</v>
      </c>
      <c r="BL294" s="2" t="s">
        <v>341</v>
      </c>
      <c r="BM294" s="122" t="s">
        <v>435</v>
      </c>
    </row>
    <row r="295" spans="2:65" s="17" customFormat="1">
      <c r="B295" s="18"/>
      <c r="D295" s="124" t="s">
        <v>122</v>
      </c>
      <c r="F295" s="125" t="s">
        <v>352</v>
      </c>
      <c r="I295" s="126"/>
      <c r="L295" s="18"/>
      <c r="M295" s="127"/>
      <c r="T295" s="45"/>
      <c r="AT295" s="2" t="s">
        <v>122</v>
      </c>
      <c r="AU295" s="2" t="s">
        <v>82</v>
      </c>
    </row>
    <row r="296" spans="2:65" s="17" customFormat="1">
      <c r="B296" s="18"/>
      <c r="D296" s="141" t="s">
        <v>146</v>
      </c>
      <c r="F296" s="142" t="s">
        <v>354</v>
      </c>
      <c r="I296" s="126"/>
      <c r="L296" s="18"/>
      <c r="M296" s="169"/>
      <c r="N296" s="170"/>
      <c r="O296" s="170"/>
      <c r="P296" s="170"/>
      <c r="Q296" s="170"/>
      <c r="R296" s="170"/>
      <c r="S296" s="170"/>
      <c r="T296" s="171"/>
      <c r="AT296" s="2" t="s">
        <v>146</v>
      </c>
      <c r="AU296" s="2" t="s">
        <v>82</v>
      </c>
    </row>
    <row r="297" spans="2:65" s="17" customFormat="1" ht="6.95" customHeight="1">
      <c r="B297" s="31"/>
      <c r="C297" s="32"/>
      <c r="D297" s="32"/>
      <c r="E297" s="32"/>
      <c r="F297" s="32"/>
      <c r="G297" s="32"/>
      <c r="H297" s="32"/>
      <c r="I297" s="32"/>
      <c r="J297" s="32"/>
      <c r="K297" s="32"/>
      <c r="L297" s="18"/>
    </row>
  </sheetData>
  <sheetProtection algorithmName="SHA-512" hashValue="BK7tchrq6pXCKLSxqMVAI4eYzNTbz3V10Z+dm3TPBgfQyRxsgBgYe+lfYq1q8EkmdGWR5ZLBkV3voYRmFJflMQ==" saltValue="6qCPYdX289aNsrFEEQE0xw==" spinCount="100000" sheet="1" objects="1" scenarios="1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hyperlinks>
    <hyperlink ref="F133" r:id="rId1" xr:uid="{CAF1FDF1-A876-421B-B210-4195A7796070}"/>
    <hyperlink ref="F136" r:id="rId2" xr:uid="{55C4EF60-1636-4445-BB05-19AD30FFFB1F}"/>
    <hyperlink ref="F139" r:id="rId3" xr:uid="{5942AB5B-6859-43F5-9C67-83B1AA8031A8}"/>
    <hyperlink ref="F142" r:id="rId4" xr:uid="{0C16370B-669D-4BD3-B224-8D6379258A3C}"/>
    <hyperlink ref="F145" r:id="rId5" xr:uid="{D66D73F9-7994-4291-9012-8CDFAA9D7C10}"/>
    <hyperlink ref="F150" r:id="rId6" xr:uid="{BBBAF499-C004-47A0-A7BE-60DFED8D5319}"/>
    <hyperlink ref="F155" r:id="rId7" xr:uid="{B4658710-CB7E-473D-9CB8-A6B1E47C43DC}"/>
    <hyperlink ref="F160" r:id="rId8" xr:uid="{017D9E31-A5EA-4EDA-946B-1CA4F2BCF4C5}"/>
    <hyperlink ref="F163" r:id="rId9" xr:uid="{C28F5E7E-41CF-4F90-A622-D96FBF3FA571}"/>
    <hyperlink ref="F166" r:id="rId10" xr:uid="{47EDB57F-1349-4F36-962E-0312AAF79408}"/>
    <hyperlink ref="F169" r:id="rId11" xr:uid="{97D31AE5-A4AE-46F3-8F6E-DFFE2674C37C}"/>
    <hyperlink ref="F172" r:id="rId12" xr:uid="{DB1FD0B5-2735-4E1F-A002-9DBDB406E123}"/>
    <hyperlink ref="F177" r:id="rId13" xr:uid="{9E2F5216-C308-4497-AE51-8CE1111A3ECE}"/>
    <hyperlink ref="F180" r:id="rId14" xr:uid="{873F5B2C-F81C-4DC8-9C96-A8AFFE1B67EF}"/>
    <hyperlink ref="F186" r:id="rId15" xr:uid="{ED493324-74B6-4FAD-8B43-8E2D7D26D27F}"/>
    <hyperlink ref="F203" r:id="rId16" xr:uid="{6FB73DDA-8551-4ADA-ADD8-33BDA530F487}"/>
    <hyperlink ref="F206" r:id="rId17" xr:uid="{35629C56-926F-4377-93B5-9027AC9C74E8}"/>
    <hyperlink ref="F213" r:id="rId18" xr:uid="{F29BAA05-AD90-439F-A6D5-D4EABF4528E0}"/>
    <hyperlink ref="F219" r:id="rId19" xr:uid="{5C0B1BFF-07C7-483A-ADEB-CB85E320F3AA}"/>
    <hyperlink ref="F226" r:id="rId20" xr:uid="{D851C51D-4FC2-4716-BA2B-0A4B5F2F79B0}"/>
    <hyperlink ref="F229" r:id="rId21" xr:uid="{3788E29E-A1A8-4D7F-86A4-810CFDF64318}"/>
    <hyperlink ref="F232" r:id="rId22" xr:uid="{CF6F32DA-CAEF-42CC-B0BF-F80E1B1574CB}"/>
    <hyperlink ref="F237" r:id="rId23" xr:uid="{5F38924A-07F4-4337-BFF1-C01764A1777C}"/>
    <hyperlink ref="F240" r:id="rId24" xr:uid="{3B3478A7-D293-4753-9DF6-C210BAE6AE98}"/>
    <hyperlink ref="F247" r:id="rId25" xr:uid="{3E403EC8-ACBA-4FF6-8430-2B328D510E51}"/>
    <hyperlink ref="F257" r:id="rId26" xr:uid="{D68AE533-0272-490B-8A82-E3BFBFE438FB}"/>
    <hyperlink ref="F260" r:id="rId27" xr:uid="{FF4013A6-4255-4977-B75E-E8484C765884}"/>
    <hyperlink ref="F263" r:id="rId28" xr:uid="{0B15BD45-B5AD-4EE8-9A08-9576A3E8F9BC}"/>
    <hyperlink ref="F266" r:id="rId29" xr:uid="{CCBF91F3-B2E8-4E24-BF0C-E335862BDEF5}"/>
    <hyperlink ref="F270" r:id="rId30" xr:uid="{13C470E1-F820-494A-BD0A-4F270578E229}"/>
    <hyperlink ref="F273" r:id="rId31" xr:uid="{27E1ED3C-4129-4108-9B04-E2BA6CD40C56}"/>
    <hyperlink ref="F276" r:id="rId32" xr:uid="{6FF5649C-7A8C-4E7B-A15F-3D5E41223B8B}"/>
    <hyperlink ref="F279" r:id="rId33" xr:uid="{CDF70A95-F68A-4502-BE65-F87904F39858}"/>
    <hyperlink ref="F284" r:id="rId34" xr:uid="{4A679175-D25C-49F9-B766-921999D7FBCA}"/>
    <hyperlink ref="F288" r:id="rId35" xr:uid="{57AECBE4-7971-4340-9676-C807729844E4}"/>
    <hyperlink ref="F292" r:id="rId36" xr:uid="{EDEAEC8F-1696-42BC-9540-59478F9D3432}"/>
    <hyperlink ref="F296" r:id="rId37" xr:uid="{42169FB3-FF7C-4AF8-8669-6EB0B7D879A7}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Rekapitulace stavby</vt:lpstr>
      <vt:lpstr>SO 02 - ul. Soukenická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Cernohorsky Dusan</dc:creator>
  <cp:lastModifiedBy>Cernohorsky Dusan</cp:lastModifiedBy>
  <dcterms:created xsi:type="dcterms:W3CDTF">2024-09-19T10:42:55Z</dcterms:created>
  <dcterms:modified xsi:type="dcterms:W3CDTF">2024-09-30T14:13:09Z</dcterms:modified>
</cp:coreProperties>
</file>