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I:\VZ_ZZVZ, VZMR\VZ_2024\VZ dle zák.134_2016\Lokální opravy komunikací na území města Litvínova - ZPŘ\1) Zadávací dokumentace\"/>
    </mc:Choice>
  </mc:AlternateContent>
  <xr:revisionPtr revIDLastSave="0" documentId="13_ncr:1_{3FCD322F-3B99-4832-B20F-81733704B7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24007 - SO.01 - Komunikace" sheetId="2" r:id="rId2"/>
  </sheets>
  <definedNames>
    <definedName name="_xlnm._FilterDatabase" localSheetId="1" hidden="1">'24007 - SO.01 - Komunikace'!$C$124:$K$181</definedName>
    <definedName name="_xlnm.Print_Titles" localSheetId="1">'24007 - SO.01 - Komunikace'!$124:$124</definedName>
    <definedName name="_xlnm.Print_Titles" localSheetId="0">'Rekapitulace stavby'!$92:$92</definedName>
    <definedName name="_xlnm.Print_Area" localSheetId="1">'24007 - SO.01 - Komunikace'!$C$4:$J$39,'24007 - SO.01 - Komunikace'!$C$50:$J$76,'24007 - SO.01 - Komunikace'!$C$82:$J$106,'24007 - SO.01 - Komunikace'!$C$112:$K$181</definedName>
    <definedName name="_xlnm.Print_Area" localSheetId="0">'Rekapitulace stavby'!$D$4:$AO$76,'Rekapitulace stavby'!$C$82:$AQ$96</definedName>
  </definedNames>
  <calcPr calcId="191029"/>
</workbook>
</file>

<file path=xl/calcChain.xml><?xml version="1.0" encoding="utf-8"?>
<calcChain xmlns="http://schemas.openxmlformats.org/spreadsheetml/2006/main">
  <c r="J37" i="2" l="1"/>
  <c r="J36" i="2"/>
  <c r="AY95" i="1"/>
  <c r="J35" i="2"/>
  <c r="AX95" i="1" s="1"/>
  <c r="BI180" i="2"/>
  <c r="BH180" i="2"/>
  <c r="BG180" i="2"/>
  <c r="BF180" i="2"/>
  <c r="T180" i="2"/>
  <c r="T179" i="2"/>
  <c r="T178" i="2"/>
  <c r="R180" i="2"/>
  <c r="R179" i="2"/>
  <c r="R178" i="2"/>
  <c r="P180" i="2"/>
  <c r="P179" i="2" s="1"/>
  <c r="P178" i="2" s="1"/>
  <c r="BI176" i="2"/>
  <c r="BH176" i="2"/>
  <c r="BG176" i="2"/>
  <c r="BF176" i="2"/>
  <c r="T176" i="2"/>
  <c r="T175" i="2"/>
  <c r="R176" i="2"/>
  <c r="R175" i="2" s="1"/>
  <c r="P176" i="2"/>
  <c r="P175" i="2"/>
  <c r="BI172" i="2"/>
  <c r="BH172" i="2"/>
  <c r="BG172" i="2"/>
  <c r="BF172" i="2"/>
  <c r="T172" i="2"/>
  <c r="R172" i="2"/>
  <c r="P172" i="2"/>
  <c r="BI169" i="2"/>
  <c r="BH169" i="2"/>
  <c r="BG169" i="2"/>
  <c r="BF169" i="2"/>
  <c r="T169" i="2"/>
  <c r="R169" i="2"/>
  <c r="P169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BI145" i="2"/>
  <c r="BH145" i="2"/>
  <c r="BG145" i="2"/>
  <c r="BF145" i="2"/>
  <c r="T145" i="2"/>
  <c r="R145" i="2"/>
  <c r="P145" i="2"/>
  <c r="BI142" i="2"/>
  <c r="BH142" i="2"/>
  <c r="BG142" i="2"/>
  <c r="BF142" i="2"/>
  <c r="T142" i="2"/>
  <c r="R142" i="2"/>
  <c r="P142" i="2"/>
  <c r="BI137" i="2"/>
  <c r="BH137" i="2"/>
  <c r="BG137" i="2"/>
  <c r="BF137" i="2"/>
  <c r="F34" i="2" s="1"/>
  <c r="T137" i="2"/>
  <c r="R137" i="2"/>
  <c r="P137" i="2"/>
  <c r="BI133" i="2"/>
  <c r="F37" i="2" s="1"/>
  <c r="BH133" i="2"/>
  <c r="BG133" i="2"/>
  <c r="BF133" i="2"/>
  <c r="J34" i="2" s="1"/>
  <c r="T133" i="2"/>
  <c r="R133" i="2"/>
  <c r="P133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J122" i="2"/>
  <c r="F121" i="2"/>
  <c r="F119" i="2"/>
  <c r="E117" i="2"/>
  <c r="J92" i="2"/>
  <c r="F91" i="2"/>
  <c r="F89" i="2"/>
  <c r="E87" i="2"/>
  <c r="J21" i="2"/>
  <c r="E21" i="2"/>
  <c r="J121" i="2"/>
  <c r="J20" i="2"/>
  <c r="J18" i="2"/>
  <c r="E18" i="2"/>
  <c r="F122" i="2"/>
  <c r="J17" i="2"/>
  <c r="J12" i="2"/>
  <c r="J119" i="2"/>
  <c r="E7" i="2"/>
  <c r="E115" i="2"/>
  <c r="L90" i="1"/>
  <c r="AM90" i="1"/>
  <c r="AM89" i="1"/>
  <c r="L89" i="1"/>
  <c r="AM87" i="1"/>
  <c r="L87" i="1"/>
  <c r="L85" i="1"/>
  <c r="L84" i="1"/>
  <c r="BK142" i="2"/>
  <c r="J133" i="2"/>
  <c r="AS94" i="1"/>
  <c r="F36" i="2"/>
  <c r="BK180" i="2"/>
  <c r="J176" i="2"/>
  <c r="BK169" i="2"/>
  <c r="BK166" i="2"/>
  <c r="BK164" i="2"/>
  <c r="BK159" i="2"/>
  <c r="J151" i="2"/>
  <c r="J142" i="2"/>
  <c r="BK133" i="2"/>
  <c r="J128" i="2"/>
  <c r="F35" i="2"/>
  <c r="J164" i="2"/>
  <c r="J159" i="2"/>
  <c r="BK155" i="2"/>
  <c r="BK151" i="2"/>
  <c r="BK145" i="2"/>
  <c r="J137" i="2"/>
  <c r="BK161" i="2"/>
  <c r="J157" i="2"/>
  <c r="J148" i="2"/>
  <c r="J130" i="2"/>
  <c r="BK128" i="2"/>
  <c r="J180" i="2"/>
  <c r="BK176" i="2"/>
  <c r="BK172" i="2"/>
  <c r="J172" i="2"/>
  <c r="J169" i="2"/>
  <c r="J166" i="2"/>
  <c r="J161" i="2"/>
  <c r="BK157" i="2"/>
  <c r="J155" i="2"/>
  <c r="BK148" i="2"/>
  <c r="J145" i="2"/>
  <c r="BK137" i="2"/>
  <c r="BK130" i="2"/>
  <c r="R132" i="2" l="1"/>
  <c r="R127" i="2"/>
  <c r="BK144" i="2"/>
  <c r="J144" i="2"/>
  <c r="J100" i="2"/>
  <c r="BK154" i="2"/>
  <c r="J154" i="2" s="1"/>
  <c r="J101" i="2" s="1"/>
  <c r="P132" i="2"/>
  <c r="R144" i="2"/>
  <c r="R126" i="2" s="1"/>
  <c r="R125" i="2" s="1"/>
  <c r="T154" i="2"/>
  <c r="BK132" i="2"/>
  <c r="J132" i="2"/>
  <c r="J99" i="2"/>
  <c r="P144" i="2"/>
  <c r="P154" i="2"/>
  <c r="P163" i="2"/>
  <c r="P127" i="2"/>
  <c r="P126" i="2" s="1"/>
  <c r="P125" i="2" s="1"/>
  <c r="AU95" i="1" s="1"/>
  <c r="AU94" i="1" s="1"/>
  <c r="T132" i="2"/>
  <c r="T126" i="2" s="1"/>
  <c r="T125" i="2" s="1"/>
  <c r="R154" i="2"/>
  <c r="R163" i="2"/>
  <c r="BK127" i="2"/>
  <c r="J127" i="2"/>
  <c r="J98" i="2" s="1"/>
  <c r="T127" i="2"/>
  <c r="T144" i="2"/>
  <c r="BK163" i="2"/>
  <c r="J163" i="2"/>
  <c r="J102" i="2"/>
  <c r="T163" i="2"/>
  <c r="BK175" i="2"/>
  <c r="J175" i="2"/>
  <c r="J103" i="2"/>
  <c r="BK179" i="2"/>
  <c r="J179" i="2" s="1"/>
  <c r="J105" i="2" s="1"/>
  <c r="E85" i="2"/>
  <c r="J89" i="2"/>
  <c r="J91" i="2"/>
  <c r="F92" i="2"/>
  <c r="BE128" i="2"/>
  <c r="BE130" i="2"/>
  <c r="BE133" i="2"/>
  <c r="BE137" i="2"/>
  <c r="BE142" i="2"/>
  <c r="BE145" i="2"/>
  <c r="BE148" i="2"/>
  <c r="BE151" i="2"/>
  <c r="BE155" i="2"/>
  <c r="BE157" i="2"/>
  <c r="BE159" i="2"/>
  <c r="BE161" i="2"/>
  <c r="BE164" i="2"/>
  <c r="BE166" i="2"/>
  <c r="BE169" i="2"/>
  <c r="BE172" i="2"/>
  <c r="BE176" i="2"/>
  <c r="BE180" i="2"/>
  <c r="BB95" i="1"/>
  <c r="BC95" i="1"/>
  <c r="AW95" i="1"/>
  <c r="BA95" i="1"/>
  <c r="BD95" i="1"/>
  <c r="BD94" i="1"/>
  <c r="W33" i="1"/>
  <c r="BB94" i="1"/>
  <c r="W31" i="1" s="1"/>
  <c r="BA94" i="1"/>
  <c r="W30" i="1"/>
  <c r="BC94" i="1"/>
  <c r="W32" i="1"/>
  <c r="BK126" i="2" l="1"/>
  <c r="BK178" i="2"/>
  <c r="J178" i="2"/>
  <c r="J104" i="2"/>
  <c r="AX94" i="1"/>
  <c r="AW94" i="1"/>
  <c r="AK30" i="1"/>
  <c r="J33" i="2"/>
  <c r="AV95" i="1" s="1"/>
  <c r="AT95" i="1" s="1"/>
  <c r="F33" i="2"/>
  <c r="AZ95" i="1"/>
  <c r="AZ94" i="1" s="1"/>
  <c r="W29" i="1" s="1"/>
  <c r="AY94" i="1"/>
  <c r="BK125" i="2" l="1"/>
  <c r="J125" i="2"/>
  <c r="J96" i="2"/>
  <c r="J126" i="2"/>
  <c r="J97" i="2" s="1"/>
  <c r="AV94" i="1"/>
  <c r="AK29" i="1"/>
  <c r="J30" i="2" l="1"/>
  <c r="AG95" i="1"/>
  <c r="AG94" i="1"/>
  <c r="AK26" i="1"/>
  <c r="AT94" i="1"/>
  <c r="AN94" i="1"/>
  <c r="J39" i="2" l="1"/>
  <c r="AN95" i="1"/>
  <c r="AK35" i="1"/>
</calcChain>
</file>

<file path=xl/sharedStrings.xml><?xml version="1.0" encoding="utf-8"?>
<sst xmlns="http://schemas.openxmlformats.org/spreadsheetml/2006/main" count="756" uniqueCount="234">
  <si>
    <t>Export Komplet</t>
  </si>
  <si>
    <t/>
  </si>
  <si>
    <t>2.0</t>
  </si>
  <si>
    <t>ZAMOK</t>
  </si>
  <si>
    <t>False</t>
  </si>
  <si>
    <t>{d3e0068f-60ea-42d4-8681-31272fc89942}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</si>
  <si>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</si>
  <si>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</si>
  <si>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</si>
  <si>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</si>
  <si>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</si>
  <si>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</si>
  <si>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</si>
  <si>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</si>
  <si>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24007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</si>
  <si>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</si>
  <si>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</si>
  <si>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Lokální opravy komunikací na území města Litvínova</t>
  </si>
  <si>
    <t>KSO:</t>
  </si>
  <si>
    <t>CC-CZ:</t>
  </si>
  <si>
    <t>Místo:</t>
  </si>
  <si>
    <t>Litvínov</t>
  </si>
  <si>
    <t>Datum:</t>
  </si>
  <si>
    <t>12. 2. 2024</t>
  </si>
  <si>
    <t>Zadavatel:</t>
  </si>
  <si>
    <t>IČ:</t>
  </si>
  <si>
    <t>00266027</t>
  </si>
  <si>
    <t>Město Litvínov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</si>
  <si>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</si>
  <si>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</si>
  <si>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</si>
  <si>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</si>
  <si>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</si>
  <si>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</si>
  <si>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</si>
  <si>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28738217</t>
  </si>
  <si>
    <t>MESSOR s.r.o.</t>
  </si>
  <si>
    <t>CZ28738217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</si>
  <si>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</si>
  <si>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</si>
  <si>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</si>
  <si>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</si>
  <si>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</si>
  <si>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</si>
  <si>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</si>
  <si>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</si>
  <si>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</si>
  <si>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</si>
  <si>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</si>
  <si>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</si>
  <si>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</si>
  <si>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</si>
  <si>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</si>
  <si>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</si>
  <si>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</si>
  <si>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</si>
  <si>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</si>
  <si>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</si>
  <si>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</si>
  <si>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</si>
  <si>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</si>
  <si>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</si>
  <si>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</si>
  <si>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</si>
  <si>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</si>
  <si>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</si>
  <si>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</si>
  <si>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</si>
  <si>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</si>
  <si>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</si>
  <si>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</si>
  <si>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</si>
  <si>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</si>
  <si>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</si>
  <si>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</si>
  <si>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</si>
  <si>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</si>
  <si>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</si>
  <si>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</si>
  <si>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</si>
  <si>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</si>
  <si>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</si>
  <si>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</si>
  <si>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</si>
  <si>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SO.01 - Komunikace</t>
  </si>
  <si>
    <t>STA</t>
  </si>
  <si>
    <t>1</t>
  </si>
  <si>
    <t>{bafb7398-8262-4f79-90dc-fc23f181f642}</t>
  </si>
  <si>
    <t>2</t>
  </si>
  <si>
    <t>KRYCÍ LIST SOUPISU PRACÍ</t>
  </si>
  <si>
    <t>Objekt:</t>
  </si>
  <si>
    <t>24007 - SO.01 - Komunikace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</si>
  <si>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</si>
  <si>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</si>
  <si>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</si>
  <si>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</si>
  <si>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</si>
  <si>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</si>
  <si>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</si>
  <si>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</si>
  <si>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</si>
  <si>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</si>
  <si>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</si>
  <si>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</si>
  <si>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</si>
  <si>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</si>
  <si>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</si>
  <si>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</si>
  <si>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</si>
  <si>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</si>
  <si>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</si>
  <si>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</si>
  <si>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</si>
  <si>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</si>
  <si>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</si>
  <si>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</si>
  <si>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</si>
  <si>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</si>
  <si>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</si>
  <si>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</si>
  <si>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</si>
  <si>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</si>
  <si>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</si>
  <si>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</si>
  <si>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113107181</t>
  </si>
  <si>
    <t>Odstranění podkladu živičného tl do 50 mm strojně pl přes 50 do 200 m2</t>
  </si>
  <si>
    <t>m2</t>
  </si>
  <si>
    <t>CS ÚRS 2024 01</t>
  </si>
  <si>
    <t>4</t>
  </si>
  <si>
    <t>-204284728</t>
  </si>
  <si>
    <t>PP</t>
  </si>
  <si>
    <t>Odstranění podkladů nebo krytů strojně plochy jednotlivě přes 50 m2 do 200 m2 s přemístěním hmot na skládku na vzdálenost do 20 m nebo s naložením na dopravní prostředek živičných, o tl. vrstvy do 50 mm</t>
  </si>
  <si>
    <t>113154353</t>
  </si>
  <si>
    <t>Frézování živičného krytu tl 50 mm pruh š přes 0,5 do 1 m pl přes 1000 do 10000 m2 s překážkami v trase</t>
  </si>
  <si>
    <t>1532397487</t>
  </si>
  <si>
    <t>Frézování živičného podkladu nebo krytu s naložením na dopravní prostředek plochy přes 1 000 do 10 000 m2 s překážkami v trase pruhu šířky do 1 m, tloušťky vrstvy 50 mm</t>
  </si>
  <si>
    <t>5</t>
  </si>
  <si>
    <t>Komunikace pozemní</t>
  </si>
  <si>
    <t>3</t>
  </si>
  <si>
    <t>572141112</t>
  </si>
  <si>
    <t>Vyrovnání povrchu dosavadních krytů asfaltovým betonem ACO (AB) tl přes 40 do 60 mm</t>
  </si>
  <si>
    <t>-1791186953</t>
  </si>
  <si>
    <t>Vyrovnání povrchu dosavadních krytů s rozprostřením hmot a zhutněním asfaltovým betonem ACO (AB) tl. přes 40 do 60 mm</t>
  </si>
  <si>
    <t>VV</t>
  </si>
  <si>
    <t>20% plochy</t>
  </si>
  <si>
    <t>3500*0,2</t>
  </si>
  <si>
    <t>573231108</t>
  </si>
  <si>
    <t>Postřik živičný spojovací ze silniční emulze v množství 0,50 kg/m2</t>
  </si>
  <si>
    <t>1245222272</t>
  </si>
  <si>
    <t>Postřik spojovací PS bez posypu kamenivem ze silniční emulze, v množství 0,50 kg/m2</t>
  </si>
  <si>
    <t>"Komunikace" 3500</t>
  </si>
  <si>
    <t>"Vyrovnávky" 3500*0,2</t>
  </si>
  <si>
    <t>Součet</t>
  </si>
  <si>
    <t>577144111</t>
  </si>
  <si>
    <t>Asfaltový beton vrstva obrusná ACO 11+ (ABS) tř. I tl 50 mm š do 3 m z nemodifikovaného asfaltu</t>
  </si>
  <si>
    <t>278324260</t>
  </si>
  <si>
    <t>Asfaltový beton vrstva obrusná ACO 11 (ABS) s rozprostřením a se zhutněním z nemodifikovaného asfaltu v pruhu šířky do 3 m tř. I (ACO 11+), po zhutnění tl. 50 mm</t>
  </si>
  <si>
    <t>8</t>
  </si>
  <si>
    <t>Trubní vedení</t>
  </si>
  <si>
    <t>6</t>
  </si>
  <si>
    <t>899231111</t>
  </si>
  <si>
    <t>Výšková úprava uličního vstupu nebo vpusti do 200 mm zvýšením mříže</t>
  </si>
  <si>
    <t>kus</t>
  </si>
  <si>
    <t>CS ÚRS 2023 01</t>
  </si>
  <si>
    <t>1642222541</t>
  </si>
  <si>
    <t>7</t>
  </si>
  <si>
    <t>899331111</t>
  </si>
  <si>
    <t>Výšková úprava uličního vstupu nebo vpusti do 200 mm zvýšením poklopu</t>
  </si>
  <si>
    <t>-984138868</t>
  </si>
  <si>
    <t>899431111</t>
  </si>
  <si>
    <t>Výšková úprava uličního vstupu nebo vpusti do 200 mm zvýšením krycího hrnce, šoupěte nebo hydrantu</t>
  </si>
  <si>
    <t>159511412</t>
  </si>
  <si>
    <t>Výšková úprava uličního vstupu nebo vpusti do 200 mm zvýšením krycího hrnce, šoupěte nebo hydrantu bez úpravy armatur</t>
  </si>
  <si>
    <t>9</t>
  </si>
  <si>
    <t>Ostatní konstrukce a práce, bourání</t>
  </si>
  <si>
    <t>919731121</t>
  </si>
  <si>
    <t>Zarovnání styčné plochy podkladu nebo krytu živičného tl do 50 mm</t>
  </si>
  <si>
    <t>m</t>
  </si>
  <si>
    <t>-602010642</t>
  </si>
  <si>
    <t>Zarovnání styčné plochy podkladu nebo krytu podél vybourané části komunikace nebo zpevněné plochy živičné tl. do 50 mm</t>
  </si>
  <si>
    <t>10</t>
  </si>
  <si>
    <t>919732221</t>
  </si>
  <si>
    <t>Styčná spára napojení nového živičného povrchu na stávající za tepla š 15 mm hl 25 mm bez prořezání</t>
  </si>
  <si>
    <t>-2135082144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</si>
  <si>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</si>
  <si>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11</t>
  </si>
  <si>
    <t>919735111</t>
  </si>
  <si>
    <t>Řezání stávajícího živičného krytu hl do 50 mm</t>
  </si>
  <si>
    <t>747329365</t>
  </si>
  <si>
    <t>Řezání stávajícího živičného krytu nebo podkladu hloubky do 50 mm</t>
  </si>
  <si>
    <t>938909311</t>
  </si>
  <si>
    <t>Čištění vozovek metením strojně podkladu nebo krytu betonového nebo živičného</t>
  </si>
  <si>
    <t>-491097496</t>
  </si>
  <si>
    <t>Čištění vozovek metením bláta, prachu nebo hlinitého nánosu s odklizením na hromady na vzdálenost do 20 m nebo naložením na dopravní prostředek strojně povrchu podkladu nebo krytu betonového nebo živičného</t>
  </si>
  <si>
    <t>997</t>
  </si>
  <si>
    <t>Přesun sutě</t>
  </si>
  <si>
    <t>13</t>
  </si>
  <si>
    <t>997006512</t>
  </si>
  <si>
    <t>Vodorovné doprava suti s naložením a složením na skládku přes 100 m do 1 km</t>
  </si>
  <si>
    <t>t</t>
  </si>
  <si>
    <t>1149306092</t>
  </si>
  <si>
    <t>Vodorovná doprava suti na skládku s naložením na dopravní prostředek a složením přes 100 m do 1 km</t>
  </si>
  <si>
    <t>14</t>
  </si>
  <si>
    <t>997006519</t>
  </si>
  <si>
    <t>Příplatek k vodorovnému přemístění suti na skládku ZKD 1 km přes 1 km</t>
  </si>
  <si>
    <t>-1253220119</t>
  </si>
  <si>
    <t>Vodorovná doprava suti na skládku Příplatek k ceně -6512 za každý další i započatý 1 km</t>
  </si>
  <si>
    <t>419,3*4 'Přepočtené koeficientem množství</t>
  </si>
  <si>
    <t>15</t>
  </si>
  <si>
    <t>997013873</t>
  </si>
  <si>
    <t>Poplatek za uložení stavebního odpadu na recyklační skládce (skládkovné) zeminy a kamení zatříděného do Katalogu odpadů pod kódem 17 05 04</t>
  </si>
  <si>
    <t>-1568926343</t>
  </si>
  <si>
    <t>16</t>
  </si>
  <si>
    <t>997013875</t>
  </si>
  <si>
    <t>Poplatek za uložení stavebního odpadu na recyklační skládce (skládkovné) asfaltového bez obsahu dehtu zatříděného do Katalogu odpadů pod kódem 17 03 02</t>
  </si>
  <si>
    <t>-1482977112</t>
  </si>
  <si>
    <t>412,3</t>
  </si>
  <si>
    <t>998</t>
  </si>
  <si>
    <t>Přesun hmot</t>
  </si>
  <si>
    <t>17</t>
  </si>
  <si>
    <t>998225111</t>
  </si>
  <si>
    <t>Přesun hmot pro pozemní komunikace s krytem z kamene, monolitickým betonovým nebo živičným</t>
  </si>
  <si>
    <t>20541910</t>
  </si>
  <si>
    <t>Přesun hmot pro komunikace s krytem z kameniva, monolitickým betonovým nebo živičným dopravní vzdálenost do 200 m jakékoliv délky objektu</t>
  </si>
  <si>
    <t>VRN</t>
  </si>
  <si>
    <t>Vedlejší rozpočtové náklady</t>
  </si>
  <si>
    <t>VRN7</t>
  </si>
  <si>
    <t>Provozní vlivy</t>
  </si>
  <si>
    <t>18</t>
  </si>
  <si>
    <t>072103001</t>
  </si>
  <si>
    <t>Projednání DIO a zajištění DIR komunikace II.a III. třídy</t>
  </si>
  <si>
    <t>kpl</t>
  </si>
  <si>
    <t>1024</t>
  </si>
  <si>
    <t>-607119225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</si>
</sst>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0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2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167" fontId="22" fillId="0" borderId="22" xfId="0" applyNumberFormat="1" applyFont="1" applyBorder="1" applyAlignment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right" vertical="center"/>
    </xf>
    <xf numFmtId="0" fontId="22" fillId="4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170" t="s">
        <v>14</v>
      </c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R5" s="19"/>
      <c r="BE5" s="167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172" t="s">
        <v>17</v>
      </c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R6" s="19"/>
      <c r="BE6" s="168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168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168"/>
      <c r="BS8" s="16" t="s">
        <v>6</v>
      </c>
    </row>
    <row r="9" spans="1:74" ht="14.45" customHeight="1">
      <c r="B9" s="19"/>
      <c r="AR9" s="19"/>
      <c r="BE9" s="168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26</v>
      </c>
      <c r="AR10" s="19"/>
      <c r="BE10" s="168"/>
      <c r="BS10" s="16" t="s">
        <v>6</v>
      </c>
    </row>
    <row r="11" spans="1:74" ht="18.399999999999999" customHeight="1">
      <c r="B11" s="19"/>
      <c r="E11" s="24" t="s">
        <v>27</v>
      </c>
      <c r="AK11" s="26" t="s">
        <v>28</v>
      </c>
      <c r="AN11" s="24" t="s">
        <v>1</v>
      </c>
      <c r="AR11" s="19"/>
      <c r="BE11" s="168"/>
      <c r="BS11" s="16" t="s">
        <v>6</v>
      </c>
    </row>
    <row r="12" spans="1:74" ht="6.95" customHeight="1">
      <c r="B12" s="19"/>
      <c r="AR12" s="19"/>
      <c r="BE12" s="168"/>
      <c r="BS12" s="16" t="s">
        <v>6</v>
      </c>
    </row>
    <row r="13" spans="1:74" ht="12" customHeight="1">
      <c r="B13" s="19"/>
      <c r="D13" s="26" t="s">
        <v>29</v>
      </c>
      <c r="AK13" s="26" t="s">
        <v>25</v>
      </c>
      <c r="AN13" s="28" t="s">
        <v>30</v>
      </c>
      <c r="AR13" s="19"/>
      <c r="BE13" s="168"/>
      <c r="BS13" s="16" t="s">
        <v>6</v>
      </c>
    </row>
    <row r="14" spans="1:74" ht="12.75">
      <c r="B14" s="19"/>
      <c r="E14" s="173" t="s">
        <v>30</v>
      </c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26" t="s">
        <v>28</v>
      </c>
      <c r="AN14" s="28" t="s">
        <v>30</v>
      </c>
      <c r="AR14" s="19"/>
      <c r="BE14" s="168"/>
      <c r="BS14" s="16" t="s">
        <v>6</v>
      </c>
    </row>
    <row r="15" spans="1:74" ht="6.95" customHeight="1">
      <c r="B15" s="19"/>
      <c r="AR15" s="19"/>
      <c r="BE15" s="168"/>
      <c r="BS15" s="16" t="s">
        <v>4</v>
      </c>
    </row>
    <row r="16" spans="1:74" ht="12" customHeight="1">
      <c r="B16" s="19"/>
      <c r="D16" s="26" t="s">
        <v>31</v>
      </c>
      <c r="AK16" s="26" t="s">
        <v>25</v>
      </c>
      <c r="AN16" s="24" t="s">
        <v>1</v>
      </c>
      <c r="AR16" s="19"/>
      <c r="BE16" s="168"/>
      <c r="BS16" s="16" t="s">
        <v>4</v>
      </c>
    </row>
    <row r="17" spans="2:71" ht="18.399999999999999" customHeight="1">
      <c r="B17" s="19"/>
      <c r="E17" s="24" t="s">
        <v>32</v>
      </c>
      <c r="AK17" s="26" t="s">
        <v>28</v>
      </c>
      <c r="AN17" s="24" t="s">
        <v>1</v>
      </c>
      <c r="AR17" s="19"/>
      <c r="BE17" s="168"/>
      <c r="BS17" s="16" t="s">
        <v>33</v>
      </c>
    </row>
    <row r="18" spans="2:71" ht="6.95" customHeight="1">
      <c r="B18" s="19"/>
      <c r="AR18" s="19"/>
      <c r="BE18" s="168"/>
      <c r="BS18" s="16" t="s">
        <v>6</v>
      </c>
    </row>
    <row r="19" spans="2:71" ht="12" customHeight="1">
      <c r="B19" s="19"/>
      <c r="D19" s="26" t="s">
        <v>34</v>
      </c>
      <c r="AK19" s="26" t="s">
        <v>25</v>
      </c>
      <c r="AN19" s="24" t="s">
        <v>35</v>
      </c>
      <c r="AR19" s="19"/>
      <c r="BE19" s="168"/>
      <c r="BS19" s="16" t="s">
        <v>6</v>
      </c>
    </row>
    <row r="20" spans="2:71" ht="18.399999999999999" customHeight="1">
      <c r="B20" s="19"/>
      <c r="E20" s="24" t="s">
        <v>36</v>
      </c>
      <c r="AK20" s="26" t="s">
        <v>28</v>
      </c>
      <c r="AN20" s="24" t="s">
        <v>37</v>
      </c>
      <c r="AR20" s="19"/>
      <c r="BE20" s="168"/>
      <c r="BS20" s="16" t="s">
        <v>33</v>
      </c>
    </row>
    <row r="21" spans="2:71" ht="6.95" customHeight="1">
      <c r="B21" s="19"/>
      <c r="AR21" s="19"/>
      <c r="BE21" s="168"/>
    </row>
    <row r="22" spans="2:71" ht="12" customHeight="1">
      <c r="B22" s="19"/>
      <c r="D22" s="26" t="s">
        <v>38</v>
      </c>
      <c r="AR22" s="19"/>
      <c r="BE22" s="168"/>
    </row>
    <row r="23" spans="2:71" ht="16.5" customHeight="1">
      <c r="B23" s="19"/>
      <c r="E23" s="175" t="s">
        <v>1</v>
      </c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R23" s="19"/>
      <c r="BE23" s="168"/>
    </row>
    <row r="24" spans="2:71" ht="6.95" customHeight="1">
      <c r="B24" s="19"/>
      <c r="AR24" s="19"/>
      <c r="BE24" s="168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168"/>
    </row>
    <row r="26" spans="2:71" s="1" customFormat="1" ht="25.9" customHeight="1">
      <c r="B26" s="31"/>
      <c r="D26" s="32" t="s">
        <v>39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176">
        <f>ROUND(AG94,2)</f>
        <v>0</v>
      </c>
      <c r="AL26" s="177"/>
      <c r="AM26" s="177"/>
      <c r="AN26" s="177"/>
      <c r="AO26" s="177"/>
      <c r="AR26" s="31"/>
      <c r="BE26" s="168"/>
    </row>
    <row r="27" spans="2:71" s="1" customFormat="1" ht="6.95" customHeight="1">
      <c r="B27" s="31"/>
      <c r="AR27" s="31"/>
      <c r="BE27" s="168"/>
    </row>
    <row r="28" spans="2:71" s="1" customFormat="1" ht="12.75">
      <c r="B28" s="31"/>
      <c r="L28" s="178" t="s">
        <v>40</v>
      </c>
      <c r="M28" s="178"/>
      <c r="N28" s="178"/>
      <c r="O28" s="178"/>
      <c r="P28" s="178"/>
      <c r="W28" s="178" t="s">
        <v>41</v>
      </c>
      <c r="X28" s="178"/>
      <c r="Y28" s="178"/>
      <c r="Z28" s="178"/>
      <c r="AA28" s="178"/>
      <c r="AB28" s="178"/>
      <c r="AC28" s="178"/>
      <c r="AD28" s="178"/>
      <c r="AE28" s="178"/>
      <c r="AK28" s="178" t="s">
        <v>42</v>
      </c>
      <c r="AL28" s="178"/>
      <c r="AM28" s="178"/>
      <c r="AN28" s="178"/>
      <c r="AO28" s="178"/>
      <c r="AR28" s="31"/>
      <c r="BE28" s="168"/>
    </row>
    <row r="29" spans="2:71" s="2" customFormat="1" ht="14.45" customHeight="1">
      <c r="B29" s="35"/>
      <c r="D29" s="26" t="s">
        <v>43</v>
      </c>
      <c r="F29" s="26" t="s">
        <v>44</v>
      </c>
      <c r="L29" s="181">
        <v>0.21</v>
      </c>
      <c r="M29" s="180"/>
      <c r="N29" s="180"/>
      <c r="O29" s="180"/>
      <c r="P29" s="180"/>
      <c r="W29" s="179">
        <f>ROUND(AZ94, 2)</f>
        <v>0</v>
      </c>
      <c r="X29" s="180"/>
      <c r="Y29" s="180"/>
      <c r="Z29" s="180"/>
      <c r="AA29" s="180"/>
      <c r="AB29" s="180"/>
      <c r="AC29" s="180"/>
      <c r="AD29" s="180"/>
      <c r="AE29" s="180"/>
      <c r="AK29" s="179">
        <f>ROUND(AV94, 2)</f>
        <v>0</v>
      </c>
      <c r="AL29" s="180"/>
      <c r="AM29" s="180"/>
      <c r="AN29" s="180"/>
      <c r="AO29" s="180"/>
      <c r="AR29" s="35"/>
      <c r="BE29" s="169"/>
    </row>
    <row r="30" spans="2:71" s="2" customFormat="1" ht="14.45" customHeight="1">
      <c r="B30" s="35"/>
      <c r="F30" s="26" t="s">
        <v>45</v>
      </c>
      <c r="L30" s="181">
        <v>0.12</v>
      </c>
      <c r="M30" s="180"/>
      <c r="N30" s="180"/>
      <c r="O30" s="180"/>
      <c r="P30" s="180"/>
      <c r="W30" s="179">
        <f>ROUND(BA94, 2)</f>
        <v>0</v>
      </c>
      <c r="X30" s="180"/>
      <c r="Y30" s="180"/>
      <c r="Z30" s="180"/>
      <c r="AA30" s="180"/>
      <c r="AB30" s="180"/>
      <c r="AC30" s="180"/>
      <c r="AD30" s="180"/>
      <c r="AE30" s="180"/>
      <c r="AK30" s="179">
        <f>ROUND(AW94, 2)</f>
        <v>0</v>
      </c>
      <c r="AL30" s="180"/>
      <c r="AM30" s="180"/>
      <c r="AN30" s="180"/>
      <c r="AO30" s="180"/>
      <c r="AR30" s="35"/>
      <c r="BE30" s="169"/>
    </row>
    <row r="31" spans="2:71" s="2" customFormat="1" ht="14.45" hidden="1" customHeight="1">
      <c r="B31" s="35"/>
      <c r="F31" s="26" t="s">
        <v>46</v>
      </c>
      <c r="L31" s="181">
        <v>0.21</v>
      </c>
      <c r="M31" s="180"/>
      <c r="N31" s="180"/>
      <c r="O31" s="180"/>
      <c r="P31" s="180"/>
      <c r="W31" s="179">
        <f>ROUND(BB94, 2)</f>
        <v>0</v>
      </c>
      <c r="X31" s="180"/>
      <c r="Y31" s="180"/>
      <c r="Z31" s="180"/>
      <c r="AA31" s="180"/>
      <c r="AB31" s="180"/>
      <c r="AC31" s="180"/>
      <c r="AD31" s="180"/>
      <c r="AE31" s="180"/>
      <c r="AK31" s="179">
        <v>0</v>
      </c>
      <c r="AL31" s="180"/>
      <c r="AM31" s="180"/>
      <c r="AN31" s="180"/>
      <c r="AO31" s="180"/>
      <c r="AR31" s="35"/>
      <c r="BE31" s="169"/>
    </row>
    <row r="32" spans="2:71" s="2" customFormat="1" ht="14.45" hidden="1" customHeight="1">
      <c r="B32" s="35"/>
      <c r="F32" s="26" t="s">
        <v>47</v>
      </c>
      <c r="L32" s="181">
        <v>0.12</v>
      </c>
      <c r="M32" s="180"/>
      <c r="N32" s="180"/>
      <c r="O32" s="180"/>
      <c r="P32" s="180"/>
      <c r="W32" s="179">
        <f>ROUND(BC94, 2)</f>
        <v>0</v>
      </c>
      <c r="X32" s="180"/>
      <c r="Y32" s="180"/>
      <c r="Z32" s="180"/>
      <c r="AA32" s="180"/>
      <c r="AB32" s="180"/>
      <c r="AC32" s="180"/>
      <c r="AD32" s="180"/>
      <c r="AE32" s="180"/>
      <c r="AK32" s="179">
        <v>0</v>
      </c>
      <c r="AL32" s="180"/>
      <c r="AM32" s="180"/>
      <c r="AN32" s="180"/>
      <c r="AO32" s="180"/>
      <c r="AR32" s="35"/>
      <c r="BE32" s="169"/>
    </row>
    <row r="33" spans="2:57" s="2" customFormat="1" ht="14.45" hidden="1" customHeight="1">
      <c r="B33" s="35"/>
      <c r="F33" s="26" t="s">
        <v>48</v>
      </c>
      <c r="L33" s="181">
        <v>0</v>
      </c>
      <c r="M33" s="180"/>
      <c r="N33" s="180"/>
      <c r="O33" s="180"/>
      <c r="P33" s="180"/>
      <c r="W33" s="179">
        <f>ROUND(BD94, 2)</f>
        <v>0</v>
      </c>
      <c r="X33" s="180"/>
      <c r="Y33" s="180"/>
      <c r="Z33" s="180"/>
      <c r="AA33" s="180"/>
      <c r="AB33" s="180"/>
      <c r="AC33" s="180"/>
      <c r="AD33" s="180"/>
      <c r="AE33" s="180"/>
      <c r="AK33" s="179">
        <v>0</v>
      </c>
      <c r="AL33" s="180"/>
      <c r="AM33" s="180"/>
      <c r="AN33" s="180"/>
      <c r="AO33" s="180"/>
      <c r="AR33" s="35"/>
      <c r="BE33" s="169"/>
    </row>
    <row r="34" spans="2:57" s="1" customFormat="1" ht="6.95" customHeight="1">
      <c r="B34" s="31"/>
      <c r="AR34" s="31"/>
      <c r="BE34" s="168"/>
    </row>
    <row r="35" spans="2:57" s="1" customFormat="1" ht="25.9" customHeight="1">
      <c r="B35" s="31"/>
      <c r="C35" s="36"/>
      <c r="D35" s="37" t="s">
        <v>49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50</v>
      </c>
      <c r="U35" s="38"/>
      <c r="V35" s="38"/>
      <c r="W35" s="38"/>
      <c r="X35" s="182" t="s">
        <v>51</v>
      </c>
      <c r="Y35" s="183"/>
      <c r="Z35" s="183"/>
      <c r="AA35" s="183"/>
      <c r="AB35" s="183"/>
      <c r="AC35" s="38"/>
      <c r="AD35" s="38"/>
      <c r="AE35" s="38"/>
      <c r="AF35" s="38"/>
      <c r="AG35" s="38"/>
      <c r="AH35" s="38"/>
      <c r="AI35" s="38"/>
      <c r="AJ35" s="38"/>
      <c r="AK35" s="184">
        <f>SUM(AK26:AK33)</f>
        <v>0</v>
      </c>
      <c r="AL35" s="183"/>
      <c r="AM35" s="183"/>
      <c r="AN35" s="183"/>
      <c r="AO35" s="185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52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53</v>
      </c>
      <c r="AI49" s="41"/>
      <c r="AJ49" s="41"/>
      <c r="AK49" s="41"/>
      <c r="AL49" s="41"/>
      <c r="AM49" s="41"/>
      <c r="AN49" s="41"/>
      <c r="AO49" s="41"/>
      <c r="AR49" s="31"/>
    </row>
    <row r="50" spans="2:44" ht="11.25">
      <c r="B50" s="19"/>
      <c r="AR50" s="19"/>
    </row>
    <row r="51" spans="2:44" ht="11.25">
      <c r="B51" s="19"/>
      <c r="AR51" s="19"/>
    </row>
    <row r="52" spans="2:44" ht="11.25">
      <c r="B52" s="19"/>
      <c r="AR52" s="19"/>
    </row>
    <row r="53" spans="2:44" ht="11.25">
      <c r="B53" s="19"/>
      <c r="AR53" s="19"/>
    </row>
    <row r="54" spans="2:44" ht="11.25">
      <c r="B54" s="19"/>
      <c r="AR54" s="19"/>
    </row>
    <row r="55" spans="2:44" ht="11.25">
      <c r="B55" s="19"/>
      <c r="AR55" s="19"/>
    </row>
    <row r="56" spans="2:44" ht="11.25">
      <c r="B56" s="19"/>
      <c r="AR56" s="19"/>
    </row>
    <row r="57" spans="2:44" ht="11.25">
      <c r="B57" s="19"/>
      <c r="AR57" s="19"/>
    </row>
    <row r="58" spans="2:44" ht="11.25">
      <c r="B58" s="19"/>
      <c r="AR58" s="19"/>
    </row>
    <row r="59" spans="2:44" ht="11.25">
      <c r="B59" s="19"/>
      <c r="AR59" s="19"/>
    </row>
    <row r="60" spans="2:44" s="1" customFormat="1" ht="12.75">
      <c r="B60" s="31"/>
      <c r="D60" s="42" t="s">
        <v>54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55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54</v>
      </c>
      <c r="AI60" s="33"/>
      <c r="AJ60" s="33"/>
      <c r="AK60" s="33"/>
      <c r="AL60" s="33"/>
      <c r="AM60" s="42" t="s">
        <v>55</v>
      </c>
      <c r="AN60" s="33"/>
      <c r="AO60" s="33"/>
      <c r="AR60" s="31"/>
    </row>
    <row r="61" spans="2:44" ht="11.25">
      <c r="B61" s="19"/>
      <c r="AR61" s="19"/>
    </row>
    <row r="62" spans="2:44" ht="11.25">
      <c r="B62" s="19"/>
      <c r="AR62" s="19"/>
    </row>
    <row r="63" spans="2:44" ht="11.25">
      <c r="B63" s="19"/>
      <c r="AR63" s="19"/>
    </row>
    <row r="64" spans="2:44" s="1" customFormat="1" ht="12.75">
      <c r="B64" s="31"/>
      <c r="D64" s="40" t="s">
        <v>56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57</v>
      </c>
      <c r="AI64" s="41"/>
      <c r="AJ64" s="41"/>
      <c r="AK64" s="41"/>
      <c r="AL64" s="41"/>
      <c r="AM64" s="41"/>
      <c r="AN64" s="41"/>
      <c r="AO64" s="41"/>
      <c r="AR64" s="31"/>
    </row>
    <row r="65" spans="2:44" ht="11.25">
      <c r="B65" s="19"/>
      <c r="AR65" s="19"/>
    </row>
    <row r="66" spans="2:44" ht="11.25">
      <c r="B66" s="19"/>
      <c r="AR66" s="19"/>
    </row>
    <row r="67" spans="2:44" ht="11.25">
      <c r="B67" s="19"/>
      <c r="AR67" s="19"/>
    </row>
    <row r="68" spans="2:44" ht="11.25">
      <c r="B68" s="19"/>
      <c r="AR68" s="19"/>
    </row>
    <row r="69" spans="2:44" ht="11.25">
      <c r="B69" s="19"/>
      <c r="AR69" s="19"/>
    </row>
    <row r="70" spans="2:44" ht="11.25">
      <c r="B70" s="19"/>
      <c r="AR70" s="19"/>
    </row>
    <row r="71" spans="2:44" ht="11.25">
      <c r="B71" s="19"/>
      <c r="AR71" s="19"/>
    </row>
    <row r="72" spans="2:44" ht="11.25">
      <c r="B72" s="19"/>
      <c r="AR72" s="19"/>
    </row>
    <row r="73" spans="2:44" ht="11.25">
      <c r="B73" s="19"/>
      <c r="AR73" s="19"/>
    </row>
    <row r="74" spans="2:44" ht="11.25">
      <c r="B74" s="19"/>
      <c r="AR74" s="19"/>
    </row>
    <row r="75" spans="2:44" s="1" customFormat="1" ht="12.75">
      <c r="B75" s="31"/>
      <c r="D75" s="42" t="s">
        <v>54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55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54</v>
      </c>
      <c r="AI75" s="33"/>
      <c r="AJ75" s="33"/>
      <c r="AK75" s="33"/>
      <c r="AL75" s="33"/>
      <c r="AM75" s="42" t="s">
        <v>55</v>
      </c>
      <c r="AN75" s="33"/>
      <c r="AO75" s="33"/>
      <c r="AR75" s="31"/>
    </row>
    <row r="76" spans="2:44" s="1" customFormat="1" ht="11.25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0" t="s">
        <v>58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24007</v>
      </c>
      <c r="AR84" s="47"/>
    </row>
    <row r="85" spans="1:91" s="4" customFormat="1" ht="36.950000000000003" customHeight="1">
      <c r="B85" s="48"/>
      <c r="C85" s="49" t="s">
        <v>16</v>
      </c>
      <c r="L85" s="186" t="str">
        <f>K6</f>
        <v>Lokální opravy komunikací na území města Litvínova</v>
      </c>
      <c r="M85" s="187"/>
      <c r="N85" s="187"/>
      <c r="O85" s="187"/>
      <c r="P85" s="187"/>
      <c r="Q85" s="187"/>
      <c r="R85" s="187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  <c r="AF85" s="187"/>
      <c r="AG85" s="187"/>
      <c r="AH85" s="187"/>
      <c r="AI85" s="187"/>
      <c r="AJ85" s="187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>Litvínov</v>
      </c>
      <c r="AI87" s="26" t="s">
        <v>22</v>
      </c>
      <c r="AM87" s="188" t="str">
        <f>IF(AN8= "","",AN8)</f>
        <v>12. 2. 2024</v>
      </c>
      <c r="AN87" s="188"/>
      <c r="AR87" s="31"/>
    </row>
    <row r="88" spans="1:91" s="1" customFormat="1" ht="6.95" customHeight="1">
      <c r="B88" s="31"/>
      <c r="AR88" s="31"/>
    </row>
    <row r="89" spans="1:91" s="1" customFormat="1" ht="15.2" customHeight="1">
      <c r="B89" s="31"/>
      <c r="C89" s="26" t="s">
        <v>24</v>
      </c>
      <c r="L89" s="3" t="str">
        <f>IF(E11= "","",E11)</f>
        <v>Město Litvínov</v>
      </c>
      <c r="AI89" s="26" t="s">
        <v>31</v>
      </c>
      <c r="AM89" s="189" t="str">
        <f>IF(E17="","",E17)</f>
        <v xml:space="preserve"> </v>
      </c>
      <c r="AN89" s="190"/>
      <c r="AO89" s="190"/>
      <c r="AP89" s="190"/>
      <c r="AR89" s="31"/>
      <c r="AS89" s="191" t="s">
        <v>59</v>
      </c>
      <c r="AT89" s="192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6" t="s">
        <v>29</v>
      </c>
      <c r="L90" s="3" t="str">
        <f>IF(E14= "Vyplň údaj","",E14)</f>
        <v/>
      </c>
      <c r="AI90" s="26" t="s">
        <v>34</v>
      </c>
      <c r="AM90" s="189" t="str">
        <f>IF(E20="","",E20)</f>
        <v>MESSOR s.r.o.</v>
      </c>
      <c r="AN90" s="190"/>
      <c r="AO90" s="190"/>
      <c r="AP90" s="190"/>
      <c r="AR90" s="31"/>
      <c r="AS90" s="193"/>
      <c r="AT90" s="194"/>
      <c r="BD90" s="55"/>
    </row>
    <row r="91" spans="1:91" s="1" customFormat="1" ht="10.9" customHeight="1">
      <c r="B91" s="31"/>
      <c r="AR91" s="31"/>
      <c r="AS91" s="193"/>
      <c r="AT91" s="194"/>
      <c r="BD91" s="55"/>
    </row>
    <row r="92" spans="1:91" s="1" customFormat="1" ht="29.25" customHeight="1">
      <c r="B92" s="31"/>
      <c r="C92" s="195" t="s">
        <v>60</v>
      </c>
      <c r="D92" s="196"/>
      <c r="E92" s="196"/>
      <c r="F92" s="196"/>
      <c r="G92" s="196"/>
      <c r="H92" s="56"/>
      <c r="I92" s="197" t="s">
        <v>61</v>
      </c>
      <c r="J92" s="196"/>
      <c r="K92" s="196"/>
      <c r="L92" s="196"/>
      <c r="M92" s="196"/>
      <c r="N92" s="196"/>
      <c r="O92" s="196"/>
      <c r="P92" s="196"/>
      <c r="Q92" s="196"/>
      <c r="R92" s="196"/>
      <c r="S92" s="196"/>
      <c r="T92" s="196"/>
      <c r="U92" s="196"/>
      <c r="V92" s="196"/>
      <c r="W92" s="196"/>
      <c r="X92" s="196"/>
      <c r="Y92" s="196"/>
      <c r="Z92" s="196"/>
      <c r="AA92" s="196"/>
      <c r="AB92" s="196"/>
      <c r="AC92" s="196"/>
      <c r="AD92" s="196"/>
      <c r="AE92" s="196"/>
      <c r="AF92" s="196"/>
      <c r="AG92" s="198" t="s">
        <v>62</v>
      </c>
      <c r="AH92" s="196"/>
      <c r="AI92" s="196"/>
      <c r="AJ92" s="196"/>
      <c r="AK92" s="196"/>
      <c r="AL92" s="196"/>
      <c r="AM92" s="196"/>
      <c r="AN92" s="197" t="s">
        <v>63</v>
      </c>
      <c r="AO92" s="196"/>
      <c r="AP92" s="199"/>
      <c r="AQ92" s="57" t="s">
        <v>64</v>
      </c>
      <c r="AR92" s="31"/>
      <c r="AS92" s="58" t="s">
        <v>65</v>
      </c>
      <c r="AT92" s="59" t="s">
        <v>66</v>
      </c>
      <c r="AU92" s="59" t="s">
        <v>67</v>
      </c>
      <c r="AV92" s="59" t="s">
        <v>68</v>
      </c>
      <c r="AW92" s="59" t="s">
        <v>69</v>
      </c>
      <c r="AX92" s="59" t="s">
        <v>70</v>
      </c>
      <c r="AY92" s="59" t="s">
        <v>71</v>
      </c>
      <c r="AZ92" s="59" t="s">
        <v>72</v>
      </c>
      <c r="BA92" s="59" t="s">
        <v>73</v>
      </c>
      <c r="BB92" s="59" t="s">
        <v>74</v>
      </c>
      <c r="BC92" s="59" t="s">
        <v>75</v>
      </c>
      <c r="BD92" s="60" t="s">
        <v>76</v>
      </c>
    </row>
    <row r="93" spans="1:91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77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03">
        <f>ROUND(AG95,2)</f>
        <v>0</v>
      </c>
      <c r="AH94" s="203"/>
      <c r="AI94" s="203"/>
      <c r="AJ94" s="203"/>
      <c r="AK94" s="203"/>
      <c r="AL94" s="203"/>
      <c r="AM94" s="203"/>
      <c r="AN94" s="204">
        <f>SUM(AG94,AT94)</f>
        <v>0</v>
      </c>
      <c r="AO94" s="204"/>
      <c r="AP94" s="204"/>
      <c r="AQ94" s="66" t="s">
        <v>1</v>
      </c>
      <c r="AR94" s="62"/>
      <c r="AS94" s="67">
        <f>ROUND(AS95,2)</f>
        <v>0</v>
      </c>
      <c r="AT94" s="68">
        <f>ROUND(SUM(AV94:AW94),2)</f>
        <v>0</v>
      </c>
      <c r="AU94" s="69">
        <f>ROUND(AU95,5)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ROUND(AZ95,2)</f>
        <v>0</v>
      </c>
      <c r="BA94" s="68">
        <f>ROUND(BA95,2)</f>
        <v>0</v>
      </c>
      <c r="BB94" s="68">
        <f>ROUND(BB95,2)</f>
        <v>0</v>
      </c>
      <c r="BC94" s="68">
        <f>ROUND(BC95,2)</f>
        <v>0</v>
      </c>
      <c r="BD94" s="70">
        <f>ROUND(BD95,2)</f>
        <v>0</v>
      </c>
      <c r="BS94" s="71" t="s">
        <v>78</v>
      </c>
      <c r="BT94" s="71" t="s">
        <v>79</v>
      </c>
      <c r="BU94" s="72" t="s">
        <v>80</v>
      </c>
      <c r="BV94" s="71" t="s">
        <v>81</v>
      </c>
      <c r="BW94" s="71" t="s">
        <v>5</v>
      </c>
      <c r="BX94" s="71" t="s">
        <v>82</v>
      </c>
      <c r="CL94" s="71" t="s">
        <v>1</v>
      </c>
    </row>
    <row r="95" spans="1:91" s="6" customFormat="1" ht="16.5" customHeight="1">
      <c r="A95" s="73" t="s">
        <v>83</v>
      </c>
      <c r="B95" s="74"/>
      <c r="C95" s="75"/>
      <c r="D95" s="202" t="s">
        <v>14</v>
      </c>
      <c r="E95" s="202"/>
      <c r="F95" s="202"/>
      <c r="G95" s="202"/>
      <c r="H95" s="202"/>
      <c r="I95" s="76"/>
      <c r="J95" s="202" t="s">
        <v>84</v>
      </c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0">
        <f>'24007 - SO.01 - Komunikace'!J30</f>
        <v>0</v>
      </c>
      <c r="AH95" s="201"/>
      <c r="AI95" s="201"/>
      <c r="AJ95" s="201"/>
      <c r="AK95" s="201"/>
      <c r="AL95" s="201"/>
      <c r="AM95" s="201"/>
      <c r="AN95" s="200">
        <f>SUM(AG95,AT95)</f>
        <v>0</v>
      </c>
      <c r="AO95" s="201"/>
      <c r="AP95" s="201"/>
      <c r="AQ95" s="77" t="s">
        <v>85</v>
      </c>
      <c r="AR95" s="74"/>
      <c r="AS95" s="78">
        <v>0</v>
      </c>
      <c r="AT95" s="79">
        <f>ROUND(SUM(AV95:AW95),2)</f>
        <v>0</v>
      </c>
      <c r="AU95" s="80">
        <f>'24007 - SO.01 - Komunikace'!P125</f>
        <v>0</v>
      </c>
      <c r="AV95" s="79">
        <f>'24007 - SO.01 - Komunikace'!J33</f>
        <v>0</v>
      </c>
      <c r="AW95" s="79">
        <f>'24007 - SO.01 - Komunikace'!J34</f>
        <v>0</v>
      </c>
      <c r="AX95" s="79">
        <f>'24007 - SO.01 - Komunikace'!J35</f>
        <v>0</v>
      </c>
      <c r="AY95" s="79">
        <f>'24007 - SO.01 - Komunikace'!J36</f>
        <v>0</v>
      </c>
      <c r="AZ95" s="79">
        <f>'24007 - SO.01 - Komunikace'!F33</f>
        <v>0</v>
      </c>
      <c r="BA95" s="79">
        <f>'24007 - SO.01 - Komunikace'!F34</f>
        <v>0</v>
      </c>
      <c r="BB95" s="79">
        <f>'24007 - SO.01 - Komunikace'!F35</f>
        <v>0</v>
      </c>
      <c r="BC95" s="79">
        <f>'24007 - SO.01 - Komunikace'!F36</f>
        <v>0</v>
      </c>
      <c r="BD95" s="81">
        <f>'24007 - SO.01 - Komunikace'!F37</f>
        <v>0</v>
      </c>
      <c r="BT95" s="82" t="s">
        <v>86</v>
      </c>
      <c r="BV95" s="82" t="s">
        <v>81</v>
      </c>
      <c r="BW95" s="82" t="s">
        <v>87</v>
      </c>
      <c r="BX95" s="82" t="s">
        <v>5</v>
      </c>
      <c r="CL95" s="82" t="s">
        <v>1</v>
      </c>
      <c r="CM95" s="82" t="s">
        <v>88</v>
      </c>
    </row>
    <row r="96" spans="1:91" s="1" customFormat="1" ht="30" customHeight="1">
      <c r="B96" s="31"/>
      <c r="AR96" s="31"/>
    </row>
    <row r="97" spans="2:44" s="1" customFormat="1" ht="6.95" customHeight="1"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31"/>
    </row>
  </sheetData>
  <sheetProtection algorithmName="SHA-512" hashValue="UA1CnP49LH89OTA3HFFTnvH6K+wWQZ+6Q0CkwOcR4tLMipE0JJMSm/UwVvJTheGZxJp//KvB6zKKnWFLjsbsvA==" saltValue="c3prQzMvEmdalwLKb7ZDVqGF+4GaLWMcYKjrIriJ6/1i0MVs9gxnHz2ZJ0wRIX60AjJPjJQ13p7ctFpvBIh96g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24007 - SO.01 - Komunikace'!C2" display="/" xr:uid="{00000000-0004-0000-0000-000000000000}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8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AT2" s="16" t="s">
        <v>87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88</v>
      </c>
    </row>
    <row r="4" spans="2:46" ht="24.95" customHeight="1">
      <c r="B4" s="19"/>
      <c r="D4" s="20" t="s">
        <v>89</v>
      </c>
      <c r="L4" s="19"/>
      <c r="M4" s="83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05" t="str">
        <f>'Rekapitulace stavby'!K6</f>
        <v>Lokální opravy komunikací na území města Litvínova</v>
      </c>
      <c r="F7" s="206"/>
      <c r="G7" s="206"/>
      <c r="H7" s="206"/>
      <c r="L7" s="19"/>
    </row>
    <row r="8" spans="2:46" s="1" customFormat="1" ht="12" customHeight="1">
      <c r="B8" s="31"/>
      <c r="D8" s="26" t="s">
        <v>90</v>
      </c>
      <c r="L8" s="31"/>
    </row>
    <row r="9" spans="2:46" s="1" customFormat="1" ht="16.5" customHeight="1">
      <c r="B9" s="31"/>
      <c r="E9" s="186" t="s">
        <v>91</v>
      </c>
      <c r="F9" s="207"/>
      <c r="G9" s="207"/>
      <c r="H9" s="207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12. 2. 2024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26</v>
      </c>
      <c r="L14" s="31"/>
    </row>
    <row r="15" spans="2:46" s="1" customFormat="1" ht="18" customHeight="1">
      <c r="B15" s="31"/>
      <c r="E15" s="24" t="s">
        <v>27</v>
      </c>
      <c r="I15" s="26" t="s">
        <v>28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29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08" t="str">
        <f>'Rekapitulace stavby'!E14</f>
        <v>Vyplň údaj</v>
      </c>
      <c r="F18" s="170"/>
      <c r="G18" s="170"/>
      <c r="H18" s="170"/>
      <c r="I18" s="26" t="s">
        <v>28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31</v>
      </c>
      <c r="I20" s="26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28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34</v>
      </c>
      <c r="I23" s="26" t="s">
        <v>25</v>
      </c>
      <c r="J23" s="24" t="s">
        <v>35</v>
      </c>
      <c r="L23" s="31"/>
    </row>
    <row r="24" spans="2:12" s="1" customFormat="1" ht="18" customHeight="1">
      <c r="B24" s="31"/>
      <c r="E24" s="24" t="s">
        <v>36</v>
      </c>
      <c r="I24" s="26" t="s">
        <v>28</v>
      </c>
      <c r="J24" s="24" t="s">
        <v>37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38</v>
      </c>
      <c r="L26" s="31"/>
    </row>
    <row r="27" spans="2:12" s="7" customFormat="1" ht="16.5" customHeight="1">
      <c r="B27" s="84"/>
      <c r="E27" s="175" t="s">
        <v>1</v>
      </c>
      <c r="F27" s="175"/>
      <c r="G27" s="175"/>
      <c r="H27" s="175"/>
      <c r="L27" s="84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5" t="s">
        <v>39</v>
      </c>
      <c r="J30" s="65">
        <f>ROUND(J125,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41</v>
      </c>
      <c r="I32" s="34" t="s">
        <v>40</v>
      </c>
      <c r="J32" s="34" t="s">
        <v>42</v>
      </c>
      <c r="L32" s="31"/>
    </row>
    <row r="33" spans="2:12" s="1" customFormat="1" ht="14.45" customHeight="1">
      <c r="B33" s="31"/>
      <c r="D33" s="54" t="s">
        <v>43</v>
      </c>
      <c r="E33" s="26" t="s">
        <v>44</v>
      </c>
      <c r="F33" s="86">
        <f>ROUND((SUM(BE125:BE181)),  2)</f>
        <v>0</v>
      </c>
      <c r="I33" s="87">
        <v>0.21</v>
      </c>
      <c r="J33" s="86">
        <f>ROUND(((SUM(BE125:BE181))*I33),  2)</f>
        <v>0</v>
      </c>
      <c r="L33" s="31"/>
    </row>
    <row r="34" spans="2:12" s="1" customFormat="1" ht="14.45" customHeight="1">
      <c r="B34" s="31"/>
      <c r="E34" s="26" t="s">
        <v>45</v>
      </c>
      <c r="F34" s="86">
        <f>ROUND((SUM(BF125:BF181)),  2)</f>
        <v>0</v>
      </c>
      <c r="I34" s="87">
        <v>0.12</v>
      </c>
      <c r="J34" s="86">
        <f>ROUND(((SUM(BF125:BF181))*I34),  2)</f>
        <v>0</v>
      </c>
      <c r="L34" s="31"/>
    </row>
    <row r="35" spans="2:12" s="1" customFormat="1" ht="14.45" hidden="1" customHeight="1">
      <c r="B35" s="31"/>
      <c r="E35" s="26" t="s">
        <v>46</v>
      </c>
      <c r="F35" s="86">
        <f>ROUND((SUM(BG125:BG181)),  2)</f>
        <v>0</v>
      </c>
      <c r="I35" s="87">
        <v>0.21</v>
      </c>
      <c r="J35" s="86">
        <f>0</f>
        <v>0</v>
      </c>
      <c r="L35" s="31"/>
    </row>
    <row r="36" spans="2:12" s="1" customFormat="1" ht="14.45" hidden="1" customHeight="1">
      <c r="B36" s="31"/>
      <c r="E36" s="26" t="s">
        <v>47</v>
      </c>
      <c r="F36" s="86">
        <f>ROUND((SUM(BH125:BH181)),  2)</f>
        <v>0</v>
      </c>
      <c r="I36" s="87">
        <v>0.12</v>
      </c>
      <c r="J36" s="86">
        <f>0</f>
        <v>0</v>
      </c>
      <c r="L36" s="31"/>
    </row>
    <row r="37" spans="2:12" s="1" customFormat="1" ht="14.45" hidden="1" customHeight="1">
      <c r="B37" s="31"/>
      <c r="E37" s="26" t="s">
        <v>48</v>
      </c>
      <c r="F37" s="86">
        <f>ROUND((SUM(BI125:BI181)),  2)</f>
        <v>0</v>
      </c>
      <c r="I37" s="87">
        <v>0</v>
      </c>
      <c r="J37" s="86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88"/>
      <c r="D39" s="89" t="s">
        <v>49</v>
      </c>
      <c r="E39" s="56"/>
      <c r="F39" s="56"/>
      <c r="G39" s="90" t="s">
        <v>50</v>
      </c>
      <c r="H39" s="91" t="s">
        <v>51</v>
      </c>
      <c r="I39" s="56"/>
      <c r="J39" s="92">
        <f>SUM(J30:J37)</f>
        <v>0</v>
      </c>
      <c r="K39" s="93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52</v>
      </c>
      <c r="E50" s="41"/>
      <c r="F50" s="41"/>
      <c r="G50" s="40" t="s">
        <v>53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54</v>
      </c>
      <c r="E61" s="33"/>
      <c r="F61" s="94" t="s">
        <v>55</v>
      </c>
      <c r="G61" s="42" t="s">
        <v>54</v>
      </c>
      <c r="H61" s="33"/>
      <c r="I61" s="33"/>
      <c r="J61" s="95" t="s">
        <v>55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56</v>
      </c>
      <c r="E65" s="41"/>
      <c r="F65" s="41"/>
      <c r="G65" s="40" t="s">
        <v>57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54</v>
      </c>
      <c r="E76" s="33"/>
      <c r="F76" s="94" t="s">
        <v>55</v>
      </c>
      <c r="G76" s="42" t="s">
        <v>54</v>
      </c>
      <c r="H76" s="33"/>
      <c r="I76" s="33"/>
      <c r="J76" s="95" t="s">
        <v>55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92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05" t="str">
        <f>E7</f>
        <v>Lokální opravy komunikací na území města Litvínova</v>
      </c>
      <c r="F85" s="206"/>
      <c r="G85" s="206"/>
      <c r="H85" s="206"/>
      <c r="L85" s="31"/>
    </row>
    <row r="86" spans="2:47" s="1" customFormat="1" ht="12" customHeight="1">
      <c r="B86" s="31"/>
      <c r="C86" s="26" t="s">
        <v>90</v>
      </c>
      <c r="L86" s="31"/>
    </row>
    <row r="87" spans="2:47" s="1" customFormat="1" ht="16.5" customHeight="1">
      <c r="B87" s="31"/>
      <c r="E87" s="186" t="str">
        <f>E9</f>
        <v>24007 - SO.01 - Komunikace</v>
      </c>
      <c r="F87" s="207"/>
      <c r="G87" s="207"/>
      <c r="H87" s="207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Litvínov</v>
      </c>
      <c r="I89" s="26" t="s">
        <v>22</v>
      </c>
      <c r="J89" s="51" t="str">
        <f>IF(J12="","",J12)</f>
        <v>12. 2. 2024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>Město Litvínov</v>
      </c>
      <c r="I91" s="26" t="s">
        <v>31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29</v>
      </c>
      <c r="F92" s="24" t="str">
        <f>IF(E18="","",E18)</f>
        <v>Vyplň údaj</v>
      </c>
      <c r="I92" s="26" t="s">
        <v>34</v>
      </c>
      <c r="J92" s="29" t="str">
        <f>E24</f>
        <v>MESSOR s.r.o.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96" t="s">
        <v>93</v>
      </c>
      <c r="D94" s="88"/>
      <c r="E94" s="88"/>
      <c r="F94" s="88"/>
      <c r="G94" s="88"/>
      <c r="H94" s="88"/>
      <c r="I94" s="88"/>
      <c r="J94" s="97" t="s">
        <v>94</v>
      </c>
      <c r="K94" s="88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98" t="s">
        <v>95</v>
      </c>
      <c r="J96" s="65">
        <f>J125</f>
        <v>0</v>
      </c>
      <c r="L96" s="31"/>
      <c r="AU96" s="16" t="s">
        <v>96</v>
      </c>
    </row>
    <row r="97" spans="2:12" s="8" customFormat="1" ht="24.95" customHeight="1">
      <c r="B97" s="99"/>
      <c r="D97" s="100" t="s">
        <v>97</v>
      </c>
      <c r="E97" s="101"/>
      <c r="F97" s="101"/>
      <c r="G97" s="101"/>
      <c r="H97" s="101"/>
      <c r="I97" s="101"/>
      <c r="J97" s="102">
        <f>J126</f>
        <v>0</v>
      </c>
      <c r="L97" s="99"/>
    </row>
    <row r="98" spans="2:12" s="9" customFormat="1" ht="19.899999999999999" customHeight="1">
      <c r="B98" s="103"/>
      <c r="D98" s="104" t="s">
        <v>98</v>
      </c>
      <c r="E98" s="105"/>
      <c r="F98" s="105"/>
      <c r="G98" s="105"/>
      <c r="H98" s="105"/>
      <c r="I98" s="105"/>
      <c r="J98" s="106">
        <f>J127</f>
        <v>0</v>
      </c>
      <c r="L98" s="103"/>
    </row>
    <row r="99" spans="2:12" s="9" customFormat="1" ht="19.899999999999999" customHeight="1">
      <c r="B99" s="103"/>
      <c r="D99" s="104" t="s">
        <v>99</v>
      </c>
      <c r="E99" s="105"/>
      <c r="F99" s="105"/>
      <c r="G99" s="105"/>
      <c r="H99" s="105"/>
      <c r="I99" s="105"/>
      <c r="J99" s="106">
        <f>J132</f>
        <v>0</v>
      </c>
      <c r="L99" s="103"/>
    </row>
    <row r="100" spans="2:12" s="9" customFormat="1" ht="19.899999999999999" customHeight="1">
      <c r="B100" s="103"/>
      <c r="D100" s="104" t="s">
        <v>100</v>
      </c>
      <c r="E100" s="105"/>
      <c r="F100" s="105"/>
      <c r="G100" s="105"/>
      <c r="H100" s="105"/>
      <c r="I100" s="105"/>
      <c r="J100" s="106">
        <f>J144</f>
        <v>0</v>
      </c>
      <c r="L100" s="103"/>
    </row>
    <row r="101" spans="2:12" s="9" customFormat="1" ht="19.899999999999999" customHeight="1">
      <c r="B101" s="103"/>
      <c r="D101" s="104" t="s">
        <v>101</v>
      </c>
      <c r="E101" s="105"/>
      <c r="F101" s="105"/>
      <c r="G101" s="105"/>
      <c r="H101" s="105"/>
      <c r="I101" s="105"/>
      <c r="J101" s="106">
        <f>J154</f>
        <v>0</v>
      </c>
      <c r="L101" s="103"/>
    </row>
    <row r="102" spans="2:12" s="9" customFormat="1" ht="19.899999999999999" customHeight="1">
      <c r="B102" s="103"/>
      <c r="D102" s="104" t="s">
        <v>102</v>
      </c>
      <c r="E102" s="105"/>
      <c r="F102" s="105"/>
      <c r="G102" s="105"/>
      <c r="H102" s="105"/>
      <c r="I102" s="105"/>
      <c r="J102" s="106">
        <f>J163</f>
        <v>0</v>
      </c>
      <c r="L102" s="103"/>
    </row>
    <row r="103" spans="2:12" s="9" customFormat="1" ht="19.899999999999999" customHeight="1">
      <c r="B103" s="103"/>
      <c r="D103" s="104" t="s">
        <v>103</v>
      </c>
      <c r="E103" s="105"/>
      <c r="F103" s="105"/>
      <c r="G103" s="105"/>
      <c r="H103" s="105"/>
      <c r="I103" s="105"/>
      <c r="J103" s="106">
        <f>J175</f>
        <v>0</v>
      </c>
      <c r="L103" s="103"/>
    </row>
    <row r="104" spans="2:12" s="8" customFormat="1" ht="24.95" customHeight="1">
      <c r="B104" s="99"/>
      <c r="D104" s="100" t="s">
        <v>104</v>
      </c>
      <c r="E104" s="101"/>
      <c r="F104" s="101"/>
      <c r="G104" s="101"/>
      <c r="H104" s="101"/>
      <c r="I104" s="101"/>
      <c r="J104" s="102">
        <f>J178</f>
        <v>0</v>
      </c>
      <c r="L104" s="99"/>
    </row>
    <row r="105" spans="2:12" s="9" customFormat="1" ht="19.899999999999999" customHeight="1">
      <c r="B105" s="103"/>
      <c r="D105" s="104" t="s">
        <v>105</v>
      </c>
      <c r="E105" s="105"/>
      <c r="F105" s="105"/>
      <c r="G105" s="105"/>
      <c r="H105" s="105"/>
      <c r="I105" s="105"/>
      <c r="J105" s="106">
        <f>J179</f>
        <v>0</v>
      </c>
      <c r="L105" s="103"/>
    </row>
    <row r="106" spans="2:12" s="1" customFormat="1" ht="21.75" customHeight="1">
      <c r="B106" s="31"/>
      <c r="L106" s="31"/>
    </row>
    <row r="107" spans="2:12" s="1" customFormat="1" ht="6.95" customHeight="1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31"/>
    </row>
    <row r="111" spans="2:12" s="1" customFormat="1" ht="6.95" customHeight="1">
      <c r="B111" s="45"/>
      <c r="C111" s="46"/>
      <c r="D111" s="46"/>
      <c r="E111" s="46"/>
      <c r="F111" s="46"/>
      <c r="G111" s="46"/>
      <c r="H111" s="46"/>
      <c r="I111" s="46"/>
      <c r="J111" s="46"/>
      <c r="K111" s="46"/>
      <c r="L111" s="31"/>
    </row>
    <row r="112" spans="2:12" s="1" customFormat="1" ht="24.95" customHeight="1">
      <c r="B112" s="31"/>
      <c r="C112" s="20" t="s">
        <v>106</v>
      </c>
      <c r="L112" s="31"/>
    </row>
    <row r="113" spans="2:65" s="1" customFormat="1" ht="6.95" customHeight="1">
      <c r="B113" s="31"/>
      <c r="L113" s="31"/>
    </row>
    <row r="114" spans="2:65" s="1" customFormat="1" ht="12" customHeight="1">
      <c r="B114" s="31"/>
      <c r="C114" s="26" t="s">
        <v>16</v>
      </c>
      <c r="L114" s="31"/>
    </row>
    <row r="115" spans="2:65" s="1" customFormat="1" ht="16.5" customHeight="1">
      <c r="B115" s="31"/>
      <c r="E115" s="205" t="str">
        <f>E7</f>
        <v>Lokální opravy komunikací na území města Litvínova</v>
      </c>
      <c r="F115" s="206"/>
      <c r="G115" s="206"/>
      <c r="H115" s="206"/>
      <c r="L115" s="31"/>
    </row>
    <row r="116" spans="2:65" s="1" customFormat="1" ht="12" customHeight="1">
      <c r="B116" s="31"/>
      <c r="C116" s="26" t="s">
        <v>90</v>
      </c>
      <c r="L116" s="31"/>
    </row>
    <row r="117" spans="2:65" s="1" customFormat="1" ht="16.5" customHeight="1">
      <c r="B117" s="31"/>
      <c r="E117" s="186" t="str">
        <f>E9</f>
        <v>24007 - SO.01 - Komunikace</v>
      </c>
      <c r="F117" s="207"/>
      <c r="G117" s="207"/>
      <c r="H117" s="207"/>
      <c r="L117" s="31"/>
    </row>
    <row r="118" spans="2:65" s="1" customFormat="1" ht="6.95" customHeight="1">
      <c r="B118" s="31"/>
      <c r="L118" s="31"/>
    </row>
    <row r="119" spans="2:65" s="1" customFormat="1" ht="12" customHeight="1">
      <c r="B119" s="31"/>
      <c r="C119" s="26" t="s">
        <v>20</v>
      </c>
      <c r="F119" s="24" t="str">
        <f>F12</f>
        <v>Litvínov</v>
      </c>
      <c r="I119" s="26" t="s">
        <v>22</v>
      </c>
      <c r="J119" s="51" t="str">
        <f>IF(J12="","",J12)</f>
        <v>12. 2. 2024</v>
      </c>
      <c r="L119" s="31"/>
    </row>
    <row r="120" spans="2:65" s="1" customFormat="1" ht="6.95" customHeight="1">
      <c r="B120" s="31"/>
      <c r="L120" s="31"/>
    </row>
    <row r="121" spans="2:65" s="1" customFormat="1" ht="15.2" customHeight="1">
      <c r="B121" s="31"/>
      <c r="C121" s="26" t="s">
        <v>24</v>
      </c>
      <c r="F121" s="24" t="str">
        <f>E15</f>
        <v>Město Litvínov</v>
      </c>
      <c r="I121" s="26" t="s">
        <v>31</v>
      </c>
      <c r="J121" s="29" t="str">
        <f>E21</f>
        <v xml:space="preserve"> </v>
      </c>
      <c r="L121" s="31"/>
    </row>
    <row r="122" spans="2:65" s="1" customFormat="1" ht="15.2" customHeight="1">
      <c r="B122" s="31"/>
      <c r="C122" s="26" t="s">
        <v>29</v>
      </c>
      <c r="F122" s="24" t="str">
        <f>IF(E18="","",E18)</f>
        <v>Vyplň údaj</v>
      </c>
      <c r="I122" s="26" t="s">
        <v>34</v>
      </c>
      <c r="J122" s="29" t="str">
        <f>E24</f>
        <v>MESSOR s.r.o.</v>
      </c>
      <c r="L122" s="31"/>
    </row>
    <row r="123" spans="2:65" s="1" customFormat="1" ht="10.35" customHeight="1">
      <c r="B123" s="31"/>
      <c r="L123" s="31"/>
    </row>
    <row r="124" spans="2:65" s="10" customFormat="1" ht="29.25" customHeight="1">
      <c r="B124" s="107"/>
      <c r="C124" s="108" t="s">
        <v>107</v>
      </c>
      <c r="D124" s="109" t="s">
        <v>64</v>
      </c>
      <c r="E124" s="109" t="s">
        <v>60</v>
      </c>
      <c r="F124" s="109" t="s">
        <v>61</v>
      </c>
      <c r="G124" s="109" t="s">
        <v>108</v>
      </c>
      <c r="H124" s="109" t="s">
        <v>109</v>
      </c>
      <c r="I124" s="109" t="s">
        <v>110</v>
      </c>
      <c r="J124" s="109" t="s">
        <v>94</v>
      </c>
      <c r="K124" s="110" t="s">
        <v>111</v>
      </c>
      <c r="L124" s="107"/>
      <c r="M124" s="58" t="s">
        <v>1</v>
      </c>
      <c r="N124" s="59" t="s">
        <v>43</v>
      </c>
      <c r="O124" s="59" t="s">
        <v>112</v>
      </c>
      <c r="P124" s="59" t="s">
        <v>113</v>
      </c>
      <c r="Q124" s="59" t="s">
        <v>114</v>
      </c>
      <c r="R124" s="59" t="s">
        <v>115</v>
      </c>
      <c r="S124" s="59" t="s">
        <v>116</v>
      </c>
      <c r="T124" s="60" t="s">
        <v>117</v>
      </c>
    </row>
    <row r="125" spans="2:65" s="1" customFormat="1" ht="22.9" customHeight="1">
      <c r="B125" s="31"/>
      <c r="C125" s="63" t="s">
        <v>118</v>
      </c>
      <c r="J125" s="111">
        <f>BK125</f>
        <v>0</v>
      </c>
      <c r="L125" s="31"/>
      <c r="M125" s="61"/>
      <c r="N125" s="52"/>
      <c r="O125" s="52"/>
      <c r="P125" s="112">
        <f>P126+P178</f>
        <v>0</v>
      </c>
      <c r="Q125" s="52"/>
      <c r="R125" s="112">
        <f>R126+R178</f>
        <v>123.47672</v>
      </c>
      <c r="S125" s="52"/>
      <c r="T125" s="113">
        <f>T126+T178</f>
        <v>419.3</v>
      </c>
      <c r="AT125" s="16" t="s">
        <v>78</v>
      </c>
      <c r="AU125" s="16" t="s">
        <v>96</v>
      </c>
      <c r="BK125" s="114">
        <f>BK126+BK178</f>
        <v>0</v>
      </c>
    </row>
    <row r="126" spans="2:65" s="11" customFormat="1" ht="25.9" customHeight="1">
      <c r="B126" s="115"/>
      <c r="D126" s="116" t="s">
        <v>78</v>
      </c>
      <c r="E126" s="117" t="s">
        <v>119</v>
      </c>
      <c r="F126" s="117" t="s">
        <v>120</v>
      </c>
      <c r="I126" s="118"/>
      <c r="J126" s="119">
        <f>BK126</f>
        <v>0</v>
      </c>
      <c r="L126" s="115"/>
      <c r="M126" s="120"/>
      <c r="P126" s="121">
        <f>P127+P132+P144+P154+P163+P175</f>
        <v>0</v>
      </c>
      <c r="R126" s="121">
        <f>R127+R132+R144+R154+R163+R175</f>
        <v>123.47672</v>
      </c>
      <c r="T126" s="122">
        <f>T127+T132+T144+T154+T163+T175</f>
        <v>419.3</v>
      </c>
      <c r="AR126" s="116" t="s">
        <v>86</v>
      </c>
      <c r="AT126" s="123" t="s">
        <v>78</v>
      </c>
      <c r="AU126" s="123" t="s">
        <v>79</v>
      </c>
      <c r="AY126" s="116" t="s">
        <v>121</v>
      </c>
      <c r="BK126" s="124">
        <f>BK127+BK132+BK144+BK154+BK163+BK175</f>
        <v>0</v>
      </c>
    </row>
    <row r="127" spans="2:65" s="11" customFormat="1" ht="22.9" customHeight="1">
      <c r="B127" s="115"/>
      <c r="D127" s="116" t="s">
        <v>78</v>
      </c>
      <c r="E127" s="125" t="s">
        <v>86</v>
      </c>
      <c r="F127" s="125" t="s">
        <v>122</v>
      </c>
      <c r="I127" s="118"/>
      <c r="J127" s="126">
        <f>BK127</f>
        <v>0</v>
      </c>
      <c r="L127" s="115"/>
      <c r="M127" s="120"/>
      <c r="P127" s="121">
        <f>SUM(P128:P131)</f>
        <v>0</v>
      </c>
      <c r="R127" s="121">
        <f>SUM(R128:R131)</f>
        <v>0.21</v>
      </c>
      <c r="T127" s="122">
        <f>SUM(T128:T131)</f>
        <v>412.3</v>
      </c>
      <c r="AR127" s="116" t="s">
        <v>86</v>
      </c>
      <c r="AT127" s="123" t="s">
        <v>78</v>
      </c>
      <c r="AU127" s="123" t="s">
        <v>86</v>
      </c>
      <c r="AY127" s="116" t="s">
        <v>121</v>
      </c>
      <c r="BK127" s="124">
        <f>SUM(BK128:BK131)</f>
        <v>0</v>
      </c>
    </row>
    <row r="128" spans="2:65" s="1" customFormat="1" ht="16.5" customHeight="1">
      <c r="B128" s="31"/>
      <c r="C128" s="127" t="s">
        <v>86</v>
      </c>
      <c r="D128" s="127" t="s">
        <v>123</v>
      </c>
      <c r="E128" s="128" t="s">
        <v>124</v>
      </c>
      <c r="F128" s="129" t="s">
        <v>125</v>
      </c>
      <c r="G128" s="130" t="s">
        <v>126</v>
      </c>
      <c r="H128" s="131">
        <v>100</v>
      </c>
      <c r="I128" s="132"/>
      <c r="J128" s="133">
        <f>ROUND(I128*H128,2)</f>
        <v>0</v>
      </c>
      <c r="K128" s="129" t="s">
        <v>127</v>
      </c>
      <c r="L128" s="31"/>
      <c r="M128" s="134" t="s">
        <v>1</v>
      </c>
      <c r="N128" s="135" t="s">
        <v>44</v>
      </c>
      <c r="P128" s="136">
        <f>O128*H128</f>
        <v>0</v>
      </c>
      <c r="Q128" s="136">
        <v>0</v>
      </c>
      <c r="R128" s="136">
        <f>Q128*H128</f>
        <v>0</v>
      </c>
      <c r="S128" s="136">
        <v>9.8000000000000004E-2</v>
      </c>
      <c r="T128" s="137">
        <f>S128*H128</f>
        <v>9.8000000000000007</v>
      </c>
      <c r="AR128" s="138" t="s">
        <v>128</v>
      </c>
      <c r="AT128" s="138" t="s">
        <v>123</v>
      </c>
      <c r="AU128" s="138" t="s">
        <v>88</v>
      </c>
      <c r="AY128" s="16" t="s">
        <v>121</v>
      </c>
      <c r="BE128" s="139">
        <f>IF(N128="základní",J128,0)</f>
        <v>0</v>
      </c>
      <c r="BF128" s="139">
        <f>IF(N128="snížená",J128,0)</f>
        <v>0</v>
      </c>
      <c r="BG128" s="139">
        <f>IF(N128="zákl. přenesená",J128,0)</f>
        <v>0</v>
      </c>
      <c r="BH128" s="139">
        <f>IF(N128="sníž. přenesená",J128,0)</f>
        <v>0</v>
      </c>
      <c r="BI128" s="139">
        <f>IF(N128="nulová",J128,0)</f>
        <v>0</v>
      </c>
      <c r="BJ128" s="16" t="s">
        <v>86</v>
      </c>
      <c r="BK128" s="139">
        <f>ROUND(I128*H128,2)</f>
        <v>0</v>
      </c>
      <c r="BL128" s="16" t="s">
        <v>128</v>
      </c>
      <c r="BM128" s="138" t="s">
        <v>129</v>
      </c>
    </row>
    <row r="129" spans="2:65" s="1" customFormat="1" ht="19.5">
      <c r="B129" s="31"/>
      <c r="D129" s="140" t="s">
        <v>130</v>
      </c>
      <c r="F129" s="141" t="s">
        <v>131</v>
      </c>
      <c r="I129" s="142"/>
      <c r="L129" s="31"/>
      <c r="M129" s="143"/>
      <c r="T129" s="55"/>
      <c r="AT129" s="16" t="s">
        <v>130</v>
      </c>
      <c r="AU129" s="16" t="s">
        <v>88</v>
      </c>
    </row>
    <row r="130" spans="2:65" s="1" customFormat="1" ht="21.75" customHeight="1">
      <c r="B130" s="31"/>
      <c r="C130" s="127" t="s">
        <v>88</v>
      </c>
      <c r="D130" s="127" t="s">
        <v>123</v>
      </c>
      <c r="E130" s="128" t="s">
        <v>132</v>
      </c>
      <c r="F130" s="129" t="s">
        <v>133</v>
      </c>
      <c r="G130" s="130" t="s">
        <v>126</v>
      </c>
      <c r="H130" s="131">
        <v>3500</v>
      </c>
      <c r="I130" s="132"/>
      <c r="J130" s="133">
        <f>ROUND(I130*H130,2)</f>
        <v>0</v>
      </c>
      <c r="K130" s="129" t="s">
        <v>127</v>
      </c>
      <c r="L130" s="31"/>
      <c r="M130" s="134" t="s">
        <v>1</v>
      </c>
      <c r="N130" s="135" t="s">
        <v>44</v>
      </c>
      <c r="P130" s="136">
        <f>O130*H130</f>
        <v>0</v>
      </c>
      <c r="Q130" s="136">
        <v>6.0000000000000002E-5</v>
      </c>
      <c r="R130" s="136">
        <f>Q130*H130</f>
        <v>0.21</v>
      </c>
      <c r="S130" s="136">
        <v>0.115</v>
      </c>
      <c r="T130" s="137">
        <f>S130*H130</f>
        <v>402.5</v>
      </c>
      <c r="AR130" s="138" t="s">
        <v>128</v>
      </c>
      <c r="AT130" s="138" t="s">
        <v>123</v>
      </c>
      <c r="AU130" s="138" t="s">
        <v>88</v>
      </c>
      <c r="AY130" s="16" t="s">
        <v>121</v>
      </c>
      <c r="BE130" s="139">
        <f>IF(N130="základní",J130,0)</f>
        <v>0</v>
      </c>
      <c r="BF130" s="139">
        <f>IF(N130="snížená",J130,0)</f>
        <v>0</v>
      </c>
      <c r="BG130" s="139">
        <f>IF(N130="zákl. přenesená",J130,0)</f>
        <v>0</v>
      </c>
      <c r="BH130" s="139">
        <f>IF(N130="sníž. přenesená",J130,0)</f>
        <v>0</v>
      </c>
      <c r="BI130" s="139">
        <f>IF(N130="nulová",J130,0)</f>
        <v>0</v>
      </c>
      <c r="BJ130" s="16" t="s">
        <v>86</v>
      </c>
      <c r="BK130" s="139">
        <f>ROUND(I130*H130,2)</f>
        <v>0</v>
      </c>
      <c r="BL130" s="16" t="s">
        <v>128</v>
      </c>
      <c r="BM130" s="138" t="s">
        <v>134</v>
      </c>
    </row>
    <row r="131" spans="2:65" s="1" customFormat="1" ht="19.5">
      <c r="B131" s="31"/>
      <c r="D131" s="140" t="s">
        <v>130</v>
      </c>
      <c r="F131" s="141" t="s">
        <v>135</v>
      </c>
      <c r="I131" s="142"/>
      <c r="L131" s="31"/>
      <c r="M131" s="143"/>
      <c r="T131" s="55"/>
      <c r="AT131" s="16" t="s">
        <v>130</v>
      </c>
      <c r="AU131" s="16" t="s">
        <v>88</v>
      </c>
    </row>
    <row r="132" spans="2:65" s="11" customFormat="1" ht="22.9" customHeight="1">
      <c r="B132" s="115"/>
      <c r="D132" s="116" t="s">
        <v>78</v>
      </c>
      <c r="E132" s="125" t="s">
        <v>136</v>
      </c>
      <c r="F132" s="125" t="s">
        <v>137</v>
      </c>
      <c r="I132" s="118"/>
      <c r="J132" s="126">
        <f>BK132</f>
        <v>0</v>
      </c>
      <c r="L132" s="115"/>
      <c r="M132" s="120"/>
      <c r="P132" s="121">
        <f>SUM(P133:P143)</f>
        <v>0</v>
      </c>
      <c r="R132" s="121">
        <f>SUM(R133:R143)</f>
        <v>109.34</v>
      </c>
      <c r="T132" s="122">
        <f>SUM(T133:T143)</f>
        <v>0</v>
      </c>
      <c r="AR132" s="116" t="s">
        <v>86</v>
      </c>
      <c r="AT132" s="123" t="s">
        <v>78</v>
      </c>
      <c r="AU132" s="123" t="s">
        <v>86</v>
      </c>
      <c r="AY132" s="116" t="s">
        <v>121</v>
      </c>
      <c r="BK132" s="124">
        <f>SUM(BK133:BK143)</f>
        <v>0</v>
      </c>
    </row>
    <row r="133" spans="2:65" s="1" customFormat="1" ht="16.5" customHeight="1">
      <c r="B133" s="31"/>
      <c r="C133" s="127" t="s">
        <v>138</v>
      </c>
      <c r="D133" s="127" t="s">
        <v>123</v>
      </c>
      <c r="E133" s="128" t="s">
        <v>139</v>
      </c>
      <c r="F133" s="129" t="s">
        <v>140</v>
      </c>
      <c r="G133" s="130" t="s">
        <v>126</v>
      </c>
      <c r="H133" s="131">
        <v>700</v>
      </c>
      <c r="I133" s="132"/>
      <c r="J133" s="133">
        <f>ROUND(I133*H133,2)</f>
        <v>0</v>
      </c>
      <c r="K133" s="129" t="s">
        <v>127</v>
      </c>
      <c r="L133" s="31"/>
      <c r="M133" s="134" t="s">
        <v>1</v>
      </c>
      <c r="N133" s="135" t="s">
        <v>44</v>
      </c>
      <c r="P133" s="136">
        <f>O133*H133</f>
        <v>0</v>
      </c>
      <c r="Q133" s="136">
        <v>0.15620000000000001</v>
      </c>
      <c r="R133" s="136">
        <f>Q133*H133</f>
        <v>109.34</v>
      </c>
      <c r="S133" s="136">
        <v>0</v>
      </c>
      <c r="T133" s="137">
        <f>S133*H133</f>
        <v>0</v>
      </c>
      <c r="AR133" s="138" t="s">
        <v>128</v>
      </c>
      <c r="AT133" s="138" t="s">
        <v>123</v>
      </c>
      <c r="AU133" s="138" t="s">
        <v>88</v>
      </c>
      <c r="AY133" s="16" t="s">
        <v>121</v>
      </c>
      <c r="BE133" s="139">
        <f>IF(N133="základní",J133,0)</f>
        <v>0</v>
      </c>
      <c r="BF133" s="139">
        <f>IF(N133="snížená",J133,0)</f>
        <v>0</v>
      </c>
      <c r="BG133" s="139">
        <f>IF(N133="zákl. přenesená",J133,0)</f>
        <v>0</v>
      </c>
      <c r="BH133" s="139">
        <f>IF(N133="sníž. přenesená",J133,0)</f>
        <v>0</v>
      </c>
      <c r="BI133" s="139">
        <f>IF(N133="nulová",J133,0)</f>
        <v>0</v>
      </c>
      <c r="BJ133" s="16" t="s">
        <v>86</v>
      </c>
      <c r="BK133" s="139">
        <f>ROUND(I133*H133,2)</f>
        <v>0</v>
      </c>
      <c r="BL133" s="16" t="s">
        <v>128</v>
      </c>
      <c r="BM133" s="138" t="s">
        <v>141</v>
      </c>
    </row>
    <row r="134" spans="2:65" s="1" customFormat="1" ht="11.25">
      <c r="B134" s="31"/>
      <c r="D134" s="140" t="s">
        <v>130</v>
      </c>
      <c r="F134" s="141" t="s">
        <v>142</v>
      </c>
      <c r="I134" s="142"/>
      <c r="L134" s="31"/>
      <c r="M134" s="143"/>
      <c r="T134" s="55"/>
      <c r="AT134" s="16" t="s">
        <v>130</v>
      </c>
      <c r="AU134" s="16" t="s">
        <v>88</v>
      </c>
    </row>
    <row r="135" spans="2:65" s="12" customFormat="1" ht="11.25">
      <c r="B135" s="144"/>
      <c r="D135" s="140" t="s">
        <v>143</v>
      </c>
      <c r="E135" s="145" t="s">
        <v>1</v>
      </c>
      <c r="F135" s="146" t="s">
        <v>144</v>
      </c>
      <c r="H135" s="145" t="s">
        <v>1</v>
      </c>
      <c r="I135" s="147"/>
      <c r="L135" s="144"/>
      <c r="M135" s="148"/>
      <c r="T135" s="149"/>
      <c r="AT135" s="145" t="s">
        <v>143</v>
      </c>
      <c r="AU135" s="145" t="s">
        <v>88</v>
      </c>
      <c r="AV135" s="12" t="s">
        <v>86</v>
      </c>
      <c r="AW135" s="12" t="s">
        <v>33</v>
      </c>
      <c r="AX135" s="12" t="s">
        <v>79</v>
      </c>
      <c r="AY135" s="145" t="s">
        <v>121</v>
      </c>
    </row>
    <row r="136" spans="2:65" s="13" customFormat="1" ht="11.25">
      <c r="B136" s="150"/>
      <c r="D136" s="140" t="s">
        <v>143</v>
      </c>
      <c r="E136" s="151" t="s">
        <v>1</v>
      </c>
      <c r="F136" s="152" t="s">
        <v>145</v>
      </c>
      <c r="H136" s="153">
        <v>700</v>
      </c>
      <c r="I136" s="154"/>
      <c r="L136" s="150"/>
      <c r="M136" s="155"/>
      <c r="T136" s="156"/>
      <c r="AT136" s="151" t="s">
        <v>143</v>
      </c>
      <c r="AU136" s="151" t="s">
        <v>88</v>
      </c>
      <c r="AV136" s="13" t="s">
        <v>88</v>
      </c>
      <c r="AW136" s="13" t="s">
        <v>33</v>
      </c>
      <c r="AX136" s="13" t="s">
        <v>86</v>
      </c>
      <c r="AY136" s="151" t="s">
        <v>121</v>
      </c>
    </row>
    <row r="137" spans="2:65" s="1" customFormat="1" ht="16.5" customHeight="1">
      <c r="B137" s="31"/>
      <c r="C137" s="127" t="s">
        <v>128</v>
      </c>
      <c r="D137" s="127" t="s">
        <v>123</v>
      </c>
      <c r="E137" s="128" t="s">
        <v>146</v>
      </c>
      <c r="F137" s="129" t="s">
        <v>147</v>
      </c>
      <c r="G137" s="130" t="s">
        <v>126</v>
      </c>
      <c r="H137" s="131">
        <v>4200</v>
      </c>
      <c r="I137" s="132"/>
      <c r="J137" s="133">
        <f>ROUND(I137*H137,2)</f>
        <v>0</v>
      </c>
      <c r="K137" s="129" t="s">
        <v>127</v>
      </c>
      <c r="L137" s="31"/>
      <c r="M137" s="134" t="s">
        <v>1</v>
      </c>
      <c r="N137" s="135" t="s">
        <v>44</v>
      </c>
      <c r="P137" s="136">
        <f>O137*H137</f>
        <v>0</v>
      </c>
      <c r="Q137" s="136">
        <v>0</v>
      </c>
      <c r="R137" s="136">
        <f>Q137*H137</f>
        <v>0</v>
      </c>
      <c r="S137" s="136">
        <v>0</v>
      </c>
      <c r="T137" s="137">
        <f>S137*H137</f>
        <v>0</v>
      </c>
      <c r="AR137" s="138" t="s">
        <v>128</v>
      </c>
      <c r="AT137" s="138" t="s">
        <v>123</v>
      </c>
      <c r="AU137" s="138" t="s">
        <v>88</v>
      </c>
      <c r="AY137" s="16" t="s">
        <v>121</v>
      </c>
      <c r="BE137" s="139">
        <f>IF(N137="základní",J137,0)</f>
        <v>0</v>
      </c>
      <c r="BF137" s="139">
        <f>IF(N137="snížená",J137,0)</f>
        <v>0</v>
      </c>
      <c r="BG137" s="139">
        <f>IF(N137="zákl. přenesená",J137,0)</f>
        <v>0</v>
      </c>
      <c r="BH137" s="139">
        <f>IF(N137="sníž. přenesená",J137,0)</f>
        <v>0</v>
      </c>
      <c r="BI137" s="139">
        <f>IF(N137="nulová",J137,0)</f>
        <v>0</v>
      </c>
      <c r="BJ137" s="16" t="s">
        <v>86</v>
      </c>
      <c r="BK137" s="139">
        <f>ROUND(I137*H137,2)</f>
        <v>0</v>
      </c>
      <c r="BL137" s="16" t="s">
        <v>128</v>
      </c>
      <c r="BM137" s="138" t="s">
        <v>148</v>
      </c>
    </row>
    <row r="138" spans="2:65" s="1" customFormat="1" ht="11.25">
      <c r="B138" s="31"/>
      <c r="D138" s="140" t="s">
        <v>130</v>
      </c>
      <c r="F138" s="141" t="s">
        <v>149</v>
      </c>
      <c r="I138" s="142"/>
      <c r="L138" s="31"/>
      <c r="M138" s="143"/>
      <c r="T138" s="55"/>
      <c r="AT138" s="16" t="s">
        <v>130</v>
      </c>
      <c r="AU138" s="16" t="s">
        <v>88</v>
      </c>
    </row>
    <row r="139" spans="2:65" s="13" customFormat="1" ht="11.25">
      <c r="B139" s="150"/>
      <c r="D139" s="140" t="s">
        <v>143</v>
      </c>
      <c r="E139" s="151" t="s">
        <v>1</v>
      </c>
      <c r="F139" s="152" t="s">
        <v>150</v>
      </c>
      <c r="H139" s="153">
        <v>3500</v>
      </c>
      <c r="I139" s="154"/>
      <c r="L139" s="150"/>
      <c r="M139" s="155"/>
      <c r="T139" s="156"/>
      <c r="AT139" s="151" t="s">
        <v>143</v>
      </c>
      <c r="AU139" s="151" t="s">
        <v>88</v>
      </c>
      <c r="AV139" s="13" t="s">
        <v>88</v>
      </c>
      <c r="AW139" s="13" t="s">
        <v>33</v>
      </c>
      <c r="AX139" s="13" t="s">
        <v>79</v>
      </c>
      <c r="AY139" s="151" t="s">
        <v>121</v>
      </c>
    </row>
    <row r="140" spans="2:65" s="13" customFormat="1" ht="11.25">
      <c r="B140" s="150"/>
      <c r="D140" s="140" t="s">
        <v>143</v>
      </c>
      <c r="E140" s="151" t="s">
        <v>1</v>
      </c>
      <c r="F140" s="152" t="s">
        <v>151</v>
      </c>
      <c r="H140" s="153">
        <v>700</v>
      </c>
      <c r="I140" s="154"/>
      <c r="L140" s="150"/>
      <c r="M140" s="155"/>
      <c r="T140" s="156"/>
      <c r="AT140" s="151" t="s">
        <v>143</v>
      </c>
      <c r="AU140" s="151" t="s">
        <v>88</v>
      </c>
      <c r="AV140" s="13" t="s">
        <v>88</v>
      </c>
      <c r="AW140" s="13" t="s">
        <v>33</v>
      </c>
      <c r="AX140" s="13" t="s">
        <v>79</v>
      </c>
      <c r="AY140" s="151" t="s">
        <v>121</v>
      </c>
    </row>
    <row r="141" spans="2:65" s="14" customFormat="1" ht="11.25">
      <c r="B141" s="157"/>
      <c r="D141" s="140" t="s">
        <v>143</v>
      </c>
      <c r="E141" s="158" t="s">
        <v>1</v>
      </c>
      <c r="F141" s="159" t="s">
        <v>152</v>
      </c>
      <c r="H141" s="160">
        <v>4200</v>
      </c>
      <c r="I141" s="161"/>
      <c r="L141" s="157"/>
      <c r="M141" s="162"/>
      <c r="T141" s="163"/>
      <c r="AT141" s="158" t="s">
        <v>143</v>
      </c>
      <c r="AU141" s="158" t="s">
        <v>88</v>
      </c>
      <c r="AV141" s="14" t="s">
        <v>128</v>
      </c>
      <c r="AW141" s="14" t="s">
        <v>33</v>
      </c>
      <c r="AX141" s="14" t="s">
        <v>86</v>
      </c>
      <c r="AY141" s="158" t="s">
        <v>121</v>
      </c>
    </row>
    <row r="142" spans="2:65" s="1" customFormat="1" ht="21.75" customHeight="1">
      <c r="B142" s="31"/>
      <c r="C142" s="127" t="s">
        <v>136</v>
      </c>
      <c r="D142" s="127" t="s">
        <v>123</v>
      </c>
      <c r="E142" s="128" t="s">
        <v>153</v>
      </c>
      <c r="F142" s="129" t="s">
        <v>154</v>
      </c>
      <c r="G142" s="130" t="s">
        <v>126</v>
      </c>
      <c r="H142" s="131">
        <v>3500</v>
      </c>
      <c r="I142" s="132"/>
      <c r="J142" s="133">
        <f>ROUND(I142*H142,2)</f>
        <v>0</v>
      </c>
      <c r="K142" s="129" t="s">
        <v>127</v>
      </c>
      <c r="L142" s="31"/>
      <c r="M142" s="134" t="s">
        <v>1</v>
      </c>
      <c r="N142" s="135" t="s">
        <v>44</v>
      </c>
      <c r="P142" s="136">
        <f>O142*H142</f>
        <v>0</v>
      </c>
      <c r="Q142" s="136">
        <v>0</v>
      </c>
      <c r="R142" s="136">
        <f>Q142*H142</f>
        <v>0</v>
      </c>
      <c r="S142" s="136">
        <v>0</v>
      </c>
      <c r="T142" s="137">
        <f>S142*H142</f>
        <v>0</v>
      </c>
      <c r="AR142" s="138" t="s">
        <v>128</v>
      </c>
      <c r="AT142" s="138" t="s">
        <v>123</v>
      </c>
      <c r="AU142" s="138" t="s">
        <v>88</v>
      </c>
      <c r="AY142" s="16" t="s">
        <v>121</v>
      </c>
      <c r="BE142" s="139">
        <f>IF(N142="základní",J142,0)</f>
        <v>0</v>
      </c>
      <c r="BF142" s="139">
        <f>IF(N142="snížená",J142,0)</f>
        <v>0</v>
      </c>
      <c r="BG142" s="139">
        <f>IF(N142="zákl. přenesená",J142,0)</f>
        <v>0</v>
      </c>
      <c r="BH142" s="139">
        <f>IF(N142="sníž. přenesená",J142,0)</f>
        <v>0</v>
      </c>
      <c r="BI142" s="139">
        <f>IF(N142="nulová",J142,0)</f>
        <v>0</v>
      </c>
      <c r="BJ142" s="16" t="s">
        <v>86</v>
      </c>
      <c r="BK142" s="139">
        <f>ROUND(I142*H142,2)</f>
        <v>0</v>
      </c>
      <c r="BL142" s="16" t="s">
        <v>128</v>
      </c>
      <c r="BM142" s="138" t="s">
        <v>155</v>
      </c>
    </row>
    <row r="143" spans="2:65" s="1" customFormat="1" ht="19.5">
      <c r="B143" s="31"/>
      <c r="D143" s="140" t="s">
        <v>130</v>
      </c>
      <c r="F143" s="141" t="s">
        <v>156</v>
      </c>
      <c r="I143" s="142"/>
      <c r="L143" s="31"/>
      <c r="M143" s="143"/>
      <c r="T143" s="55"/>
      <c r="AT143" s="16" t="s">
        <v>130</v>
      </c>
      <c r="AU143" s="16" t="s">
        <v>88</v>
      </c>
    </row>
    <row r="144" spans="2:65" s="11" customFormat="1" ht="22.9" customHeight="1">
      <c r="B144" s="115"/>
      <c r="D144" s="116" t="s">
        <v>78</v>
      </c>
      <c r="E144" s="125" t="s">
        <v>157</v>
      </c>
      <c r="F144" s="125" t="s">
        <v>158</v>
      </c>
      <c r="I144" s="118"/>
      <c r="J144" s="126">
        <f>BK144</f>
        <v>0</v>
      </c>
      <c r="L144" s="115"/>
      <c r="M144" s="120"/>
      <c r="P144" s="121">
        <f>SUM(P145:P153)</f>
        <v>0</v>
      </c>
      <c r="R144" s="121">
        <f>SUM(R145:R153)</f>
        <v>13.866719999999999</v>
      </c>
      <c r="T144" s="122">
        <f>SUM(T145:T153)</f>
        <v>0</v>
      </c>
      <c r="AR144" s="116" t="s">
        <v>86</v>
      </c>
      <c r="AT144" s="123" t="s">
        <v>78</v>
      </c>
      <c r="AU144" s="123" t="s">
        <v>86</v>
      </c>
      <c r="AY144" s="116" t="s">
        <v>121</v>
      </c>
      <c r="BK144" s="124">
        <f>SUM(BK145:BK153)</f>
        <v>0</v>
      </c>
    </row>
    <row r="145" spans="2:65" s="1" customFormat="1" ht="16.5" customHeight="1">
      <c r="B145" s="31"/>
      <c r="C145" s="127" t="s">
        <v>159</v>
      </c>
      <c r="D145" s="127" t="s">
        <v>123</v>
      </c>
      <c r="E145" s="128" t="s">
        <v>160</v>
      </c>
      <c r="F145" s="129" t="s">
        <v>161</v>
      </c>
      <c r="G145" s="130" t="s">
        <v>162</v>
      </c>
      <c r="H145" s="131">
        <v>12</v>
      </c>
      <c r="I145" s="132"/>
      <c r="J145" s="133">
        <f>ROUND(I145*H145,2)</f>
        <v>0</v>
      </c>
      <c r="K145" s="129" t="s">
        <v>163</v>
      </c>
      <c r="L145" s="31"/>
      <c r="M145" s="134" t="s">
        <v>1</v>
      </c>
      <c r="N145" s="135" t="s">
        <v>44</v>
      </c>
      <c r="P145" s="136">
        <f>O145*H145</f>
        <v>0</v>
      </c>
      <c r="Q145" s="136">
        <v>0.42368</v>
      </c>
      <c r="R145" s="136">
        <f>Q145*H145</f>
        <v>5.0841599999999998</v>
      </c>
      <c r="S145" s="136">
        <v>0</v>
      </c>
      <c r="T145" s="137">
        <f>S145*H145</f>
        <v>0</v>
      </c>
      <c r="AR145" s="138" t="s">
        <v>128</v>
      </c>
      <c r="AT145" s="138" t="s">
        <v>123</v>
      </c>
      <c r="AU145" s="138" t="s">
        <v>88</v>
      </c>
      <c r="AY145" s="16" t="s">
        <v>121</v>
      </c>
      <c r="BE145" s="139">
        <f>IF(N145="základní",J145,0)</f>
        <v>0</v>
      </c>
      <c r="BF145" s="139">
        <f>IF(N145="snížená",J145,0)</f>
        <v>0</v>
      </c>
      <c r="BG145" s="139">
        <f>IF(N145="zákl. přenesená",J145,0)</f>
        <v>0</v>
      </c>
      <c r="BH145" s="139">
        <f>IF(N145="sníž. přenesená",J145,0)</f>
        <v>0</v>
      </c>
      <c r="BI145" s="139">
        <f>IF(N145="nulová",J145,0)</f>
        <v>0</v>
      </c>
      <c r="BJ145" s="16" t="s">
        <v>86</v>
      </c>
      <c r="BK145" s="139">
        <f>ROUND(I145*H145,2)</f>
        <v>0</v>
      </c>
      <c r="BL145" s="16" t="s">
        <v>128</v>
      </c>
      <c r="BM145" s="138" t="s">
        <v>164</v>
      </c>
    </row>
    <row r="146" spans="2:65" s="1" customFormat="1" ht="11.25">
      <c r="B146" s="31"/>
      <c r="D146" s="140" t="s">
        <v>130</v>
      </c>
      <c r="F146" s="141" t="s">
        <v>161</v>
      </c>
      <c r="I146" s="142"/>
      <c r="L146" s="31"/>
      <c r="M146" s="143"/>
      <c r="T146" s="55"/>
      <c r="AT146" s="16" t="s">
        <v>130</v>
      </c>
      <c r="AU146" s="16" t="s">
        <v>88</v>
      </c>
    </row>
    <row r="147" spans="2:65" s="13" customFormat="1" ht="11.25">
      <c r="B147" s="150"/>
      <c r="D147" s="140" t="s">
        <v>143</v>
      </c>
      <c r="E147" s="151" t="s">
        <v>1</v>
      </c>
      <c r="F147" s="152" t="s">
        <v>8</v>
      </c>
      <c r="H147" s="153">
        <v>12</v>
      </c>
      <c r="I147" s="154"/>
      <c r="L147" s="150"/>
      <c r="M147" s="155"/>
      <c r="T147" s="156"/>
      <c r="AT147" s="151" t="s">
        <v>143</v>
      </c>
      <c r="AU147" s="151" t="s">
        <v>88</v>
      </c>
      <c r="AV147" s="13" t="s">
        <v>88</v>
      </c>
      <c r="AW147" s="13" t="s">
        <v>33</v>
      </c>
      <c r="AX147" s="13" t="s">
        <v>86</v>
      </c>
      <c r="AY147" s="151" t="s">
        <v>121</v>
      </c>
    </row>
    <row r="148" spans="2:65" s="1" customFormat="1" ht="16.5" customHeight="1">
      <c r="B148" s="31"/>
      <c r="C148" s="127" t="s">
        <v>165</v>
      </c>
      <c r="D148" s="127" t="s">
        <v>123</v>
      </c>
      <c r="E148" s="128" t="s">
        <v>166</v>
      </c>
      <c r="F148" s="129" t="s">
        <v>167</v>
      </c>
      <c r="G148" s="130" t="s">
        <v>162</v>
      </c>
      <c r="H148" s="131">
        <v>12</v>
      </c>
      <c r="I148" s="132"/>
      <c r="J148" s="133">
        <f>ROUND(I148*H148,2)</f>
        <v>0</v>
      </c>
      <c r="K148" s="129" t="s">
        <v>163</v>
      </c>
      <c r="L148" s="31"/>
      <c r="M148" s="134" t="s">
        <v>1</v>
      </c>
      <c r="N148" s="135" t="s">
        <v>44</v>
      </c>
      <c r="P148" s="136">
        <f>O148*H148</f>
        <v>0</v>
      </c>
      <c r="Q148" s="136">
        <v>0.42080000000000001</v>
      </c>
      <c r="R148" s="136">
        <f>Q148*H148</f>
        <v>5.0495999999999999</v>
      </c>
      <c r="S148" s="136">
        <v>0</v>
      </c>
      <c r="T148" s="137">
        <f>S148*H148</f>
        <v>0</v>
      </c>
      <c r="AR148" s="138" t="s">
        <v>128</v>
      </c>
      <c r="AT148" s="138" t="s">
        <v>123</v>
      </c>
      <c r="AU148" s="138" t="s">
        <v>88</v>
      </c>
      <c r="AY148" s="16" t="s">
        <v>121</v>
      </c>
      <c r="BE148" s="139">
        <f>IF(N148="základní",J148,0)</f>
        <v>0</v>
      </c>
      <c r="BF148" s="139">
        <f>IF(N148="snížená",J148,0)</f>
        <v>0</v>
      </c>
      <c r="BG148" s="139">
        <f>IF(N148="zákl. přenesená",J148,0)</f>
        <v>0</v>
      </c>
      <c r="BH148" s="139">
        <f>IF(N148="sníž. přenesená",J148,0)</f>
        <v>0</v>
      </c>
      <c r="BI148" s="139">
        <f>IF(N148="nulová",J148,0)</f>
        <v>0</v>
      </c>
      <c r="BJ148" s="16" t="s">
        <v>86</v>
      </c>
      <c r="BK148" s="139">
        <f>ROUND(I148*H148,2)</f>
        <v>0</v>
      </c>
      <c r="BL148" s="16" t="s">
        <v>128</v>
      </c>
      <c r="BM148" s="138" t="s">
        <v>168</v>
      </c>
    </row>
    <row r="149" spans="2:65" s="1" customFormat="1" ht="11.25">
      <c r="B149" s="31"/>
      <c r="D149" s="140" t="s">
        <v>130</v>
      </c>
      <c r="F149" s="141" t="s">
        <v>167</v>
      </c>
      <c r="I149" s="142"/>
      <c r="L149" s="31"/>
      <c r="M149" s="143"/>
      <c r="T149" s="55"/>
      <c r="AT149" s="16" t="s">
        <v>130</v>
      </c>
      <c r="AU149" s="16" t="s">
        <v>88</v>
      </c>
    </row>
    <row r="150" spans="2:65" s="13" customFormat="1" ht="11.25">
      <c r="B150" s="150"/>
      <c r="D150" s="140" t="s">
        <v>143</v>
      </c>
      <c r="E150" s="151" t="s">
        <v>1</v>
      </c>
      <c r="F150" s="152" t="s">
        <v>8</v>
      </c>
      <c r="H150" s="153">
        <v>12</v>
      </c>
      <c r="I150" s="154"/>
      <c r="L150" s="150"/>
      <c r="M150" s="155"/>
      <c r="T150" s="156"/>
      <c r="AT150" s="151" t="s">
        <v>143</v>
      </c>
      <c r="AU150" s="151" t="s">
        <v>88</v>
      </c>
      <c r="AV150" s="13" t="s">
        <v>88</v>
      </c>
      <c r="AW150" s="13" t="s">
        <v>33</v>
      </c>
      <c r="AX150" s="13" t="s">
        <v>86</v>
      </c>
      <c r="AY150" s="151" t="s">
        <v>121</v>
      </c>
    </row>
    <row r="151" spans="2:65" s="1" customFormat="1" ht="21.75" customHeight="1">
      <c r="B151" s="31"/>
      <c r="C151" s="127" t="s">
        <v>157</v>
      </c>
      <c r="D151" s="127" t="s">
        <v>123</v>
      </c>
      <c r="E151" s="128" t="s">
        <v>169</v>
      </c>
      <c r="F151" s="129" t="s">
        <v>170</v>
      </c>
      <c r="G151" s="130" t="s">
        <v>162</v>
      </c>
      <c r="H151" s="131">
        <v>12</v>
      </c>
      <c r="I151" s="132"/>
      <c r="J151" s="133">
        <f>ROUND(I151*H151,2)</f>
        <v>0</v>
      </c>
      <c r="K151" s="129" t="s">
        <v>163</v>
      </c>
      <c r="L151" s="31"/>
      <c r="M151" s="134" t="s">
        <v>1</v>
      </c>
      <c r="N151" s="135" t="s">
        <v>44</v>
      </c>
      <c r="P151" s="136">
        <f>O151*H151</f>
        <v>0</v>
      </c>
      <c r="Q151" s="136">
        <v>0.31108000000000002</v>
      </c>
      <c r="R151" s="136">
        <f>Q151*H151</f>
        <v>3.7329600000000003</v>
      </c>
      <c r="S151" s="136">
        <v>0</v>
      </c>
      <c r="T151" s="137">
        <f>S151*H151</f>
        <v>0</v>
      </c>
      <c r="AR151" s="138" t="s">
        <v>128</v>
      </c>
      <c r="AT151" s="138" t="s">
        <v>123</v>
      </c>
      <c r="AU151" s="138" t="s">
        <v>88</v>
      </c>
      <c r="AY151" s="16" t="s">
        <v>121</v>
      </c>
      <c r="BE151" s="139">
        <f>IF(N151="základní",J151,0)</f>
        <v>0</v>
      </c>
      <c r="BF151" s="139">
        <f>IF(N151="snížená",J151,0)</f>
        <v>0</v>
      </c>
      <c r="BG151" s="139">
        <f>IF(N151="zákl. přenesená",J151,0)</f>
        <v>0</v>
      </c>
      <c r="BH151" s="139">
        <f>IF(N151="sníž. přenesená",J151,0)</f>
        <v>0</v>
      </c>
      <c r="BI151" s="139">
        <f>IF(N151="nulová",J151,0)</f>
        <v>0</v>
      </c>
      <c r="BJ151" s="16" t="s">
        <v>86</v>
      </c>
      <c r="BK151" s="139">
        <f>ROUND(I151*H151,2)</f>
        <v>0</v>
      </c>
      <c r="BL151" s="16" t="s">
        <v>128</v>
      </c>
      <c r="BM151" s="138" t="s">
        <v>171</v>
      </c>
    </row>
    <row r="152" spans="2:65" s="1" customFormat="1" ht="11.25">
      <c r="B152" s="31"/>
      <c r="D152" s="140" t="s">
        <v>130</v>
      </c>
      <c r="F152" s="141" t="s">
        <v>172</v>
      </c>
      <c r="I152" s="142"/>
      <c r="L152" s="31"/>
      <c r="M152" s="143"/>
      <c r="T152" s="55"/>
      <c r="AT152" s="16" t="s">
        <v>130</v>
      </c>
      <c r="AU152" s="16" t="s">
        <v>88</v>
      </c>
    </row>
    <row r="153" spans="2:65" s="13" customFormat="1" ht="11.25">
      <c r="B153" s="150"/>
      <c r="D153" s="140" t="s">
        <v>143</v>
      </c>
      <c r="E153" s="151" t="s">
        <v>1</v>
      </c>
      <c r="F153" s="152" t="s">
        <v>8</v>
      </c>
      <c r="H153" s="153">
        <v>12</v>
      </c>
      <c r="I153" s="154"/>
      <c r="L153" s="150"/>
      <c r="M153" s="155"/>
      <c r="T153" s="156"/>
      <c r="AT153" s="151" t="s">
        <v>143</v>
      </c>
      <c r="AU153" s="151" t="s">
        <v>88</v>
      </c>
      <c r="AV153" s="13" t="s">
        <v>88</v>
      </c>
      <c r="AW153" s="13" t="s">
        <v>33</v>
      </c>
      <c r="AX153" s="13" t="s">
        <v>86</v>
      </c>
      <c r="AY153" s="151" t="s">
        <v>121</v>
      </c>
    </row>
    <row r="154" spans="2:65" s="11" customFormat="1" ht="22.9" customHeight="1">
      <c r="B154" s="115"/>
      <c r="D154" s="116" t="s">
        <v>78</v>
      </c>
      <c r="E154" s="125" t="s">
        <v>173</v>
      </c>
      <c r="F154" s="125" t="s">
        <v>174</v>
      </c>
      <c r="I154" s="118"/>
      <c r="J154" s="126">
        <f>BK154</f>
        <v>0</v>
      </c>
      <c r="L154" s="115"/>
      <c r="M154" s="120"/>
      <c r="P154" s="121">
        <f>SUM(P155:P162)</f>
        <v>0</v>
      </c>
      <c r="R154" s="121">
        <f>SUM(R155:R162)</f>
        <v>0.06</v>
      </c>
      <c r="T154" s="122">
        <f>SUM(T155:T162)</f>
        <v>7</v>
      </c>
      <c r="AR154" s="116" t="s">
        <v>86</v>
      </c>
      <c r="AT154" s="123" t="s">
        <v>78</v>
      </c>
      <c r="AU154" s="123" t="s">
        <v>86</v>
      </c>
      <c r="AY154" s="116" t="s">
        <v>121</v>
      </c>
      <c r="BK154" s="124">
        <f>SUM(BK155:BK162)</f>
        <v>0</v>
      </c>
    </row>
    <row r="155" spans="2:65" s="1" customFormat="1" ht="16.5" customHeight="1">
      <c r="B155" s="31"/>
      <c r="C155" s="127" t="s">
        <v>173</v>
      </c>
      <c r="D155" s="127" t="s">
        <v>123</v>
      </c>
      <c r="E155" s="128" t="s">
        <v>175</v>
      </c>
      <c r="F155" s="129" t="s">
        <v>176</v>
      </c>
      <c r="G155" s="130" t="s">
        <v>177</v>
      </c>
      <c r="H155" s="131">
        <v>100</v>
      </c>
      <c r="I155" s="132"/>
      <c r="J155" s="133">
        <f>ROUND(I155*H155,2)</f>
        <v>0</v>
      </c>
      <c r="K155" s="129" t="s">
        <v>127</v>
      </c>
      <c r="L155" s="31"/>
      <c r="M155" s="134" t="s">
        <v>1</v>
      </c>
      <c r="N155" s="135" t="s">
        <v>44</v>
      </c>
      <c r="P155" s="136">
        <f>O155*H155</f>
        <v>0</v>
      </c>
      <c r="Q155" s="136">
        <v>0</v>
      </c>
      <c r="R155" s="136">
        <f>Q155*H155</f>
        <v>0</v>
      </c>
      <c r="S155" s="136">
        <v>0</v>
      </c>
      <c r="T155" s="137">
        <f>S155*H155</f>
        <v>0</v>
      </c>
      <c r="AR155" s="138" t="s">
        <v>128</v>
      </c>
      <c r="AT155" s="138" t="s">
        <v>123</v>
      </c>
      <c r="AU155" s="138" t="s">
        <v>88</v>
      </c>
      <c r="AY155" s="16" t="s">
        <v>121</v>
      </c>
      <c r="BE155" s="139">
        <f>IF(N155="základní",J155,0)</f>
        <v>0</v>
      </c>
      <c r="BF155" s="139">
        <f>IF(N155="snížená",J155,0)</f>
        <v>0</v>
      </c>
      <c r="BG155" s="139">
        <f>IF(N155="zákl. přenesená",J155,0)</f>
        <v>0</v>
      </c>
      <c r="BH155" s="139">
        <f>IF(N155="sníž. přenesená",J155,0)</f>
        <v>0</v>
      </c>
      <c r="BI155" s="139">
        <f>IF(N155="nulová",J155,0)</f>
        <v>0</v>
      </c>
      <c r="BJ155" s="16" t="s">
        <v>86</v>
      </c>
      <c r="BK155" s="139">
        <f>ROUND(I155*H155,2)</f>
        <v>0</v>
      </c>
      <c r="BL155" s="16" t="s">
        <v>128</v>
      </c>
      <c r="BM155" s="138" t="s">
        <v>178</v>
      </c>
    </row>
    <row r="156" spans="2:65" s="1" customFormat="1" ht="11.25">
      <c r="B156" s="31"/>
      <c r="D156" s="140" t="s">
        <v>130</v>
      </c>
      <c r="F156" s="141" t="s">
        <v>179</v>
      </c>
      <c r="I156" s="142"/>
      <c r="L156" s="31"/>
      <c r="M156" s="143"/>
      <c r="T156" s="55"/>
      <c r="AT156" s="16" t="s">
        <v>130</v>
      </c>
      <c r="AU156" s="16" t="s">
        <v>88</v>
      </c>
    </row>
    <row r="157" spans="2:65" s="1" customFormat="1" ht="21.75" customHeight="1">
      <c r="B157" s="31"/>
      <c r="C157" s="127" t="s">
        <v>180</v>
      </c>
      <c r="D157" s="127" t="s">
        <v>123</v>
      </c>
      <c r="E157" s="128" t="s">
        <v>181</v>
      </c>
      <c r="F157" s="129" t="s">
        <v>182</v>
      </c>
      <c r="G157" s="130" t="s">
        <v>177</v>
      </c>
      <c r="H157" s="131">
        <v>100</v>
      </c>
      <c r="I157" s="132"/>
      <c r="J157" s="133">
        <f>ROUND(I157*H157,2)</f>
        <v>0</v>
      </c>
      <c r="K157" s="129" t="s">
        <v>127</v>
      </c>
      <c r="L157" s="31"/>
      <c r="M157" s="134" t="s">
        <v>1</v>
      </c>
      <c r="N157" s="135" t="s">
        <v>44</v>
      </c>
      <c r="P157" s="136">
        <f>O157*H157</f>
        <v>0</v>
      </c>
      <c r="Q157" s="136">
        <v>5.9999999999999995E-4</v>
      </c>
      <c r="R157" s="136">
        <f>Q157*H157</f>
        <v>0.06</v>
      </c>
      <c r="S157" s="136">
        <v>0</v>
      </c>
      <c r="T157" s="137">
        <f>S157*H157</f>
        <v>0</v>
      </c>
      <c r="AR157" s="138" t="s">
        <v>128</v>
      </c>
      <c r="AT157" s="138" t="s">
        <v>123</v>
      </c>
      <c r="AU157" s="138" t="s">
        <v>88</v>
      </c>
      <c r="AY157" s="16" t="s">
        <v>121</v>
      </c>
      <c r="BE157" s="139">
        <f>IF(N157="základní",J157,0)</f>
        <v>0</v>
      </c>
      <c r="BF157" s="139">
        <f>IF(N157="snížená",J157,0)</f>
        <v>0</v>
      </c>
      <c r="BG157" s="139">
        <f>IF(N157="zákl. přenesená",J157,0)</f>
        <v>0</v>
      </c>
      <c r="BH157" s="139">
        <f>IF(N157="sníž. přenesená",J157,0)</f>
        <v>0</v>
      </c>
      <c r="BI157" s="139">
        <f>IF(N157="nulová",J157,0)</f>
        <v>0</v>
      </c>
      <c r="BJ157" s="16" t="s">
        <v>86</v>
      </c>
      <c r="BK157" s="139">
        <f>ROUND(I157*H157,2)</f>
        <v>0</v>
      </c>
      <c r="BL157" s="16" t="s">
        <v>128</v>
      </c>
      <c r="BM157" s="138" t="s">
        <v>183</v>
      </c>
    </row>
    <row r="158" spans="2:65" s="1" customFormat="1" ht="19.5">
      <c r="B158" s="31"/>
      <c r="D158" s="140" t="s">
        <v>130</v>
      </c>
      <c r="F158" s="141" t="s">
        <v>184</v>
      </c>
      <c r="I158" s="142"/>
      <c r="L158" s="31"/>
      <c r="M158" s="143"/>
      <c r="T158" s="55"/>
      <c r="AT158" s="16" t="s">
        <v>130</v>
      </c>
      <c r="AU158" s="16" t="s">
        <v>88</v>
      </c>
    </row>
    <row r="159" spans="2:65" s="1" customFormat="1" ht="16.5" customHeight="1">
      <c r="B159" s="31"/>
      <c r="C159" s="127" t="s">
        <v>185</v>
      </c>
      <c r="D159" s="127" t="s">
        <v>123</v>
      </c>
      <c r="E159" s="128" t="s">
        <v>186</v>
      </c>
      <c r="F159" s="129" t="s">
        <v>187</v>
      </c>
      <c r="G159" s="130" t="s">
        <v>177</v>
      </c>
      <c r="H159" s="131">
        <v>100</v>
      </c>
      <c r="I159" s="132"/>
      <c r="J159" s="133">
        <f>ROUND(I159*H159,2)</f>
        <v>0</v>
      </c>
      <c r="K159" s="129" t="s">
        <v>127</v>
      </c>
      <c r="L159" s="31"/>
      <c r="M159" s="134" t="s">
        <v>1</v>
      </c>
      <c r="N159" s="135" t="s">
        <v>44</v>
      </c>
      <c r="P159" s="136">
        <f>O159*H159</f>
        <v>0</v>
      </c>
      <c r="Q159" s="136">
        <v>0</v>
      </c>
      <c r="R159" s="136">
        <f>Q159*H159</f>
        <v>0</v>
      </c>
      <c r="S159" s="136">
        <v>0</v>
      </c>
      <c r="T159" s="137">
        <f>S159*H159</f>
        <v>0</v>
      </c>
      <c r="AR159" s="138" t="s">
        <v>128</v>
      </c>
      <c r="AT159" s="138" t="s">
        <v>123</v>
      </c>
      <c r="AU159" s="138" t="s">
        <v>88</v>
      </c>
      <c r="AY159" s="16" t="s">
        <v>121</v>
      </c>
      <c r="BE159" s="139">
        <f>IF(N159="základní",J159,0)</f>
        <v>0</v>
      </c>
      <c r="BF159" s="139">
        <f>IF(N159="snížená",J159,0)</f>
        <v>0</v>
      </c>
      <c r="BG159" s="139">
        <f>IF(N159="zákl. přenesená",J159,0)</f>
        <v>0</v>
      </c>
      <c r="BH159" s="139">
        <f>IF(N159="sníž. přenesená",J159,0)</f>
        <v>0</v>
      </c>
      <c r="BI159" s="139">
        <f>IF(N159="nulová",J159,0)</f>
        <v>0</v>
      </c>
      <c r="BJ159" s="16" t="s">
        <v>86</v>
      </c>
      <c r="BK159" s="139">
        <f>ROUND(I159*H159,2)</f>
        <v>0</v>
      </c>
      <c r="BL159" s="16" t="s">
        <v>128</v>
      </c>
      <c r="BM159" s="138" t="s">
        <v>188</v>
      </c>
    </row>
    <row r="160" spans="2:65" s="1" customFormat="1" ht="11.25">
      <c r="B160" s="31"/>
      <c r="D160" s="140" t="s">
        <v>130</v>
      </c>
      <c r="F160" s="141" t="s">
        <v>189</v>
      </c>
      <c r="I160" s="142"/>
      <c r="L160" s="31"/>
      <c r="M160" s="143"/>
      <c r="T160" s="55"/>
      <c r="AT160" s="16" t="s">
        <v>130</v>
      </c>
      <c r="AU160" s="16" t="s">
        <v>88</v>
      </c>
    </row>
    <row r="161" spans="2:65" s="1" customFormat="1" ht="16.5" customHeight="1">
      <c r="B161" s="31"/>
      <c r="C161" s="127" t="s">
        <v>8</v>
      </c>
      <c r="D161" s="127" t="s">
        <v>123</v>
      </c>
      <c r="E161" s="128" t="s">
        <v>190</v>
      </c>
      <c r="F161" s="129" t="s">
        <v>191</v>
      </c>
      <c r="G161" s="130" t="s">
        <v>126</v>
      </c>
      <c r="H161" s="131">
        <v>3500</v>
      </c>
      <c r="I161" s="132"/>
      <c r="J161" s="133">
        <f>ROUND(I161*H161,2)</f>
        <v>0</v>
      </c>
      <c r="K161" s="129" t="s">
        <v>127</v>
      </c>
      <c r="L161" s="31"/>
      <c r="M161" s="134" t="s">
        <v>1</v>
      </c>
      <c r="N161" s="135" t="s">
        <v>44</v>
      </c>
      <c r="P161" s="136">
        <f>O161*H161</f>
        <v>0</v>
      </c>
      <c r="Q161" s="136">
        <v>0</v>
      </c>
      <c r="R161" s="136">
        <f>Q161*H161</f>
        <v>0</v>
      </c>
      <c r="S161" s="136">
        <v>2E-3</v>
      </c>
      <c r="T161" s="137">
        <f>S161*H161</f>
        <v>7</v>
      </c>
      <c r="AR161" s="138" t="s">
        <v>128</v>
      </c>
      <c r="AT161" s="138" t="s">
        <v>123</v>
      </c>
      <c r="AU161" s="138" t="s">
        <v>88</v>
      </c>
      <c r="AY161" s="16" t="s">
        <v>121</v>
      </c>
      <c r="BE161" s="139">
        <f>IF(N161="základní",J161,0)</f>
        <v>0</v>
      </c>
      <c r="BF161" s="139">
        <f>IF(N161="snížená",J161,0)</f>
        <v>0</v>
      </c>
      <c r="BG161" s="139">
        <f>IF(N161="zákl. přenesená",J161,0)</f>
        <v>0</v>
      </c>
      <c r="BH161" s="139">
        <f>IF(N161="sníž. přenesená",J161,0)</f>
        <v>0</v>
      </c>
      <c r="BI161" s="139">
        <f>IF(N161="nulová",J161,0)</f>
        <v>0</v>
      </c>
      <c r="BJ161" s="16" t="s">
        <v>86</v>
      </c>
      <c r="BK161" s="139">
        <f>ROUND(I161*H161,2)</f>
        <v>0</v>
      </c>
      <c r="BL161" s="16" t="s">
        <v>128</v>
      </c>
      <c r="BM161" s="138" t="s">
        <v>192</v>
      </c>
    </row>
    <row r="162" spans="2:65" s="1" customFormat="1" ht="19.5">
      <c r="B162" s="31"/>
      <c r="D162" s="140" t="s">
        <v>130</v>
      </c>
      <c r="F162" s="141" t="s">
        <v>193</v>
      </c>
      <c r="I162" s="142"/>
      <c r="L162" s="31"/>
      <c r="M162" s="143"/>
      <c r="T162" s="55"/>
      <c r="AT162" s="16" t="s">
        <v>130</v>
      </c>
      <c r="AU162" s="16" t="s">
        <v>88</v>
      </c>
    </row>
    <row r="163" spans="2:65" s="11" customFormat="1" ht="22.9" customHeight="1">
      <c r="B163" s="115"/>
      <c r="D163" s="116" t="s">
        <v>78</v>
      </c>
      <c r="E163" s="125" t="s">
        <v>194</v>
      </c>
      <c r="F163" s="125" t="s">
        <v>195</v>
      </c>
      <c r="I163" s="118"/>
      <c r="J163" s="126">
        <f>BK163</f>
        <v>0</v>
      </c>
      <c r="L163" s="115"/>
      <c r="M163" s="120"/>
      <c r="P163" s="121">
        <f>SUM(P164:P174)</f>
        <v>0</v>
      </c>
      <c r="R163" s="121">
        <f>SUM(R164:R174)</f>
        <v>0</v>
      </c>
      <c r="T163" s="122">
        <f>SUM(T164:T174)</f>
        <v>0</v>
      </c>
      <c r="AR163" s="116" t="s">
        <v>86</v>
      </c>
      <c r="AT163" s="123" t="s">
        <v>78</v>
      </c>
      <c r="AU163" s="123" t="s">
        <v>86</v>
      </c>
      <c r="AY163" s="116" t="s">
        <v>121</v>
      </c>
      <c r="BK163" s="124">
        <f>SUM(BK164:BK174)</f>
        <v>0</v>
      </c>
    </row>
    <row r="164" spans="2:65" s="1" customFormat="1" ht="16.5" customHeight="1">
      <c r="B164" s="31"/>
      <c r="C164" s="127" t="s">
        <v>196</v>
      </c>
      <c r="D164" s="127" t="s">
        <v>123</v>
      </c>
      <c r="E164" s="128" t="s">
        <v>197</v>
      </c>
      <c r="F164" s="129" t="s">
        <v>198</v>
      </c>
      <c r="G164" s="130" t="s">
        <v>199</v>
      </c>
      <c r="H164" s="131">
        <v>419.3</v>
      </c>
      <c r="I164" s="132"/>
      <c r="J164" s="133">
        <f>ROUND(I164*H164,2)</f>
        <v>0</v>
      </c>
      <c r="K164" s="129" t="s">
        <v>127</v>
      </c>
      <c r="L164" s="31"/>
      <c r="M164" s="134" t="s">
        <v>1</v>
      </c>
      <c r="N164" s="135" t="s">
        <v>44</v>
      </c>
      <c r="P164" s="136">
        <f>O164*H164</f>
        <v>0</v>
      </c>
      <c r="Q164" s="136">
        <v>0</v>
      </c>
      <c r="R164" s="136">
        <f>Q164*H164</f>
        <v>0</v>
      </c>
      <c r="S164" s="136">
        <v>0</v>
      </c>
      <c r="T164" s="137">
        <f>S164*H164</f>
        <v>0</v>
      </c>
      <c r="AR164" s="138" t="s">
        <v>128</v>
      </c>
      <c r="AT164" s="138" t="s">
        <v>123</v>
      </c>
      <c r="AU164" s="138" t="s">
        <v>88</v>
      </c>
      <c r="AY164" s="16" t="s">
        <v>121</v>
      </c>
      <c r="BE164" s="139">
        <f>IF(N164="základní",J164,0)</f>
        <v>0</v>
      </c>
      <c r="BF164" s="139">
        <f>IF(N164="snížená",J164,0)</f>
        <v>0</v>
      </c>
      <c r="BG164" s="139">
        <f>IF(N164="zákl. přenesená",J164,0)</f>
        <v>0</v>
      </c>
      <c r="BH164" s="139">
        <f>IF(N164="sníž. přenesená",J164,0)</f>
        <v>0</v>
      </c>
      <c r="BI164" s="139">
        <f>IF(N164="nulová",J164,0)</f>
        <v>0</v>
      </c>
      <c r="BJ164" s="16" t="s">
        <v>86</v>
      </c>
      <c r="BK164" s="139">
        <f>ROUND(I164*H164,2)</f>
        <v>0</v>
      </c>
      <c r="BL164" s="16" t="s">
        <v>128</v>
      </c>
      <c r="BM164" s="138" t="s">
        <v>200</v>
      </c>
    </row>
    <row r="165" spans="2:65" s="1" customFormat="1" ht="11.25">
      <c r="B165" s="31"/>
      <c r="D165" s="140" t="s">
        <v>130</v>
      </c>
      <c r="F165" s="141" t="s">
        <v>201</v>
      </c>
      <c r="I165" s="142"/>
      <c r="L165" s="31"/>
      <c r="M165" s="143"/>
      <c r="T165" s="55"/>
      <c r="AT165" s="16" t="s">
        <v>130</v>
      </c>
      <c r="AU165" s="16" t="s">
        <v>88</v>
      </c>
    </row>
    <row r="166" spans="2:65" s="1" customFormat="1" ht="16.5" customHeight="1">
      <c r="B166" s="31"/>
      <c r="C166" s="127" t="s">
        <v>202</v>
      </c>
      <c r="D166" s="127" t="s">
        <v>123</v>
      </c>
      <c r="E166" s="128" t="s">
        <v>203</v>
      </c>
      <c r="F166" s="129" t="s">
        <v>204</v>
      </c>
      <c r="G166" s="130" t="s">
        <v>199</v>
      </c>
      <c r="H166" s="131">
        <v>1677.2</v>
      </c>
      <c r="I166" s="132"/>
      <c r="J166" s="133">
        <f>ROUND(I166*H166,2)</f>
        <v>0</v>
      </c>
      <c r="K166" s="129" t="s">
        <v>127</v>
      </c>
      <c r="L166" s="31"/>
      <c r="M166" s="134" t="s">
        <v>1</v>
      </c>
      <c r="N166" s="135" t="s">
        <v>44</v>
      </c>
      <c r="P166" s="136">
        <f>O166*H166</f>
        <v>0</v>
      </c>
      <c r="Q166" s="136">
        <v>0</v>
      </c>
      <c r="R166" s="136">
        <f>Q166*H166</f>
        <v>0</v>
      </c>
      <c r="S166" s="136">
        <v>0</v>
      </c>
      <c r="T166" s="137">
        <f>S166*H166</f>
        <v>0</v>
      </c>
      <c r="AR166" s="138" t="s">
        <v>128</v>
      </c>
      <c r="AT166" s="138" t="s">
        <v>123</v>
      </c>
      <c r="AU166" s="138" t="s">
        <v>88</v>
      </c>
      <c r="AY166" s="16" t="s">
        <v>121</v>
      </c>
      <c r="BE166" s="139">
        <f>IF(N166="základní",J166,0)</f>
        <v>0</v>
      </c>
      <c r="BF166" s="139">
        <f>IF(N166="snížená",J166,0)</f>
        <v>0</v>
      </c>
      <c r="BG166" s="139">
        <f>IF(N166="zákl. přenesená",J166,0)</f>
        <v>0</v>
      </c>
      <c r="BH166" s="139">
        <f>IF(N166="sníž. přenesená",J166,0)</f>
        <v>0</v>
      </c>
      <c r="BI166" s="139">
        <f>IF(N166="nulová",J166,0)</f>
        <v>0</v>
      </c>
      <c r="BJ166" s="16" t="s">
        <v>86</v>
      </c>
      <c r="BK166" s="139">
        <f>ROUND(I166*H166,2)</f>
        <v>0</v>
      </c>
      <c r="BL166" s="16" t="s">
        <v>128</v>
      </c>
      <c r="BM166" s="138" t="s">
        <v>205</v>
      </c>
    </row>
    <row r="167" spans="2:65" s="1" customFormat="1" ht="11.25">
      <c r="B167" s="31"/>
      <c r="D167" s="140" t="s">
        <v>130</v>
      </c>
      <c r="F167" s="141" t="s">
        <v>206</v>
      </c>
      <c r="I167" s="142"/>
      <c r="L167" s="31"/>
      <c r="M167" s="143"/>
      <c r="T167" s="55"/>
      <c r="AT167" s="16" t="s">
        <v>130</v>
      </c>
      <c r="AU167" s="16" t="s">
        <v>88</v>
      </c>
    </row>
    <row r="168" spans="2:65" s="13" customFormat="1" ht="11.25">
      <c r="B168" s="150"/>
      <c r="D168" s="140" t="s">
        <v>143</v>
      </c>
      <c r="F168" s="152" t="s">
        <v>207</v>
      </c>
      <c r="H168" s="153">
        <v>1677.2</v>
      </c>
      <c r="I168" s="154"/>
      <c r="L168" s="150"/>
      <c r="M168" s="155"/>
      <c r="T168" s="156"/>
      <c r="AT168" s="151" t="s">
        <v>143</v>
      </c>
      <c r="AU168" s="151" t="s">
        <v>88</v>
      </c>
      <c r="AV168" s="13" t="s">
        <v>88</v>
      </c>
      <c r="AW168" s="13" t="s">
        <v>4</v>
      </c>
      <c r="AX168" s="13" t="s">
        <v>86</v>
      </c>
      <c r="AY168" s="151" t="s">
        <v>121</v>
      </c>
    </row>
    <row r="169" spans="2:65" s="1" customFormat="1" ht="24.2" customHeight="1">
      <c r="B169" s="31"/>
      <c r="C169" s="127" t="s">
        <v>208</v>
      </c>
      <c r="D169" s="127" t="s">
        <v>123</v>
      </c>
      <c r="E169" s="128" t="s">
        <v>209</v>
      </c>
      <c r="F169" s="129" t="s">
        <v>210</v>
      </c>
      <c r="G169" s="130" t="s">
        <v>199</v>
      </c>
      <c r="H169" s="131">
        <v>7</v>
      </c>
      <c r="I169" s="132"/>
      <c r="J169" s="133">
        <f>ROUND(I169*H169,2)</f>
        <v>0</v>
      </c>
      <c r="K169" s="129" t="s">
        <v>127</v>
      </c>
      <c r="L169" s="31"/>
      <c r="M169" s="134" t="s">
        <v>1</v>
      </c>
      <c r="N169" s="135" t="s">
        <v>44</v>
      </c>
      <c r="P169" s="136">
        <f>O169*H169</f>
        <v>0</v>
      </c>
      <c r="Q169" s="136">
        <v>0</v>
      </c>
      <c r="R169" s="136">
        <f>Q169*H169</f>
        <v>0</v>
      </c>
      <c r="S169" s="136">
        <v>0</v>
      </c>
      <c r="T169" s="137">
        <f>S169*H169</f>
        <v>0</v>
      </c>
      <c r="AR169" s="138" t="s">
        <v>128</v>
      </c>
      <c r="AT169" s="138" t="s">
        <v>123</v>
      </c>
      <c r="AU169" s="138" t="s">
        <v>88</v>
      </c>
      <c r="AY169" s="16" t="s">
        <v>121</v>
      </c>
      <c r="BE169" s="139">
        <f>IF(N169="základní",J169,0)</f>
        <v>0</v>
      </c>
      <c r="BF169" s="139">
        <f>IF(N169="snížená",J169,0)</f>
        <v>0</v>
      </c>
      <c r="BG169" s="139">
        <f>IF(N169="zákl. přenesená",J169,0)</f>
        <v>0</v>
      </c>
      <c r="BH169" s="139">
        <f>IF(N169="sníž. přenesená",J169,0)</f>
        <v>0</v>
      </c>
      <c r="BI169" s="139">
        <f>IF(N169="nulová",J169,0)</f>
        <v>0</v>
      </c>
      <c r="BJ169" s="16" t="s">
        <v>86</v>
      </c>
      <c r="BK169" s="139">
        <f>ROUND(I169*H169,2)</f>
        <v>0</v>
      </c>
      <c r="BL169" s="16" t="s">
        <v>128</v>
      </c>
      <c r="BM169" s="138" t="s">
        <v>211</v>
      </c>
    </row>
    <row r="170" spans="2:65" s="1" customFormat="1" ht="19.5">
      <c r="B170" s="31"/>
      <c r="D170" s="140" t="s">
        <v>130</v>
      </c>
      <c r="F170" s="141" t="s">
        <v>210</v>
      </c>
      <c r="I170" s="142"/>
      <c r="L170" s="31"/>
      <c r="M170" s="143"/>
      <c r="T170" s="55"/>
      <c r="AT170" s="16" t="s">
        <v>130</v>
      </c>
      <c r="AU170" s="16" t="s">
        <v>88</v>
      </c>
    </row>
    <row r="171" spans="2:65" s="13" customFormat="1" ht="11.25">
      <c r="B171" s="150"/>
      <c r="D171" s="140" t="s">
        <v>143</v>
      </c>
      <c r="E171" s="151" t="s">
        <v>1</v>
      </c>
      <c r="F171" s="152" t="s">
        <v>165</v>
      </c>
      <c r="H171" s="153">
        <v>7</v>
      </c>
      <c r="I171" s="154"/>
      <c r="L171" s="150"/>
      <c r="M171" s="155"/>
      <c r="T171" s="156"/>
      <c r="AT171" s="151" t="s">
        <v>143</v>
      </c>
      <c r="AU171" s="151" t="s">
        <v>88</v>
      </c>
      <c r="AV171" s="13" t="s">
        <v>88</v>
      </c>
      <c r="AW171" s="13" t="s">
        <v>33</v>
      </c>
      <c r="AX171" s="13" t="s">
        <v>86</v>
      </c>
      <c r="AY171" s="151" t="s">
        <v>121</v>
      </c>
    </row>
    <row r="172" spans="2:65" s="1" customFormat="1" ht="24.2" customHeight="1">
      <c r="B172" s="31"/>
      <c r="C172" s="127" t="s">
        <v>212</v>
      </c>
      <c r="D172" s="127" t="s">
        <v>123</v>
      </c>
      <c r="E172" s="128" t="s">
        <v>213</v>
      </c>
      <c r="F172" s="129" t="s">
        <v>214</v>
      </c>
      <c r="G172" s="130" t="s">
        <v>199</v>
      </c>
      <c r="H172" s="131">
        <v>412.3</v>
      </c>
      <c r="I172" s="132"/>
      <c r="J172" s="133">
        <f>ROUND(I172*H172,2)</f>
        <v>0</v>
      </c>
      <c r="K172" s="129" t="s">
        <v>127</v>
      </c>
      <c r="L172" s="31"/>
      <c r="M172" s="134" t="s">
        <v>1</v>
      </c>
      <c r="N172" s="135" t="s">
        <v>44</v>
      </c>
      <c r="P172" s="136">
        <f>O172*H172</f>
        <v>0</v>
      </c>
      <c r="Q172" s="136">
        <v>0</v>
      </c>
      <c r="R172" s="136">
        <f>Q172*H172</f>
        <v>0</v>
      </c>
      <c r="S172" s="136">
        <v>0</v>
      </c>
      <c r="T172" s="137">
        <f>S172*H172</f>
        <v>0</v>
      </c>
      <c r="AR172" s="138" t="s">
        <v>128</v>
      </c>
      <c r="AT172" s="138" t="s">
        <v>123</v>
      </c>
      <c r="AU172" s="138" t="s">
        <v>88</v>
      </c>
      <c r="AY172" s="16" t="s">
        <v>121</v>
      </c>
      <c r="BE172" s="139">
        <f>IF(N172="základní",J172,0)</f>
        <v>0</v>
      </c>
      <c r="BF172" s="139">
        <f>IF(N172="snížená",J172,0)</f>
        <v>0</v>
      </c>
      <c r="BG172" s="139">
        <f>IF(N172="zákl. přenesená",J172,0)</f>
        <v>0</v>
      </c>
      <c r="BH172" s="139">
        <f>IF(N172="sníž. přenesená",J172,0)</f>
        <v>0</v>
      </c>
      <c r="BI172" s="139">
        <f>IF(N172="nulová",J172,0)</f>
        <v>0</v>
      </c>
      <c r="BJ172" s="16" t="s">
        <v>86</v>
      </c>
      <c r="BK172" s="139">
        <f>ROUND(I172*H172,2)</f>
        <v>0</v>
      </c>
      <c r="BL172" s="16" t="s">
        <v>128</v>
      </c>
      <c r="BM172" s="138" t="s">
        <v>215</v>
      </c>
    </row>
    <row r="173" spans="2:65" s="1" customFormat="1" ht="19.5">
      <c r="B173" s="31"/>
      <c r="D173" s="140" t="s">
        <v>130</v>
      </c>
      <c r="F173" s="141" t="s">
        <v>214</v>
      </c>
      <c r="I173" s="142"/>
      <c r="L173" s="31"/>
      <c r="M173" s="143"/>
      <c r="T173" s="55"/>
      <c r="AT173" s="16" t="s">
        <v>130</v>
      </c>
      <c r="AU173" s="16" t="s">
        <v>88</v>
      </c>
    </row>
    <row r="174" spans="2:65" s="13" customFormat="1" ht="11.25">
      <c r="B174" s="150"/>
      <c r="D174" s="140" t="s">
        <v>143</v>
      </c>
      <c r="E174" s="151" t="s">
        <v>1</v>
      </c>
      <c r="F174" s="152" t="s">
        <v>216</v>
      </c>
      <c r="H174" s="153">
        <v>412.3</v>
      </c>
      <c r="I174" s="154"/>
      <c r="L174" s="150"/>
      <c r="M174" s="155"/>
      <c r="T174" s="156"/>
      <c r="AT174" s="151" t="s">
        <v>143</v>
      </c>
      <c r="AU174" s="151" t="s">
        <v>88</v>
      </c>
      <c r="AV174" s="13" t="s">
        <v>88</v>
      </c>
      <c r="AW174" s="13" t="s">
        <v>33</v>
      </c>
      <c r="AX174" s="13" t="s">
        <v>86</v>
      </c>
      <c r="AY174" s="151" t="s">
        <v>121</v>
      </c>
    </row>
    <row r="175" spans="2:65" s="11" customFormat="1" ht="22.9" customHeight="1">
      <c r="B175" s="115"/>
      <c r="D175" s="116" t="s">
        <v>78</v>
      </c>
      <c r="E175" s="125" t="s">
        <v>217</v>
      </c>
      <c r="F175" s="125" t="s">
        <v>218</v>
      </c>
      <c r="I175" s="118"/>
      <c r="J175" s="126">
        <f>BK175</f>
        <v>0</v>
      </c>
      <c r="L175" s="115"/>
      <c r="M175" s="120"/>
      <c r="P175" s="121">
        <f>SUM(P176:P177)</f>
        <v>0</v>
      </c>
      <c r="R175" s="121">
        <f>SUM(R176:R177)</f>
        <v>0</v>
      </c>
      <c r="T175" s="122">
        <f>SUM(T176:T177)</f>
        <v>0</v>
      </c>
      <c r="AR175" s="116" t="s">
        <v>86</v>
      </c>
      <c r="AT175" s="123" t="s">
        <v>78</v>
      </c>
      <c r="AU175" s="123" t="s">
        <v>86</v>
      </c>
      <c r="AY175" s="116" t="s">
        <v>121</v>
      </c>
      <c r="BK175" s="124">
        <f>SUM(BK176:BK177)</f>
        <v>0</v>
      </c>
    </row>
    <row r="176" spans="2:65" s="1" customFormat="1" ht="21.75" customHeight="1">
      <c r="B176" s="31"/>
      <c r="C176" s="127" t="s">
        <v>219</v>
      </c>
      <c r="D176" s="127" t="s">
        <v>123</v>
      </c>
      <c r="E176" s="128" t="s">
        <v>220</v>
      </c>
      <c r="F176" s="129" t="s">
        <v>221</v>
      </c>
      <c r="G176" s="130" t="s">
        <v>199</v>
      </c>
      <c r="H176" s="131">
        <v>123.477</v>
      </c>
      <c r="I176" s="132"/>
      <c r="J176" s="133">
        <f>ROUND(I176*H176,2)</f>
        <v>0</v>
      </c>
      <c r="K176" s="129" t="s">
        <v>127</v>
      </c>
      <c r="L176" s="31"/>
      <c r="M176" s="134" t="s">
        <v>1</v>
      </c>
      <c r="N176" s="135" t="s">
        <v>44</v>
      </c>
      <c r="P176" s="136">
        <f>O176*H176</f>
        <v>0</v>
      </c>
      <c r="Q176" s="136">
        <v>0</v>
      </c>
      <c r="R176" s="136">
        <f>Q176*H176</f>
        <v>0</v>
      </c>
      <c r="S176" s="136">
        <v>0</v>
      </c>
      <c r="T176" s="137">
        <f>S176*H176</f>
        <v>0</v>
      </c>
      <c r="AR176" s="138" t="s">
        <v>128</v>
      </c>
      <c r="AT176" s="138" t="s">
        <v>123</v>
      </c>
      <c r="AU176" s="138" t="s">
        <v>88</v>
      </c>
      <c r="AY176" s="16" t="s">
        <v>121</v>
      </c>
      <c r="BE176" s="139">
        <f>IF(N176="základní",J176,0)</f>
        <v>0</v>
      </c>
      <c r="BF176" s="139">
        <f>IF(N176="snížená",J176,0)</f>
        <v>0</v>
      </c>
      <c r="BG176" s="139">
        <f>IF(N176="zákl. přenesená",J176,0)</f>
        <v>0</v>
      </c>
      <c r="BH176" s="139">
        <f>IF(N176="sníž. přenesená",J176,0)</f>
        <v>0</v>
      </c>
      <c r="BI176" s="139">
        <f>IF(N176="nulová",J176,0)</f>
        <v>0</v>
      </c>
      <c r="BJ176" s="16" t="s">
        <v>86</v>
      </c>
      <c r="BK176" s="139">
        <f>ROUND(I176*H176,2)</f>
        <v>0</v>
      </c>
      <c r="BL176" s="16" t="s">
        <v>128</v>
      </c>
      <c r="BM176" s="138" t="s">
        <v>222</v>
      </c>
    </row>
    <row r="177" spans="2:65" s="1" customFormat="1" ht="19.5">
      <c r="B177" s="31"/>
      <c r="D177" s="140" t="s">
        <v>130</v>
      </c>
      <c r="F177" s="141" t="s">
        <v>223</v>
      </c>
      <c r="I177" s="142"/>
      <c r="L177" s="31"/>
      <c r="M177" s="143"/>
      <c r="T177" s="55"/>
      <c r="AT177" s="16" t="s">
        <v>130</v>
      </c>
      <c r="AU177" s="16" t="s">
        <v>88</v>
      </c>
    </row>
    <row r="178" spans="2:65" s="11" customFormat="1" ht="25.9" customHeight="1">
      <c r="B178" s="115"/>
      <c r="D178" s="116" t="s">
        <v>78</v>
      </c>
      <c r="E178" s="117" t="s">
        <v>224</v>
      </c>
      <c r="F178" s="117" t="s">
        <v>225</v>
      </c>
      <c r="I178" s="118"/>
      <c r="J178" s="119">
        <f>BK178</f>
        <v>0</v>
      </c>
      <c r="L178" s="115"/>
      <c r="M178" s="120"/>
      <c r="P178" s="121">
        <f>P179</f>
        <v>0</v>
      </c>
      <c r="R178" s="121">
        <f>R179</f>
        <v>0</v>
      </c>
      <c r="T178" s="122">
        <f>T179</f>
        <v>0</v>
      </c>
      <c r="AR178" s="116" t="s">
        <v>136</v>
      </c>
      <c r="AT178" s="123" t="s">
        <v>78</v>
      </c>
      <c r="AU178" s="123" t="s">
        <v>79</v>
      </c>
      <c r="AY178" s="116" t="s">
        <v>121</v>
      </c>
      <c r="BK178" s="124">
        <f>BK179</f>
        <v>0</v>
      </c>
    </row>
    <row r="179" spans="2:65" s="11" customFormat="1" ht="22.9" customHeight="1">
      <c r="B179" s="115"/>
      <c r="D179" s="116" t="s">
        <v>78</v>
      </c>
      <c r="E179" s="125" t="s">
        <v>226</v>
      </c>
      <c r="F179" s="125" t="s">
        <v>227</v>
      </c>
      <c r="I179" s="118"/>
      <c r="J179" s="126">
        <f>BK179</f>
        <v>0</v>
      </c>
      <c r="L179" s="115"/>
      <c r="M179" s="120"/>
      <c r="P179" s="121">
        <f>SUM(P180:P181)</f>
        <v>0</v>
      </c>
      <c r="R179" s="121">
        <f>SUM(R180:R181)</f>
        <v>0</v>
      </c>
      <c r="T179" s="122">
        <f>SUM(T180:T181)</f>
        <v>0</v>
      </c>
      <c r="AR179" s="116" t="s">
        <v>136</v>
      </c>
      <c r="AT179" s="123" t="s">
        <v>78</v>
      </c>
      <c r="AU179" s="123" t="s">
        <v>86</v>
      </c>
      <c r="AY179" s="116" t="s">
        <v>121</v>
      </c>
      <c r="BK179" s="124">
        <f>SUM(BK180:BK181)</f>
        <v>0</v>
      </c>
    </row>
    <row r="180" spans="2:65" s="1" customFormat="1" ht="16.5" customHeight="1">
      <c r="B180" s="31"/>
      <c r="C180" s="127" t="s">
        <v>228</v>
      </c>
      <c r="D180" s="127" t="s">
        <v>123</v>
      </c>
      <c r="E180" s="128" t="s">
        <v>229</v>
      </c>
      <c r="F180" s="129" t="s">
        <v>230</v>
      </c>
      <c r="G180" s="130" t="s">
        <v>231</v>
      </c>
      <c r="H180" s="131">
        <v>1</v>
      </c>
      <c r="I180" s="132"/>
      <c r="J180" s="133">
        <f>ROUND(I180*H180,2)</f>
        <v>0</v>
      </c>
      <c r="K180" s="129" t="s">
        <v>127</v>
      </c>
      <c r="L180" s="31"/>
      <c r="M180" s="134" t="s">
        <v>1</v>
      </c>
      <c r="N180" s="135" t="s">
        <v>44</v>
      </c>
      <c r="P180" s="136">
        <f>O180*H180</f>
        <v>0</v>
      </c>
      <c r="Q180" s="136">
        <v>0</v>
      </c>
      <c r="R180" s="136">
        <f>Q180*H180</f>
        <v>0</v>
      </c>
      <c r="S180" s="136">
        <v>0</v>
      </c>
      <c r="T180" s="137">
        <f>S180*H180</f>
        <v>0</v>
      </c>
      <c r="AR180" s="138" t="s">
        <v>232</v>
      </c>
      <c r="AT180" s="138" t="s">
        <v>123</v>
      </c>
      <c r="AU180" s="138" t="s">
        <v>88</v>
      </c>
      <c r="AY180" s="16" t="s">
        <v>121</v>
      </c>
      <c r="BE180" s="139">
        <f>IF(N180="základní",J180,0)</f>
        <v>0</v>
      </c>
      <c r="BF180" s="139">
        <f>IF(N180="snížená",J180,0)</f>
        <v>0</v>
      </c>
      <c r="BG180" s="139">
        <f>IF(N180="zákl. přenesená",J180,0)</f>
        <v>0</v>
      </c>
      <c r="BH180" s="139">
        <f>IF(N180="sníž. přenesená",J180,0)</f>
        <v>0</v>
      </c>
      <c r="BI180" s="139">
        <f>IF(N180="nulová",J180,0)</f>
        <v>0</v>
      </c>
      <c r="BJ180" s="16" t="s">
        <v>86</v>
      </c>
      <c r="BK180" s="139">
        <f>ROUND(I180*H180,2)</f>
        <v>0</v>
      </c>
      <c r="BL180" s="16" t="s">
        <v>232</v>
      </c>
      <c r="BM180" s="138" t="s">
        <v>233</v>
      </c>
    </row>
    <row r="181" spans="2:65" s="1" customFormat="1" ht="11.25">
      <c r="B181" s="31"/>
      <c r="D181" s="140" t="s">
        <v>130</v>
      </c>
      <c r="F181" s="141" t="s">
        <v>230</v>
      </c>
      <c r="I181" s="142"/>
      <c r="L181" s="31"/>
      <c r="M181" s="164"/>
      <c r="N181" s="165"/>
      <c r="O181" s="165"/>
      <c r="P181" s="165"/>
      <c r="Q181" s="165"/>
      <c r="R181" s="165"/>
      <c r="S181" s="165"/>
      <c r="T181" s="166"/>
      <c r="AT181" s="16" t="s">
        <v>130</v>
      </c>
      <c r="AU181" s="16" t="s">
        <v>88</v>
      </c>
    </row>
    <row r="182" spans="2:65" s="1" customFormat="1" ht="6.95" customHeight="1">
      <c r="B182" s="43"/>
      <c r="C182" s="44"/>
      <c r="D182" s="44"/>
      <c r="E182" s="44"/>
      <c r="F182" s="44"/>
      <c r="G182" s="44"/>
      <c r="H182" s="44"/>
      <c r="I182" s="44"/>
      <c r="J182" s="44"/>
      <c r="K182" s="44"/>
      <c r="L182" s="31"/>
    </row>
  </sheetData>
  <sheetProtection algorithmName="SHA-512" hashValue="TVZUBr/m88imHmxFvIn8yYhJrVIUZYujrbQfVy7YNZ7gCaTtpHAtB73bnWcKDohiih+dbnVj5MOsrPZr4Z4Skg==" saltValue="z6VHSB2b3Rbw2EIFIee3beGS1lcfYgup4b+IOl1M+NoI18oPNuptCmbAvc7BDoZ01fro4/68MfFf6hEI5hkHyg==" spinCount="100000" sheet="1" objects="1" scenarios="1" formatColumns="0" formatRows="0" autoFilter="0"/>
  <autoFilter ref="C124:K181" xr:uid="{00000000-0009-0000-0000-000001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58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24007 - SO.01 - Komunikace</vt:lpstr>
      <vt:lpstr>'24007 - SO.01 - Komunikace'!Názvy_tisku</vt:lpstr>
      <vt:lpstr>'Rekapitulace stavby'!Názvy_tisku</vt:lpstr>
      <vt:lpstr>'24007 - SO.01 - Komunikace'!Oblast_tisku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DESKTOP-JJA4DNO\MESSOR COMPANY</dc:creator>
  <cp:lastModifiedBy>Blovska Jitka</cp:lastModifiedBy>
  <cp:lastPrinted>2024-08-15T13:06:33Z</cp:lastPrinted>
  <dcterms:created xsi:type="dcterms:W3CDTF">2024-04-09T05:09:24Z</dcterms:created>
  <dcterms:modified xsi:type="dcterms:W3CDTF">2024-08-15T13:06:36Z</dcterms:modified>
</cp:coreProperties>
</file>