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ZZVZ, VZMR\VZ_2024\VZ dle zák.134_2016\Obnova komunikace ul. Lounická - ZPŘ\3) technický popis + IR + soupis prací - 2024 - aktuální\"/>
    </mc:Choice>
  </mc:AlternateContent>
  <xr:revisionPtr revIDLastSave="0" documentId="8_{BD2906C0-612A-4161-BB81-5A60DB53EDE8}" xr6:coauthVersionLast="47" xr6:coauthVersionMax="47" xr10:uidLastSave="{00000000-0000-0000-0000-000000000000}"/>
  <bookViews>
    <workbookView xWindow="28680" yWindow="-120" windowWidth="29040" windowHeight="15840" activeTab="2" xr2:uid="{5C34333B-5B18-453D-BD41-407291EE834E}"/>
  </bookViews>
  <sheets>
    <sheet name="Rekapitulace stavby" sheetId="1" r:id="rId1"/>
    <sheet name="SO.01 - Komunikace ÚSEK A..." sheetId="2" r:id="rId2"/>
    <sheet name="SO.02 - Komunikace ÚSEK C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E18" i="3"/>
  <c r="F123" i="3" s="1"/>
  <c r="J17" i="3"/>
  <c r="E7" i="3"/>
  <c r="E85" i="3" s="1"/>
  <c r="J18" i="2"/>
  <c r="E18" i="2"/>
  <c r="J17" i="2"/>
  <c r="E7" i="2"/>
  <c r="AN8" i="1"/>
  <c r="AM87" i="1" s="1"/>
  <c r="AY96" i="1"/>
  <c r="AX96" i="1"/>
  <c r="AU96" i="1"/>
  <c r="AY95" i="1"/>
  <c r="AX95" i="1"/>
  <c r="AU95" i="1"/>
  <c r="AU94" i="1" s="1"/>
  <c r="AS94" i="1"/>
  <c r="AM90" i="1"/>
  <c r="L90" i="1"/>
  <c r="AM89" i="1"/>
  <c r="L89" i="1"/>
  <c r="L87" i="1"/>
  <c r="L85" i="1"/>
  <c r="L84" i="1"/>
  <c r="BK238" i="3"/>
  <c r="BK237" i="3" s="1"/>
  <c r="J237" i="3" s="1"/>
  <c r="J106" i="3" s="1"/>
  <c r="BI238" i="3"/>
  <c r="BH238" i="3"/>
  <c r="BG238" i="3"/>
  <c r="BF238" i="3"/>
  <c r="T238" i="3"/>
  <c r="R238" i="3"/>
  <c r="R237" i="3" s="1"/>
  <c r="P238" i="3"/>
  <c r="J238" i="3"/>
  <c r="BE238" i="3" s="1"/>
  <c r="T237" i="3"/>
  <c r="P237" i="3"/>
  <c r="BK234" i="3"/>
  <c r="BK230" i="3" s="1"/>
  <c r="J230" i="3" s="1"/>
  <c r="J105" i="3" s="1"/>
  <c r="BI234" i="3"/>
  <c r="BH234" i="3"/>
  <c r="BG234" i="3"/>
  <c r="BF234" i="3"/>
  <c r="T234" i="3"/>
  <c r="R234" i="3"/>
  <c r="R230" i="3" s="1"/>
  <c r="P234" i="3"/>
  <c r="P230" i="3" s="1"/>
  <c r="J234" i="3"/>
  <c r="BE234" i="3" s="1"/>
  <c r="BK231" i="3"/>
  <c r="BI231" i="3"/>
  <c r="BH231" i="3"/>
  <c r="BG231" i="3"/>
  <c r="BF231" i="3"/>
  <c r="T231" i="3"/>
  <c r="T230" i="3" s="1"/>
  <c r="R231" i="3"/>
  <c r="P231" i="3"/>
  <c r="J231" i="3"/>
  <c r="BE231" i="3" s="1"/>
  <c r="BK226" i="3"/>
  <c r="BI226" i="3"/>
  <c r="BH226" i="3"/>
  <c r="BG226" i="3"/>
  <c r="BF226" i="3"/>
  <c r="T226" i="3"/>
  <c r="T222" i="3" s="1"/>
  <c r="R226" i="3"/>
  <c r="R222" i="3" s="1"/>
  <c r="P226" i="3"/>
  <c r="J226" i="3"/>
  <c r="BE226" i="3" s="1"/>
  <c r="BK223" i="3"/>
  <c r="BK222" i="3" s="1"/>
  <c r="BI223" i="3"/>
  <c r="BH223" i="3"/>
  <c r="BG223" i="3"/>
  <c r="BF223" i="3"/>
  <c r="T223" i="3"/>
  <c r="R223" i="3"/>
  <c r="P223" i="3"/>
  <c r="J223" i="3"/>
  <c r="BE223" i="3" s="1"/>
  <c r="P222" i="3"/>
  <c r="P221" i="3" s="1"/>
  <c r="BK219" i="3"/>
  <c r="BK218" i="3" s="1"/>
  <c r="BI219" i="3"/>
  <c r="BH219" i="3"/>
  <c r="BG219" i="3"/>
  <c r="BF219" i="3"/>
  <c r="T219" i="3"/>
  <c r="R219" i="3"/>
  <c r="P219" i="3"/>
  <c r="J219" i="3"/>
  <c r="BE219" i="3" s="1"/>
  <c r="T218" i="3"/>
  <c r="R218" i="3"/>
  <c r="P218" i="3"/>
  <c r="BK216" i="3"/>
  <c r="BI216" i="3"/>
  <c r="BH216" i="3"/>
  <c r="BG216" i="3"/>
  <c r="BF216" i="3"/>
  <c r="T216" i="3"/>
  <c r="R216" i="3"/>
  <c r="P216" i="3"/>
  <c r="J216" i="3"/>
  <c r="BE216" i="3" s="1"/>
  <c r="BK213" i="3"/>
  <c r="BI213" i="3"/>
  <c r="BH213" i="3"/>
  <c r="BG213" i="3"/>
  <c r="BF213" i="3"/>
  <c r="T213" i="3"/>
  <c r="R213" i="3"/>
  <c r="R210" i="3" s="1"/>
  <c r="P213" i="3"/>
  <c r="P210" i="3" s="1"/>
  <c r="J213" i="3"/>
  <c r="BE213" i="3" s="1"/>
  <c r="BK211" i="3"/>
  <c r="BK210" i="3" s="1"/>
  <c r="J210" i="3" s="1"/>
  <c r="J101" i="3" s="1"/>
  <c r="BI211" i="3"/>
  <c r="BH211" i="3"/>
  <c r="BG211" i="3"/>
  <c r="BF211" i="3"/>
  <c r="T211" i="3"/>
  <c r="T210" i="3" s="1"/>
  <c r="R211" i="3"/>
  <c r="P211" i="3"/>
  <c r="J211" i="3"/>
  <c r="BE211" i="3" s="1"/>
  <c r="BK205" i="3"/>
  <c r="BI205" i="3"/>
  <c r="BH205" i="3"/>
  <c r="BG205" i="3"/>
  <c r="BF205" i="3"/>
  <c r="T205" i="3"/>
  <c r="R205" i="3"/>
  <c r="P205" i="3"/>
  <c r="J205" i="3"/>
  <c r="BE205" i="3" s="1"/>
  <c r="BK200" i="3"/>
  <c r="BI200" i="3"/>
  <c r="BH200" i="3"/>
  <c r="BG200" i="3"/>
  <c r="BF200" i="3"/>
  <c r="T200" i="3"/>
  <c r="R200" i="3"/>
  <c r="P200" i="3"/>
  <c r="P194" i="3" s="1"/>
  <c r="J200" i="3"/>
  <c r="BE200" i="3" s="1"/>
  <c r="BK195" i="3"/>
  <c r="BI195" i="3"/>
  <c r="BH195" i="3"/>
  <c r="BG195" i="3"/>
  <c r="BF195" i="3"/>
  <c r="T195" i="3"/>
  <c r="R195" i="3"/>
  <c r="R194" i="3" s="1"/>
  <c r="P195" i="3"/>
  <c r="J195" i="3"/>
  <c r="BE195" i="3" s="1"/>
  <c r="T194" i="3"/>
  <c r="BK189" i="3"/>
  <c r="BI189" i="3"/>
  <c r="BH189" i="3"/>
  <c r="BG189" i="3"/>
  <c r="BF189" i="3"/>
  <c r="T189" i="3"/>
  <c r="R189" i="3"/>
  <c r="P189" i="3"/>
  <c r="J189" i="3"/>
  <c r="BE189" i="3" s="1"/>
  <c r="BK184" i="3"/>
  <c r="BI184" i="3"/>
  <c r="BH184" i="3"/>
  <c r="BG184" i="3"/>
  <c r="BF184" i="3"/>
  <c r="T184" i="3"/>
  <c r="R184" i="3"/>
  <c r="P184" i="3"/>
  <c r="J184" i="3"/>
  <c r="BE184" i="3" s="1"/>
  <c r="BK179" i="3"/>
  <c r="BI179" i="3"/>
  <c r="BH179" i="3"/>
  <c r="BG179" i="3"/>
  <c r="BF179" i="3"/>
  <c r="T179" i="3"/>
  <c r="R179" i="3"/>
  <c r="P179" i="3"/>
  <c r="J179" i="3"/>
  <c r="BE179" i="3" s="1"/>
  <c r="BK174" i="3"/>
  <c r="BI174" i="3"/>
  <c r="BH174" i="3"/>
  <c r="BG174" i="3"/>
  <c r="BF174" i="3"/>
  <c r="T174" i="3"/>
  <c r="R174" i="3"/>
  <c r="P174" i="3"/>
  <c r="J174" i="3"/>
  <c r="BE174" i="3" s="1"/>
  <c r="BK169" i="3"/>
  <c r="BI169" i="3"/>
  <c r="BH169" i="3"/>
  <c r="BG169" i="3"/>
  <c r="BF169" i="3"/>
  <c r="T169" i="3"/>
  <c r="R169" i="3"/>
  <c r="R162" i="3" s="1"/>
  <c r="P169" i="3"/>
  <c r="P162" i="3" s="1"/>
  <c r="J169" i="3"/>
  <c r="BE169" i="3" s="1"/>
  <c r="BK163" i="3"/>
  <c r="BI163" i="3"/>
  <c r="BH163" i="3"/>
  <c r="BG163" i="3"/>
  <c r="BF163" i="3"/>
  <c r="T163" i="3"/>
  <c r="T162" i="3" s="1"/>
  <c r="R163" i="3"/>
  <c r="P163" i="3"/>
  <c r="J163" i="3"/>
  <c r="BE163" i="3" s="1"/>
  <c r="BK159" i="3"/>
  <c r="BI159" i="3"/>
  <c r="BH159" i="3"/>
  <c r="BG159" i="3"/>
  <c r="BF159" i="3"/>
  <c r="T159" i="3"/>
  <c r="R159" i="3"/>
  <c r="P159" i="3"/>
  <c r="J159" i="3"/>
  <c r="BE159" i="3" s="1"/>
  <c r="BK151" i="3"/>
  <c r="BI151" i="3"/>
  <c r="BH151" i="3"/>
  <c r="BG151" i="3"/>
  <c r="BF151" i="3"/>
  <c r="T151" i="3"/>
  <c r="R151" i="3"/>
  <c r="P151" i="3"/>
  <c r="J151" i="3"/>
  <c r="BE151" i="3" s="1"/>
  <c r="BK143" i="3"/>
  <c r="BI143" i="3"/>
  <c r="BH143" i="3"/>
  <c r="BG143" i="3"/>
  <c r="BF143" i="3"/>
  <c r="T143" i="3"/>
  <c r="R143" i="3"/>
  <c r="P143" i="3"/>
  <c r="J143" i="3"/>
  <c r="BE143" i="3" s="1"/>
  <c r="BK135" i="3"/>
  <c r="BI135" i="3"/>
  <c r="BH135" i="3"/>
  <c r="BG135" i="3"/>
  <c r="BF135" i="3"/>
  <c r="T135" i="3"/>
  <c r="R135" i="3"/>
  <c r="P135" i="3"/>
  <c r="P128" i="3" s="1"/>
  <c r="P127" i="3" s="1"/>
  <c r="J135" i="3"/>
  <c r="BE135" i="3" s="1"/>
  <c r="BK129" i="3"/>
  <c r="BI129" i="3"/>
  <c r="BH129" i="3"/>
  <c r="BG129" i="3"/>
  <c r="BF129" i="3"/>
  <c r="T129" i="3"/>
  <c r="R129" i="3"/>
  <c r="R128" i="3" s="1"/>
  <c r="R127" i="3" s="1"/>
  <c r="P129" i="3"/>
  <c r="J129" i="3"/>
  <c r="BE129" i="3" s="1"/>
  <c r="T128" i="3"/>
  <c r="T127" i="3" s="1"/>
  <c r="J123" i="3"/>
  <c r="J122" i="3"/>
  <c r="F122" i="3"/>
  <c r="F120" i="3"/>
  <c r="E118" i="3"/>
  <c r="J92" i="3"/>
  <c r="J91" i="3"/>
  <c r="F91" i="3"/>
  <c r="F89" i="3"/>
  <c r="E87" i="3"/>
  <c r="J37" i="3"/>
  <c r="J36" i="3"/>
  <c r="J35" i="3"/>
  <c r="E116" i="3"/>
  <c r="BK308" i="2"/>
  <c r="BK307" i="2" s="1"/>
  <c r="J307" i="2" s="1"/>
  <c r="J107" i="2" s="1"/>
  <c r="BI308" i="2"/>
  <c r="BH308" i="2"/>
  <c r="BG308" i="2"/>
  <c r="BF308" i="2"/>
  <c r="T308" i="2"/>
  <c r="R308" i="2"/>
  <c r="R307" i="2" s="1"/>
  <c r="P308" i="2"/>
  <c r="J308" i="2"/>
  <c r="BE308" i="2" s="1"/>
  <c r="T307" i="2"/>
  <c r="P307" i="2"/>
  <c r="BK304" i="2"/>
  <c r="BI304" i="2"/>
  <c r="BH304" i="2"/>
  <c r="BG304" i="2"/>
  <c r="BF304" i="2"/>
  <c r="T304" i="2"/>
  <c r="R304" i="2"/>
  <c r="P304" i="2"/>
  <c r="J304" i="2"/>
  <c r="BE304" i="2" s="1"/>
  <c r="BK301" i="2"/>
  <c r="BI301" i="2"/>
  <c r="BH301" i="2"/>
  <c r="BG301" i="2"/>
  <c r="BF301" i="2"/>
  <c r="T301" i="2"/>
  <c r="T300" i="2" s="1"/>
  <c r="R301" i="2"/>
  <c r="P301" i="2"/>
  <c r="P300" i="2" s="1"/>
  <c r="J301" i="2"/>
  <c r="BE301" i="2" s="1"/>
  <c r="R300" i="2"/>
  <c r="BK296" i="2"/>
  <c r="BK292" i="2" s="1"/>
  <c r="J292" i="2" s="1"/>
  <c r="J105" i="2" s="1"/>
  <c r="BI296" i="2"/>
  <c r="BH296" i="2"/>
  <c r="BG296" i="2"/>
  <c r="BF296" i="2"/>
  <c r="T296" i="2"/>
  <c r="R296" i="2"/>
  <c r="P296" i="2"/>
  <c r="J296" i="2"/>
  <c r="BE296" i="2" s="1"/>
  <c r="BK293" i="2"/>
  <c r="BI293" i="2"/>
  <c r="BH293" i="2"/>
  <c r="BG293" i="2"/>
  <c r="BF293" i="2"/>
  <c r="T293" i="2"/>
  <c r="R293" i="2"/>
  <c r="R292" i="2" s="1"/>
  <c r="R291" i="2" s="1"/>
  <c r="P293" i="2"/>
  <c r="J293" i="2"/>
  <c r="BE293" i="2" s="1"/>
  <c r="T292" i="2"/>
  <c r="P292" i="2"/>
  <c r="P291" i="2" s="1"/>
  <c r="BK289" i="2"/>
  <c r="BK288" i="2" s="1"/>
  <c r="J288" i="2" s="1"/>
  <c r="J103" i="2" s="1"/>
  <c r="BI289" i="2"/>
  <c r="BH289" i="2"/>
  <c r="BG289" i="2"/>
  <c r="BF289" i="2"/>
  <c r="T289" i="2"/>
  <c r="R289" i="2"/>
  <c r="R288" i="2" s="1"/>
  <c r="P289" i="2"/>
  <c r="J289" i="2"/>
  <c r="BE289" i="2" s="1"/>
  <c r="T288" i="2"/>
  <c r="P288" i="2"/>
  <c r="BK285" i="2"/>
  <c r="BI285" i="2"/>
  <c r="BH285" i="2"/>
  <c r="BG285" i="2"/>
  <c r="BF285" i="2"/>
  <c r="T285" i="2"/>
  <c r="R285" i="2"/>
  <c r="P285" i="2"/>
  <c r="J285" i="2"/>
  <c r="BE285" i="2" s="1"/>
  <c r="BK282" i="2"/>
  <c r="BI282" i="2"/>
  <c r="BH282" i="2"/>
  <c r="BG282" i="2"/>
  <c r="BF282" i="2"/>
  <c r="T282" i="2"/>
  <c r="R282" i="2"/>
  <c r="P282" i="2"/>
  <c r="J282" i="2"/>
  <c r="BE282" i="2" s="1"/>
  <c r="BK279" i="2"/>
  <c r="BI279" i="2"/>
  <c r="BH279" i="2"/>
  <c r="BG279" i="2"/>
  <c r="BF279" i="2"/>
  <c r="T279" i="2"/>
  <c r="R279" i="2"/>
  <c r="P279" i="2"/>
  <c r="J279" i="2"/>
  <c r="BE279" i="2" s="1"/>
  <c r="BK277" i="2"/>
  <c r="BI277" i="2"/>
  <c r="BH277" i="2"/>
  <c r="BG277" i="2"/>
  <c r="BF277" i="2"/>
  <c r="T277" i="2"/>
  <c r="T276" i="2" s="1"/>
  <c r="R277" i="2"/>
  <c r="P277" i="2"/>
  <c r="P276" i="2" s="1"/>
  <c r="J277" i="2"/>
  <c r="BE277" i="2" s="1"/>
  <c r="R276" i="2"/>
  <c r="BK271" i="2"/>
  <c r="BI271" i="2"/>
  <c r="BH271" i="2"/>
  <c r="BG271" i="2"/>
  <c r="BF271" i="2"/>
  <c r="T271" i="2"/>
  <c r="R271" i="2"/>
  <c r="P271" i="2"/>
  <c r="J271" i="2"/>
  <c r="BE271" i="2" s="1"/>
  <c r="BK264" i="2"/>
  <c r="BI264" i="2"/>
  <c r="BH264" i="2"/>
  <c r="BG264" i="2"/>
  <c r="BF264" i="2"/>
  <c r="T264" i="2"/>
  <c r="R264" i="2"/>
  <c r="P264" i="2"/>
  <c r="J264" i="2"/>
  <c r="BE264" i="2" s="1"/>
  <c r="BK259" i="2"/>
  <c r="BI259" i="2"/>
  <c r="BH259" i="2"/>
  <c r="BG259" i="2"/>
  <c r="BF259" i="2"/>
  <c r="T259" i="2"/>
  <c r="R259" i="2"/>
  <c r="P259" i="2"/>
  <c r="J259" i="2"/>
  <c r="BE259" i="2" s="1"/>
  <c r="BK254" i="2"/>
  <c r="BI254" i="2"/>
  <c r="BH254" i="2"/>
  <c r="BG254" i="2"/>
  <c r="BF254" i="2"/>
  <c r="T254" i="2"/>
  <c r="R254" i="2"/>
  <c r="P254" i="2"/>
  <c r="J254" i="2"/>
  <c r="BE254" i="2" s="1"/>
  <c r="BK249" i="2"/>
  <c r="BI249" i="2"/>
  <c r="BH249" i="2"/>
  <c r="BG249" i="2"/>
  <c r="BF249" i="2"/>
  <c r="T249" i="2"/>
  <c r="R249" i="2"/>
  <c r="P249" i="2"/>
  <c r="J249" i="2"/>
  <c r="BE249" i="2" s="1"/>
  <c r="BK244" i="2"/>
  <c r="BI244" i="2"/>
  <c r="BH244" i="2"/>
  <c r="BG244" i="2"/>
  <c r="BF244" i="2"/>
  <c r="T244" i="2"/>
  <c r="R244" i="2"/>
  <c r="P244" i="2"/>
  <c r="J244" i="2"/>
  <c r="BE244" i="2" s="1"/>
  <c r="BK239" i="2"/>
  <c r="BI239" i="2"/>
  <c r="BH239" i="2"/>
  <c r="BG239" i="2"/>
  <c r="BF239" i="2"/>
  <c r="T239" i="2"/>
  <c r="R239" i="2"/>
  <c r="P239" i="2"/>
  <c r="J239" i="2"/>
  <c r="BE239" i="2" s="1"/>
  <c r="BK234" i="2"/>
  <c r="BI234" i="2"/>
  <c r="BH234" i="2"/>
  <c r="BG234" i="2"/>
  <c r="BF234" i="2"/>
  <c r="T234" i="2"/>
  <c r="R234" i="2"/>
  <c r="P234" i="2"/>
  <c r="J234" i="2"/>
  <c r="BE234" i="2" s="1"/>
  <c r="BK229" i="2"/>
  <c r="BI229" i="2"/>
  <c r="BH229" i="2"/>
  <c r="BG229" i="2"/>
  <c r="BF229" i="2"/>
  <c r="T229" i="2"/>
  <c r="R229" i="2"/>
  <c r="R228" i="2" s="1"/>
  <c r="P229" i="2"/>
  <c r="J229" i="2"/>
  <c r="BE229" i="2" s="1"/>
  <c r="T228" i="2"/>
  <c r="P228" i="2"/>
  <c r="BK225" i="2"/>
  <c r="BK224" i="2" s="1"/>
  <c r="J224" i="2" s="1"/>
  <c r="J100" i="2" s="1"/>
  <c r="BI225" i="2"/>
  <c r="BH225" i="2"/>
  <c r="BG225" i="2"/>
  <c r="BF225" i="2"/>
  <c r="T225" i="2"/>
  <c r="T224" i="2" s="1"/>
  <c r="R225" i="2"/>
  <c r="P225" i="2"/>
  <c r="P224" i="2" s="1"/>
  <c r="J225" i="2"/>
  <c r="BE225" i="2" s="1"/>
  <c r="R224" i="2"/>
  <c r="BK219" i="2"/>
  <c r="BI219" i="2"/>
  <c r="BH219" i="2"/>
  <c r="BG219" i="2"/>
  <c r="BF219" i="2"/>
  <c r="T219" i="2"/>
  <c r="R219" i="2"/>
  <c r="P219" i="2"/>
  <c r="J219" i="2"/>
  <c r="BE219" i="2" s="1"/>
  <c r="BK214" i="2"/>
  <c r="BI214" i="2"/>
  <c r="BH214" i="2"/>
  <c r="BG214" i="2"/>
  <c r="BF214" i="2"/>
  <c r="T214" i="2"/>
  <c r="R214" i="2"/>
  <c r="P214" i="2"/>
  <c r="J214" i="2"/>
  <c r="BE214" i="2" s="1"/>
  <c r="BK207" i="2"/>
  <c r="BI207" i="2"/>
  <c r="BH207" i="2"/>
  <c r="BG207" i="2"/>
  <c r="BF207" i="2"/>
  <c r="T207" i="2"/>
  <c r="R207" i="2"/>
  <c r="P207" i="2"/>
  <c r="J207" i="2"/>
  <c r="BE207" i="2" s="1"/>
  <c r="BK201" i="2"/>
  <c r="BI201" i="2"/>
  <c r="BH201" i="2"/>
  <c r="BG201" i="2"/>
  <c r="BF201" i="2"/>
  <c r="T201" i="2"/>
  <c r="R201" i="2"/>
  <c r="P201" i="2"/>
  <c r="J201" i="2"/>
  <c r="BE201" i="2" s="1"/>
  <c r="BK196" i="2"/>
  <c r="BI196" i="2"/>
  <c r="BH196" i="2"/>
  <c r="BG196" i="2"/>
  <c r="BF196" i="2"/>
  <c r="T196" i="2"/>
  <c r="R196" i="2"/>
  <c r="P196" i="2"/>
  <c r="J196" i="2"/>
  <c r="BE196" i="2" s="1"/>
  <c r="BK191" i="2"/>
  <c r="BI191" i="2"/>
  <c r="BH191" i="2"/>
  <c r="BG191" i="2"/>
  <c r="BF191" i="2"/>
  <c r="T191" i="2"/>
  <c r="R191" i="2"/>
  <c r="P191" i="2"/>
  <c r="J191" i="2"/>
  <c r="BE191" i="2" s="1"/>
  <c r="BK186" i="2"/>
  <c r="BI186" i="2"/>
  <c r="BH186" i="2"/>
  <c r="BG186" i="2"/>
  <c r="BF186" i="2"/>
  <c r="T186" i="2"/>
  <c r="R186" i="2"/>
  <c r="P186" i="2"/>
  <c r="J186" i="2"/>
  <c r="BE186" i="2" s="1"/>
  <c r="BK181" i="2"/>
  <c r="BI181" i="2"/>
  <c r="BH181" i="2"/>
  <c r="BG181" i="2"/>
  <c r="BF181" i="2"/>
  <c r="T181" i="2"/>
  <c r="R181" i="2"/>
  <c r="P181" i="2"/>
  <c r="J181" i="2"/>
  <c r="BE181" i="2" s="1"/>
  <c r="BK175" i="2"/>
  <c r="BI175" i="2"/>
  <c r="BH175" i="2"/>
  <c r="BG175" i="2"/>
  <c r="BF175" i="2"/>
  <c r="T175" i="2"/>
  <c r="R175" i="2"/>
  <c r="R174" i="2" s="1"/>
  <c r="P175" i="2"/>
  <c r="J175" i="2"/>
  <c r="BE175" i="2" s="1"/>
  <c r="T174" i="2"/>
  <c r="P174" i="2"/>
  <c r="BK168" i="2"/>
  <c r="BI168" i="2"/>
  <c r="BH168" i="2"/>
  <c r="BG168" i="2"/>
  <c r="BF168" i="2"/>
  <c r="T168" i="2"/>
  <c r="R168" i="2"/>
  <c r="P168" i="2"/>
  <c r="J168" i="2"/>
  <c r="BE168" i="2" s="1"/>
  <c r="BK160" i="2"/>
  <c r="BI160" i="2"/>
  <c r="BH160" i="2"/>
  <c r="BG160" i="2"/>
  <c r="BF160" i="2"/>
  <c r="T160" i="2"/>
  <c r="R160" i="2"/>
  <c r="P160" i="2"/>
  <c r="J160" i="2"/>
  <c r="BE160" i="2" s="1"/>
  <c r="BK152" i="2"/>
  <c r="BI152" i="2"/>
  <c r="BH152" i="2"/>
  <c r="BG152" i="2"/>
  <c r="BF152" i="2"/>
  <c r="T152" i="2"/>
  <c r="R152" i="2"/>
  <c r="P152" i="2"/>
  <c r="J152" i="2"/>
  <c r="BE152" i="2" s="1"/>
  <c r="BK144" i="2"/>
  <c r="BI144" i="2"/>
  <c r="BH144" i="2"/>
  <c r="BG144" i="2"/>
  <c r="BF144" i="2"/>
  <c r="T144" i="2"/>
  <c r="R144" i="2"/>
  <c r="P144" i="2"/>
  <c r="J144" i="2"/>
  <c r="BE144" i="2" s="1"/>
  <c r="BK136" i="2"/>
  <c r="BI136" i="2"/>
  <c r="BH136" i="2"/>
  <c r="BG136" i="2"/>
  <c r="BF136" i="2"/>
  <c r="T136" i="2"/>
  <c r="R136" i="2"/>
  <c r="P136" i="2"/>
  <c r="J136" i="2"/>
  <c r="BE136" i="2" s="1"/>
  <c r="BK130" i="2"/>
  <c r="BI130" i="2"/>
  <c r="BH130" i="2"/>
  <c r="BG130" i="2"/>
  <c r="BF130" i="2"/>
  <c r="T130" i="2"/>
  <c r="T129" i="2" s="1"/>
  <c r="T128" i="2" s="1"/>
  <c r="R130" i="2"/>
  <c r="P130" i="2"/>
  <c r="P129" i="2" s="1"/>
  <c r="J130" i="2"/>
  <c r="BE130" i="2" s="1"/>
  <c r="R129" i="2"/>
  <c r="J124" i="2"/>
  <c r="J123" i="2"/>
  <c r="F123" i="2"/>
  <c r="F121" i="2"/>
  <c r="E119" i="2"/>
  <c r="E117" i="2"/>
  <c r="J92" i="2"/>
  <c r="J91" i="2"/>
  <c r="F91" i="2"/>
  <c r="F89" i="2"/>
  <c r="E87" i="2"/>
  <c r="E85" i="2"/>
  <c r="J37" i="2"/>
  <c r="J36" i="2"/>
  <c r="J35" i="2"/>
  <c r="F124" i="2"/>
  <c r="BK162" i="3" l="1"/>
  <c r="J162" i="3" s="1"/>
  <c r="J99" i="3" s="1"/>
  <c r="BK300" i="2"/>
  <c r="J300" i="2" s="1"/>
  <c r="J106" i="2" s="1"/>
  <c r="J12" i="2"/>
  <c r="J121" i="2" s="1"/>
  <c r="BK174" i="2"/>
  <c r="J174" i="2" s="1"/>
  <c r="J99" i="2" s="1"/>
  <c r="J12" i="3"/>
  <c r="J89" i="3" s="1"/>
  <c r="F92" i="3"/>
  <c r="BK194" i="3"/>
  <c r="J194" i="3" s="1"/>
  <c r="J100" i="3" s="1"/>
  <c r="J34" i="3"/>
  <c r="AW96" i="1" s="1"/>
  <c r="F37" i="3"/>
  <c r="BD96" i="1" s="1"/>
  <c r="BK128" i="3"/>
  <c r="J128" i="3" s="1"/>
  <c r="J98" i="3" s="1"/>
  <c r="F34" i="3"/>
  <c r="BA96" i="1" s="1"/>
  <c r="BA94" i="1" s="1"/>
  <c r="AW94" i="1" s="1"/>
  <c r="AK30" i="1" s="1"/>
  <c r="F35" i="3"/>
  <c r="BB96" i="1" s="1"/>
  <c r="F36" i="3"/>
  <c r="BC96" i="1" s="1"/>
  <c r="BC94" i="1" s="1"/>
  <c r="W32" i="1" s="1"/>
  <c r="BK291" i="2"/>
  <c r="J291" i="2" s="1"/>
  <c r="J104" i="2" s="1"/>
  <c r="BK276" i="2"/>
  <c r="J276" i="2" s="1"/>
  <c r="J102" i="2" s="1"/>
  <c r="BK228" i="2"/>
  <c r="J228" i="2" s="1"/>
  <c r="J101" i="2" s="1"/>
  <c r="J34" i="2"/>
  <c r="AW95" i="1" s="1"/>
  <c r="BK129" i="2"/>
  <c r="F36" i="2"/>
  <c r="BC95" i="1" s="1"/>
  <c r="F34" i="2"/>
  <c r="BA95" i="1" s="1"/>
  <c r="F35" i="2"/>
  <c r="BB95" i="1" s="1"/>
  <c r="F37" i="2"/>
  <c r="BD95" i="1" s="1"/>
  <c r="P126" i="3"/>
  <c r="R221" i="3"/>
  <c r="R126" i="3" s="1"/>
  <c r="J222" i="3"/>
  <c r="J104" i="3" s="1"/>
  <c r="BK221" i="3"/>
  <c r="J221" i="3" s="1"/>
  <c r="J103" i="3" s="1"/>
  <c r="T221" i="3"/>
  <c r="T126" i="3" s="1"/>
  <c r="J33" i="3"/>
  <c r="AV96" i="1" s="1"/>
  <c r="F33" i="3"/>
  <c r="AZ96" i="1" s="1"/>
  <c r="AZ94" i="1" s="1"/>
  <c r="J218" i="3"/>
  <c r="J102" i="3" s="1"/>
  <c r="T127" i="2"/>
  <c r="P128" i="2"/>
  <c r="P127" i="2" s="1"/>
  <c r="T291" i="2"/>
  <c r="R128" i="2"/>
  <c r="R127" i="2" s="1"/>
  <c r="F33" i="2"/>
  <c r="AZ95" i="1" s="1"/>
  <c r="J33" i="2"/>
  <c r="AV95" i="1" s="1"/>
  <c r="F92" i="2"/>
  <c r="J89" i="2" l="1"/>
  <c r="AT95" i="1"/>
  <c r="BD94" i="1"/>
  <c r="W33" i="1" s="1"/>
  <c r="BB94" i="1"/>
  <c r="AX94" i="1" s="1"/>
  <c r="J120" i="3"/>
  <c r="AT96" i="1"/>
  <c r="W30" i="1"/>
  <c r="BK127" i="3"/>
  <c r="J127" i="3" s="1"/>
  <c r="J97" i="3" s="1"/>
  <c r="AY94" i="1"/>
  <c r="AV94" i="1"/>
  <c r="W29" i="1"/>
  <c r="BK128" i="2"/>
  <c r="BK127" i="2" s="1"/>
  <c r="J127" i="2" s="1"/>
  <c r="J96" i="2" s="1"/>
  <c r="J129" i="2"/>
  <c r="J98" i="2" s="1"/>
  <c r="BK126" i="3"/>
  <c r="J126" i="3" s="1"/>
  <c r="W31" i="1" l="1"/>
  <c r="AT94" i="1"/>
  <c r="AK29" i="1"/>
  <c r="J128" i="2"/>
  <c r="J97" i="2" s="1"/>
  <c r="J30" i="2"/>
  <c r="J96" i="3"/>
  <c r="J30" i="3"/>
  <c r="J39" i="2" l="1"/>
  <c r="AG95" i="1"/>
  <c r="AN95" i="1" s="1"/>
  <c r="J39" i="3"/>
  <c r="AG96" i="1"/>
  <c r="AG94" i="1" l="1"/>
  <c r="AN96" i="1"/>
  <c r="AK26" i="1" l="1"/>
  <c r="AK35" i="1" s="1"/>
  <c r="AN94" i="1"/>
</calcChain>
</file>

<file path=xl/sharedStrings.xml><?xml version="1.0" encoding="utf-8"?>
<sst xmlns="http://schemas.openxmlformats.org/spreadsheetml/2006/main" count="3147" uniqueCount="386">
  <si>
    <t>{f01e8380-2c10-4efd-80bf-41ec26b8a606}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</si>
  <si>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</si>
  <si>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</si>
  <si>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</si>
  <si>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</si>
  <si>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</si>
  <si>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</si>
  <si>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SO.02 - Komunikace ÚSEK C</t>
  </si>
  <si>
    <t>KSO:</t>
  </si>
  <si>
    <t/>
  </si>
  <si>
    <t>CC-CZ:</t>
  </si>
  <si>
    <t>Místo:</t>
  </si>
  <si>
    <t>Ul. Lounická, Litvínov</t>
  </si>
  <si>
    <t>Datum:</t>
  </si>
  <si>
    <t>Zadavatel:</t>
  </si>
  <si>
    <t>IČ:</t>
  </si>
  <si>
    <t>00266027</t>
  </si>
  <si>
    <t>Město Litvínov</t>
  </si>
  <si>
    <t>DIČ:</t>
  </si>
  <si>
    <t>Uchazeč:</t>
  </si>
  <si>
    <t>Projektant:</t>
  </si>
  <si>
    <t>28738217</t>
  </si>
  <si>
    <t>MESSOR s.r.o.</t>
  </si>
  <si>
    <t>CZ28738217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</si>
  <si>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</si>
  <si>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</si>
  <si>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</si>
  <si>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</si>
  <si>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</si>
  <si>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</si>
  <si>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</si>
  <si>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</si>
  <si>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</si>
  <si>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</si>
  <si>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</si>
  <si>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</si>
  <si>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</si>
  <si>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</si>
  <si>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</si>
  <si>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</si>
  <si>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</si>
  <si>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</si>
  <si>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</si>
  <si>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</si>
  <si>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</si>
  <si>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</si>
  <si>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</si>
  <si>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</si>
  <si>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</si>
  <si>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</si>
  <si>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</si>
  <si>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</si>
  <si>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</si>
  <si>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</si>
  <si>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</si>
  <si>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</si>
  <si>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</si>
  <si>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</si>
  <si>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</si>
  <si>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</si>
  <si>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</si>
  <si>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</si>
  <si>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</si>
  <si>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</si>
  <si>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</si>
  <si>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</si>
  <si>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</si>
  <si>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</si>
  <si>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</si>
  <si>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</si>
  <si>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</si>
  <si>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</si>
  <si>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</si>
  <si>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</si>
  <si>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</si>
  <si>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</si>
  <si>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</si>
  <si>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</si>
  <si>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</si>
  <si>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</si>
  <si>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</si>
  <si>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</si>
  <si>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Zemní práce</t>
  </si>
  <si>
    <t>K</t>
  </si>
  <si>
    <t>113154124</t>
  </si>
  <si>
    <t>Frézování živičného krytu tl 100 mm pruh š přes 0,5 do 1 m pl do 500 m2 bez překážek v trase</t>
  </si>
  <si>
    <t>m2</t>
  </si>
  <si>
    <t>CS ÚRS 2024 01</t>
  </si>
  <si>
    <t>4</t>
  </si>
  <si>
    <t>-1223015019</t>
  </si>
  <si>
    <t>PP</t>
  </si>
  <si>
    <t>Frézování živičného podkladu nebo krytu s naložením na dopravní prostředek plochy do 500 m2 bez překážek v trase pruhu šířky přes 0,5 m do 1 m, tloušťky vrstvy 100 mm</t>
  </si>
  <si>
    <t>VV</t>
  </si>
  <si>
    <t>Výkres C.4.b</t>
  </si>
  <si>
    <t>True</t>
  </si>
  <si>
    <t>ÚSEK C</t>
  </si>
  <si>
    <t>350</t>
  </si>
  <si>
    <t>Součet</t>
  </si>
  <si>
    <t>122251103</t>
  </si>
  <si>
    <t>Odkopávky a prokopávky nezapažené v hornině třídy těžitelnosti I skupiny 3 objem do 100 m3 strojně</t>
  </si>
  <si>
    <t>m3</t>
  </si>
  <si>
    <t>1283160910</t>
  </si>
  <si>
    <t>Odkopávky a prokopávky nezapažené strojně v hornině třídy těžitelnosti I skupiny 3 přes 50 do 100 m3</t>
  </si>
  <si>
    <t>Pro konstrukce ÚSEK C</t>
  </si>
  <si>
    <t>350*0,39</t>
  </si>
  <si>
    <t>Sanace ÚSEK C 30%</t>
  </si>
  <si>
    <t>350*0,35*0,3</t>
  </si>
  <si>
    <t>3</t>
  </si>
  <si>
    <t>162751117</t>
  </si>
  <si>
    <t>Vodorovné přemístění přes 9 000 do 10000 m výkopku/sypaniny z horniny třídy těžitelnosti I skupiny 1 až 3</t>
  </si>
  <si>
    <t>-2107252351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</si>
  <si>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</si>
  <si>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171201231</t>
  </si>
  <si>
    <t>Poplatek za uložení zeminy a kamení na recyklační skládce (skládkovné) kód odpadu 17 05 04</t>
  </si>
  <si>
    <t>t</t>
  </si>
  <si>
    <t>127754200</t>
  </si>
  <si>
    <t>Poplatek za uložení stavebního odpadu na recyklační skládce (skládkovné) zeminy a kamení zatříděného do Katalogu odpadů pod kódem 17 05 04</t>
  </si>
  <si>
    <t>350*0,39*1,8</t>
  </si>
  <si>
    <t>350*0,35*0,3*1,8</t>
  </si>
  <si>
    <t>5</t>
  </si>
  <si>
    <t>181152302</t>
  </si>
  <si>
    <t>Úprava pláně pro silnice a dálnice v zářezech se zhutněním</t>
  </si>
  <si>
    <t>-1485529485</t>
  </si>
  <si>
    <t>Úprava pláně na stavbách silnic a dálnic strojně v zářezech mimo skalních se zhutněním</t>
  </si>
  <si>
    <t>Komunikace pozemní</t>
  </si>
  <si>
    <t>6</t>
  </si>
  <si>
    <t>564851111</t>
  </si>
  <si>
    <t>Podklad ze štěrkodrtě ŠD plochy přes 100 m2 tl 150 mm</t>
  </si>
  <si>
    <t>-1918351362</t>
  </si>
  <si>
    <t>Podklad ze štěrkodrti ŠD s rozprostřením a zhutněním plochy přes 100 m2, po zhutnění tl. 150 mm</t>
  </si>
  <si>
    <t>"Frakce 0/63" 350</t>
  </si>
  <si>
    <t>"Frakce 0/32" 350</t>
  </si>
  <si>
    <t>7</t>
  </si>
  <si>
    <t>564950313</t>
  </si>
  <si>
    <t>Podklad z betonového recyklátu plochy do 100 m2 tl 150 mm</t>
  </si>
  <si>
    <t>350154128</t>
  </si>
  <si>
    <t>Podklad nebo podsyp z betonového recyklátu s rozprostřením a zhutněním plochy jednotlivě do 100 m2, po zhutnění tl. 150 mm</t>
  </si>
  <si>
    <t>"Vrstva 2" 350*0,3</t>
  </si>
  <si>
    <t>8</t>
  </si>
  <si>
    <t>564960315</t>
  </si>
  <si>
    <t>Podklad z betonového recyklátu plochy do 100 m2 tl 200 mm</t>
  </si>
  <si>
    <t>2007562347</t>
  </si>
  <si>
    <t>Podklad nebo podsyp z betonového recyklátu s rozprostřením a zhutněním plochy jednotlivě do 100 m2, po zhutnění tl. 200 mm</t>
  </si>
  <si>
    <t>"Vrstva 1" 350*0,3</t>
  </si>
  <si>
    <t>9</t>
  </si>
  <si>
    <t>565135111</t>
  </si>
  <si>
    <t>Asfaltový beton vrstva podkladní ACP 16 (obalované kamenivo OKS) tl 50 mm š do 3 m</t>
  </si>
  <si>
    <t>-1769038981</t>
  </si>
  <si>
    <t>Asfaltový beton vrstva podkladní ACP 16 (obalované kamenivo střednězrnné - OKS) s rozprostřením a zhutněním v pruhu šířky přes 1,5 do 3 m, po zhutnění tl. 50 mm</t>
  </si>
  <si>
    <t>10</t>
  </si>
  <si>
    <t>573231106</t>
  </si>
  <si>
    <t>Postřik živičný spojovací ze silniční emulze v množství 0,30 kg/m2</t>
  </si>
  <si>
    <t>1396252354</t>
  </si>
  <si>
    <t>Postřik spojovací PS bez posypu kamenivem ze silniční emulze, v množství 0,30 kg/m2</t>
  </si>
  <si>
    <t>11</t>
  </si>
  <si>
    <t>577134111</t>
  </si>
  <si>
    <t>Asfaltový beton vrstva obrusná ACO 11+ (ABS) tř. I tl 40 mm š do 3 m z nemodifikovaného asfaltu</t>
  </si>
  <si>
    <t>15128570</t>
  </si>
  <si>
    <t>Asfaltový beton vrstva obrusná ACO 11 (ABS) s rozprostřením a se zhutněním z nemodifikovaného asfaltu v pruhu šířky do 3 m tř. I (ACO 11+), po zhutnění tl. 40 mm</t>
  </si>
  <si>
    <t>Ostatní konstrukce a práce, bourání</t>
  </si>
  <si>
    <t>13</t>
  </si>
  <si>
    <t>919731122</t>
  </si>
  <si>
    <t>Zarovnání styčné plochy podkladu nebo krytu živičného tl přes 50 do 100 mm</t>
  </si>
  <si>
    <t>m</t>
  </si>
  <si>
    <t>1063913750</t>
  </si>
  <si>
    <t>Zarovnání styčné plochy podkladu nebo krytu podél vybourané části komunikace nebo zpevněné plochy živičné tl. přes 50 do 100 mm</t>
  </si>
  <si>
    <t>3+4</t>
  </si>
  <si>
    <t>14</t>
  </si>
  <si>
    <t>919732221</t>
  </si>
  <si>
    <t>Styčná spára napojení nového živičného povrchu na stávající za tepla š 15 mm hl 25 mm bez prořezání</t>
  </si>
  <si>
    <t>-305897257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</si>
  <si>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</si>
  <si>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12</t>
  </si>
  <si>
    <t>919735112</t>
  </si>
  <si>
    <t>Řezání stávajícího živičného krytu hl přes 50 do 100 mm</t>
  </si>
  <si>
    <t>-1795921707</t>
  </si>
  <si>
    <t>Řezání stávajícího živičného krytu nebo podkladu hloubky přes 50 do 100 mm</t>
  </si>
  <si>
    <t>997</t>
  </si>
  <si>
    <t>Přesun sutě</t>
  </si>
  <si>
    <t>15</t>
  </si>
  <si>
    <t>997006512</t>
  </si>
  <si>
    <t>Vodorovné doprava suti s naložením a složením na skládku přes 100 m do 1 km</t>
  </si>
  <si>
    <t>1296162537</t>
  </si>
  <si>
    <t>Vodorovná doprava suti na skládku s naložením na dopravní prostředek a složením přes 100 m do 1 km</t>
  </si>
  <si>
    <t>16</t>
  </si>
  <si>
    <t>997006519</t>
  </si>
  <si>
    <t>Příplatek k vodorovnému přemístění suti na skládku ZKD 1 km přes 1 km</t>
  </si>
  <si>
    <t>-2132845751</t>
  </si>
  <si>
    <t>Vodorovná doprava suti na skládku Příplatek k ceně -6512 za každý další i započatý 1 km</t>
  </si>
  <si>
    <t>80,5*9 'Přepočtené koeficientem množství</t>
  </si>
  <si>
    <t>17</t>
  </si>
  <si>
    <t>997013875</t>
  </si>
  <si>
    <t>Poplatek za uložení stavebního odpadu na recyklační skládce (skládkovné) asfaltového bez obsahu dehtu zatříděného do Katalogu odpadů pod kódem 17 03 02</t>
  </si>
  <si>
    <t>300234031</t>
  </si>
  <si>
    <t>998</t>
  </si>
  <si>
    <t>Přesun hmot</t>
  </si>
  <si>
    <t>18</t>
  </si>
  <si>
    <t>998225111</t>
  </si>
  <si>
    <t>Přesun hmot pro pozemní komunikace s krytem z kamene, monolitickým betonovým nebo živičným</t>
  </si>
  <si>
    <t>333509648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</si>
  <si>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</si>
  <si>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</si>
  <si>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</si>
  <si>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</si>
  <si>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</si>
  <si>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19</t>
  </si>
  <si>
    <t>012203000</t>
  </si>
  <si>
    <t>Geodetické práce při provádění stavby</t>
  </si>
  <si>
    <t>kpl</t>
  </si>
  <si>
    <t>1024</t>
  </si>
  <si>
    <t>962423182</t>
  </si>
  <si>
    <t>20</t>
  </si>
  <si>
    <t>013294000</t>
  </si>
  <si>
    <t>Ostatní dokumentace</t>
  </si>
  <si>
    <t>-1043974436</t>
  </si>
  <si>
    <t>DIO</t>
  </si>
  <si>
    <t>VRN3</t>
  </si>
  <si>
    <t>Zařízení staveniště</t>
  </si>
  <si>
    <t>21</t>
  </si>
  <si>
    <t>030001000</t>
  </si>
  <si>
    <t>1536135963</t>
  </si>
  <si>
    <t>22</t>
  </si>
  <si>
    <t>034303000</t>
  </si>
  <si>
    <t>Dopravní značení na staveništi</t>
  </si>
  <si>
    <t>326412840</t>
  </si>
  <si>
    <t>VRN4</t>
  </si>
  <si>
    <t>Inženýrská činnost</t>
  </si>
  <si>
    <t>23</t>
  </si>
  <si>
    <t>043002000</t>
  </si>
  <si>
    <t>Zkoušky a ostatní měření</t>
  </si>
  <si>
    <t>-773307980</t>
  </si>
  <si>
    <t>Zkoušky únosnosti pláně, konstrukcí atd.</t>
  </si>
  <si>
    <t>{9f73955e-7fd7-4b17-b458-9d682ef54551}</t>
  </si>
  <si>
    <t>SO.01 - Komunikace ÚSEK A, ÚSEK B</t>
  </si>
  <si>
    <t xml:space="preserve">    8 - Trubní vedení</t>
  </si>
  <si>
    <t>113107161</t>
  </si>
  <si>
    <t>Odstranění podkladu z kameniva drceného tl do 100 mm strojně pl přes 50 do 200 m2</t>
  </si>
  <si>
    <t>1232566995</t>
  </si>
  <si>
    <t>Odstranění podkladů nebo krytů strojně plochy jednotlivě přes 50 m2 do 200 m2 s přemístěním hmot na skládku na vzdálenost do 20 m nebo s naložením na dopravní prostředek z kameniva hrubého drceného, o tl. vrstvy do 100 mm</t>
  </si>
  <si>
    <t>Odstranění štěrkových záplat komunikace ÚSEK B</t>
  </si>
  <si>
    <t>194</t>
  </si>
  <si>
    <t>37</t>
  </si>
  <si>
    <t>1473616589</t>
  </si>
  <si>
    <t>ÚSEK A</t>
  </si>
  <si>
    <t>158</t>
  </si>
  <si>
    <t>Sanace podkladní vrstvy ÚSEK B 30%</t>
  </si>
  <si>
    <t>1114*0,3</t>
  </si>
  <si>
    <t>-1152717857</t>
  </si>
  <si>
    <t>Pro konstrukce ÚSEK A</t>
  </si>
  <si>
    <t>158*0,39</t>
  </si>
  <si>
    <t>Sanace ÚSEK A</t>
  </si>
  <si>
    <t>158*0,35</t>
  </si>
  <si>
    <t>664491941</t>
  </si>
  <si>
    <t>-1965069064</t>
  </si>
  <si>
    <t>158*0,39*1,8</t>
  </si>
  <si>
    <t>158*0,35*1,8</t>
  </si>
  <si>
    <t>-1243633945</t>
  </si>
  <si>
    <t>-425750180</t>
  </si>
  <si>
    <t>"Frakce 0/63" 158</t>
  </si>
  <si>
    <t>"Frakce 0/32" 158</t>
  </si>
  <si>
    <t>1634892851</t>
  </si>
  <si>
    <t>"Vrstva 2" 158</t>
  </si>
  <si>
    <t>514788462</t>
  </si>
  <si>
    <t>"Vrstva 1" 158</t>
  </si>
  <si>
    <t>1707488516</t>
  </si>
  <si>
    <t>565155111</t>
  </si>
  <si>
    <t>Asfaltový beton vrstva podkladní ACP 16 (obalované kamenivo OKS) tl 70 mm š do 3 m</t>
  </si>
  <si>
    <t>2066905875</t>
  </si>
  <si>
    <t>Asfaltový beton vrstva podkladní ACP 16 (obalované kamenivo střednězrnné - OKS) s rozprostřením a zhutněním v pruhu šířky přes 1,5 do 3 m, po zhutnění tl. 70 mm</t>
  </si>
  <si>
    <t>572141112</t>
  </si>
  <si>
    <t>Vyrovnání povrchu dosavadních krytů asfaltovým betonem ACO (AB) tl přes 40 do 60 mm</t>
  </si>
  <si>
    <t>-599349348</t>
  </si>
  <si>
    <t>Vyrovnání povrchu dosavadních krytů s rozprostřením hmot a zhutněním asfaltovým betonem ACO (AB) tl. přes 40 do 60 mm</t>
  </si>
  <si>
    <t>1114*0,1</t>
  </si>
  <si>
    <t>1290134852</t>
  </si>
  <si>
    <t>ÚSEK B</t>
  </si>
  <si>
    <t>1114</t>
  </si>
  <si>
    <t>800367224</t>
  </si>
  <si>
    <t>577144111</t>
  </si>
  <si>
    <t>Asfaltový beton vrstva obrusná ACO 11+ (ABS) tř. I tl 50 mm š do 3 m z nemodifikovaného asfaltu</t>
  </si>
  <si>
    <t>-417122128</t>
  </si>
  <si>
    <t>Asfaltový beton vrstva obrusná ACO 11 (ABS) s rozprostřením a se zhutněním z nemodifikovaného asfaltu v pruhu šířky do 3 m tř. I (ACO 11+), po zhutnění tl. 50 mm</t>
  </si>
  <si>
    <t xml:space="preserve">ÚSEK B </t>
  </si>
  <si>
    <t>Trubní vedení</t>
  </si>
  <si>
    <t>899331111</t>
  </si>
  <si>
    <t>Výšková úprava uličního vstupu nebo vpusti do 200 mm zvýšením poklopu</t>
  </si>
  <si>
    <t>kus</t>
  </si>
  <si>
    <t>CS ÚRS 2023 01</t>
  </si>
  <si>
    <t>1859396650</t>
  </si>
  <si>
    <t>915621111</t>
  </si>
  <si>
    <t>Předznačení vodorovného plošného značení</t>
  </si>
  <si>
    <t>945436467</t>
  </si>
  <si>
    <t>Předznačení pro vodorovné značení stříkané barvou nebo prováděné z nátěrových hmot plošné šipky, symboly, nápisy</t>
  </si>
  <si>
    <t>Výkres C.3</t>
  </si>
  <si>
    <t>"V13" 18*0,25+15</t>
  </si>
  <si>
    <t>915131111</t>
  </si>
  <si>
    <t>Vodorovné dopravní značení přechody pro chodce, šipky, symboly základní bílá barva</t>
  </si>
  <si>
    <t>1010564315</t>
  </si>
  <si>
    <t>Vodorovné dopravní značení stříkané barvou přechody pro chodce, šipky, symboly bílé základní</t>
  </si>
  <si>
    <t>915231111</t>
  </si>
  <si>
    <t>Vodorovné dopravní značení přechody pro chodce, šipky, symboly bílý plast</t>
  </si>
  <si>
    <t>862116172</t>
  </si>
  <si>
    <t>Vodorovné dopravní značení stříkaným plastem přechody pro chodce, šipky, symboly nápisy bílé základní</t>
  </si>
  <si>
    <t>919735111</t>
  </si>
  <si>
    <t>Řezání stávajícího živičného krytu hl do 50 mm</t>
  </si>
  <si>
    <t>-881720382</t>
  </si>
  <si>
    <t>Řezání stávajícího živičného krytu nebo podkladu hloubky do 50 mm</t>
  </si>
  <si>
    <t>7+3</t>
  </si>
  <si>
    <t>784308615</t>
  </si>
  <si>
    <t>4,5+4,5</t>
  </si>
  <si>
    <t>919731121</t>
  </si>
  <si>
    <t>Zarovnání styčné plochy podkladu nebo krytu živičného tl do 50 mm</t>
  </si>
  <si>
    <t>-1852881118</t>
  </si>
  <si>
    <t>Zarovnání styčné plochy podkladu nebo krytu podél vybourané části komunikace nebo zpevněné plochy živičné tl. do 50 mm</t>
  </si>
  <si>
    <t>24</t>
  </si>
  <si>
    <t>-1367978323</t>
  </si>
  <si>
    <t>25</t>
  </si>
  <si>
    <t>661341025</t>
  </si>
  <si>
    <t>938909311</t>
  </si>
  <si>
    <t>Čištění vozovek metením strojně podkladu nebo krytu betonového nebo živičného</t>
  </si>
  <si>
    <t>947311214</t>
  </si>
  <si>
    <t>Čištění vozovek metením bláta, prachu nebo hlinitého nánosu s odklizením na hromady na vzdálenost do 20 m nebo naložením na dopravní prostředek strojně povrchu podkladu nebo krytu betonového nebo živičného</t>
  </si>
  <si>
    <t>27</t>
  </si>
  <si>
    <t>-1320301566</t>
  </si>
  <si>
    <t>28</t>
  </si>
  <si>
    <t>1705655851</t>
  </si>
  <si>
    <t>148,414*9 'Přepočtené koeficientem množství</t>
  </si>
  <si>
    <t>29</t>
  </si>
  <si>
    <t>997013873</t>
  </si>
  <si>
    <t>-1905322699</t>
  </si>
  <si>
    <t>2,228+32,98</t>
  </si>
  <si>
    <t>30</t>
  </si>
  <si>
    <t>767578870</t>
  </si>
  <si>
    <t>113,206</t>
  </si>
  <si>
    <t>26</t>
  </si>
  <si>
    <t>-2000898838</t>
  </si>
  <si>
    <t>31</t>
  </si>
  <si>
    <t>-617746172</t>
  </si>
  <si>
    <t>32</t>
  </si>
  <si>
    <t>-82588009</t>
  </si>
  <si>
    <t>33</t>
  </si>
  <si>
    <t>-892402419</t>
  </si>
  <si>
    <t>34</t>
  </si>
  <si>
    <t>1510506595</t>
  </si>
  <si>
    <t>35</t>
  </si>
  <si>
    <t>-2021860148</t>
  </si>
  <si>
    <t>Vyrovnávky ÚSEK B 10% ploch</t>
  </si>
  <si>
    <t>Export Komplet</t>
  </si>
  <si>
    <t>2.0</t>
  </si>
  <si>
    <t>ZAMOK</t>
  </si>
  <si>
    <t>{79dcc3d8-d7e6-415f-874a-5a3e98ce7718}</t>
  </si>
  <si>
    <t>0,01</t>
  </si>
  <si>
    <t>REKAPITULACE STAVBY</t>
  </si>
  <si>
    <t>Návod na vyplnění</t>
  </si>
  <si>
    <t>0,001</t>
  </si>
  <si>
    <t>Kód:</t>
  </si>
  <si>
    <t>24025A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</si>
  <si>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</si>
  <si>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Obnova povrchu komunikace ul. Lounická, Litvínov</t>
  </si>
  <si>
    <t>Vyplň údaj</t>
  </si>
  <si>
    <t>REKAPITULACE OBJEKTŮ STAVBY A SOUPISŮ PRACÍ</t>
  </si>
  <si>
    <t>Informatívní údaje z listů zakázek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</si>
  <si>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</si>
  <si>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</si>
  <si>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</si>
  <si>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</si>
  <si>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</si>
  <si>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</si>
  <si>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</si>
  <si>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</si>
  <si>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</si>
  <si>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</si>
  <si>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</si>
  <si>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</si>
  <si>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</si>
  <si>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</si>
  <si>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</si>
  <si>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###NOIMPORT###</t>
  </si>
  <si>
    <t>IMPORT</t>
  </si>
  <si>
    <t>{00000000-0000-0000-0000-000000000000}</t>
  </si>
  <si>
    <t>/</t>
  </si>
  <si>
    <t>SO.01</t>
  </si>
  <si>
    <t>Komunikace ÚSEK A, ÚSEK B</t>
  </si>
  <si>
    <t>STA</t>
  </si>
  <si>
    <t>SO.02</t>
  </si>
  <si>
    <t>Komunikace ÚSEK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</si>
</sst>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37" x14ac:knownFonts="1">
    <font>
      <sz val="10"/>
      <color theme="1"/>
      <name val="Arial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u/>
      <sz val="10"/>
      <color theme="10"/>
      <name val="Arial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BEBEB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11">
    <xf numFmtId="0" fontId="0" fillId="0" borderId="0" xfId="0"/>
    <xf numFmtId="4" fontId="11" fillId="2" borderId="20" xfId="0" applyNumberFormat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14" fontId="5" fillId="2" borderId="0" xfId="0" applyNumberFormat="1" applyFont="1" applyFill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8" xfId="0" applyBorder="1" applyProtection="1"/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6" fillId="0" borderId="9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0" fillId="4" borderId="0" xfId="0" applyFill="1" applyAlignment="1" applyProtection="1">
      <alignment vertical="center"/>
    </xf>
    <xf numFmtId="0" fontId="9" fillId="4" borderId="5" xfId="0" applyFont="1" applyFill="1" applyBorder="1" applyAlignment="1" applyProtection="1">
      <alignment horizontal="left" vertical="center"/>
    </xf>
    <xf numFmtId="0" fontId="0" fillId="4" borderId="6" xfId="0" applyFill="1" applyBorder="1" applyAlignment="1" applyProtection="1">
      <alignment vertical="center"/>
    </xf>
    <xf numFmtId="0" fontId="9" fillId="4" borderId="6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left" vertical="center"/>
    </xf>
    <xf numFmtId="0" fontId="0" fillId="4" borderId="6" xfId="0" applyFill="1" applyBorder="1" applyAlignment="1" applyProtection="1">
      <alignment vertical="center"/>
    </xf>
    <xf numFmtId="4" fontId="9" fillId="4" borderId="6" xfId="0" applyNumberFormat="1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/>
    </xf>
    <xf numFmtId="0" fontId="10" fillId="0" borderId="8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vertical="center"/>
    </xf>
    <xf numFmtId="0" fontId="3" fillId="0" borderId="9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64" fontId="5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30" fillId="0" borderId="16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0" fillId="0" borderId="19" xfId="0" applyBorder="1" applyAlignment="1" applyProtection="1">
      <alignment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right" vertical="center"/>
    </xf>
    <xf numFmtId="0" fontId="11" fillId="3" borderId="7" xfId="0" applyFont="1" applyFill="1" applyBorder="1" applyAlignment="1" applyProtection="1">
      <alignment horizontal="left" vertical="center"/>
    </xf>
    <xf numFmtId="0" fontId="11" fillId="3" borderId="0" xfId="0" applyFont="1" applyFill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166" fontId="30" fillId="0" borderId="0" xfId="0" applyNumberFormat="1" applyFont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horizontal="center" vertical="center"/>
    </xf>
    <xf numFmtId="0" fontId="33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 wrapText="1"/>
    </xf>
    <xf numFmtId="0" fontId="35" fillId="0" borderId="0" xfId="0" applyFont="1" applyAlignment="1" applyProtection="1">
      <alignment vertical="center"/>
    </xf>
    <xf numFmtId="4" fontId="35" fillId="0" borderId="0" xfId="0" applyNumberFormat="1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36" fillId="0" borderId="18" xfId="0" applyNumberFormat="1" applyFont="1" applyBorder="1" applyAlignment="1" applyProtection="1">
      <alignment vertical="center"/>
    </xf>
    <xf numFmtId="4" fontId="36" fillId="0" borderId="0" xfId="0" applyNumberFormat="1" applyFont="1" applyAlignment="1" applyProtection="1">
      <alignment vertical="center"/>
    </xf>
    <xf numFmtId="166" fontId="36" fillId="0" borderId="0" xfId="0" applyNumberFormat="1" applyFont="1" applyAlignment="1" applyProtection="1">
      <alignment vertical="center"/>
    </xf>
    <xf numFmtId="4" fontId="36" fillId="0" borderId="19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4" fontId="36" fillId="0" borderId="21" xfId="0" applyNumberFormat="1" applyFont="1" applyBorder="1" applyAlignment="1" applyProtection="1">
      <alignment vertical="center"/>
    </xf>
    <xf numFmtId="4" fontId="36" fillId="0" borderId="12" xfId="0" applyNumberFormat="1" applyFont="1" applyBorder="1" applyAlignment="1" applyProtection="1">
      <alignment vertical="center"/>
    </xf>
    <xf numFmtId="166" fontId="36" fillId="0" borderId="1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164" fontId="5" fillId="0" borderId="0" xfId="0" applyNumberFormat="1" applyFont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4" fontId="3" fillId="0" borderId="0" xfId="0" applyNumberFormat="1" applyFont="1" applyAlignment="1" applyProtection="1">
      <alignment vertical="center"/>
    </xf>
    <xf numFmtId="165" fontId="3" fillId="0" borderId="0" xfId="0" applyNumberFormat="1" applyFont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9" fillId="3" borderId="5" xfId="0" applyFont="1" applyFill="1" applyBorder="1" applyAlignment="1" applyProtection="1">
      <alignment horizontal="left" vertical="center"/>
    </xf>
    <xf numFmtId="0" fontId="9" fillId="3" borderId="6" xfId="0" applyFon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center" vertical="center"/>
    </xf>
    <xf numFmtId="4" fontId="9" fillId="3" borderId="6" xfId="0" applyNumberFormat="1" applyFont="1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vertical="center"/>
    </xf>
    <xf numFmtId="4" fontId="13" fillId="0" borderId="12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vertical="center"/>
    </xf>
    <xf numFmtId="4" fontId="14" fillId="0" borderId="12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Protection="1"/>
    <xf numFmtId="166" fontId="16" fillId="0" borderId="4" xfId="0" applyNumberFormat="1" applyFont="1" applyBorder="1" applyProtection="1"/>
    <xf numFmtId="166" fontId="16" fillId="0" borderId="17" xfId="0" applyNumberFormat="1" applyFont="1" applyBorder="1" applyProtection="1"/>
    <xf numFmtId="4" fontId="17" fillId="0" borderId="0" xfId="0" applyNumberFormat="1" applyFont="1" applyAlignment="1" applyProtection="1">
      <alignment vertical="center"/>
    </xf>
    <xf numFmtId="0" fontId="18" fillId="0" borderId="0" xfId="0" applyFont="1" applyProtection="1"/>
    <xf numFmtId="0" fontId="18" fillId="0" borderId="3" xfId="0" applyFont="1" applyBorder="1" applyProtection="1"/>
    <xf numFmtId="0" fontId="18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4" fontId="13" fillId="0" borderId="0" xfId="0" applyNumberFormat="1" applyFont="1" applyProtection="1"/>
    <xf numFmtId="0" fontId="18" fillId="0" borderId="18" xfId="0" applyFont="1" applyBorder="1" applyProtection="1"/>
    <xf numFmtId="166" fontId="18" fillId="0" borderId="0" xfId="0" applyNumberFormat="1" applyFont="1" applyProtection="1"/>
    <xf numFmtId="166" fontId="18" fillId="0" borderId="19" xfId="0" applyNumberFormat="1" applyFont="1" applyBorder="1" applyProtection="1"/>
    <xf numFmtId="0" fontId="18" fillId="0" borderId="0" xfId="0" applyFont="1" applyAlignment="1" applyProtection="1">
      <alignment horizontal="center"/>
    </xf>
    <xf numFmtId="4" fontId="18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horizontal="left"/>
    </xf>
    <xf numFmtId="4" fontId="14" fillId="0" borderId="0" xfId="0" applyNumberFormat="1" applyFont="1" applyProtection="1"/>
    <xf numFmtId="0" fontId="11" fillId="0" borderId="20" xfId="0" applyFont="1" applyBorder="1" applyAlignment="1" applyProtection="1">
      <alignment horizontal="center" vertical="center"/>
    </xf>
    <xf numFmtId="49" fontId="11" fillId="0" borderId="20" xfId="0" applyNumberFormat="1" applyFont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167" fontId="11" fillId="0" borderId="20" xfId="0" applyNumberFormat="1" applyFont="1" applyBorder="1" applyAlignment="1" applyProtection="1">
      <alignment vertical="center"/>
    </xf>
    <xf numFmtId="4" fontId="11" fillId="0" borderId="20" xfId="0" applyNumberFormat="1" applyFont="1" applyBorder="1" applyAlignment="1" applyProtection="1">
      <alignment vertical="center"/>
    </xf>
    <xf numFmtId="0" fontId="15" fillId="2" borderId="18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166" fontId="15" fillId="0" borderId="0" xfId="0" applyNumberFormat="1" applyFont="1" applyAlignment="1" applyProtection="1">
      <alignment vertical="center"/>
    </xf>
    <xf numFmtId="166" fontId="15" fillId="0" borderId="19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0" fillId="0" borderId="18" xfId="0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 wrapText="1"/>
    </xf>
    <xf numFmtId="0" fontId="21" fillId="0" borderId="18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167" fontId="22" fillId="0" borderId="0" xfId="0" applyNumberFormat="1" applyFont="1" applyAlignment="1" applyProtection="1">
      <alignment vertical="center"/>
    </xf>
    <xf numFmtId="0" fontId="22" fillId="0" borderId="18" xfId="0" applyFont="1" applyBorder="1" applyAlignment="1" applyProtection="1">
      <alignment vertical="center"/>
    </xf>
    <xf numFmtId="0" fontId="22" fillId="0" borderId="19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 wrapText="1"/>
    </xf>
    <xf numFmtId="167" fontId="23" fillId="0" borderId="0" xfId="0" applyNumberFormat="1" applyFont="1" applyAlignment="1" applyProtection="1">
      <alignment vertical="center"/>
    </xf>
    <xf numFmtId="0" fontId="23" fillId="0" borderId="18" xfId="0" applyFont="1" applyBorder="1" applyAlignment="1" applyProtection="1">
      <alignment vertical="center"/>
    </xf>
    <xf numFmtId="0" fontId="23" fillId="0" borderId="19" xfId="0" applyFont="1" applyBorder="1" applyAlignment="1" applyProtection="1">
      <alignment vertical="center"/>
    </xf>
    <xf numFmtId="0" fontId="22" fillId="0" borderId="21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/>
    </xf>
    <xf numFmtId="0" fontId="22" fillId="0" borderId="22" xfId="0" applyFont="1" applyBorder="1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2505-48EC-4B95-80DF-DAA1B20905C2}">
  <dimension ref="A1:CM98"/>
  <sheetViews>
    <sheetView showGridLines="0" workbookViewId="0">
      <selection activeCell="CP22" sqref="CP22"/>
    </sheetView>
  </sheetViews>
  <sheetFormatPr defaultRowHeight="12.75" x14ac:dyDescent="0.2"/>
  <cols>
    <col min="1" max="1" width="7.140625" style="6" customWidth="1"/>
    <col min="2" max="2" width="1.42578125" style="6" customWidth="1"/>
    <col min="3" max="3" width="3.5703125" style="6" customWidth="1"/>
    <col min="4" max="33" width="2.28515625" style="6" customWidth="1"/>
    <col min="34" max="34" width="2.85546875" style="6" customWidth="1"/>
    <col min="35" max="35" width="27.140625" style="6" customWidth="1"/>
    <col min="36" max="37" width="2.140625" style="6" customWidth="1"/>
    <col min="38" max="38" width="7.140625" style="6" customWidth="1"/>
    <col min="39" max="39" width="2.85546875" style="6" customWidth="1"/>
    <col min="40" max="40" width="11.42578125" style="6" customWidth="1"/>
    <col min="41" max="41" width="6.42578125" style="6" customWidth="1"/>
    <col min="42" max="42" width="3.5703125" style="6" customWidth="1"/>
    <col min="43" max="43" width="13.42578125" style="6" customWidth="1"/>
    <col min="44" max="44" width="11.7109375" style="6" customWidth="1"/>
    <col min="45" max="47" width="22.140625" style="6" hidden="1" customWidth="1"/>
    <col min="48" max="49" width="18.5703125" style="6" hidden="1" customWidth="1"/>
    <col min="50" max="51" width="21.42578125" style="6" hidden="1" customWidth="1"/>
    <col min="52" max="52" width="18.5703125" style="6" hidden="1" customWidth="1"/>
    <col min="53" max="53" width="16.42578125" style="6" hidden="1" customWidth="1"/>
    <col min="54" max="54" width="21.42578125" style="6" hidden="1" customWidth="1"/>
    <col min="55" max="55" width="18.5703125" style="6" hidden="1" customWidth="1"/>
    <col min="56" max="56" width="16.42578125" style="6" hidden="1" customWidth="1"/>
    <col min="57" max="57" width="57" style="6" customWidth="1"/>
    <col min="58" max="58" width="9.140625" style="6"/>
    <col min="59" max="87" width="0" style="6" hidden="1" customWidth="1"/>
    <col min="88" max="16384" width="9.140625" style="6"/>
  </cols>
  <sheetData>
    <row r="1" spans="1:74" x14ac:dyDescent="0.2">
      <c r="A1" s="5" t="s">
        <v>347</v>
      </c>
      <c r="AZ1" s="5" t="s">
        <v>9</v>
      </c>
      <c r="BA1" s="5" t="s">
        <v>348</v>
      </c>
      <c r="BB1" s="5" t="s">
        <v>349</v>
      </c>
      <c r="BT1" s="5" t="s">
        <v>4</v>
      </c>
      <c r="BU1" s="5" t="s">
        <v>4</v>
      </c>
      <c r="BV1" s="5" t="s">
        <v>350</v>
      </c>
    </row>
    <row r="2" spans="1:74" ht="36.950000000000003" customHeight="1" x14ac:dyDescent="0.2"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S2" s="8" t="s">
        <v>351</v>
      </c>
      <c r="BT2" s="8" t="s">
        <v>218</v>
      </c>
    </row>
    <row r="3" spans="1:74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351</v>
      </c>
      <c r="BT3" s="8" t="s">
        <v>172</v>
      </c>
    </row>
    <row r="4" spans="1:74" ht="24.95" customHeight="1" x14ac:dyDescent="0.2">
      <c r="B4" s="11"/>
      <c r="D4" s="12" t="s">
        <v>352</v>
      </c>
      <c r="AR4" s="11"/>
      <c r="AS4" s="13" t="s">
        <v>3</v>
      </c>
      <c r="BE4" s="14" t="s">
        <v>353</v>
      </c>
      <c r="BS4" s="8" t="s">
        <v>354</v>
      </c>
    </row>
    <row r="5" spans="1:74" ht="12" customHeight="1" x14ac:dyDescent="0.2">
      <c r="B5" s="11"/>
      <c r="D5" s="15" t="s">
        <v>355</v>
      </c>
      <c r="K5" s="16" t="s">
        <v>356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R5" s="11"/>
      <c r="BE5" s="17" t="s">
        <v>357</v>
      </c>
      <c r="BS5" s="8" t="s">
        <v>351</v>
      </c>
    </row>
    <row r="6" spans="1:74" ht="36.950000000000003" customHeight="1" x14ac:dyDescent="0.2">
      <c r="B6" s="11"/>
      <c r="D6" s="18" t="s">
        <v>5</v>
      </c>
      <c r="K6" s="19" t="s">
        <v>358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R6" s="11"/>
      <c r="BE6" s="20"/>
      <c r="BS6" s="8" t="s">
        <v>351</v>
      </c>
    </row>
    <row r="7" spans="1:74" ht="12" customHeight="1" x14ac:dyDescent="0.2">
      <c r="B7" s="11"/>
      <c r="D7" s="21" t="s">
        <v>8</v>
      </c>
      <c r="K7" s="22" t="s">
        <v>9</v>
      </c>
      <c r="AK7" s="21" t="s">
        <v>10</v>
      </c>
      <c r="AN7" s="22" t="s">
        <v>9</v>
      </c>
      <c r="AR7" s="11"/>
      <c r="BE7" s="20"/>
      <c r="BS7" s="8" t="s">
        <v>351</v>
      </c>
    </row>
    <row r="8" spans="1:74" ht="12" customHeight="1" x14ac:dyDescent="0.2">
      <c r="B8" s="11"/>
      <c r="D8" s="21" t="s">
        <v>11</v>
      </c>
      <c r="K8" s="22" t="s">
        <v>12</v>
      </c>
      <c r="AK8" s="21" t="s">
        <v>13</v>
      </c>
      <c r="AN8" s="4">
        <f ca="1">TODAY()</f>
        <v>45450</v>
      </c>
      <c r="AR8" s="11"/>
      <c r="BE8" s="20"/>
      <c r="BS8" s="8" t="s">
        <v>351</v>
      </c>
    </row>
    <row r="9" spans="1:74" ht="14.45" customHeight="1" x14ac:dyDescent="0.2">
      <c r="B9" s="11"/>
      <c r="AR9" s="11"/>
      <c r="BE9" s="20"/>
      <c r="BS9" s="8" t="s">
        <v>351</v>
      </c>
    </row>
    <row r="10" spans="1:74" ht="12" customHeight="1" x14ac:dyDescent="0.2">
      <c r="B10" s="11"/>
      <c r="D10" s="21" t="s">
        <v>14</v>
      </c>
      <c r="AK10" s="21" t="s">
        <v>15</v>
      </c>
      <c r="AN10" s="22" t="s">
        <v>16</v>
      </c>
      <c r="AR10" s="11"/>
      <c r="BE10" s="20"/>
      <c r="BS10" s="8" t="s">
        <v>351</v>
      </c>
    </row>
    <row r="11" spans="1:74" ht="18.399999999999999" customHeight="1" x14ac:dyDescent="0.2">
      <c r="B11" s="11"/>
      <c r="E11" s="22" t="s">
        <v>17</v>
      </c>
      <c r="AK11" s="21" t="s">
        <v>18</v>
      </c>
      <c r="AN11" s="22" t="s">
        <v>9</v>
      </c>
      <c r="AR11" s="11"/>
      <c r="BE11" s="20"/>
      <c r="BS11" s="8" t="s">
        <v>351</v>
      </c>
    </row>
    <row r="12" spans="1:74" ht="6.95" customHeight="1" x14ac:dyDescent="0.2">
      <c r="B12" s="11"/>
      <c r="AR12" s="11"/>
      <c r="BE12" s="20"/>
      <c r="BS12" s="8" t="s">
        <v>351</v>
      </c>
    </row>
    <row r="13" spans="1:74" ht="12" customHeight="1" x14ac:dyDescent="0.2">
      <c r="B13" s="11"/>
      <c r="D13" s="21" t="s">
        <v>19</v>
      </c>
      <c r="AK13" s="21" t="s">
        <v>15</v>
      </c>
      <c r="AN13" s="2" t="s">
        <v>359</v>
      </c>
      <c r="AR13" s="11"/>
      <c r="BE13" s="20"/>
      <c r="BS13" s="8" t="s">
        <v>351</v>
      </c>
    </row>
    <row r="14" spans="1:74" x14ac:dyDescent="0.2">
      <c r="B14" s="11"/>
      <c r="E14" s="3" t="s">
        <v>359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21" t="s">
        <v>18</v>
      </c>
      <c r="AN14" s="2" t="s">
        <v>359</v>
      </c>
      <c r="AR14" s="11"/>
      <c r="BE14" s="20"/>
      <c r="BS14" s="8" t="s">
        <v>351</v>
      </c>
    </row>
    <row r="15" spans="1:74" ht="6.95" customHeight="1" x14ac:dyDescent="0.2">
      <c r="B15" s="11"/>
      <c r="AR15" s="11"/>
      <c r="BE15" s="20"/>
      <c r="BS15" s="8" t="s">
        <v>4</v>
      </c>
    </row>
    <row r="16" spans="1:74" ht="12" customHeight="1" x14ac:dyDescent="0.2">
      <c r="B16" s="11"/>
      <c r="D16" s="21" t="s">
        <v>20</v>
      </c>
      <c r="AK16" s="21" t="s">
        <v>15</v>
      </c>
      <c r="AN16" s="22" t="s">
        <v>21</v>
      </c>
      <c r="AR16" s="11"/>
      <c r="BE16" s="20"/>
      <c r="BS16" s="8" t="s">
        <v>4</v>
      </c>
    </row>
    <row r="17" spans="2:71" ht="18.399999999999999" customHeight="1" x14ac:dyDescent="0.2">
      <c r="B17" s="11"/>
      <c r="E17" s="22" t="s">
        <v>22</v>
      </c>
      <c r="AK17" s="21" t="s">
        <v>18</v>
      </c>
      <c r="AN17" s="22" t="s">
        <v>23</v>
      </c>
      <c r="AR17" s="11"/>
      <c r="BE17" s="20"/>
      <c r="BS17" s="8" t="s">
        <v>94</v>
      </c>
    </row>
    <row r="18" spans="2:71" ht="6.95" customHeight="1" x14ac:dyDescent="0.2">
      <c r="B18" s="11"/>
      <c r="AR18" s="11"/>
      <c r="BE18" s="20"/>
      <c r="BS18" s="8" t="s">
        <v>351</v>
      </c>
    </row>
    <row r="19" spans="2:71" ht="12" customHeight="1" x14ac:dyDescent="0.2">
      <c r="B19" s="11"/>
      <c r="D19" s="21" t="s">
        <v>24</v>
      </c>
      <c r="AK19" s="21" t="s">
        <v>15</v>
      </c>
      <c r="AN19" s="22" t="s">
        <v>21</v>
      </c>
      <c r="AR19" s="11"/>
      <c r="BE19" s="20"/>
      <c r="BS19" s="8" t="s">
        <v>351</v>
      </c>
    </row>
    <row r="20" spans="2:71" ht="18.399999999999999" customHeight="1" x14ac:dyDescent="0.2">
      <c r="B20" s="11"/>
      <c r="E20" s="22" t="s">
        <v>22</v>
      </c>
      <c r="AK20" s="21" t="s">
        <v>18</v>
      </c>
      <c r="AN20" s="22" t="s">
        <v>23</v>
      </c>
      <c r="AR20" s="11"/>
      <c r="BE20" s="20"/>
      <c r="BS20" s="8" t="s">
        <v>94</v>
      </c>
    </row>
    <row r="21" spans="2:71" ht="6.95" customHeight="1" x14ac:dyDescent="0.2">
      <c r="B21" s="11"/>
      <c r="AR21" s="11"/>
      <c r="BE21" s="20"/>
    </row>
    <row r="22" spans="2:71" ht="12" customHeight="1" x14ac:dyDescent="0.2">
      <c r="B22" s="11"/>
      <c r="D22" s="21" t="s">
        <v>25</v>
      </c>
      <c r="AR22" s="11"/>
      <c r="BE22" s="20"/>
    </row>
    <row r="23" spans="2:71" ht="16.5" customHeight="1" x14ac:dyDescent="0.2">
      <c r="B23" s="11"/>
      <c r="E23" s="23" t="s">
        <v>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R23" s="11"/>
      <c r="BE23" s="20"/>
    </row>
    <row r="24" spans="2:71" ht="6.95" customHeight="1" x14ac:dyDescent="0.2">
      <c r="B24" s="11"/>
      <c r="AR24" s="11"/>
      <c r="BE24" s="20"/>
    </row>
    <row r="25" spans="2:71" ht="6.95" customHeight="1" x14ac:dyDescent="0.2">
      <c r="B25" s="1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1"/>
      <c r="BE25" s="20"/>
    </row>
    <row r="26" spans="2:71" s="25" customFormat="1" ht="25.9" customHeight="1" x14ac:dyDescent="0.2">
      <c r="B26" s="26"/>
      <c r="D26" s="27" t="s">
        <v>26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>
        <f>ROUND(AG94,2)</f>
        <v>0</v>
      </c>
      <c r="AL26" s="30"/>
      <c r="AM26" s="30"/>
      <c r="AN26" s="30"/>
      <c r="AO26" s="30"/>
      <c r="AR26" s="26"/>
      <c r="BE26" s="20"/>
    </row>
    <row r="27" spans="2:71" s="25" customFormat="1" ht="6.95" customHeight="1" x14ac:dyDescent="0.2">
      <c r="B27" s="26"/>
      <c r="AR27" s="26"/>
      <c r="BE27" s="20"/>
    </row>
    <row r="28" spans="2:71" s="25" customFormat="1" x14ac:dyDescent="0.2">
      <c r="B28" s="26"/>
      <c r="L28" s="31" t="s">
        <v>28</v>
      </c>
      <c r="M28" s="31"/>
      <c r="N28" s="31"/>
      <c r="O28" s="31"/>
      <c r="P28" s="31"/>
      <c r="W28" s="31" t="s">
        <v>27</v>
      </c>
      <c r="X28" s="31"/>
      <c r="Y28" s="31"/>
      <c r="Z28" s="31"/>
      <c r="AA28" s="31"/>
      <c r="AB28" s="31"/>
      <c r="AC28" s="31"/>
      <c r="AD28" s="31"/>
      <c r="AE28" s="31"/>
      <c r="AK28" s="31" t="s">
        <v>29</v>
      </c>
      <c r="AL28" s="31"/>
      <c r="AM28" s="31"/>
      <c r="AN28" s="31"/>
      <c r="AO28" s="31"/>
      <c r="AR28" s="26"/>
      <c r="BE28" s="20"/>
    </row>
    <row r="29" spans="2:71" s="32" customFormat="1" ht="14.45" customHeight="1" x14ac:dyDescent="0.2">
      <c r="B29" s="33"/>
      <c r="D29" s="21" t="s">
        <v>30</v>
      </c>
      <c r="F29" s="21" t="s">
        <v>31</v>
      </c>
      <c r="L29" s="34">
        <v>0.21</v>
      </c>
      <c r="M29" s="35"/>
      <c r="N29" s="35"/>
      <c r="O29" s="35"/>
      <c r="P29" s="35"/>
      <c r="W29" s="36">
        <f>ROUND(AZ94, 2)</f>
        <v>0</v>
      </c>
      <c r="X29" s="35"/>
      <c r="Y29" s="35"/>
      <c r="Z29" s="35"/>
      <c r="AA29" s="35"/>
      <c r="AB29" s="35"/>
      <c r="AC29" s="35"/>
      <c r="AD29" s="35"/>
      <c r="AE29" s="35"/>
      <c r="AK29" s="36">
        <f>ROUND(AV94, 2)</f>
        <v>0</v>
      </c>
      <c r="AL29" s="35"/>
      <c r="AM29" s="35"/>
      <c r="AN29" s="35"/>
      <c r="AO29" s="35"/>
      <c r="AR29" s="33"/>
      <c r="BE29" s="37"/>
    </row>
    <row r="30" spans="2:71" s="32" customFormat="1" ht="14.45" customHeight="1" x14ac:dyDescent="0.2">
      <c r="B30" s="33"/>
      <c r="F30" s="21" t="s">
        <v>32</v>
      </c>
      <c r="L30" s="34">
        <v>0.12</v>
      </c>
      <c r="M30" s="35"/>
      <c r="N30" s="35"/>
      <c r="O30" s="35"/>
      <c r="P30" s="35"/>
      <c r="W30" s="36">
        <f>ROUND(BA94, 2)</f>
        <v>0</v>
      </c>
      <c r="X30" s="35"/>
      <c r="Y30" s="35"/>
      <c r="Z30" s="35"/>
      <c r="AA30" s="35"/>
      <c r="AB30" s="35"/>
      <c r="AC30" s="35"/>
      <c r="AD30" s="35"/>
      <c r="AE30" s="35"/>
      <c r="AK30" s="36">
        <f>ROUND(AW94, 2)</f>
        <v>0</v>
      </c>
      <c r="AL30" s="35"/>
      <c r="AM30" s="35"/>
      <c r="AN30" s="35"/>
      <c r="AO30" s="35"/>
      <c r="AR30" s="33"/>
      <c r="BE30" s="37"/>
    </row>
    <row r="31" spans="2:71" s="32" customFormat="1" ht="14.45" hidden="1" customHeight="1" x14ac:dyDescent="0.2">
      <c r="B31" s="33"/>
      <c r="F31" s="21" t="s">
        <v>33</v>
      </c>
      <c r="L31" s="34">
        <v>0.21</v>
      </c>
      <c r="M31" s="35"/>
      <c r="N31" s="35"/>
      <c r="O31" s="35"/>
      <c r="P31" s="35"/>
      <c r="W31" s="36">
        <f>ROUND(BB94, 2)</f>
        <v>0</v>
      </c>
      <c r="X31" s="35"/>
      <c r="Y31" s="35"/>
      <c r="Z31" s="35"/>
      <c r="AA31" s="35"/>
      <c r="AB31" s="35"/>
      <c r="AC31" s="35"/>
      <c r="AD31" s="35"/>
      <c r="AE31" s="35"/>
      <c r="AK31" s="36">
        <v>0</v>
      </c>
      <c r="AL31" s="35"/>
      <c r="AM31" s="35"/>
      <c r="AN31" s="35"/>
      <c r="AO31" s="35"/>
      <c r="AR31" s="33"/>
      <c r="BE31" s="37"/>
    </row>
    <row r="32" spans="2:71" s="32" customFormat="1" ht="14.45" hidden="1" customHeight="1" x14ac:dyDescent="0.2">
      <c r="B32" s="33"/>
      <c r="F32" s="21" t="s">
        <v>34</v>
      </c>
      <c r="L32" s="34">
        <v>0.12</v>
      </c>
      <c r="M32" s="35"/>
      <c r="N32" s="35"/>
      <c r="O32" s="35"/>
      <c r="P32" s="35"/>
      <c r="W32" s="36">
        <f>ROUND(BC94, 2)</f>
        <v>0</v>
      </c>
      <c r="X32" s="35"/>
      <c r="Y32" s="35"/>
      <c r="Z32" s="35"/>
      <c r="AA32" s="35"/>
      <c r="AB32" s="35"/>
      <c r="AC32" s="35"/>
      <c r="AD32" s="35"/>
      <c r="AE32" s="35"/>
      <c r="AK32" s="36">
        <v>0</v>
      </c>
      <c r="AL32" s="35"/>
      <c r="AM32" s="35"/>
      <c r="AN32" s="35"/>
      <c r="AO32" s="35"/>
      <c r="AR32" s="33"/>
      <c r="BE32" s="37"/>
    </row>
    <row r="33" spans="2:57" s="32" customFormat="1" ht="14.45" hidden="1" customHeight="1" x14ac:dyDescent="0.2">
      <c r="B33" s="33"/>
      <c r="F33" s="21" t="s">
        <v>35</v>
      </c>
      <c r="L33" s="34">
        <v>0</v>
      </c>
      <c r="M33" s="35"/>
      <c r="N33" s="35"/>
      <c r="O33" s="35"/>
      <c r="P33" s="35"/>
      <c r="W33" s="36">
        <f>ROUND(BD94, 2)</f>
        <v>0</v>
      </c>
      <c r="X33" s="35"/>
      <c r="Y33" s="35"/>
      <c r="Z33" s="35"/>
      <c r="AA33" s="35"/>
      <c r="AB33" s="35"/>
      <c r="AC33" s="35"/>
      <c r="AD33" s="35"/>
      <c r="AE33" s="35"/>
      <c r="AK33" s="36">
        <v>0</v>
      </c>
      <c r="AL33" s="35"/>
      <c r="AM33" s="35"/>
      <c r="AN33" s="35"/>
      <c r="AO33" s="35"/>
      <c r="AR33" s="33"/>
      <c r="BE33" s="37"/>
    </row>
    <row r="34" spans="2:57" s="25" customFormat="1" ht="6.95" customHeight="1" x14ac:dyDescent="0.2">
      <c r="B34" s="26"/>
      <c r="AR34" s="26"/>
      <c r="BE34" s="20"/>
    </row>
    <row r="35" spans="2:57" s="25" customFormat="1" ht="25.9" customHeight="1" x14ac:dyDescent="0.2">
      <c r="B35" s="26"/>
      <c r="C35" s="38"/>
      <c r="D35" s="39" t="s">
        <v>36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37</v>
      </c>
      <c r="U35" s="40"/>
      <c r="V35" s="40"/>
      <c r="W35" s="40"/>
      <c r="X35" s="42" t="s">
        <v>38</v>
      </c>
      <c r="Y35" s="43"/>
      <c r="Z35" s="43"/>
      <c r="AA35" s="43"/>
      <c r="AB35" s="43"/>
      <c r="AC35" s="40"/>
      <c r="AD35" s="40"/>
      <c r="AE35" s="40"/>
      <c r="AF35" s="40"/>
      <c r="AG35" s="40"/>
      <c r="AH35" s="40"/>
      <c r="AI35" s="40"/>
      <c r="AJ35" s="40"/>
      <c r="AK35" s="44">
        <f>SUM(AK26:AK33)</f>
        <v>0</v>
      </c>
      <c r="AL35" s="43"/>
      <c r="AM35" s="43"/>
      <c r="AN35" s="43"/>
      <c r="AO35" s="45"/>
      <c r="AP35" s="38"/>
      <c r="AQ35" s="38"/>
      <c r="AR35" s="26"/>
    </row>
    <row r="36" spans="2:57" s="25" customFormat="1" ht="6.95" customHeight="1" x14ac:dyDescent="0.2">
      <c r="B36" s="26"/>
      <c r="AR36" s="26"/>
    </row>
    <row r="37" spans="2:57" s="25" customFormat="1" ht="14.45" customHeight="1" x14ac:dyDescent="0.2">
      <c r="B37" s="26"/>
      <c r="AR37" s="26"/>
    </row>
    <row r="38" spans="2:57" ht="14.45" customHeight="1" x14ac:dyDescent="0.2">
      <c r="B38" s="11"/>
      <c r="AR38" s="11"/>
    </row>
    <row r="39" spans="2:57" ht="14.45" customHeight="1" x14ac:dyDescent="0.2">
      <c r="B39" s="11"/>
      <c r="AR39" s="11"/>
    </row>
    <row r="40" spans="2:57" ht="14.45" customHeight="1" x14ac:dyDescent="0.2">
      <c r="B40" s="11"/>
      <c r="AR40" s="11"/>
    </row>
    <row r="41" spans="2:57" ht="14.45" customHeight="1" x14ac:dyDescent="0.2">
      <c r="B41" s="11"/>
      <c r="AR41" s="11"/>
    </row>
    <row r="42" spans="2:57" ht="14.45" customHeight="1" x14ac:dyDescent="0.2">
      <c r="B42" s="11"/>
      <c r="AR42" s="11"/>
    </row>
    <row r="43" spans="2:57" ht="14.45" customHeight="1" x14ac:dyDescent="0.2">
      <c r="B43" s="11"/>
      <c r="AR43" s="11"/>
    </row>
    <row r="44" spans="2:57" ht="14.45" customHeight="1" x14ac:dyDescent="0.2">
      <c r="B44" s="11"/>
      <c r="AR44" s="11"/>
    </row>
    <row r="45" spans="2:57" ht="14.45" customHeight="1" x14ac:dyDescent="0.2">
      <c r="B45" s="11"/>
      <c r="AR45" s="11"/>
    </row>
    <row r="46" spans="2:57" ht="14.45" customHeight="1" x14ac:dyDescent="0.2">
      <c r="B46" s="11"/>
      <c r="AR46" s="11"/>
    </row>
    <row r="47" spans="2:57" ht="14.45" customHeight="1" x14ac:dyDescent="0.2">
      <c r="B47" s="11"/>
      <c r="AR47" s="11"/>
    </row>
    <row r="48" spans="2:57" ht="14.45" customHeight="1" x14ac:dyDescent="0.2">
      <c r="B48" s="11"/>
      <c r="AR48" s="11"/>
    </row>
    <row r="49" spans="2:44" s="25" customFormat="1" ht="14.45" customHeight="1" x14ac:dyDescent="0.2">
      <c r="B49" s="26"/>
      <c r="D49" s="46" t="s">
        <v>39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40</v>
      </c>
      <c r="AI49" s="47"/>
      <c r="AJ49" s="47"/>
      <c r="AK49" s="47"/>
      <c r="AL49" s="47"/>
      <c r="AM49" s="47"/>
      <c r="AN49" s="47"/>
      <c r="AO49" s="47"/>
      <c r="AR49" s="26"/>
    </row>
    <row r="50" spans="2:44" x14ac:dyDescent="0.2">
      <c r="B50" s="11"/>
      <c r="AR50" s="11"/>
    </row>
    <row r="51" spans="2:44" x14ac:dyDescent="0.2">
      <c r="B51" s="11"/>
      <c r="AR51" s="11"/>
    </row>
    <row r="52" spans="2:44" x14ac:dyDescent="0.2">
      <c r="B52" s="11"/>
      <c r="AR52" s="11"/>
    </row>
    <row r="53" spans="2:44" x14ac:dyDescent="0.2">
      <c r="B53" s="11"/>
      <c r="AR53" s="11"/>
    </row>
    <row r="54" spans="2:44" x14ac:dyDescent="0.2">
      <c r="B54" s="11"/>
      <c r="AR54" s="11"/>
    </row>
    <row r="55" spans="2:44" x14ac:dyDescent="0.2">
      <c r="B55" s="11"/>
      <c r="AR55" s="11"/>
    </row>
    <row r="56" spans="2:44" x14ac:dyDescent="0.2">
      <c r="B56" s="11"/>
      <c r="AR56" s="11"/>
    </row>
    <row r="57" spans="2:44" x14ac:dyDescent="0.2">
      <c r="B57" s="11"/>
      <c r="AR57" s="11"/>
    </row>
    <row r="58" spans="2:44" x14ac:dyDescent="0.2">
      <c r="B58" s="11"/>
      <c r="AR58" s="11"/>
    </row>
    <row r="59" spans="2:44" x14ac:dyDescent="0.2">
      <c r="B59" s="11"/>
      <c r="AR59" s="11"/>
    </row>
    <row r="60" spans="2:44" s="25" customFormat="1" x14ac:dyDescent="0.2">
      <c r="B60" s="26"/>
      <c r="D60" s="48" t="s">
        <v>41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48" t="s">
        <v>42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48" t="s">
        <v>41</v>
      </c>
      <c r="AI60" s="28"/>
      <c r="AJ60" s="28"/>
      <c r="AK60" s="28"/>
      <c r="AL60" s="28"/>
      <c r="AM60" s="48" t="s">
        <v>42</v>
      </c>
      <c r="AN60" s="28"/>
      <c r="AO60" s="28"/>
      <c r="AR60" s="26"/>
    </row>
    <row r="61" spans="2:44" x14ac:dyDescent="0.2">
      <c r="B61" s="11"/>
      <c r="AR61" s="11"/>
    </row>
    <row r="62" spans="2:44" x14ac:dyDescent="0.2">
      <c r="B62" s="11"/>
      <c r="AR62" s="11"/>
    </row>
    <row r="63" spans="2:44" x14ac:dyDescent="0.2">
      <c r="B63" s="11"/>
      <c r="AR63" s="11"/>
    </row>
    <row r="64" spans="2:44" s="25" customFormat="1" x14ac:dyDescent="0.2">
      <c r="B64" s="26"/>
      <c r="D64" s="46" t="s">
        <v>43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6" t="s">
        <v>44</v>
      </c>
      <c r="AI64" s="47"/>
      <c r="AJ64" s="47"/>
      <c r="AK64" s="47"/>
      <c r="AL64" s="47"/>
      <c r="AM64" s="47"/>
      <c r="AN64" s="47"/>
      <c r="AO64" s="47"/>
      <c r="AR64" s="26"/>
    </row>
    <row r="65" spans="2:44" x14ac:dyDescent="0.2">
      <c r="B65" s="11"/>
      <c r="AR65" s="11"/>
    </row>
    <row r="66" spans="2:44" x14ac:dyDescent="0.2">
      <c r="B66" s="11"/>
      <c r="AR66" s="11"/>
    </row>
    <row r="67" spans="2:44" x14ac:dyDescent="0.2">
      <c r="B67" s="11"/>
      <c r="AR67" s="11"/>
    </row>
    <row r="68" spans="2:44" x14ac:dyDescent="0.2">
      <c r="B68" s="11"/>
      <c r="AR68" s="11"/>
    </row>
    <row r="69" spans="2:44" x14ac:dyDescent="0.2">
      <c r="B69" s="11"/>
      <c r="AR69" s="11"/>
    </row>
    <row r="70" spans="2:44" x14ac:dyDescent="0.2">
      <c r="B70" s="11"/>
      <c r="AR70" s="11"/>
    </row>
    <row r="71" spans="2:44" x14ac:dyDescent="0.2">
      <c r="B71" s="11"/>
      <c r="AR71" s="11"/>
    </row>
    <row r="72" spans="2:44" x14ac:dyDescent="0.2">
      <c r="B72" s="11"/>
      <c r="AR72" s="11"/>
    </row>
    <row r="73" spans="2:44" x14ac:dyDescent="0.2">
      <c r="B73" s="11"/>
      <c r="AR73" s="11"/>
    </row>
    <row r="74" spans="2:44" x14ac:dyDescent="0.2">
      <c r="B74" s="11"/>
      <c r="AR74" s="11"/>
    </row>
    <row r="75" spans="2:44" s="25" customFormat="1" x14ac:dyDescent="0.2">
      <c r="B75" s="26"/>
      <c r="D75" s="48" t="s">
        <v>41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48" t="s">
        <v>42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48" t="s">
        <v>41</v>
      </c>
      <c r="AI75" s="28"/>
      <c r="AJ75" s="28"/>
      <c r="AK75" s="28"/>
      <c r="AL75" s="28"/>
      <c r="AM75" s="48" t="s">
        <v>42</v>
      </c>
      <c r="AN75" s="28"/>
      <c r="AO75" s="28"/>
      <c r="AR75" s="26"/>
    </row>
    <row r="76" spans="2:44" s="25" customFormat="1" x14ac:dyDescent="0.2">
      <c r="B76" s="26"/>
      <c r="AR76" s="26"/>
    </row>
    <row r="77" spans="2:44" s="25" customFormat="1" ht="6.95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26"/>
    </row>
    <row r="81" spans="1:91" s="25" customFormat="1" ht="6.95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26"/>
    </row>
    <row r="82" spans="1:91" s="25" customFormat="1" ht="24.95" customHeight="1" x14ac:dyDescent="0.2">
      <c r="B82" s="26"/>
      <c r="C82" s="12" t="s">
        <v>360</v>
      </c>
      <c r="AR82" s="26"/>
    </row>
    <row r="83" spans="1:91" s="25" customFormat="1" ht="6.95" customHeight="1" x14ac:dyDescent="0.2">
      <c r="B83" s="26"/>
      <c r="AR83" s="26"/>
    </row>
    <row r="84" spans="1:91" s="53" customFormat="1" ht="12" customHeight="1" x14ac:dyDescent="0.2">
      <c r="B84" s="54"/>
      <c r="C84" s="21" t="s">
        <v>355</v>
      </c>
      <c r="L84" s="53" t="str">
        <f>K5</f>
        <v>24025A</v>
      </c>
      <c r="AR84" s="54"/>
    </row>
    <row r="85" spans="1:91" s="55" customFormat="1" ht="36.950000000000003" customHeight="1" x14ac:dyDescent="0.2">
      <c r="B85" s="56"/>
      <c r="C85" s="57" t="s">
        <v>5</v>
      </c>
      <c r="L85" s="58" t="str">
        <f>K6</f>
        <v>Obnova povrchu komunikace ul. Lounická, Litvínov</v>
      </c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R85" s="56"/>
    </row>
    <row r="86" spans="1:91" s="25" customFormat="1" ht="6.95" customHeight="1" x14ac:dyDescent="0.2">
      <c r="B86" s="26"/>
      <c r="AR86" s="26"/>
    </row>
    <row r="87" spans="1:91" s="25" customFormat="1" ht="12" customHeight="1" x14ac:dyDescent="0.2">
      <c r="B87" s="26"/>
      <c r="C87" s="21" t="s">
        <v>11</v>
      </c>
      <c r="L87" s="60" t="str">
        <f>IF(K8="","",K8)</f>
        <v>Ul. Lounická, Litvínov</v>
      </c>
      <c r="AI87" s="21" t="s">
        <v>13</v>
      </c>
      <c r="AM87" s="61">
        <f ca="1">IF(AN8= "","",AN8)</f>
        <v>45450</v>
      </c>
      <c r="AN87" s="61"/>
      <c r="AR87" s="26"/>
    </row>
    <row r="88" spans="1:91" s="25" customFormat="1" ht="6.95" customHeight="1" x14ac:dyDescent="0.2">
      <c r="B88" s="26"/>
      <c r="AR88" s="26"/>
    </row>
    <row r="89" spans="1:91" s="25" customFormat="1" ht="15.2" customHeight="1" x14ac:dyDescent="0.2">
      <c r="B89" s="26"/>
      <c r="C89" s="21" t="s">
        <v>14</v>
      </c>
      <c r="L89" s="53" t="str">
        <f>IF(E11= "","",E11)</f>
        <v>Město Litvínov</v>
      </c>
      <c r="AI89" s="21" t="s">
        <v>20</v>
      </c>
      <c r="AM89" s="62" t="str">
        <f>IF(E17="","",E17)</f>
        <v>MESSOR s.r.o.</v>
      </c>
      <c r="AN89" s="63"/>
      <c r="AO89" s="63"/>
      <c r="AP89" s="63"/>
      <c r="AR89" s="26"/>
      <c r="AS89" s="64" t="s">
        <v>361</v>
      </c>
      <c r="AT89" s="65"/>
      <c r="AU89" s="66"/>
      <c r="AV89" s="66"/>
      <c r="AW89" s="66"/>
      <c r="AX89" s="66"/>
      <c r="AY89" s="66"/>
      <c r="AZ89" s="66"/>
      <c r="BA89" s="66"/>
      <c r="BB89" s="66"/>
      <c r="BC89" s="66"/>
      <c r="BD89" s="67"/>
    </row>
    <row r="90" spans="1:91" s="25" customFormat="1" ht="15.2" customHeight="1" x14ac:dyDescent="0.2">
      <c r="B90" s="26"/>
      <c r="C90" s="21" t="s">
        <v>19</v>
      </c>
      <c r="L90" s="53" t="str">
        <f>IF(E14= "Vyplň údaj","",E14)</f>
        <v/>
      </c>
      <c r="AI90" s="21" t="s">
        <v>24</v>
      </c>
      <c r="AM90" s="62" t="str">
        <f>IF(E20="","",E20)</f>
        <v>MESSOR s.r.o.</v>
      </c>
      <c r="AN90" s="63"/>
      <c r="AO90" s="63"/>
      <c r="AP90" s="63"/>
      <c r="AR90" s="26"/>
      <c r="AS90" s="68"/>
      <c r="AT90" s="69"/>
      <c r="BD90" s="70"/>
    </row>
    <row r="91" spans="1:91" s="25" customFormat="1" ht="10.9" customHeight="1" x14ac:dyDescent="0.2">
      <c r="B91" s="26"/>
      <c r="AR91" s="26"/>
      <c r="AS91" s="68"/>
      <c r="AT91" s="69"/>
      <c r="BD91" s="70"/>
    </row>
    <row r="92" spans="1:91" s="25" customFormat="1" ht="29.25" customHeight="1" x14ac:dyDescent="0.2">
      <c r="B92" s="26"/>
      <c r="C92" s="71" t="s">
        <v>63</v>
      </c>
      <c r="D92" s="72"/>
      <c r="E92" s="72"/>
      <c r="F92" s="72"/>
      <c r="G92" s="72"/>
      <c r="H92" s="73"/>
      <c r="I92" s="74" t="s">
        <v>64</v>
      </c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5" t="s">
        <v>362</v>
      </c>
      <c r="AH92" s="72"/>
      <c r="AI92" s="72"/>
      <c r="AJ92" s="72"/>
      <c r="AK92" s="72"/>
      <c r="AL92" s="72"/>
      <c r="AM92" s="72"/>
      <c r="AN92" s="74" t="s">
        <v>363</v>
      </c>
      <c r="AO92" s="72"/>
      <c r="AP92" s="76"/>
      <c r="AQ92" s="77" t="s">
        <v>62</v>
      </c>
      <c r="AR92" s="26"/>
      <c r="AS92" s="78" t="s">
        <v>364</v>
      </c>
      <c r="AT92" s="79" t="s">
        <v>365</v>
      </c>
      <c r="AU92" s="79" t="s">
        <v>366</v>
      </c>
      <c r="AV92" s="79" t="s">
        <v>367</v>
      </c>
      <c r="AW92" s="79" t="s">
        <v>368</v>
      </c>
      <c r="AX92" s="79" t="s">
        <v>369</v>
      </c>
      <c r="AY92" s="79" t="s">
        <v>370</v>
      </c>
      <c r="AZ92" s="79" t="s">
        <v>371</v>
      </c>
      <c r="BA92" s="79" t="s">
        <v>372</v>
      </c>
      <c r="BB92" s="79" t="s">
        <v>373</v>
      </c>
      <c r="BC92" s="79" t="s">
        <v>374</v>
      </c>
      <c r="BD92" s="80" t="s">
        <v>375</v>
      </c>
    </row>
    <row r="93" spans="1:91" s="25" customFormat="1" ht="10.9" customHeight="1" x14ac:dyDescent="0.2">
      <c r="B93" s="26"/>
      <c r="AR93" s="26"/>
      <c r="AS93" s="81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</row>
    <row r="94" spans="1:91" s="82" customFormat="1" ht="32.450000000000003" customHeight="1" x14ac:dyDescent="0.2">
      <c r="B94" s="83"/>
      <c r="C94" s="84" t="s">
        <v>376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6">
        <f>ROUND(SUM(AG95:AG96),2)</f>
        <v>0</v>
      </c>
      <c r="AH94" s="86"/>
      <c r="AI94" s="86"/>
      <c r="AJ94" s="86"/>
      <c r="AK94" s="86"/>
      <c r="AL94" s="86"/>
      <c r="AM94" s="86"/>
      <c r="AN94" s="87">
        <f>SUM(AG94,AT94)</f>
        <v>0</v>
      </c>
      <c r="AO94" s="87"/>
      <c r="AP94" s="87"/>
      <c r="AQ94" s="88" t="s">
        <v>9</v>
      </c>
      <c r="AR94" s="83"/>
      <c r="AS94" s="89">
        <f>ROUND(SUM(AS95:AS96),2)</f>
        <v>0</v>
      </c>
      <c r="AT94" s="90">
        <f>ROUND(SUM(AV94:AW94),2)</f>
        <v>0</v>
      </c>
      <c r="AU94" s="91">
        <f>ROUND(SUM(AU95:AU96),5)</f>
        <v>0</v>
      </c>
      <c r="AV94" s="90">
        <f>ROUND(AZ94*L29,2)</f>
        <v>0</v>
      </c>
      <c r="AW94" s="90">
        <f>ROUND(BA94*L30,2)</f>
        <v>0</v>
      </c>
      <c r="AX94" s="90">
        <f>ROUND(BB94*L29,2)</f>
        <v>0</v>
      </c>
      <c r="AY94" s="90">
        <f>ROUND(BC94*L30,2)</f>
        <v>0</v>
      </c>
      <c r="AZ94" s="90">
        <f>ROUND(SUM(AZ95:AZ96),2)</f>
        <v>0</v>
      </c>
      <c r="BA94" s="90">
        <f>ROUND(SUM(BA95:BA96),2)</f>
        <v>0</v>
      </c>
      <c r="BB94" s="90">
        <f>ROUND(SUM(BB95:BB96),2)</f>
        <v>0</v>
      </c>
      <c r="BC94" s="90">
        <f>ROUND(SUM(BC95:BC96),2)</f>
        <v>0</v>
      </c>
      <c r="BD94" s="92">
        <f>ROUND(SUM(BD95:BD96),2)</f>
        <v>0</v>
      </c>
      <c r="BS94" s="93" t="s">
        <v>76</v>
      </c>
      <c r="BT94" s="93" t="s">
        <v>80</v>
      </c>
      <c r="BU94" s="94" t="s">
        <v>377</v>
      </c>
      <c r="BV94" s="93" t="s">
        <v>378</v>
      </c>
      <c r="BW94" s="93" t="s">
        <v>350</v>
      </c>
      <c r="BX94" s="93" t="s">
        <v>379</v>
      </c>
      <c r="CL94" s="93" t="s">
        <v>9</v>
      </c>
    </row>
    <row r="95" spans="1:91" s="107" customFormat="1" ht="16.5" customHeight="1" x14ac:dyDescent="0.2">
      <c r="A95" s="95" t="s">
        <v>380</v>
      </c>
      <c r="B95" s="96"/>
      <c r="C95" s="97"/>
      <c r="D95" s="98" t="s">
        <v>381</v>
      </c>
      <c r="E95" s="98"/>
      <c r="F95" s="98"/>
      <c r="G95" s="98"/>
      <c r="H95" s="98"/>
      <c r="I95" s="99"/>
      <c r="J95" s="98" t="s">
        <v>382</v>
      </c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100">
        <f>'SO.01 - Komunikace ÚSEK A...'!J30</f>
        <v>0</v>
      </c>
      <c r="AH95" s="101"/>
      <c r="AI95" s="101"/>
      <c r="AJ95" s="101"/>
      <c r="AK95" s="101"/>
      <c r="AL95" s="101"/>
      <c r="AM95" s="101"/>
      <c r="AN95" s="100">
        <f>SUM(AG95,AT95)</f>
        <v>0</v>
      </c>
      <c r="AO95" s="101"/>
      <c r="AP95" s="101"/>
      <c r="AQ95" s="102" t="s">
        <v>383</v>
      </c>
      <c r="AR95" s="96"/>
      <c r="AS95" s="103">
        <v>0</v>
      </c>
      <c r="AT95" s="104">
        <f>ROUND(SUM(AV95:AW95),2)</f>
        <v>0</v>
      </c>
      <c r="AU95" s="105">
        <f>'SO.01 - Komunikace ÚSEK A...'!P127</f>
        <v>0</v>
      </c>
      <c r="AV95" s="104">
        <f>'SO.01 - Komunikace ÚSEK A...'!J33</f>
        <v>0</v>
      </c>
      <c r="AW95" s="104">
        <f>'SO.01 - Komunikace ÚSEK A...'!J34</f>
        <v>0</v>
      </c>
      <c r="AX95" s="104">
        <f>'SO.01 - Komunikace ÚSEK A...'!J35</f>
        <v>0</v>
      </c>
      <c r="AY95" s="104">
        <f>'SO.01 - Komunikace ÚSEK A...'!J36</f>
        <v>0</v>
      </c>
      <c r="AZ95" s="104">
        <f>'SO.01 - Komunikace ÚSEK A...'!F33</f>
        <v>0</v>
      </c>
      <c r="BA95" s="104">
        <f>'SO.01 - Komunikace ÚSEK A...'!F34</f>
        <v>0</v>
      </c>
      <c r="BB95" s="104">
        <f>'SO.01 - Komunikace ÚSEK A...'!F35</f>
        <v>0</v>
      </c>
      <c r="BC95" s="104">
        <f>'SO.01 - Komunikace ÚSEK A...'!F36</f>
        <v>0</v>
      </c>
      <c r="BD95" s="106">
        <f>'SO.01 - Komunikace ÚSEK A...'!F37</f>
        <v>0</v>
      </c>
      <c r="BT95" s="108" t="s">
        <v>79</v>
      </c>
      <c r="BV95" s="108" t="s">
        <v>378</v>
      </c>
      <c r="BW95" s="108" t="s">
        <v>232</v>
      </c>
      <c r="BX95" s="108" t="s">
        <v>350</v>
      </c>
      <c r="CL95" s="108" t="s">
        <v>9</v>
      </c>
      <c r="CM95" s="108" t="s">
        <v>1</v>
      </c>
    </row>
    <row r="96" spans="1:91" s="107" customFormat="1" ht="16.5" customHeight="1" x14ac:dyDescent="0.2">
      <c r="A96" s="95" t="s">
        <v>380</v>
      </c>
      <c r="B96" s="96"/>
      <c r="C96" s="97"/>
      <c r="D96" s="98" t="s">
        <v>384</v>
      </c>
      <c r="E96" s="98"/>
      <c r="F96" s="98"/>
      <c r="G96" s="98"/>
      <c r="H96" s="98"/>
      <c r="I96" s="99"/>
      <c r="J96" s="98" t="s">
        <v>385</v>
      </c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100">
        <f>'SO.02 - Komunikace ÚSEK C'!J30</f>
        <v>0</v>
      </c>
      <c r="AH96" s="101"/>
      <c r="AI96" s="101"/>
      <c r="AJ96" s="101"/>
      <c r="AK96" s="101"/>
      <c r="AL96" s="101"/>
      <c r="AM96" s="101"/>
      <c r="AN96" s="100">
        <f>SUM(AG96,AT96)</f>
        <v>0</v>
      </c>
      <c r="AO96" s="101"/>
      <c r="AP96" s="101"/>
      <c r="AQ96" s="102" t="s">
        <v>383</v>
      </c>
      <c r="AR96" s="96"/>
      <c r="AS96" s="109">
        <v>0</v>
      </c>
      <c r="AT96" s="110">
        <f>ROUND(SUM(AV96:AW96),2)</f>
        <v>0</v>
      </c>
      <c r="AU96" s="111">
        <f>'SO.02 - Komunikace ÚSEK C'!P126</f>
        <v>0</v>
      </c>
      <c r="AV96" s="110">
        <f>'SO.02 - Komunikace ÚSEK C'!J33</f>
        <v>0</v>
      </c>
      <c r="AW96" s="110">
        <f>'SO.02 - Komunikace ÚSEK C'!J34</f>
        <v>0</v>
      </c>
      <c r="AX96" s="110">
        <f>'SO.02 - Komunikace ÚSEK C'!J35</f>
        <v>0</v>
      </c>
      <c r="AY96" s="110">
        <f>'SO.02 - Komunikace ÚSEK C'!J36</f>
        <v>0</v>
      </c>
      <c r="AZ96" s="110">
        <f>'SO.02 - Komunikace ÚSEK C'!F33</f>
        <v>0</v>
      </c>
      <c r="BA96" s="110">
        <f>'SO.02 - Komunikace ÚSEK C'!F34</f>
        <v>0</v>
      </c>
      <c r="BB96" s="110">
        <f>'SO.02 - Komunikace ÚSEK C'!F35</f>
        <v>0</v>
      </c>
      <c r="BC96" s="110">
        <f>'SO.02 - Komunikace ÚSEK C'!F36</f>
        <v>0</v>
      </c>
      <c r="BD96" s="112">
        <f>'SO.02 - Komunikace ÚSEK C'!F37</f>
        <v>0</v>
      </c>
      <c r="BT96" s="108" t="s">
        <v>79</v>
      </c>
      <c r="BV96" s="108" t="s">
        <v>378</v>
      </c>
      <c r="BW96" s="108" t="s">
        <v>0</v>
      </c>
      <c r="BX96" s="108" t="s">
        <v>350</v>
      </c>
      <c r="CL96" s="108" t="s">
        <v>9</v>
      </c>
      <c r="CM96" s="108" t="s">
        <v>1</v>
      </c>
    </row>
    <row r="97" spans="2:44" s="25" customFormat="1" ht="30" customHeight="1" x14ac:dyDescent="0.2">
      <c r="B97" s="26"/>
      <c r="AR97" s="26"/>
    </row>
    <row r="98" spans="2:44" s="25" customFormat="1" ht="6.95" customHeight="1" x14ac:dyDescent="0.2"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26"/>
    </row>
  </sheetData>
  <sheetProtection algorithmName="SHA-512" hashValue="BwE96bfTPelopOlKQ1hWtDXSf++UM6eI7bjfmfFx1E+p4j4FkLhAX1q+uR35ZpDXTVI+XPumI7ETMoB0uh1FJQ==" saltValue="WzLWk5qHDJ7eNJLPPnLlcQ==" spinCount="100000" sheet="1" objects="1" scenarios="1"/>
  <mergeCells count="46"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C92:G92"/>
    <mergeCell ref="I92:AF92"/>
    <mergeCell ref="AG92:AM92"/>
    <mergeCell ref="AN92:AP92"/>
    <mergeCell ref="AG94:AM94"/>
    <mergeCell ref="AN94:AP94"/>
    <mergeCell ref="X35:AB35"/>
    <mergeCell ref="AK35:AO35"/>
    <mergeCell ref="L85:AJ85"/>
    <mergeCell ref="AM87:AN87"/>
    <mergeCell ref="AM89:AP89"/>
    <mergeCell ref="AS89:AT91"/>
    <mergeCell ref="AM90:AP90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AR2:BE2"/>
    <mergeCell ref="K5:AJ5"/>
    <mergeCell ref="BE5:BE34"/>
    <mergeCell ref="K6:AJ6"/>
    <mergeCell ref="E14:AJ14"/>
    <mergeCell ref="E23:AN23"/>
    <mergeCell ref="AK26:AO26"/>
    <mergeCell ref="L28:P28"/>
    <mergeCell ref="L31:P31"/>
  </mergeCells>
  <hyperlinks>
    <hyperlink ref="A95" location="'SO.01 - Komunikace ÚSEK A...'!C2" display="/" xr:uid="{19FC2E79-D0FB-4F2C-9401-EF29717FC9BD}"/>
    <hyperlink ref="A96" location="'SO.02 - Komunikace ÚSEK C'!C2" display="/" xr:uid="{9C2CBA41-E26C-41D5-A7DD-149865AAAFFC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1566-37CB-4223-8007-95988E8AD724}">
  <dimension ref="B2:BM312"/>
  <sheetViews>
    <sheetView showGridLines="0" workbookViewId="0">
      <selection activeCell="AB14" sqref="AB14"/>
    </sheetView>
  </sheetViews>
  <sheetFormatPr defaultRowHeight="12.75" x14ac:dyDescent="0.2"/>
  <cols>
    <col min="1" max="1" width="7.140625" style="6" customWidth="1"/>
    <col min="2" max="2" width="1" style="6" customWidth="1"/>
    <col min="3" max="3" width="3.5703125" style="6" customWidth="1"/>
    <col min="4" max="4" width="3.7109375" style="6" customWidth="1"/>
    <col min="5" max="5" width="14.7109375" style="6" customWidth="1"/>
    <col min="6" max="6" width="86.42578125" style="6" customWidth="1"/>
    <col min="7" max="7" width="6.42578125" style="6" customWidth="1"/>
    <col min="8" max="8" width="12" style="6" customWidth="1"/>
    <col min="9" max="9" width="13.5703125" style="6" customWidth="1"/>
    <col min="10" max="11" width="19.140625" style="6" customWidth="1"/>
    <col min="12" max="12" width="8" style="6" customWidth="1"/>
    <col min="13" max="13" width="9.28515625" style="6" hidden="1" customWidth="1"/>
    <col min="14" max="14" width="9.140625" style="6" hidden="1" customWidth="1"/>
    <col min="15" max="20" width="12.140625" style="6" hidden="1" customWidth="1"/>
    <col min="21" max="21" width="14" style="6" hidden="1" customWidth="1"/>
    <col min="22" max="22" width="10.5703125" style="6" hidden="1" customWidth="1"/>
    <col min="23" max="23" width="14" style="6" hidden="1" customWidth="1"/>
    <col min="24" max="24" width="10.5703125" style="6" hidden="1" customWidth="1"/>
    <col min="25" max="25" width="12.85546875" style="6" hidden="1" customWidth="1"/>
    <col min="26" max="26" width="9.42578125" style="6" hidden="1" customWidth="1"/>
    <col min="27" max="27" width="12.85546875" style="6" customWidth="1"/>
    <col min="28" max="28" width="14" style="6" customWidth="1"/>
    <col min="29" max="29" width="9.42578125" style="6" customWidth="1"/>
    <col min="30" max="30" width="12.85546875" style="6" customWidth="1"/>
    <col min="31" max="31" width="14" style="6" customWidth="1"/>
    <col min="32" max="41" width="9.140625" style="6" customWidth="1"/>
    <col min="42" max="56" width="9.140625" style="6" hidden="1" customWidth="1"/>
    <col min="57" max="67" width="0" style="6" hidden="1" customWidth="1"/>
    <col min="68" max="16384" width="9.140625" style="6"/>
  </cols>
  <sheetData>
    <row r="2" spans="2:46" ht="36.950000000000003" customHeight="1" x14ac:dyDescent="0.2">
      <c r="L2" s="7"/>
      <c r="M2" s="7"/>
      <c r="N2" s="7"/>
      <c r="O2" s="7"/>
      <c r="P2" s="7"/>
      <c r="Q2" s="7"/>
      <c r="R2" s="7"/>
      <c r="S2" s="7"/>
      <c r="T2" s="7"/>
      <c r="U2" s="7"/>
      <c r="V2" s="7"/>
      <c r="AT2" s="8" t="s">
        <v>232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</v>
      </c>
    </row>
    <row r="4" spans="2:46" ht="24.95" customHeight="1" x14ac:dyDescent="0.2">
      <c r="B4" s="11"/>
      <c r="D4" s="12" t="s">
        <v>2</v>
      </c>
      <c r="L4" s="11"/>
      <c r="M4" s="114" t="s">
        <v>3</v>
      </c>
      <c r="AT4" s="8" t="s">
        <v>4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21" t="s">
        <v>5</v>
      </c>
      <c r="L6" s="11"/>
    </row>
    <row r="7" spans="2:46" ht="16.5" customHeight="1" x14ac:dyDescent="0.2">
      <c r="B7" s="11"/>
      <c r="E7" s="115" t="str">
        <f>'Rekapitulace stavby'!K6</f>
        <v>Obnova povrchu komunikace ul. Lounická, Litvínov</v>
      </c>
      <c r="F7" s="116"/>
      <c r="G7" s="116"/>
      <c r="H7" s="116"/>
      <c r="L7" s="11"/>
    </row>
    <row r="8" spans="2:46" s="25" customFormat="1" ht="12" customHeight="1" x14ac:dyDescent="0.2">
      <c r="B8" s="26"/>
      <c r="D8" s="21" t="s">
        <v>6</v>
      </c>
      <c r="L8" s="26"/>
    </row>
    <row r="9" spans="2:46" s="25" customFormat="1" ht="16.5" customHeight="1" x14ac:dyDescent="0.2">
      <c r="B9" s="26"/>
      <c r="E9" s="58" t="s">
        <v>233</v>
      </c>
      <c r="F9" s="117"/>
      <c r="G9" s="117"/>
      <c r="H9" s="117"/>
      <c r="L9" s="26"/>
    </row>
    <row r="10" spans="2:46" s="25" customFormat="1" x14ac:dyDescent="0.2">
      <c r="B10" s="26"/>
      <c r="L10" s="26"/>
    </row>
    <row r="11" spans="2:46" s="25" customFormat="1" ht="12" customHeight="1" x14ac:dyDescent="0.2">
      <c r="B11" s="26"/>
      <c r="D11" s="21" t="s">
        <v>8</v>
      </c>
      <c r="F11" s="22" t="s">
        <v>9</v>
      </c>
      <c r="I11" s="21" t="s">
        <v>10</v>
      </c>
      <c r="J11" s="22" t="s">
        <v>9</v>
      </c>
      <c r="L11" s="26"/>
    </row>
    <row r="12" spans="2:46" s="25" customFormat="1" ht="12" customHeight="1" x14ac:dyDescent="0.2">
      <c r="B12" s="26"/>
      <c r="D12" s="21" t="s">
        <v>11</v>
      </c>
      <c r="F12" s="22" t="s">
        <v>12</v>
      </c>
      <c r="I12" s="21" t="s">
        <v>13</v>
      </c>
      <c r="J12" s="118">
        <f ca="1">'Rekapitulace stavby'!AN8</f>
        <v>45450</v>
      </c>
      <c r="L12" s="26"/>
    </row>
    <row r="13" spans="2:46" s="25" customFormat="1" ht="10.9" customHeight="1" x14ac:dyDescent="0.2">
      <c r="B13" s="26"/>
      <c r="L13" s="26"/>
    </row>
    <row r="14" spans="2:46" s="25" customFormat="1" ht="12" customHeight="1" x14ac:dyDescent="0.2">
      <c r="B14" s="26"/>
      <c r="D14" s="21" t="s">
        <v>14</v>
      </c>
      <c r="I14" s="21" t="s">
        <v>15</v>
      </c>
      <c r="J14" s="22" t="s">
        <v>16</v>
      </c>
      <c r="L14" s="26"/>
    </row>
    <row r="15" spans="2:46" s="25" customFormat="1" ht="18" customHeight="1" x14ac:dyDescent="0.2">
      <c r="B15" s="26"/>
      <c r="E15" s="22" t="s">
        <v>17</v>
      </c>
      <c r="I15" s="21" t="s">
        <v>18</v>
      </c>
      <c r="J15" s="22" t="s">
        <v>9</v>
      </c>
      <c r="L15" s="26"/>
    </row>
    <row r="16" spans="2:46" s="25" customFormat="1" ht="6.95" customHeight="1" x14ac:dyDescent="0.2">
      <c r="B16" s="26"/>
      <c r="L16" s="26"/>
    </row>
    <row r="17" spans="2:12" s="25" customFormat="1" ht="12" customHeight="1" x14ac:dyDescent="0.2">
      <c r="B17" s="26"/>
      <c r="D17" s="21" t="s">
        <v>19</v>
      </c>
      <c r="I17" s="21" t="s">
        <v>15</v>
      </c>
      <c r="J17" s="119" t="str">
        <f>'Rekapitulace stavby'!AN13</f>
        <v>Vyplň údaj</v>
      </c>
      <c r="L17" s="26"/>
    </row>
    <row r="18" spans="2:12" s="25" customFormat="1" ht="18" customHeight="1" x14ac:dyDescent="0.2">
      <c r="B18" s="26"/>
      <c r="E18" s="120" t="str">
        <f>'Rekapitulace stavby'!E14</f>
        <v>Vyplň údaj</v>
      </c>
      <c r="F18" s="121"/>
      <c r="G18" s="121"/>
      <c r="H18" s="121"/>
      <c r="I18" s="21" t="s">
        <v>18</v>
      </c>
      <c r="J18" s="119" t="str">
        <f>'Rekapitulace stavby'!AN14</f>
        <v>Vyplň údaj</v>
      </c>
      <c r="L18" s="26"/>
    </row>
    <row r="19" spans="2:12" s="25" customFormat="1" ht="6.95" customHeight="1" x14ac:dyDescent="0.2">
      <c r="B19" s="26"/>
      <c r="L19" s="26"/>
    </row>
    <row r="20" spans="2:12" s="25" customFormat="1" ht="12" customHeight="1" x14ac:dyDescent="0.2">
      <c r="B20" s="26"/>
      <c r="D20" s="21" t="s">
        <v>20</v>
      </c>
      <c r="I20" s="21" t="s">
        <v>15</v>
      </c>
      <c r="J20" s="22" t="s">
        <v>21</v>
      </c>
      <c r="L20" s="26"/>
    </row>
    <row r="21" spans="2:12" s="25" customFormat="1" ht="18" customHeight="1" x14ac:dyDescent="0.2">
      <c r="B21" s="26"/>
      <c r="E21" s="22" t="s">
        <v>22</v>
      </c>
      <c r="I21" s="21" t="s">
        <v>18</v>
      </c>
      <c r="J21" s="22" t="s">
        <v>23</v>
      </c>
      <c r="L21" s="26"/>
    </row>
    <row r="22" spans="2:12" s="25" customFormat="1" ht="6.95" customHeight="1" x14ac:dyDescent="0.2">
      <c r="B22" s="26"/>
      <c r="L22" s="26"/>
    </row>
    <row r="23" spans="2:12" s="25" customFormat="1" ht="12" customHeight="1" x14ac:dyDescent="0.2">
      <c r="B23" s="26"/>
      <c r="D23" s="21" t="s">
        <v>24</v>
      </c>
      <c r="I23" s="21" t="s">
        <v>15</v>
      </c>
      <c r="J23" s="22" t="s">
        <v>21</v>
      </c>
      <c r="L23" s="26"/>
    </row>
    <row r="24" spans="2:12" s="25" customFormat="1" ht="18" customHeight="1" x14ac:dyDescent="0.2">
      <c r="B24" s="26"/>
      <c r="E24" s="22" t="s">
        <v>22</v>
      </c>
      <c r="I24" s="21" t="s">
        <v>18</v>
      </c>
      <c r="J24" s="22" t="s">
        <v>23</v>
      </c>
      <c r="L24" s="26"/>
    </row>
    <row r="25" spans="2:12" s="25" customFormat="1" ht="6.95" customHeight="1" x14ac:dyDescent="0.2">
      <c r="B25" s="26"/>
      <c r="L25" s="26"/>
    </row>
    <row r="26" spans="2:12" s="25" customFormat="1" ht="12" customHeight="1" x14ac:dyDescent="0.2">
      <c r="B26" s="26"/>
      <c r="D26" s="21" t="s">
        <v>25</v>
      </c>
      <c r="L26" s="26"/>
    </row>
    <row r="27" spans="2:12" s="122" customFormat="1" ht="16.5" customHeight="1" x14ac:dyDescent="0.2">
      <c r="B27" s="123"/>
      <c r="E27" s="23" t="s">
        <v>9</v>
      </c>
      <c r="F27" s="23"/>
      <c r="G27" s="23"/>
      <c r="H27" s="23"/>
      <c r="L27" s="123"/>
    </row>
    <row r="28" spans="2:12" s="25" customFormat="1" ht="6.95" customHeight="1" x14ac:dyDescent="0.2">
      <c r="B28" s="26"/>
      <c r="L28" s="26"/>
    </row>
    <row r="29" spans="2:12" s="25" customFormat="1" ht="6.95" customHeight="1" x14ac:dyDescent="0.2">
      <c r="B29" s="26"/>
      <c r="D29" s="66"/>
      <c r="E29" s="66"/>
      <c r="F29" s="66"/>
      <c r="G29" s="66"/>
      <c r="H29" s="66"/>
      <c r="I29" s="66"/>
      <c r="J29" s="66"/>
      <c r="K29" s="66"/>
      <c r="L29" s="26"/>
    </row>
    <row r="30" spans="2:12" s="25" customFormat="1" ht="25.35" customHeight="1" x14ac:dyDescent="0.2">
      <c r="B30" s="26"/>
      <c r="D30" s="124" t="s">
        <v>26</v>
      </c>
      <c r="J30" s="125">
        <f>ROUND(J127, 2)</f>
        <v>0</v>
      </c>
      <c r="L30" s="26"/>
    </row>
    <row r="31" spans="2:12" s="25" customFormat="1" ht="6.95" customHeight="1" x14ac:dyDescent="0.2">
      <c r="B31" s="26"/>
      <c r="D31" s="66"/>
      <c r="E31" s="66"/>
      <c r="F31" s="66"/>
      <c r="G31" s="66"/>
      <c r="H31" s="66"/>
      <c r="I31" s="66"/>
      <c r="J31" s="66"/>
      <c r="K31" s="66"/>
      <c r="L31" s="26"/>
    </row>
    <row r="32" spans="2:12" s="25" customFormat="1" ht="14.45" customHeight="1" x14ac:dyDescent="0.2">
      <c r="B32" s="26"/>
      <c r="F32" s="126" t="s">
        <v>27</v>
      </c>
      <c r="I32" s="126" t="s">
        <v>28</v>
      </c>
      <c r="J32" s="126" t="s">
        <v>29</v>
      </c>
      <c r="L32" s="26"/>
    </row>
    <row r="33" spans="2:12" s="25" customFormat="1" ht="14.45" customHeight="1" x14ac:dyDescent="0.2">
      <c r="B33" s="26"/>
      <c r="D33" s="127" t="s">
        <v>30</v>
      </c>
      <c r="E33" s="21" t="s">
        <v>31</v>
      </c>
      <c r="F33" s="128">
        <f>ROUND((SUM(BE127:BE311)),  2)</f>
        <v>0</v>
      </c>
      <c r="I33" s="129">
        <v>0.21</v>
      </c>
      <c r="J33" s="128">
        <f>ROUND(((SUM(BE127:BE311))*I33),  2)</f>
        <v>0</v>
      </c>
      <c r="L33" s="26"/>
    </row>
    <row r="34" spans="2:12" s="25" customFormat="1" ht="14.45" customHeight="1" x14ac:dyDescent="0.2">
      <c r="B34" s="26"/>
      <c r="E34" s="21" t="s">
        <v>32</v>
      </c>
      <c r="F34" s="128">
        <f>ROUND((SUM(BF127:BF311)),  2)</f>
        <v>0</v>
      </c>
      <c r="I34" s="129">
        <v>0.12</v>
      </c>
      <c r="J34" s="128">
        <f>ROUND(((SUM(BF127:BF311))*I34),  2)</f>
        <v>0</v>
      </c>
      <c r="L34" s="26"/>
    </row>
    <row r="35" spans="2:12" s="25" customFormat="1" ht="14.45" hidden="1" customHeight="1" x14ac:dyDescent="0.2">
      <c r="B35" s="26"/>
      <c r="E35" s="21" t="s">
        <v>33</v>
      </c>
      <c r="F35" s="128">
        <f>ROUND((SUM(BG127:BG311)),  2)</f>
        <v>0</v>
      </c>
      <c r="I35" s="129">
        <v>0.21</v>
      </c>
      <c r="J35" s="128">
        <f>0</f>
        <v>0</v>
      </c>
      <c r="L35" s="26"/>
    </row>
    <row r="36" spans="2:12" s="25" customFormat="1" ht="14.45" hidden="1" customHeight="1" x14ac:dyDescent="0.2">
      <c r="B36" s="26"/>
      <c r="E36" s="21" t="s">
        <v>34</v>
      </c>
      <c r="F36" s="128">
        <f>ROUND((SUM(BH127:BH311)),  2)</f>
        <v>0</v>
      </c>
      <c r="I36" s="129">
        <v>0.12</v>
      </c>
      <c r="J36" s="128">
        <f>0</f>
        <v>0</v>
      </c>
      <c r="L36" s="26"/>
    </row>
    <row r="37" spans="2:12" s="25" customFormat="1" ht="14.45" hidden="1" customHeight="1" x14ac:dyDescent="0.2">
      <c r="B37" s="26"/>
      <c r="E37" s="21" t="s">
        <v>35</v>
      </c>
      <c r="F37" s="128">
        <f>ROUND((SUM(BI127:BI311)),  2)</f>
        <v>0</v>
      </c>
      <c r="I37" s="129">
        <v>0</v>
      </c>
      <c r="J37" s="128">
        <f>0</f>
        <v>0</v>
      </c>
      <c r="L37" s="26"/>
    </row>
    <row r="38" spans="2:12" s="25" customFormat="1" ht="6.95" customHeight="1" x14ac:dyDescent="0.2">
      <c r="B38" s="26"/>
      <c r="L38" s="26"/>
    </row>
    <row r="39" spans="2:12" s="25" customFormat="1" ht="25.35" customHeight="1" x14ac:dyDescent="0.2">
      <c r="B39" s="26"/>
      <c r="C39" s="130"/>
      <c r="D39" s="131" t="s">
        <v>36</v>
      </c>
      <c r="E39" s="73"/>
      <c r="F39" s="73"/>
      <c r="G39" s="132" t="s">
        <v>37</v>
      </c>
      <c r="H39" s="133" t="s">
        <v>38</v>
      </c>
      <c r="I39" s="73"/>
      <c r="J39" s="134">
        <f>SUM(J30:J37)</f>
        <v>0</v>
      </c>
      <c r="K39" s="135"/>
      <c r="L39" s="26"/>
    </row>
    <row r="40" spans="2:12" s="25" customFormat="1" ht="14.45" customHeight="1" x14ac:dyDescent="0.2">
      <c r="B40" s="26"/>
      <c r="L40" s="26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25" customFormat="1" ht="14.45" customHeight="1" x14ac:dyDescent="0.2">
      <c r="B50" s="26"/>
      <c r="D50" s="46" t="s">
        <v>39</v>
      </c>
      <c r="E50" s="47"/>
      <c r="F50" s="47"/>
      <c r="G50" s="46" t="s">
        <v>40</v>
      </c>
      <c r="H50" s="47"/>
      <c r="I50" s="47"/>
      <c r="J50" s="47"/>
      <c r="K50" s="47"/>
      <c r="L50" s="26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25" customFormat="1" x14ac:dyDescent="0.2">
      <c r="B61" s="26"/>
      <c r="D61" s="48" t="s">
        <v>41</v>
      </c>
      <c r="E61" s="28"/>
      <c r="F61" s="136" t="s">
        <v>42</v>
      </c>
      <c r="G61" s="48" t="s">
        <v>41</v>
      </c>
      <c r="H61" s="28"/>
      <c r="I61" s="28"/>
      <c r="J61" s="137" t="s">
        <v>42</v>
      </c>
      <c r="K61" s="28"/>
      <c r="L61" s="26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25" customFormat="1" x14ac:dyDescent="0.2">
      <c r="B65" s="26"/>
      <c r="D65" s="46" t="s">
        <v>43</v>
      </c>
      <c r="E65" s="47"/>
      <c r="F65" s="47"/>
      <c r="G65" s="46" t="s">
        <v>44</v>
      </c>
      <c r="H65" s="47"/>
      <c r="I65" s="47"/>
      <c r="J65" s="47"/>
      <c r="K65" s="47"/>
      <c r="L65" s="26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25" customFormat="1" x14ac:dyDescent="0.2">
      <c r="B76" s="26"/>
      <c r="D76" s="48" t="s">
        <v>41</v>
      </c>
      <c r="E76" s="28"/>
      <c r="F76" s="136" t="s">
        <v>42</v>
      </c>
      <c r="G76" s="48" t="s">
        <v>41</v>
      </c>
      <c r="H76" s="28"/>
      <c r="I76" s="28"/>
      <c r="J76" s="137" t="s">
        <v>42</v>
      </c>
      <c r="K76" s="28"/>
      <c r="L76" s="26"/>
    </row>
    <row r="77" spans="2:12" s="25" customFormat="1" ht="14.45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26"/>
    </row>
    <row r="81" spans="2:47" s="25" customFormat="1" ht="6.95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26"/>
    </row>
    <row r="82" spans="2:47" s="25" customFormat="1" ht="24.95" customHeight="1" x14ac:dyDescent="0.2">
      <c r="B82" s="26"/>
      <c r="C82" s="12" t="s">
        <v>45</v>
      </c>
      <c r="L82" s="26"/>
    </row>
    <row r="83" spans="2:47" s="25" customFormat="1" ht="6.95" customHeight="1" x14ac:dyDescent="0.2">
      <c r="B83" s="26"/>
      <c r="L83" s="26"/>
    </row>
    <row r="84" spans="2:47" s="25" customFormat="1" ht="12" customHeight="1" x14ac:dyDescent="0.2">
      <c r="B84" s="26"/>
      <c r="C84" s="21" t="s">
        <v>5</v>
      </c>
      <c r="L84" s="26"/>
    </row>
    <row r="85" spans="2:47" s="25" customFormat="1" ht="16.5" customHeight="1" x14ac:dyDescent="0.2">
      <c r="B85" s="26"/>
      <c r="E85" s="115" t="str">
        <f>E7</f>
        <v>Obnova povrchu komunikace ul. Lounická, Litvínov</v>
      </c>
      <c r="F85" s="116"/>
      <c r="G85" s="116"/>
      <c r="H85" s="116"/>
      <c r="L85" s="26"/>
    </row>
    <row r="86" spans="2:47" s="25" customFormat="1" ht="12" customHeight="1" x14ac:dyDescent="0.2">
      <c r="B86" s="26"/>
      <c r="C86" s="21" t="s">
        <v>6</v>
      </c>
      <c r="L86" s="26"/>
    </row>
    <row r="87" spans="2:47" s="25" customFormat="1" ht="16.5" customHeight="1" x14ac:dyDescent="0.2">
      <c r="B87" s="26"/>
      <c r="E87" s="58" t="str">
        <f>E9</f>
        <v>SO.01 - Komunikace ÚSEK A, ÚSEK B</v>
      </c>
      <c r="F87" s="117"/>
      <c r="G87" s="117"/>
      <c r="H87" s="117"/>
      <c r="L87" s="26"/>
    </row>
    <row r="88" spans="2:47" s="25" customFormat="1" ht="6.95" customHeight="1" x14ac:dyDescent="0.2">
      <c r="B88" s="26"/>
      <c r="L88" s="26"/>
    </row>
    <row r="89" spans="2:47" s="25" customFormat="1" ht="12" customHeight="1" x14ac:dyDescent="0.2">
      <c r="B89" s="26"/>
      <c r="C89" s="21" t="s">
        <v>11</v>
      </c>
      <c r="F89" s="22" t="str">
        <f>F12</f>
        <v>Ul. Lounická, Litvínov</v>
      </c>
      <c r="I89" s="21" t="s">
        <v>13</v>
      </c>
      <c r="J89" s="118">
        <f ca="1">IF(J12="","",J12)</f>
        <v>45450</v>
      </c>
      <c r="L89" s="26"/>
    </row>
    <row r="90" spans="2:47" s="25" customFormat="1" ht="6.95" customHeight="1" x14ac:dyDescent="0.2">
      <c r="B90" s="26"/>
      <c r="L90" s="26"/>
    </row>
    <row r="91" spans="2:47" s="25" customFormat="1" ht="15.2" customHeight="1" x14ac:dyDescent="0.2">
      <c r="B91" s="26"/>
      <c r="C91" s="21" t="s">
        <v>14</v>
      </c>
      <c r="F91" s="22" t="str">
        <f>E15</f>
        <v>Město Litvínov</v>
      </c>
      <c r="I91" s="21" t="s">
        <v>20</v>
      </c>
      <c r="J91" s="138" t="str">
        <f>E21</f>
        <v>MESSOR s.r.o.</v>
      </c>
      <c r="L91" s="26"/>
    </row>
    <row r="92" spans="2:47" s="25" customFormat="1" ht="15.2" customHeight="1" x14ac:dyDescent="0.2">
      <c r="B92" s="26"/>
      <c r="C92" s="21" t="s">
        <v>19</v>
      </c>
      <c r="F92" s="22" t="str">
        <f>IF(E18="","",E18)</f>
        <v>Vyplň údaj</v>
      </c>
      <c r="I92" s="21" t="s">
        <v>24</v>
      </c>
      <c r="J92" s="138" t="str">
        <f>E24</f>
        <v>MESSOR s.r.o.</v>
      </c>
      <c r="L92" s="26"/>
    </row>
    <row r="93" spans="2:47" s="25" customFormat="1" ht="10.35" customHeight="1" x14ac:dyDescent="0.2">
      <c r="B93" s="26"/>
      <c r="L93" s="26"/>
    </row>
    <row r="94" spans="2:47" s="25" customFormat="1" ht="29.25" customHeight="1" x14ac:dyDescent="0.2">
      <c r="B94" s="26"/>
      <c r="C94" s="139" t="s">
        <v>46</v>
      </c>
      <c r="D94" s="130"/>
      <c r="E94" s="130"/>
      <c r="F94" s="130"/>
      <c r="G94" s="130"/>
      <c r="H94" s="130"/>
      <c r="I94" s="130"/>
      <c r="J94" s="140" t="s">
        <v>47</v>
      </c>
      <c r="K94" s="130"/>
      <c r="L94" s="26"/>
    </row>
    <row r="95" spans="2:47" s="25" customFormat="1" ht="10.35" customHeight="1" x14ac:dyDescent="0.2">
      <c r="B95" s="26"/>
      <c r="L95" s="26"/>
    </row>
    <row r="96" spans="2:47" s="25" customFormat="1" ht="22.9" customHeight="1" x14ac:dyDescent="0.2">
      <c r="B96" s="26"/>
      <c r="C96" s="141" t="s">
        <v>48</v>
      </c>
      <c r="J96" s="125">
        <f>J127</f>
        <v>0</v>
      </c>
      <c r="L96" s="26"/>
      <c r="AU96" s="8" t="s">
        <v>49</v>
      </c>
    </row>
    <row r="97" spans="2:12" s="142" customFormat="1" ht="24.95" customHeight="1" x14ac:dyDescent="0.2">
      <c r="B97" s="143"/>
      <c r="D97" s="144" t="s">
        <v>50</v>
      </c>
      <c r="E97" s="145"/>
      <c r="F97" s="145"/>
      <c r="G97" s="145"/>
      <c r="H97" s="145"/>
      <c r="I97" s="145"/>
      <c r="J97" s="146">
        <f>J128</f>
        <v>0</v>
      </c>
      <c r="L97" s="143"/>
    </row>
    <row r="98" spans="2:12" s="147" customFormat="1" ht="19.899999999999999" customHeight="1" x14ac:dyDescent="0.2">
      <c r="B98" s="148"/>
      <c r="D98" s="149" t="s">
        <v>51</v>
      </c>
      <c r="E98" s="150"/>
      <c r="F98" s="150"/>
      <c r="G98" s="150"/>
      <c r="H98" s="150"/>
      <c r="I98" s="150"/>
      <c r="J98" s="151">
        <f>J129</f>
        <v>0</v>
      </c>
      <c r="L98" s="148"/>
    </row>
    <row r="99" spans="2:12" s="147" customFormat="1" ht="19.899999999999999" customHeight="1" x14ac:dyDescent="0.2">
      <c r="B99" s="148"/>
      <c r="D99" s="149" t="s">
        <v>52</v>
      </c>
      <c r="E99" s="150"/>
      <c r="F99" s="150"/>
      <c r="G99" s="150"/>
      <c r="H99" s="150"/>
      <c r="I99" s="150"/>
      <c r="J99" s="151">
        <f>J174</f>
        <v>0</v>
      </c>
      <c r="L99" s="148"/>
    </row>
    <row r="100" spans="2:12" s="147" customFormat="1" ht="19.899999999999999" customHeight="1" x14ac:dyDescent="0.2">
      <c r="B100" s="148"/>
      <c r="D100" s="149" t="s">
        <v>234</v>
      </c>
      <c r="E100" s="150"/>
      <c r="F100" s="150"/>
      <c r="G100" s="150"/>
      <c r="H100" s="150"/>
      <c r="I100" s="150"/>
      <c r="J100" s="151">
        <f>J224</f>
        <v>0</v>
      </c>
      <c r="L100" s="148"/>
    </row>
    <row r="101" spans="2:12" s="147" customFormat="1" ht="19.899999999999999" customHeight="1" x14ac:dyDescent="0.2">
      <c r="B101" s="148"/>
      <c r="D101" s="149" t="s">
        <v>53</v>
      </c>
      <c r="E101" s="150"/>
      <c r="F101" s="150"/>
      <c r="G101" s="150"/>
      <c r="H101" s="150"/>
      <c r="I101" s="150"/>
      <c r="J101" s="151">
        <f>J228</f>
        <v>0</v>
      </c>
      <c r="L101" s="148"/>
    </row>
    <row r="102" spans="2:12" s="147" customFormat="1" ht="19.899999999999999" customHeight="1" x14ac:dyDescent="0.2">
      <c r="B102" s="148"/>
      <c r="D102" s="149" t="s">
        <v>54</v>
      </c>
      <c r="E102" s="150"/>
      <c r="F102" s="150"/>
      <c r="G102" s="150"/>
      <c r="H102" s="150"/>
      <c r="I102" s="150"/>
      <c r="J102" s="151">
        <f>J276</f>
        <v>0</v>
      </c>
      <c r="L102" s="148"/>
    </row>
    <row r="103" spans="2:12" s="147" customFormat="1" ht="19.899999999999999" customHeight="1" x14ac:dyDescent="0.2">
      <c r="B103" s="148"/>
      <c r="D103" s="149" t="s">
        <v>55</v>
      </c>
      <c r="E103" s="150"/>
      <c r="F103" s="150"/>
      <c r="G103" s="150"/>
      <c r="H103" s="150"/>
      <c r="I103" s="150"/>
      <c r="J103" s="151">
        <f>J288</f>
        <v>0</v>
      </c>
      <c r="L103" s="148"/>
    </row>
    <row r="104" spans="2:12" s="142" customFormat="1" ht="24.95" customHeight="1" x14ac:dyDescent="0.2">
      <c r="B104" s="143"/>
      <c r="D104" s="144" t="s">
        <v>56</v>
      </c>
      <c r="E104" s="145"/>
      <c r="F104" s="145"/>
      <c r="G104" s="145"/>
      <c r="H104" s="145"/>
      <c r="I104" s="145"/>
      <c r="J104" s="146">
        <f>J291</f>
        <v>0</v>
      </c>
      <c r="L104" s="143"/>
    </row>
    <row r="105" spans="2:12" s="147" customFormat="1" ht="19.899999999999999" customHeight="1" x14ac:dyDescent="0.2">
      <c r="B105" s="148"/>
      <c r="D105" s="149" t="s">
        <v>57</v>
      </c>
      <c r="E105" s="150"/>
      <c r="F105" s="150"/>
      <c r="G105" s="150"/>
      <c r="H105" s="150"/>
      <c r="I105" s="150"/>
      <c r="J105" s="151">
        <f>J292</f>
        <v>0</v>
      </c>
      <c r="L105" s="148"/>
    </row>
    <row r="106" spans="2:12" s="147" customFormat="1" ht="19.899999999999999" customHeight="1" x14ac:dyDescent="0.2">
      <c r="B106" s="148"/>
      <c r="D106" s="149" t="s">
        <v>58</v>
      </c>
      <c r="E106" s="150"/>
      <c r="F106" s="150"/>
      <c r="G106" s="150"/>
      <c r="H106" s="150"/>
      <c r="I106" s="150"/>
      <c r="J106" s="151">
        <f>J300</f>
        <v>0</v>
      </c>
      <c r="L106" s="148"/>
    </row>
    <row r="107" spans="2:12" s="147" customFormat="1" ht="19.899999999999999" customHeight="1" x14ac:dyDescent="0.2">
      <c r="B107" s="148"/>
      <c r="D107" s="149" t="s">
        <v>59</v>
      </c>
      <c r="E107" s="150"/>
      <c r="F107" s="150"/>
      <c r="G107" s="150"/>
      <c r="H107" s="150"/>
      <c r="I107" s="150"/>
      <c r="J107" s="151">
        <f>J307</f>
        <v>0</v>
      </c>
      <c r="L107" s="148"/>
    </row>
    <row r="108" spans="2:12" s="25" customFormat="1" ht="21.75" customHeight="1" x14ac:dyDescent="0.2">
      <c r="B108" s="26"/>
      <c r="L108" s="26"/>
    </row>
    <row r="109" spans="2:12" s="25" customFormat="1" ht="6.95" customHeight="1" x14ac:dyDescent="0.2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26"/>
    </row>
    <row r="113" spans="2:63" s="25" customFormat="1" ht="6.95" customHeight="1" x14ac:dyDescent="0.2"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26"/>
    </row>
    <row r="114" spans="2:63" s="25" customFormat="1" ht="24.95" customHeight="1" x14ac:dyDescent="0.2">
      <c r="B114" s="26"/>
      <c r="C114" s="12" t="s">
        <v>60</v>
      </c>
      <c r="L114" s="26"/>
    </row>
    <row r="115" spans="2:63" s="25" customFormat="1" ht="6.95" customHeight="1" x14ac:dyDescent="0.2">
      <c r="B115" s="26"/>
      <c r="L115" s="26"/>
    </row>
    <row r="116" spans="2:63" s="25" customFormat="1" ht="12" customHeight="1" x14ac:dyDescent="0.2">
      <c r="B116" s="26"/>
      <c r="C116" s="21" t="s">
        <v>5</v>
      </c>
      <c r="L116" s="26"/>
    </row>
    <row r="117" spans="2:63" s="25" customFormat="1" ht="16.5" customHeight="1" x14ac:dyDescent="0.2">
      <c r="B117" s="26"/>
      <c r="E117" s="115" t="str">
        <f>E7</f>
        <v>Obnova povrchu komunikace ul. Lounická, Litvínov</v>
      </c>
      <c r="F117" s="116"/>
      <c r="G117" s="116"/>
      <c r="H117" s="116"/>
      <c r="L117" s="26"/>
    </row>
    <row r="118" spans="2:63" s="25" customFormat="1" ht="12" customHeight="1" x14ac:dyDescent="0.2">
      <c r="B118" s="26"/>
      <c r="C118" s="21" t="s">
        <v>6</v>
      </c>
      <c r="L118" s="26"/>
    </row>
    <row r="119" spans="2:63" s="25" customFormat="1" ht="16.5" customHeight="1" x14ac:dyDescent="0.2">
      <c r="B119" s="26"/>
      <c r="E119" s="58" t="str">
        <f>E9</f>
        <v>SO.01 - Komunikace ÚSEK A, ÚSEK B</v>
      </c>
      <c r="F119" s="117"/>
      <c r="G119" s="117"/>
      <c r="H119" s="117"/>
      <c r="L119" s="26"/>
    </row>
    <row r="120" spans="2:63" s="25" customFormat="1" ht="6.95" customHeight="1" x14ac:dyDescent="0.2">
      <c r="B120" s="26"/>
      <c r="L120" s="26"/>
    </row>
    <row r="121" spans="2:63" s="25" customFormat="1" ht="12" customHeight="1" x14ac:dyDescent="0.2">
      <c r="B121" s="26"/>
      <c r="C121" s="21" t="s">
        <v>11</v>
      </c>
      <c r="F121" s="22" t="str">
        <f>F12</f>
        <v>Ul. Lounická, Litvínov</v>
      </c>
      <c r="I121" s="21" t="s">
        <v>13</v>
      </c>
      <c r="J121" s="118">
        <f ca="1">IF(J12="","",J12)</f>
        <v>45450</v>
      </c>
      <c r="L121" s="26"/>
    </row>
    <row r="122" spans="2:63" s="25" customFormat="1" ht="6.95" customHeight="1" x14ac:dyDescent="0.2">
      <c r="B122" s="26"/>
      <c r="L122" s="26"/>
    </row>
    <row r="123" spans="2:63" s="25" customFormat="1" ht="15.2" customHeight="1" x14ac:dyDescent="0.2">
      <c r="B123" s="26"/>
      <c r="C123" s="21" t="s">
        <v>14</v>
      </c>
      <c r="F123" s="22" t="str">
        <f>E15</f>
        <v>Město Litvínov</v>
      </c>
      <c r="I123" s="21" t="s">
        <v>20</v>
      </c>
      <c r="J123" s="138" t="str">
        <f>E21</f>
        <v>MESSOR s.r.o.</v>
      </c>
      <c r="L123" s="26"/>
    </row>
    <row r="124" spans="2:63" s="25" customFormat="1" ht="15.2" customHeight="1" x14ac:dyDescent="0.2">
      <c r="B124" s="26"/>
      <c r="C124" s="21" t="s">
        <v>19</v>
      </c>
      <c r="F124" s="22" t="str">
        <f>IF(E18="","",E18)</f>
        <v>Vyplň údaj</v>
      </c>
      <c r="I124" s="21" t="s">
        <v>24</v>
      </c>
      <c r="J124" s="138" t="str">
        <f>E24</f>
        <v>MESSOR s.r.o.</v>
      </c>
      <c r="L124" s="26"/>
    </row>
    <row r="125" spans="2:63" s="25" customFormat="1" ht="10.35" customHeight="1" x14ac:dyDescent="0.2">
      <c r="B125" s="26"/>
      <c r="L125" s="26"/>
    </row>
    <row r="126" spans="2:63" s="152" customFormat="1" ht="29.25" customHeight="1" x14ac:dyDescent="0.2">
      <c r="B126" s="153"/>
      <c r="C126" s="154" t="s">
        <v>61</v>
      </c>
      <c r="D126" s="155" t="s">
        <v>62</v>
      </c>
      <c r="E126" s="155" t="s">
        <v>63</v>
      </c>
      <c r="F126" s="155" t="s">
        <v>64</v>
      </c>
      <c r="G126" s="155" t="s">
        <v>65</v>
      </c>
      <c r="H126" s="155" t="s">
        <v>66</v>
      </c>
      <c r="I126" s="155" t="s">
        <v>67</v>
      </c>
      <c r="J126" s="155" t="s">
        <v>47</v>
      </c>
      <c r="K126" s="156" t="s">
        <v>68</v>
      </c>
      <c r="L126" s="153"/>
      <c r="M126" s="78" t="s">
        <v>9</v>
      </c>
      <c r="N126" s="79" t="s">
        <v>30</v>
      </c>
      <c r="O126" s="79" t="s">
        <v>69</v>
      </c>
      <c r="P126" s="79" t="s">
        <v>70</v>
      </c>
      <c r="Q126" s="79" t="s">
        <v>71</v>
      </c>
      <c r="R126" s="79" t="s">
        <v>72</v>
      </c>
      <c r="S126" s="79" t="s">
        <v>73</v>
      </c>
      <c r="T126" s="80" t="s">
        <v>74</v>
      </c>
    </row>
    <row r="127" spans="2:63" s="25" customFormat="1" ht="22.9" customHeight="1" x14ac:dyDescent="0.25">
      <c r="B127" s="26"/>
      <c r="C127" s="84" t="s">
        <v>75</v>
      </c>
      <c r="J127" s="157">
        <f>BK127</f>
        <v>0</v>
      </c>
      <c r="L127" s="26"/>
      <c r="M127" s="81"/>
      <c r="N127" s="66"/>
      <c r="O127" s="66"/>
      <c r="P127" s="158">
        <f>P128+P291</f>
        <v>0</v>
      </c>
      <c r="Q127" s="66"/>
      <c r="R127" s="158">
        <f>R128+R291</f>
        <v>17.931973000000003</v>
      </c>
      <c r="S127" s="66"/>
      <c r="T127" s="159">
        <f>T128+T291</f>
        <v>148.41400000000002</v>
      </c>
      <c r="AT127" s="8" t="s">
        <v>76</v>
      </c>
      <c r="AU127" s="8" t="s">
        <v>49</v>
      </c>
      <c r="BK127" s="160">
        <f>BK128+BK291</f>
        <v>0</v>
      </c>
    </row>
    <row r="128" spans="2:63" s="161" customFormat="1" ht="25.9" customHeight="1" x14ac:dyDescent="0.2">
      <c r="B128" s="162"/>
      <c r="D128" s="163" t="s">
        <v>76</v>
      </c>
      <c r="E128" s="164" t="s">
        <v>77</v>
      </c>
      <c r="F128" s="164" t="s">
        <v>78</v>
      </c>
      <c r="J128" s="165">
        <f>BK128</f>
        <v>0</v>
      </c>
      <c r="L128" s="162"/>
      <c r="M128" s="166"/>
      <c r="P128" s="167">
        <f>P129+P174+P224+P228+P276+P288</f>
        <v>0</v>
      </c>
      <c r="R128" s="167">
        <f>R129+R174+R224+R228+R276+R288</f>
        <v>17.931973000000003</v>
      </c>
      <c r="T128" s="168">
        <f>T129+T174+T224+T228+T276+T288</f>
        <v>148.41400000000002</v>
      </c>
      <c r="AR128" s="163" t="s">
        <v>79</v>
      </c>
      <c r="AT128" s="169" t="s">
        <v>76</v>
      </c>
      <c r="AU128" s="169" t="s">
        <v>80</v>
      </c>
      <c r="AY128" s="163" t="s">
        <v>81</v>
      </c>
      <c r="BK128" s="170">
        <f>BK129+BK174+BK224+BK228+BK276+BK288</f>
        <v>0</v>
      </c>
    </row>
    <row r="129" spans="2:65" s="161" customFormat="1" ht="22.9" customHeight="1" x14ac:dyDescent="0.2">
      <c r="B129" s="162"/>
      <c r="D129" s="163" t="s">
        <v>76</v>
      </c>
      <c r="E129" s="171" t="s">
        <v>79</v>
      </c>
      <c r="F129" s="171" t="s">
        <v>82</v>
      </c>
      <c r="J129" s="172">
        <f>BK129</f>
        <v>0</v>
      </c>
      <c r="L129" s="162"/>
      <c r="M129" s="166"/>
      <c r="P129" s="167">
        <f>SUM(P130:P173)</f>
        <v>0</v>
      </c>
      <c r="R129" s="167">
        <f>SUM(R130:R173)</f>
        <v>4.4298000000000004E-2</v>
      </c>
      <c r="T129" s="168">
        <f>SUM(T130:T173)</f>
        <v>146.18600000000001</v>
      </c>
      <c r="AR129" s="163" t="s">
        <v>79</v>
      </c>
      <c r="AT129" s="169" t="s">
        <v>76</v>
      </c>
      <c r="AU129" s="169" t="s">
        <v>79</v>
      </c>
      <c r="AY129" s="163" t="s">
        <v>81</v>
      </c>
      <c r="BK129" s="170">
        <f>SUM(BK130:BK173)</f>
        <v>0</v>
      </c>
    </row>
    <row r="130" spans="2:65" s="25" customFormat="1" ht="16.5" customHeight="1" x14ac:dyDescent="0.2">
      <c r="B130" s="26"/>
      <c r="C130" s="173" t="s">
        <v>79</v>
      </c>
      <c r="D130" s="173" t="s">
        <v>83</v>
      </c>
      <c r="E130" s="174" t="s">
        <v>235</v>
      </c>
      <c r="F130" s="175" t="s">
        <v>236</v>
      </c>
      <c r="G130" s="176" t="s">
        <v>86</v>
      </c>
      <c r="H130" s="177">
        <v>194</v>
      </c>
      <c r="I130" s="1"/>
      <c r="J130" s="178">
        <f>ROUND(I130*H130,2)</f>
        <v>0</v>
      </c>
      <c r="K130" s="175" t="s">
        <v>87</v>
      </c>
      <c r="L130" s="26"/>
      <c r="M130" s="179" t="s">
        <v>9</v>
      </c>
      <c r="N130" s="180" t="s">
        <v>31</v>
      </c>
      <c r="P130" s="181">
        <f>O130*H130</f>
        <v>0</v>
      </c>
      <c r="Q130" s="181">
        <v>0</v>
      </c>
      <c r="R130" s="181">
        <f>Q130*H130</f>
        <v>0</v>
      </c>
      <c r="S130" s="181">
        <v>0.17</v>
      </c>
      <c r="T130" s="182">
        <f>S130*H130</f>
        <v>32.980000000000004</v>
      </c>
      <c r="AR130" s="183" t="s">
        <v>88</v>
      </c>
      <c r="AT130" s="183" t="s">
        <v>83</v>
      </c>
      <c r="AU130" s="183" t="s">
        <v>1</v>
      </c>
      <c r="AY130" s="8" t="s">
        <v>81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8" t="s">
        <v>79</v>
      </c>
      <c r="BK130" s="184">
        <f>ROUND(I130*H130,2)</f>
        <v>0</v>
      </c>
      <c r="BL130" s="8" t="s">
        <v>88</v>
      </c>
      <c r="BM130" s="183" t="s">
        <v>237</v>
      </c>
    </row>
    <row r="131" spans="2:65" s="25" customFormat="1" ht="19.5" x14ac:dyDescent="0.2">
      <c r="B131" s="26"/>
      <c r="D131" s="185" t="s">
        <v>90</v>
      </c>
      <c r="F131" s="186" t="s">
        <v>238</v>
      </c>
      <c r="L131" s="26"/>
      <c r="M131" s="187"/>
      <c r="T131" s="70"/>
      <c r="AT131" s="8" t="s">
        <v>90</v>
      </c>
      <c r="AU131" s="8" t="s">
        <v>1</v>
      </c>
    </row>
    <row r="132" spans="2:65" s="188" customFormat="1" ht="11.25" x14ac:dyDescent="0.2">
      <c r="B132" s="189"/>
      <c r="D132" s="185" t="s">
        <v>92</v>
      </c>
      <c r="E132" s="190" t="s">
        <v>9</v>
      </c>
      <c r="F132" s="191" t="s">
        <v>93</v>
      </c>
      <c r="H132" s="190" t="s">
        <v>9</v>
      </c>
      <c r="L132" s="189"/>
      <c r="M132" s="192"/>
      <c r="T132" s="193"/>
      <c r="AT132" s="190" t="s">
        <v>92</v>
      </c>
      <c r="AU132" s="190" t="s">
        <v>1</v>
      </c>
      <c r="AV132" s="188" t="s">
        <v>79</v>
      </c>
      <c r="AW132" s="188" t="s">
        <v>94</v>
      </c>
      <c r="AX132" s="188" t="s">
        <v>80</v>
      </c>
      <c r="AY132" s="190" t="s">
        <v>81</v>
      </c>
    </row>
    <row r="133" spans="2:65" s="188" customFormat="1" ht="11.25" x14ac:dyDescent="0.2">
      <c r="B133" s="189"/>
      <c r="D133" s="185" t="s">
        <v>92</v>
      </c>
      <c r="E133" s="190" t="s">
        <v>9</v>
      </c>
      <c r="F133" s="191" t="s">
        <v>239</v>
      </c>
      <c r="H133" s="190" t="s">
        <v>9</v>
      </c>
      <c r="L133" s="189"/>
      <c r="M133" s="192"/>
      <c r="T133" s="193"/>
      <c r="AT133" s="190" t="s">
        <v>92</v>
      </c>
      <c r="AU133" s="190" t="s">
        <v>1</v>
      </c>
      <c r="AV133" s="188" t="s">
        <v>79</v>
      </c>
      <c r="AW133" s="188" t="s">
        <v>94</v>
      </c>
      <c r="AX133" s="188" t="s">
        <v>80</v>
      </c>
      <c r="AY133" s="190" t="s">
        <v>81</v>
      </c>
    </row>
    <row r="134" spans="2:65" s="194" customFormat="1" ht="11.25" x14ac:dyDescent="0.2">
      <c r="B134" s="195"/>
      <c r="D134" s="185" t="s">
        <v>92</v>
      </c>
      <c r="E134" s="196" t="s">
        <v>9</v>
      </c>
      <c r="F134" s="197" t="s">
        <v>240</v>
      </c>
      <c r="H134" s="198">
        <v>194</v>
      </c>
      <c r="L134" s="195"/>
      <c r="M134" s="199"/>
      <c r="T134" s="200"/>
      <c r="AT134" s="196" t="s">
        <v>92</v>
      </c>
      <c r="AU134" s="196" t="s">
        <v>1</v>
      </c>
      <c r="AV134" s="194" t="s">
        <v>1</v>
      </c>
      <c r="AW134" s="194" t="s">
        <v>94</v>
      </c>
      <c r="AX134" s="194" t="s">
        <v>80</v>
      </c>
      <c r="AY134" s="196" t="s">
        <v>81</v>
      </c>
    </row>
    <row r="135" spans="2:65" s="201" customFormat="1" ht="11.25" x14ac:dyDescent="0.2">
      <c r="B135" s="202"/>
      <c r="D135" s="185" t="s">
        <v>92</v>
      </c>
      <c r="E135" s="203" t="s">
        <v>9</v>
      </c>
      <c r="F135" s="204" t="s">
        <v>97</v>
      </c>
      <c r="H135" s="205">
        <v>194</v>
      </c>
      <c r="L135" s="202"/>
      <c r="M135" s="206"/>
      <c r="T135" s="207"/>
      <c r="AT135" s="203" t="s">
        <v>92</v>
      </c>
      <c r="AU135" s="203" t="s">
        <v>1</v>
      </c>
      <c r="AV135" s="201" t="s">
        <v>88</v>
      </c>
      <c r="AW135" s="201" t="s">
        <v>94</v>
      </c>
      <c r="AX135" s="201" t="s">
        <v>79</v>
      </c>
      <c r="AY135" s="203" t="s">
        <v>81</v>
      </c>
    </row>
    <row r="136" spans="2:65" s="25" customFormat="1" ht="21.75" customHeight="1" x14ac:dyDescent="0.2">
      <c r="B136" s="26"/>
      <c r="C136" s="173" t="s">
        <v>241</v>
      </c>
      <c r="D136" s="173" t="s">
        <v>83</v>
      </c>
      <c r="E136" s="174" t="s">
        <v>84</v>
      </c>
      <c r="F136" s="175" t="s">
        <v>85</v>
      </c>
      <c r="G136" s="176" t="s">
        <v>86</v>
      </c>
      <c r="H136" s="177">
        <v>492.2</v>
      </c>
      <c r="I136" s="1"/>
      <c r="J136" s="178">
        <f>ROUND(I136*H136,2)</f>
        <v>0</v>
      </c>
      <c r="K136" s="175" t="s">
        <v>87</v>
      </c>
      <c r="L136" s="26"/>
      <c r="M136" s="179" t="s">
        <v>9</v>
      </c>
      <c r="N136" s="180" t="s">
        <v>31</v>
      </c>
      <c r="P136" s="181">
        <f>O136*H136</f>
        <v>0</v>
      </c>
      <c r="Q136" s="181">
        <v>9.0000000000000006E-5</v>
      </c>
      <c r="R136" s="181">
        <f>Q136*H136</f>
        <v>4.4298000000000004E-2</v>
      </c>
      <c r="S136" s="181">
        <v>0.23</v>
      </c>
      <c r="T136" s="182">
        <f>S136*H136</f>
        <v>113.206</v>
      </c>
      <c r="AR136" s="183" t="s">
        <v>88</v>
      </c>
      <c r="AT136" s="183" t="s">
        <v>83</v>
      </c>
      <c r="AU136" s="183" t="s">
        <v>1</v>
      </c>
      <c r="AY136" s="8" t="s">
        <v>81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8" t="s">
        <v>79</v>
      </c>
      <c r="BK136" s="184">
        <f>ROUND(I136*H136,2)</f>
        <v>0</v>
      </c>
      <c r="BL136" s="8" t="s">
        <v>88</v>
      </c>
      <c r="BM136" s="183" t="s">
        <v>242</v>
      </c>
    </row>
    <row r="137" spans="2:65" s="25" customFormat="1" ht="19.5" x14ac:dyDescent="0.2">
      <c r="B137" s="26"/>
      <c r="D137" s="185" t="s">
        <v>90</v>
      </c>
      <c r="F137" s="186" t="s">
        <v>91</v>
      </c>
      <c r="L137" s="26"/>
      <c r="M137" s="187"/>
      <c r="T137" s="70"/>
      <c r="AT137" s="8" t="s">
        <v>90</v>
      </c>
      <c r="AU137" s="8" t="s">
        <v>1</v>
      </c>
    </row>
    <row r="138" spans="2:65" s="188" customFormat="1" ht="11.25" x14ac:dyDescent="0.2">
      <c r="B138" s="189"/>
      <c r="D138" s="185" t="s">
        <v>92</v>
      </c>
      <c r="E138" s="190" t="s">
        <v>9</v>
      </c>
      <c r="F138" s="191" t="s">
        <v>93</v>
      </c>
      <c r="H138" s="190" t="s">
        <v>9</v>
      </c>
      <c r="L138" s="189"/>
      <c r="M138" s="192"/>
      <c r="T138" s="193"/>
      <c r="AT138" s="190" t="s">
        <v>92</v>
      </c>
      <c r="AU138" s="190" t="s">
        <v>1</v>
      </c>
      <c r="AV138" s="188" t="s">
        <v>79</v>
      </c>
      <c r="AW138" s="188" t="s">
        <v>94</v>
      </c>
      <c r="AX138" s="188" t="s">
        <v>80</v>
      </c>
      <c r="AY138" s="190" t="s">
        <v>81</v>
      </c>
    </row>
    <row r="139" spans="2:65" s="188" customFormat="1" ht="11.25" x14ac:dyDescent="0.2">
      <c r="B139" s="189"/>
      <c r="D139" s="185" t="s">
        <v>92</v>
      </c>
      <c r="E139" s="190" t="s">
        <v>9</v>
      </c>
      <c r="F139" s="191" t="s">
        <v>243</v>
      </c>
      <c r="H139" s="190" t="s">
        <v>9</v>
      </c>
      <c r="L139" s="189"/>
      <c r="M139" s="192"/>
      <c r="T139" s="193"/>
      <c r="AT139" s="190" t="s">
        <v>92</v>
      </c>
      <c r="AU139" s="190" t="s">
        <v>1</v>
      </c>
      <c r="AV139" s="188" t="s">
        <v>79</v>
      </c>
      <c r="AW139" s="188" t="s">
        <v>94</v>
      </c>
      <c r="AX139" s="188" t="s">
        <v>80</v>
      </c>
      <c r="AY139" s="190" t="s">
        <v>81</v>
      </c>
    </row>
    <row r="140" spans="2:65" s="194" customFormat="1" ht="11.25" x14ac:dyDescent="0.2">
      <c r="B140" s="195"/>
      <c r="D140" s="185" t="s">
        <v>92</v>
      </c>
      <c r="E140" s="196" t="s">
        <v>9</v>
      </c>
      <c r="F140" s="197" t="s">
        <v>244</v>
      </c>
      <c r="H140" s="198">
        <v>158</v>
      </c>
      <c r="L140" s="195"/>
      <c r="M140" s="199"/>
      <c r="T140" s="200"/>
      <c r="AT140" s="196" t="s">
        <v>92</v>
      </c>
      <c r="AU140" s="196" t="s">
        <v>1</v>
      </c>
      <c r="AV140" s="194" t="s">
        <v>1</v>
      </c>
      <c r="AW140" s="194" t="s">
        <v>94</v>
      </c>
      <c r="AX140" s="194" t="s">
        <v>80</v>
      </c>
      <c r="AY140" s="196" t="s">
        <v>81</v>
      </c>
    </row>
    <row r="141" spans="2:65" s="188" customFormat="1" ht="11.25" x14ac:dyDescent="0.2">
      <c r="B141" s="189"/>
      <c r="D141" s="185" t="s">
        <v>92</v>
      </c>
      <c r="E141" s="190" t="s">
        <v>9</v>
      </c>
      <c r="F141" s="191" t="s">
        <v>245</v>
      </c>
      <c r="H141" s="190" t="s">
        <v>9</v>
      </c>
      <c r="L141" s="189"/>
      <c r="M141" s="192"/>
      <c r="T141" s="193"/>
      <c r="AT141" s="190" t="s">
        <v>92</v>
      </c>
      <c r="AU141" s="190" t="s">
        <v>1</v>
      </c>
      <c r="AV141" s="188" t="s">
        <v>79</v>
      </c>
      <c r="AW141" s="188" t="s">
        <v>94</v>
      </c>
      <c r="AX141" s="188" t="s">
        <v>80</v>
      </c>
      <c r="AY141" s="190" t="s">
        <v>81</v>
      </c>
    </row>
    <row r="142" spans="2:65" s="194" customFormat="1" ht="11.25" x14ac:dyDescent="0.2">
      <c r="B142" s="195"/>
      <c r="D142" s="185" t="s">
        <v>92</v>
      </c>
      <c r="E142" s="196" t="s">
        <v>9</v>
      </c>
      <c r="F142" s="197" t="s">
        <v>246</v>
      </c>
      <c r="H142" s="198">
        <v>334.2</v>
      </c>
      <c r="L142" s="195"/>
      <c r="M142" s="199"/>
      <c r="T142" s="200"/>
      <c r="AT142" s="196" t="s">
        <v>92</v>
      </c>
      <c r="AU142" s="196" t="s">
        <v>1</v>
      </c>
      <c r="AV142" s="194" t="s">
        <v>1</v>
      </c>
      <c r="AW142" s="194" t="s">
        <v>94</v>
      </c>
      <c r="AX142" s="194" t="s">
        <v>80</v>
      </c>
      <c r="AY142" s="196" t="s">
        <v>81</v>
      </c>
    </row>
    <row r="143" spans="2:65" s="201" customFormat="1" ht="11.25" x14ac:dyDescent="0.2">
      <c r="B143" s="202"/>
      <c r="D143" s="185" t="s">
        <v>92</v>
      </c>
      <c r="E143" s="203" t="s">
        <v>9</v>
      </c>
      <c r="F143" s="204" t="s">
        <v>97</v>
      </c>
      <c r="H143" s="205">
        <v>492.2</v>
      </c>
      <c r="L143" s="202"/>
      <c r="M143" s="206"/>
      <c r="T143" s="207"/>
      <c r="AT143" s="203" t="s">
        <v>92</v>
      </c>
      <c r="AU143" s="203" t="s">
        <v>1</v>
      </c>
      <c r="AV143" s="201" t="s">
        <v>88</v>
      </c>
      <c r="AW143" s="201" t="s">
        <v>94</v>
      </c>
      <c r="AX143" s="201" t="s">
        <v>79</v>
      </c>
      <c r="AY143" s="203" t="s">
        <v>81</v>
      </c>
    </row>
    <row r="144" spans="2:65" s="25" customFormat="1" ht="21.75" customHeight="1" x14ac:dyDescent="0.2">
      <c r="B144" s="26"/>
      <c r="C144" s="173" t="s">
        <v>88</v>
      </c>
      <c r="D144" s="173" t="s">
        <v>83</v>
      </c>
      <c r="E144" s="174" t="s">
        <v>98</v>
      </c>
      <c r="F144" s="175" t="s">
        <v>99</v>
      </c>
      <c r="G144" s="176" t="s">
        <v>100</v>
      </c>
      <c r="H144" s="177">
        <v>116.92</v>
      </c>
      <c r="I144" s="1"/>
      <c r="J144" s="178">
        <f>ROUND(I144*H144,2)</f>
        <v>0</v>
      </c>
      <c r="K144" s="175" t="s">
        <v>87</v>
      </c>
      <c r="L144" s="26"/>
      <c r="M144" s="179" t="s">
        <v>9</v>
      </c>
      <c r="N144" s="180" t="s">
        <v>31</v>
      </c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AR144" s="183" t="s">
        <v>88</v>
      </c>
      <c r="AT144" s="183" t="s">
        <v>83</v>
      </c>
      <c r="AU144" s="183" t="s">
        <v>1</v>
      </c>
      <c r="AY144" s="8" t="s">
        <v>81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8" t="s">
        <v>79</v>
      </c>
      <c r="BK144" s="184">
        <f>ROUND(I144*H144,2)</f>
        <v>0</v>
      </c>
      <c r="BL144" s="8" t="s">
        <v>88</v>
      </c>
      <c r="BM144" s="183" t="s">
        <v>247</v>
      </c>
    </row>
    <row r="145" spans="2:65" s="25" customFormat="1" x14ac:dyDescent="0.2">
      <c r="B145" s="26"/>
      <c r="D145" s="185" t="s">
        <v>90</v>
      </c>
      <c r="F145" s="186" t="s">
        <v>102</v>
      </c>
      <c r="L145" s="26"/>
      <c r="M145" s="187"/>
      <c r="T145" s="70"/>
      <c r="AT145" s="8" t="s">
        <v>90</v>
      </c>
      <c r="AU145" s="8" t="s">
        <v>1</v>
      </c>
    </row>
    <row r="146" spans="2:65" s="188" customFormat="1" ht="11.25" x14ac:dyDescent="0.2">
      <c r="B146" s="189"/>
      <c r="D146" s="185" t="s">
        <v>92</v>
      </c>
      <c r="E146" s="190" t="s">
        <v>9</v>
      </c>
      <c r="F146" s="191" t="s">
        <v>93</v>
      </c>
      <c r="H146" s="190" t="s">
        <v>9</v>
      </c>
      <c r="L146" s="189"/>
      <c r="M146" s="192"/>
      <c r="T146" s="193"/>
      <c r="AT146" s="190" t="s">
        <v>92</v>
      </c>
      <c r="AU146" s="190" t="s">
        <v>1</v>
      </c>
      <c r="AV146" s="188" t="s">
        <v>79</v>
      </c>
      <c r="AW146" s="188" t="s">
        <v>94</v>
      </c>
      <c r="AX146" s="188" t="s">
        <v>80</v>
      </c>
      <c r="AY146" s="190" t="s">
        <v>81</v>
      </c>
    </row>
    <row r="147" spans="2:65" s="188" customFormat="1" ht="11.25" x14ac:dyDescent="0.2">
      <c r="B147" s="189"/>
      <c r="D147" s="185" t="s">
        <v>92</v>
      </c>
      <c r="E147" s="190" t="s">
        <v>9</v>
      </c>
      <c r="F147" s="191" t="s">
        <v>248</v>
      </c>
      <c r="H147" s="190" t="s">
        <v>9</v>
      </c>
      <c r="L147" s="189"/>
      <c r="M147" s="192"/>
      <c r="T147" s="193"/>
      <c r="AT147" s="190" t="s">
        <v>92</v>
      </c>
      <c r="AU147" s="190" t="s">
        <v>1</v>
      </c>
      <c r="AV147" s="188" t="s">
        <v>79</v>
      </c>
      <c r="AW147" s="188" t="s">
        <v>94</v>
      </c>
      <c r="AX147" s="188" t="s">
        <v>80</v>
      </c>
      <c r="AY147" s="190" t="s">
        <v>81</v>
      </c>
    </row>
    <row r="148" spans="2:65" s="194" customFormat="1" ht="11.25" x14ac:dyDescent="0.2">
      <c r="B148" s="195"/>
      <c r="D148" s="185" t="s">
        <v>92</v>
      </c>
      <c r="E148" s="196" t="s">
        <v>9</v>
      </c>
      <c r="F148" s="197" t="s">
        <v>249</v>
      </c>
      <c r="H148" s="198">
        <v>61.62</v>
      </c>
      <c r="L148" s="195"/>
      <c r="M148" s="199"/>
      <c r="T148" s="200"/>
      <c r="AT148" s="196" t="s">
        <v>92</v>
      </c>
      <c r="AU148" s="196" t="s">
        <v>1</v>
      </c>
      <c r="AV148" s="194" t="s">
        <v>1</v>
      </c>
      <c r="AW148" s="194" t="s">
        <v>94</v>
      </c>
      <c r="AX148" s="194" t="s">
        <v>80</v>
      </c>
      <c r="AY148" s="196" t="s">
        <v>81</v>
      </c>
    </row>
    <row r="149" spans="2:65" s="188" customFormat="1" ht="11.25" x14ac:dyDescent="0.2">
      <c r="B149" s="189"/>
      <c r="D149" s="185" t="s">
        <v>92</v>
      </c>
      <c r="E149" s="190" t="s">
        <v>9</v>
      </c>
      <c r="F149" s="191" t="s">
        <v>250</v>
      </c>
      <c r="H149" s="190" t="s">
        <v>9</v>
      </c>
      <c r="L149" s="189"/>
      <c r="M149" s="192"/>
      <c r="T149" s="193"/>
      <c r="AT149" s="190" t="s">
        <v>92</v>
      </c>
      <c r="AU149" s="190" t="s">
        <v>1</v>
      </c>
      <c r="AV149" s="188" t="s">
        <v>79</v>
      </c>
      <c r="AW149" s="188" t="s">
        <v>94</v>
      </c>
      <c r="AX149" s="188" t="s">
        <v>80</v>
      </c>
      <c r="AY149" s="190" t="s">
        <v>81</v>
      </c>
    </row>
    <row r="150" spans="2:65" s="194" customFormat="1" ht="11.25" x14ac:dyDescent="0.2">
      <c r="B150" s="195"/>
      <c r="D150" s="185" t="s">
        <v>92</v>
      </c>
      <c r="E150" s="196" t="s">
        <v>9</v>
      </c>
      <c r="F150" s="197" t="s">
        <v>251</v>
      </c>
      <c r="H150" s="198">
        <v>55.3</v>
      </c>
      <c r="L150" s="195"/>
      <c r="M150" s="199"/>
      <c r="T150" s="200"/>
      <c r="AT150" s="196" t="s">
        <v>92</v>
      </c>
      <c r="AU150" s="196" t="s">
        <v>1</v>
      </c>
      <c r="AV150" s="194" t="s">
        <v>1</v>
      </c>
      <c r="AW150" s="194" t="s">
        <v>94</v>
      </c>
      <c r="AX150" s="194" t="s">
        <v>80</v>
      </c>
      <c r="AY150" s="196" t="s">
        <v>81</v>
      </c>
    </row>
    <row r="151" spans="2:65" s="201" customFormat="1" ht="11.25" x14ac:dyDescent="0.2">
      <c r="B151" s="202"/>
      <c r="D151" s="185" t="s">
        <v>92</v>
      </c>
      <c r="E151" s="203" t="s">
        <v>9</v>
      </c>
      <c r="F151" s="204" t="s">
        <v>97</v>
      </c>
      <c r="H151" s="205">
        <v>116.92</v>
      </c>
      <c r="L151" s="202"/>
      <c r="M151" s="206"/>
      <c r="T151" s="207"/>
      <c r="AT151" s="203" t="s">
        <v>92</v>
      </c>
      <c r="AU151" s="203" t="s">
        <v>1</v>
      </c>
      <c r="AV151" s="201" t="s">
        <v>88</v>
      </c>
      <c r="AW151" s="201" t="s">
        <v>94</v>
      </c>
      <c r="AX151" s="201" t="s">
        <v>79</v>
      </c>
      <c r="AY151" s="203" t="s">
        <v>81</v>
      </c>
    </row>
    <row r="152" spans="2:65" s="25" customFormat="1" ht="21.75" customHeight="1" x14ac:dyDescent="0.2">
      <c r="B152" s="26"/>
      <c r="C152" s="173" t="s">
        <v>119</v>
      </c>
      <c r="D152" s="173" t="s">
        <v>83</v>
      </c>
      <c r="E152" s="174" t="s">
        <v>108</v>
      </c>
      <c r="F152" s="175" t="s">
        <v>109</v>
      </c>
      <c r="G152" s="176" t="s">
        <v>100</v>
      </c>
      <c r="H152" s="177">
        <v>116.92</v>
      </c>
      <c r="I152" s="1"/>
      <c r="J152" s="178">
        <f>ROUND(I152*H152,2)</f>
        <v>0</v>
      </c>
      <c r="K152" s="175" t="s">
        <v>87</v>
      </c>
      <c r="L152" s="26"/>
      <c r="M152" s="179" t="s">
        <v>9</v>
      </c>
      <c r="N152" s="180" t="s">
        <v>31</v>
      </c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AR152" s="183" t="s">
        <v>88</v>
      </c>
      <c r="AT152" s="183" t="s">
        <v>83</v>
      </c>
      <c r="AU152" s="183" t="s">
        <v>1</v>
      </c>
      <c r="AY152" s="8" t="s">
        <v>81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8" t="s">
        <v>79</v>
      </c>
      <c r="BK152" s="184">
        <f>ROUND(I152*H152,2)</f>
        <v>0</v>
      </c>
      <c r="BL152" s="8" t="s">
        <v>88</v>
      </c>
      <c r="BM152" s="183" t="s">
        <v>252</v>
      </c>
    </row>
    <row r="153" spans="2:65" s="25" customFormat="1" ht="19.5" x14ac:dyDescent="0.2">
      <c r="B153" s="26"/>
      <c r="D153" s="185" t="s">
        <v>90</v>
      </c>
      <c r="F153" s="186" t="s">
        <v>111</v>
      </c>
      <c r="L153" s="26"/>
      <c r="M153" s="187"/>
      <c r="T153" s="70"/>
      <c r="AT153" s="8" t="s">
        <v>90</v>
      </c>
      <c r="AU153" s="8" t="s">
        <v>1</v>
      </c>
    </row>
    <row r="154" spans="2:65" s="188" customFormat="1" ht="11.25" x14ac:dyDescent="0.2">
      <c r="B154" s="189"/>
      <c r="D154" s="185" t="s">
        <v>92</v>
      </c>
      <c r="E154" s="190" t="s">
        <v>9</v>
      </c>
      <c r="F154" s="191" t="s">
        <v>93</v>
      </c>
      <c r="H154" s="190" t="s">
        <v>9</v>
      </c>
      <c r="L154" s="189"/>
      <c r="M154" s="192"/>
      <c r="T154" s="193"/>
      <c r="AT154" s="190" t="s">
        <v>92</v>
      </c>
      <c r="AU154" s="190" t="s">
        <v>1</v>
      </c>
      <c r="AV154" s="188" t="s">
        <v>79</v>
      </c>
      <c r="AW154" s="188" t="s">
        <v>94</v>
      </c>
      <c r="AX154" s="188" t="s">
        <v>80</v>
      </c>
      <c r="AY154" s="190" t="s">
        <v>81</v>
      </c>
    </row>
    <row r="155" spans="2:65" s="188" customFormat="1" ht="11.25" x14ac:dyDescent="0.2">
      <c r="B155" s="189"/>
      <c r="D155" s="185" t="s">
        <v>92</v>
      </c>
      <c r="E155" s="190" t="s">
        <v>9</v>
      </c>
      <c r="F155" s="191" t="s">
        <v>248</v>
      </c>
      <c r="H155" s="190" t="s">
        <v>9</v>
      </c>
      <c r="L155" s="189"/>
      <c r="M155" s="192"/>
      <c r="T155" s="193"/>
      <c r="AT155" s="190" t="s">
        <v>92</v>
      </c>
      <c r="AU155" s="190" t="s">
        <v>1</v>
      </c>
      <c r="AV155" s="188" t="s">
        <v>79</v>
      </c>
      <c r="AW155" s="188" t="s">
        <v>94</v>
      </c>
      <c r="AX155" s="188" t="s">
        <v>80</v>
      </c>
      <c r="AY155" s="190" t="s">
        <v>81</v>
      </c>
    </row>
    <row r="156" spans="2:65" s="194" customFormat="1" ht="11.25" x14ac:dyDescent="0.2">
      <c r="B156" s="195"/>
      <c r="D156" s="185" t="s">
        <v>92</v>
      </c>
      <c r="E156" s="196" t="s">
        <v>9</v>
      </c>
      <c r="F156" s="197" t="s">
        <v>249</v>
      </c>
      <c r="H156" s="198">
        <v>61.62</v>
      </c>
      <c r="L156" s="195"/>
      <c r="M156" s="199"/>
      <c r="T156" s="200"/>
      <c r="AT156" s="196" t="s">
        <v>92</v>
      </c>
      <c r="AU156" s="196" t="s">
        <v>1</v>
      </c>
      <c r="AV156" s="194" t="s">
        <v>1</v>
      </c>
      <c r="AW156" s="194" t="s">
        <v>94</v>
      </c>
      <c r="AX156" s="194" t="s">
        <v>80</v>
      </c>
      <c r="AY156" s="196" t="s">
        <v>81</v>
      </c>
    </row>
    <row r="157" spans="2:65" s="188" customFormat="1" ht="11.25" x14ac:dyDescent="0.2">
      <c r="B157" s="189"/>
      <c r="D157" s="185" t="s">
        <v>92</v>
      </c>
      <c r="E157" s="190" t="s">
        <v>9</v>
      </c>
      <c r="F157" s="191" t="s">
        <v>250</v>
      </c>
      <c r="H157" s="190" t="s">
        <v>9</v>
      </c>
      <c r="L157" s="189"/>
      <c r="M157" s="192"/>
      <c r="T157" s="193"/>
      <c r="AT157" s="190" t="s">
        <v>92</v>
      </c>
      <c r="AU157" s="190" t="s">
        <v>1</v>
      </c>
      <c r="AV157" s="188" t="s">
        <v>79</v>
      </c>
      <c r="AW157" s="188" t="s">
        <v>94</v>
      </c>
      <c r="AX157" s="188" t="s">
        <v>80</v>
      </c>
      <c r="AY157" s="190" t="s">
        <v>81</v>
      </c>
    </row>
    <row r="158" spans="2:65" s="194" customFormat="1" ht="11.25" x14ac:dyDescent="0.2">
      <c r="B158" s="195"/>
      <c r="D158" s="185" t="s">
        <v>92</v>
      </c>
      <c r="E158" s="196" t="s">
        <v>9</v>
      </c>
      <c r="F158" s="197" t="s">
        <v>251</v>
      </c>
      <c r="H158" s="198">
        <v>55.3</v>
      </c>
      <c r="L158" s="195"/>
      <c r="M158" s="199"/>
      <c r="T158" s="200"/>
      <c r="AT158" s="196" t="s">
        <v>92</v>
      </c>
      <c r="AU158" s="196" t="s">
        <v>1</v>
      </c>
      <c r="AV158" s="194" t="s">
        <v>1</v>
      </c>
      <c r="AW158" s="194" t="s">
        <v>94</v>
      </c>
      <c r="AX158" s="194" t="s">
        <v>80</v>
      </c>
      <c r="AY158" s="196" t="s">
        <v>81</v>
      </c>
    </row>
    <row r="159" spans="2:65" s="201" customFormat="1" ht="11.25" x14ac:dyDescent="0.2">
      <c r="B159" s="202"/>
      <c r="D159" s="185" t="s">
        <v>92</v>
      </c>
      <c r="E159" s="203" t="s">
        <v>9</v>
      </c>
      <c r="F159" s="204" t="s">
        <v>97</v>
      </c>
      <c r="H159" s="205">
        <v>116.92</v>
      </c>
      <c r="L159" s="202"/>
      <c r="M159" s="206"/>
      <c r="T159" s="207"/>
      <c r="AT159" s="203" t="s">
        <v>92</v>
      </c>
      <c r="AU159" s="203" t="s">
        <v>1</v>
      </c>
      <c r="AV159" s="201" t="s">
        <v>88</v>
      </c>
      <c r="AW159" s="201" t="s">
        <v>94</v>
      </c>
      <c r="AX159" s="201" t="s">
        <v>79</v>
      </c>
      <c r="AY159" s="203" t="s">
        <v>81</v>
      </c>
    </row>
    <row r="160" spans="2:65" s="25" customFormat="1" ht="16.5" customHeight="1" x14ac:dyDescent="0.2">
      <c r="B160" s="26"/>
      <c r="C160" s="173" t="s">
        <v>125</v>
      </c>
      <c r="D160" s="173" t="s">
        <v>83</v>
      </c>
      <c r="E160" s="174" t="s">
        <v>112</v>
      </c>
      <c r="F160" s="175" t="s">
        <v>113</v>
      </c>
      <c r="G160" s="176" t="s">
        <v>114</v>
      </c>
      <c r="H160" s="177">
        <v>210.45599999999999</v>
      </c>
      <c r="I160" s="1"/>
      <c r="J160" s="178">
        <f>ROUND(I160*H160,2)</f>
        <v>0</v>
      </c>
      <c r="K160" s="175" t="s">
        <v>87</v>
      </c>
      <c r="L160" s="26"/>
      <c r="M160" s="179" t="s">
        <v>9</v>
      </c>
      <c r="N160" s="180" t="s">
        <v>31</v>
      </c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AR160" s="183" t="s">
        <v>88</v>
      </c>
      <c r="AT160" s="183" t="s">
        <v>83</v>
      </c>
      <c r="AU160" s="183" t="s">
        <v>1</v>
      </c>
      <c r="AY160" s="8" t="s">
        <v>81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8" t="s">
        <v>79</v>
      </c>
      <c r="BK160" s="184">
        <f>ROUND(I160*H160,2)</f>
        <v>0</v>
      </c>
      <c r="BL160" s="8" t="s">
        <v>88</v>
      </c>
      <c r="BM160" s="183" t="s">
        <v>253</v>
      </c>
    </row>
    <row r="161" spans="2:65" s="25" customFormat="1" ht="19.5" x14ac:dyDescent="0.2">
      <c r="B161" s="26"/>
      <c r="D161" s="185" t="s">
        <v>90</v>
      </c>
      <c r="F161" s="186" t="s">
        <v>116</v>
      </c>
      <c r="L161" s="26"/>
      <c r="M161" s="187"/>
      <c r="T161" s="70"/>
      <c r="AT161" s="8" t="s">
        <v>90</v>
      </c>
      <c r="AU161" s="8" t="s">
        <v>1</v>
      </c>
    </row>
    <row r="162" spans="2:65" s="188" customFormat="1" ht="11.25" x14ac:dyDescent="0.2">
      <c r="B162" s="189"/>
      <c r="D162" s="185" t="s">
        <v>92</v>
      </c>
      <c r="E162" s="190" t="s">
        <v>9</v>
      </c>
      <c r="F162" s="191" t="s">
        <v>93</v>
      </c>
      <c r="H162" s="190" t="s">
        <v>9</v>
      </c>
      <c r="L162" s="189"/>
      <c r="M162" s="192"/>
      <c r="T162" s="193"/>
      <c r="AT162" s="190" t="s">
        <v>92</v>
      </c>
      <c r="AU162" s="190" t="s">
        <v>1</v>
      </c>
      <c r="AV162" s="188" t="s">
        <v>79</v>
      </c>
      <c r="AW162" s="188" t="s">
        <v>94</v>
      </c>
      <c r="AX162" s="188" t="s">
        <v>80</v>
      </c>
      <c r="AY162" s="190" t="s">
        <v>81</v>
      </c>
    </row>
    <row r="163" spans="2:65" s="188" customFormat="1" ht="11.25" x14ac:dyDescent="0.2">
      <c r="B163" s="189"/>
      <c r="D163" s="185" t="s">
        <v>92</v>
      </c>
      <c r="E163" s="190" t="s">
        <v>9</v>
      </c>
      <c r="F163" s="191" t="s">
        <v>248</v>
      </c>
      <c r="H163" s="190" t="s">
        <v>9</v>
      </c>
      <c r="L163" s="189"/>
      <c r="M163" s="192"/>
      <c r="T163" s="193"/>
      <c r="AT163" s="190" t="s">
        <v>92</v>
      </c>
      <c r="AU163" s="190" t="s">
        <v>1</v>
      </c>
      <c r="AV163" s="188" t="s">
        <v>79</v>
      </c>
      <c r="AW163" s="188" t="s">
        <v>94</v>
      </c>
      <c r="AX163" s="188" t="s">
        <v>80</v>
      </c>
      <c r="AY163" s="190" t="s">
        <v>81</v>
      </c>
    </row>
    <row r="164" spans="2:65" s="194" customFormat="1" ht="11.25" x14ac:dyDescent="0.2">
      <c r="B164" s="195"/>
      <c r="D164" s="185" t="s">
        <v>92</v>
      </c>
      <c r="E164" s="196" t="s">
        <v>9</v>
      </c>
      <c r="F164" s="197" t="s">
        <v>254</v>
      </c>
      <c r="H164" s="198">
        <v>110.916</v>
      </c>
      <c r="L164" s="195"/>
      <c r="M164" s="199"/>
      <c r="T164" s="200"/>
      <c r="AT164" s="196" t="s">
        <v>92</v>
      </c>
      <c r="AU164" s="196" t="s">
        <v>1</v>
      </c>
      <c r="AV164" s="194" t="s">
        <v>1</v>
      </c>
      <c r="AW164" s="194" t="s">
        <v>94</v>
      </c>
      <c r="AX164" s="194" t="s">
        <v>80</v>
      </c>
      <c r="AY164" s="196" t="s">
        <v>81</v>
      </c>
    </row>
    <row r="165" spans="2:65" s="188" customFormat="1" ht="11.25" x14ac:dyDescent="0.2">
      <c r="B165" s="189"/>
      <c r="D165" s="185" t="s">
        <v>92</v>
      </c>
      <c r="E165" s="190" t="s">
        <v>9</v>
      </c>
      <c r="F165" s="191" t="s">
        <v>250</v>
      </c>
      <c r="H165" s="190" t="s">
        <v>9</v>
      </c>
      <c r="L165" s="189"/>
      <c r="M165" s="192"/>
      <c r="T165" s="193"/>
      <c r="AT165" s="190" t="s">
        <v>92</v>
      </c>
      <c r="AU165" s="190" t="s">
        <v>1</v>
      </c>
      <c r="AV165" s="188" t="s">
        <v>79</v>
      </c>
      <c r="AW165" s="188" t="s">
        <v>94</v>
      </c>
      <c r="AX165" s="188" t="s">
        <v>80</v>
      </c>
      <c r="AY165" s="190" t="s">
        <v>81</v>
      </c>
    </row>
    <row r="166" spans="2:65" s="194" customFormat="1" ht="11.25" x14ac:dyDescent="0.2">
      <c r="B166" s="195"/>
      <c r="D166" s="185" t="s">
        <v>92</v>
      </c>
      <c r="E166" s="196" t="s">
        <v>9</v>
      </c>
      <c r="F166" s="197" t="s">
        <v>255</v>
      </c>
      <c r="H166" s="198">
        <v>99.54</v>
      </c>
      <c r="L166" s="195"/>
      <c r="M166" s="199"/>
      <c r="T166" s="200"/>
      <c r="AT166" s="196" t="s">
        <v>92</v>
      </c>
      <c r="AU166" s="196" t="s">
        <v>1</v>
      </c>
      <c r="AV166" s="194" t="s">
        <v>1</v>
      </c>
      <c r="AW166" s="194" t="s">
        <v>94</v>
      </c>
      <c r="AX166" s="194" t="s">
        <v>80</v>
      </c>
      <c r="AY166" s="196" t="s">
        <v>81</v>
      </c>
    </row>
    <row r="167" spans="2:65" s="201" customFormat="1" ht="11.25" x14ac:dyDescent="0.2">
      <c r="B167" s="202"/>
      <c r="D167" s="185" t="s">
        <v>92</v>
      </c>
      <c r="E167" s="203" t="s">
        <v>9</v>
      </c>
      <c r="F167" s="204" t="s">
        <v>97</v>
      </c>
      <c r="H167" s="205">
        <v>210.45599999999999</v>
      </c>
      <c r="L167" s="202"/>
      <c r="M167" s="206"/>
      <c r="T167" s="207"/>
      <c r="AT167" s="203" t="s">
        <v>92</v>
      </c>
      <c r="AU167" s="203" t="s">
        <v>1</v>
      </c>
      <c r="AV167" s="201" t="s">
        <v>88</v>
      </c>
      <c r="AW167" s="201" t="s">
        <v>94</v>
      </c>
      <c r="AX167" s="201" t="s">
        <v>79</v>
      </c>
      <c r="AY167" s="203" t="s">
        <v>81</v>
      </c>
    </row>
    <row r="168" spans="2:65" s="25" customFormat="1" ht="16.5" customHeight="1" x14ac:dyDescent="0.2">
      <c r="B168" s="26"/>
      <c r="C168" s="173" t="s">
        <v>132</v>
      </c>
      <c r="D168" s="173" t="s">
        <v>83</v>
      </c>
      <c r="E168" s="174" t="s">
        <v>120</v>
      </c>
      <c r="F168" s="175" t="s">
        <v>121</v>
      </c>
      <c r="G168" s="176" t="s">
        <v>86</v>
      </c>
      <c r="H168" s="177">
        <v>158</v>
      </c>
      <c r="I168" s="1"/>
      <c r="J168" s="178">
        <f>ROUND(I168*H168,2)</f>
        <v>0</v>
      </c>
      <c r="K168" s="175" t="s">
        <v>87</v>
      </c>
      <c r="L168" s="26"/>
      <c r="M168" s="179" t="s">
        <v>9</v>
      </c>
      <c r="N168" s="180" t="s">
        <v>31</v>
      </c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AR168" s="183" t="s">
        <v>88</v>
      </c>
      <c r="AT168" s="183" t="s">
        <v>83</v>
      </c>
      <c r="AU168" s="183" t="s">
        <v>1</v>
      </c>
      <c r="AY168" s="8" t="s">
        <v>81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8" t="s">
        <v>79</v>
      </c>
      <c r="BK168" s="184">
        <f>ROUND(I168*H168,2)</f>
        <v>0</v>
      </c>
      <c r="BL168" s="8" t="s">
        <v>88</v>
      </c>
      <c r="BM168" s="183" t="s">
        <v>256</v>
      </c>
    </row>
    <row r="169" spans="2:65" s="25" customFormat="1" x14ac:dyDescent="0.2">
      <c r="B169" s="26"/>
      <c r="D169" s="185" t="s">
        <v>90</v>
      </c>
      <c r="F169" s="186" t="s">
        <v>123</v>
      </c>
      <c r="L169" s="26"/>
      <c r="M169" s="187"/>
      <c r="T169" s="70"/>
      <c r="AT169" s="8" t="s">
        <v>90</v>
      </c>
      <c r="AU169" s="8" t="s">
        <v>1</v>
      </c>
    </row>
    <row r="170" spans="2:65" s="188" customFormat="1" ht="11.25" x14ac:dyDescent="0.2">
      <c r="B170" s="189"/>
      <c r="D170" s="185" t="s">
        <v>92</v>
      </c>
      <c r="E170" s="190" t="s">
        <v>9</v>
      </c>
      <c r="F170" s="191" t="s">
        <v>93</v>
      </c>
      <c r="H170" s="190" t="s">
        <v>9</v>
      </c>
      <c r="L170" s="189"/>
      <c r="M170" s="192"/>
      <c r="T170" s="193"/>
      <c r="AT170" s="190" t="s">
        <v>92</v>
      </c>
      <c r="AU170" s="190" t="s">
        <v>1</v>
      </c>
      <c r="AV170" s="188" t="s">
        <v>79</v>
      </c>
      <c r="AW170" s="188" t="s">
        <v>94</v>
      </c>
      <c r="AX170" s="188" t="s">
        <v>80</v>
      </c>
      <c r="AY170" s="190" t="s">
        <v>81</v>
      </c>
    </row>
    <row r="171" spans="2:65" s="188" customFormat="1" ht="11.25" x14ac:dyDescent="0.2">
      <c r="B171" s="189"/>
      <c r="D171" s="185" t="s">
        <v>92</v>
      </c>
      <c r="E171" s="190" t="s">
        <v>9</v>
      </c>
      <c r="F171" s="191" t="s">
        <v>243</v>
      </c>
      <c r="H171" s="190" t="s">
        <v>9</v>
      </c>
      <c r="L171" s="189"/>
      <c r="M171" s="192"/>
      <c r="T171" s="193"/>
      <c r="AT171" s="190" t="s">
        <v>92</v>
      </c>
      <c r="AU171" s="190" t="s">
        <v>1</v>
      </c>
      <c r="AV171" s="188" t="s">
        <v>79</v>
      </c>
      <c r="AW171" s="188" t="s">
        <v>94</v>
      </c>
      <c r="AX171" s="188" t="s">
        <v>80</v>
      </c>
      <c r="AY171" s="190" t="s">
        <v>81</v>
      </c>
    </row>
    <row r="172" spans="2:65" s="194" customFormat="1" ht="11.25" x14ac:dyDescent="0.2">
      <c r="B172" s="195"/>
      <c r="D172" s="185" t="s">
        <v>92</v>
      </c>
      <c r="E172" s="196" t="s">
        <v>9</v>
      </c>
      <c r="F172" s="197" t="s">
        <v>244</v>
      </c>
      <c r="H172" s="198">
        <v>158</v>
      </c>
      <c r="L172" s="195"/>
      <c r="M172" s="199"/>
      <c r="T172" s="200"/>
      <c r="AT172" s="196" t="s">
        <v>92</v>
      </c>
      <c r="AU172" s="196" t="s">
        <v>1</v>
      </c>
      <c r="AV172" s="194" t="s">
        <v>1</v>
      </c>
      <c r="AW172" s="194" t="s">
        <v>94</v>
      </c>
      <c r="AX172" s="194" t="s">
        <v>80</v>
      </c>
      <c r="AY172" s="196" t="s">
        <v>81</v>
      </c>
    </row>
    <row r="173" spans="2:65" s="201" customFormat="1" ht="11.25" x14ac:dyDescent="0.2">
      <c r="B173" s="202"/>
      <c r="D173" s="185" t="s">
        <v>92</v>
      </c>
      <c r="E173" s="203" t="s">
        <v>9</v>
      </c>
      <c r="F173" s="204" t="s">
        <v>97</v>
      </c>
      <c r="H173" s="205">
        <v>158</v>
      </c>
      <c r="L173" s="202"/>
      <c r="M173" s="206"/>
      <c r="T173" s="207"/>
      <c r="AT173" s="203" t="s">
        <v>92</v>
      </c>
      <c r="AU173" s="203" t="s">
        <v>1</v>
      </c>
      <c r="AV173" s="201" t="s">
        <v>88</v>
      </c>
      <c r="AW173" s="201" t="s">
        <v>94</v>
      </c>
      <c r="AX173" s="201" t="s">
        <v>79</v>
      </c>
      <c r="AY173" s="203" t="s">
        <v>81</v>
      </c>
    </row>
    <row r="174" spans="2:65" s="161" customFormat="1" ht="22.9" customHeight="1" x14ac:dyDescent="0.2">
      <c r="B174" s="162"/>
      <c r="D174" s="163" t="s">
        <v>76</v>
      </c>
      <c r="E174" s="171" t="s">
        <v>119</v>
      </c>
      <c r="F174" s="171" t="s">
        <v>124</v>
      </c>
      <c r="J174" s="172">
        <f>BK174</f>
        <v>0</v>
      </c>
      <c r="L174" s="162"/>
      <c r="M174" s="166"/>
      <c r="P174" s="167">
        <f>SUM(P175:P223)</f>
        <v>0</v>
      </c>
      <c r="R174" s="167">
        <f>SUM(R175:R223)</f>
        <v>17.400680000000001</v>
      </c>
      <c r="T174" s="168">
        <f>SUM(T175:T223)</f>
        <v>0</v>
      </c>
      <c r="AR174" s="163" t="s">
        <v>79</v>
      </c>
      <c r="AT174" s="169" t="s">
        <v>76</v>
      </c>
      <c r="AU174" s="169" t="s">
        <v>79</v>
      </c>
      <c r="AY174" s="163" t="s">
        <v>81</v>
      </c>
      <c r="BK174" s="170">
        <f>SUM(BK175:BK223)</f>
        <v>0</v>
      </c>
    </row>
    <row r="175" spans="2:65" s="25" customFormat="1" ht="16.5" customHeight="1" x14ac:dyDescent="0.2">
      <c r="B175" s="26"/>
      <c r="C175" s="173" t="s">
        <v>138</v>
      </c>
      <c r="D175" s="173" t="s">
        <v>83</v>
      </c>
      <c r="E175" s="174" t="s">
        <v>126</v>
      </c>
      <c r="F175" s="175" t="s">
        <v>127</v>
      </c>
      <c r="G175" s="176" t="s">
        <v>86</v>
      </c>
      <c r="H175" s="177">
        <v>316</v>
      </c>
      <c r="I175" s="1"/>
      <c r="J175" s="178">
        <f>ROUND(I175*H175,2)</f>
        <v>0</v>
      </c>
      <c r="K175" s="175" t="s">
        <v>87</v>
      </c>
      <c r="L175" s="26"/>
      <c r="M175" s="179" t="s">
        <v>9</v>
      </c>
      <c r="N175" s="180" t="s">
        <v>31</v>
      </c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AR175" s="183" t="s">
        <v>88</v>
      </c>
      <c r="AT175" s="183" t="s">
        <v>83</v>
      </c>
      <c r="AU175" s="183" t="s">
        <v>1</v>
      </c>
      <c r="AY175" s="8" t="s">
        <v>81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8" t="s">
        <v>79</v>
      </c>
      <c r="BK175" s="184">
        <f>ROUND(I175*H175,2)</f>
        <v>0</v>
      </c>
      <c r="BL175" s="8" t="s">
        <v>88</v>
      </c>
      <c r="BM175" s="183" t="s">
        <v>257</v>
      </c>
    </row>
    <row r="176" spans="2:65" s="25" customFormat="1" x14ac:dyDescent="0.2">
      <c r="B176" s="26"/>
      <c r="D176" s="185" t="s">
        <v>90</v>
      </c>
      <c r="F176" s="186" t="s">
        <v>129</v>
      </c>
      <c r="L176" s="26"/>
      <c r="M176" s="187"/>
      <c r="T176" s="70"/>
      <c r="AT176" s="8" t="s">
        <v>90</v>
      </c>
      <c r="AU176" s="8" t="s">
        <v>1</v>
      </c>
    </row>
    <row r="177" spans="2:65" s="188" customFormat="1" ht="11.25" x14ac:dyDescent="0.2">
      <c r="B177" s="189"/>
      <c r="D177" s="185" t="s">
        <v>92</v>
      </c>
      <c r="E177" s="190" t="s">
        <v>9</v>
      </c>
      <c r="F177" s="191" t="s">
        <v>243</v>
      </c>
      <c r="H177" s="190" t="s">
        <v>9</v>
      </c>
      <c r="L177" s="189"/>
      <c r="M177" s="192"/>
      <c r="T177" s="193"/>
      <c r="AT177" s="190" t="s">
        <v>92</v>
      </c>
      <c r="AU177" s="190" t="s">
        <v>1</v>
      </c>
      <c r="AV177" s="188" t="s">
        <v>79</v>
      </c>
      <c r="AW177" s="188" t="s">
        <v>94</v>
      </c>
      <c r="AX177" s="188" t="s">
        <v>80</v>
      </c>
      <c r="AY177" s="190" t="s">
        <v>81</v>
      </c>
    </row>
    <row r="178" spans="2:65" s="194" customFormat="1" ht="11.25" x14ac:dyDescent="0.2">
      <c r="B178" s="195"/>
      <c r="D178" s="185" t="s">
        <v>92</v>
      </c>
      <c r="E178" s="196" t="s">
        <v>9</v>
      </c>
      <c r="F178" s="197" t="s">
        <v>258</v>
      </c>
      <c r="H178" s="198">
        <v>158</v>
      </c>
      <c r="L178" s="195"/>
      <c r="M178" s="199"/>
      <c r="T178" s="200"/>
      <c r="AT178" s="196" t="s">
        <v>92</v>
      </c>
      <c r="AU178" s="196" t="s">
        <v>1</v>
      </c>
      <c r="AV178" s="194" t="s">
        <v>1</v>
      </c>
      <c r="AW178" s="194" t="s">
        <v>94</v>
      </c>
      <c r="AX178" s="194" t="s">
        <v>80</v>
      </c>
      <c r="AY178" s="196" t="s">
        <v>81</v>
      </c>
    </row>
    <row r="179" spans="2:65" s="194" customFormat="1" ht="11.25" x14ac:dyDescent="0.2">
      <c r="B179" s="195"/>
      <c r="D179" s="185" t="s">
        <v>92</v>
      </c>
      <c r="E179" s="196" t="s">
        <v>9</v>
      </c>
      <c r="F179" s="197" t="s">
        <v>259</v>
      </c>
      <c r="H179" s="198">
        <v>158</v>
      </c>
      <c r="L179" s="195"/>
      <c r="M179" s="199"/>
      <c r="T179" s="200"/>
      <c r="AT179" s="196" t="s">
        <v>92</v>
      </c>
      <c r="AU179" s="196" t="s">
        <v>1</v>
      </c>
      <c r="AV179" s="194" t="s">
        <v>1</v>
      </c>
      <c r="AW179" s="194" t="s">
        <v>94</v>
      </c>
      <c r="AX179" s="194" t="s">
        <v>80</v>
      </c>
      <c r="AY179" s="196" t="s">
        <v>81</v>
      </c>
    </row>
    <row r="180" spans="2:65" s="201" customFormat="1" ht="11.25" x14ac:dyDescent="0.2">
      <c r="B180" s="202"/>
      <c r="D180" s="185" t="s">
        <v>92</v>
      </c>
      <c r="E180" s="203" t="s">
        <v>9</v>
      </c>
      <c r="F180" s="204" t="s">
        <v>97</v>
      </c>
      <c r="H180" s="205">
        <v>316</v>
      </c>
      <c r="L180" s="202"/>
      <c r="M180" s="206"/>
      <c r="T180" s="207"/>
      <c r="AT180" s="203" t="s">
        <v>92</v>
      </c>
      <c r="AU180" s="203" t="s">
        <v>1</v>
      </c>
      <c r="AV180" s="201" t="s">
        <v>88</v>
      </c>
      <c r="AW180" s="201" t="s">
        <v>94</v>
      </c>
      <c r="AX180" s="201" t="s">
        <v>79</v>
      </c>
      <c r="AY180" s="203" t="s">
        <v>81</v>
      </c>
    </row>
    <row r="181" spans="2:65" s="25" customFormat="1" ht="16.5" customHeight="1" x14ac:dyDescent="0.2">
      <c r="B181" s="26"/>
      <c r="C181" s="173" t="s">
        <v>149</v>
      </c>
      <c r="D181" s="173" t="s">
        <v>83</v>
      </c>
      <c r="E181" s="174" t="s">
        <v>133</v>
      </c>
      <c r="F181" s="175" t="s">
        <v>134</v>
      </c>
      <c r="G181" s="176" t="s">
        <v>86</v>
      </c>
      <c r="H181" s="177">
        <v>158</v>
      </c>
      <c r="I181" s="1"/>
      <c r="J181" s="178">
        <f>ROUND(I181*H181,2)</f>
        <v>0</v>
      </c>
      <c r="K181" s="175" t="s">
        <v>87</v>
      </c>
      <c r="L181" s="26"/>
      <c r="M181" s="179" t="s">
        <v>9</v>
      </c>
      <c r="N181" s="180" t="s">
        <v>31</v>
      </c>
      <c r="P181" s="181">
        <f>O181*H181</f>
        <v>0</v>
      </c>
      <c r="Q181" s="181">
        <v>0</v>
      </c>
      <c r="R181" s="181">
        <f>Q181*H181</f>
        <v>0</v>
      </c>
      <c r="S181" s="181">
        <v>0</v>
      </c>
      <c r="T181" s="182">
        <f>S181*H181</f>
        <v>0</v>
      </c>
      <c r="AR181" s="183" t="s">
        <v>88</v>
      </c>
      <c r="AT181" s="183" t="s">
        <v>83</v>
      </c>
      <c r="AU181" s="183" t="s">
        <v>1</v>
      </c>
      <c r="AY181" s="8" t="s">
        <v>81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8" t="s">
        <v>79</v>
      </c>
      <c r="BK181" s="184">
        <f>ROUND(I181*H181,2)</f>
        <v>0</v>
      </c>
      <c r="BL181" s="8" t="s">
        <v>88</v>
      </c>
      <c r="BM181" s="183" t="s">
        <v>260</v>
      </c>
    </row>
    <row r="182" spans="2:65" s="25" customFormat="1" x14ac:dyDescent="0.2">
      <c r="B182" s="26"/>
      <c r="D182" s="185" t="s">
        <v>90</v>
      </c>
      <c r="F182" s="186" t="s">
        <v>136</v>
      </c>
      <c r="L182" s="26"/>
      <c r="M182" s="187"/>
      <c r="T182" s="70"/>
      <c r="AT182" s="8" t="s">
        <v>90</v>
      </c>
      <c r="AU182" s="8" t="s">
        <v>1</v>
      </c>
    </row>
    <row r="183" spans="2:65" s="188" customFormat="1" ht="11.25" x14ac:dyDescent="0.2">
      <c r="B183" s="189"/>
      <c r="D183" s="185" t="s">
        <v>92</v>
      </c>
      <c r="E183" s="190" t="s">
        <v>9</v>
      </c>
      <c r="F183" s="191" t="s">
        <v>250</v>
      </c>
      <c r="H183" s="190" t="s">
        <v>9</v>
      </c>
      <c r="L183" s="189"/>
      <c r="M183" s="192"/>
      <c r="T183" s="193"/>
      <c r="AT183" s="190" t="s">
        <v>92</v>
      </c>
      <c r="AU183" s="190" t="s">
        <v>1</v>
      </c>
      <c r="AV183" s="188" t="s">
        <v>79</v>
      </c>
      <c r="AW183" s="188" t="s">
        <v>94</v>
      </c>
      <c r="AX183" s="188" t="s">
        <v>80</v>
      </c>
      <c r="AY183" s="190" t="s">
        <v>81</v>
      </c>
    </row>
    <row r="184" spans="2:65" s="194" customFormat="1" ht="11.25" x14ac:dyDescent="0.2">
      <c r="B184" s="195"/>
      <c r="D184" s="185" t="s">
        <v>92</v>
      </c>
      <c r="E184" s="196" t="s">
        <v>9</v>
      </c>
      <c r="F184" s="197" t="s">
        <v>261</v>
      </c>
      <c r="H184" s="198">
        <v>158</v>
      </c>
      <c r="L184" s="195"/>
      <c r="M184" s="199"/>
      <c r="T184" s="200"/>
      <c r="AT184" s="196" t="s">
        <v>92</v>
      </c>
      <c r="AU184" s="196" t="s">
        <v>1</v>
      </c>
      <c r="AV184" s="194" t="s">
        <v>1</v>
      </c>
      <c r="AW184" s="194" t="s">
        <v>94</v>
      </c>
      <c r="AX184" s="194" t="s">
        <v>80</v>
      </c>
      <c r="AY184" s="196" t="s">
        <v>81</v>
      </c>
    </row>
    <row r="185" spans="2:65" s="201" customFormat="1" ht="11.25" x14ac:dyDescent="0.2">
      <c r="B185" s="202"/>
      <c r="D185" s="185" t="s">
        <v>92</v>
      </c>
      <c r="E185" s="203" t="s">
        <v>9</v>
      </c>
      <c r="F185" s="204" t="s">
        <v>97</v>
      </c>
      <c r="H185" s="205">
        <v>158</v>
      </c>
      <c r="L185" s="202"/>
      <c r="M185" s="206"/>
      <c r="T185" s="207"/>
      <c r="AT185" s="203" t="s">
        <v>92</v>
      </c>
      <c r="AU185" s="203" t="s">
        <v>1</v>
      </c>
      <c r="AV185" s="201" t="s">
        <v>88</v>
      </c>
      <c r="AW185" s="201" t="s">
        <v>94</v>
      </c>
      <c r="AX185" s="201" t="s">
        <v>79</v>
      </c>
      <c r="AY185" s="203" t="s">
        <v>81</v>
      </c>
    </row>
    <row r="186" spans="2:65" s="25" customFormat="1" ht="16.5" customHeight="1" x14ac:dyDescent="0.2">
      <c r="B186" s="26"/>
      <c r="C186" s="173" t="s">
        <v>144</v>
      </c>
      <c r="D186" s="173" t="s">
        <v>83</v>
      </c>
      <c r="E186" s="174" t="s">
        <v>139</v>
      </c>
      <c r="F186" s="175" t="s">
        <v>140</v>
      </c>
      <c r="G186" s="176" t="s">
        <v>86</v>
      </c>
      <c r="H186" s="177">
        <v>158</v>
      </c>
      <c r="I186" s="1"/>
      <c r="J186" s="178">
        <f>ROUND(I186*H186,2)</f>
        <v>0</v>
      </c>
      <c r="K186" s="175" t="s">
        <v>87</v>
      </c>
      <c r="L186" s="26"/>
      <c r="M186" s="179" t="s">
        <v>9</v>
      </c>
      <c r="N186" s="180" t="s">
        <v>31</v>
      </c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AR186" s="183" t="s">
        <v>88</v>
      </c>
      <c r="AT186" s="183" t="s">
        <v>83</v>
      </c>
      <c r="AU186" s="183" t="s">
        <v>1</v>
      </c>
      <c r="AY186" s="8" t="s">
        <v>81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8" t="s">
        <v>79</v>
      </c>
      <c r="BK186" s="184">
        <f>ROUND(I186*H186,2)</f>
        <v>0</v>
      </c>
      <c r="BL186" s="8" t="s">
        <v>88</v>
      </c>
      <c r="BM186" s="183" t="s">
        <v>262</v>
      </c>
    </row>
    <row r="187" spans="2:65" s="25" customFormat="1" x14ac:dyDescent="0.2">
      <c r="B187" s="26"/>
      <c r="D187" s="185" t="s">
        <v>90</v>
      </c>
      <c r="F187" s="186" t="s">
        <v>142</v>
      </c>
      <c r="L187" s="26"/>
      <c r="M187" s="187"/>
      <c r="T187" s="70"/>
      <c r="AT187" s="8" t="s">
        <v>90</v>
      </c>
      <c r="AU187" s="8" t="s">
        <v>1</v>
      </c>
    </row>
    <row r="188" spans="2:65" s="188" customFormat="1" ht="11.25" x14ac:dyDescent="0.2">
      <c r="B188" s="189"/>
      <c r="D188" s="185" t="s">
        <v>92</v>
      </c>
      <c r="E188" s="190" t="s">
        <v>9</v>
      </c>
      <c r="F188" s="191" t="s">
        <v>250</v>
      </c>
      <c r="H188" s="190" t="s">
        <v>9</v>
      </c>
      <c r="L188" s="189"/>
      <c r="M188" s="192"/>
      <c r="T188" s="193"/>
      <c r="AT188" s="190" t="s">
        <v>92</v>
      </c>
      <c r="AU188" s="190" t="s">
        <v>1</v>
      </c>
      <c r="AV188" s="188" t="s">
        <v>79</v>
      </c>
      <c r="AW188" s="188" t="s">
        <v>94</v>
      </c>
      <c r="AX188" s="188" t="s">
        <v>80</v>
      </c>
      <c r="AY188" s="190" t="s">
        <v>81</v>
      </c>
    </row>
    <row r="189" spans="2:65" s="194" customFormat="1" ht="11.25" x14ac:dyDescent="0.2">
      <c r="B189" s="195"/>
      <c r="D189" s="185" t="s">
        <v>92</v>
      </c>
      <c r="E189" s="196" t="s">
        <v>9</v>
      </c>
      <c r="F189" s="197" t="s">
        <v>263</v>
      </c>
      <c r="H189" s="198">
        <v>158</v>
      </c>
      <c r="L189" s="195"/>
      <c r="M189" s="199"/>
      <c r="T189" s="200"/>
      <c r="AT189" s="196" t="s">
        <v>92</v>
      </c>
      <c r="AU189" s="196" t="s">
        <v>1</v>
      </c>
      <c r="AV189" s="194" t="s">
        <v>1</v>
      </c>
      <c r="AW189" s="194" t="s">
        <v>94</v>
      </c>
      <c r="AX189" s="194" t="s">
        <v>80</v>
      </c>
      <c r="AY189" s="196" t="s">
        <v>81</v>
      </c>
    </row>
    <row r="190" spans="2:65" s="201" customFormat="1" ht="11.25" x14ac:dyDescent="0.2">
      <c r="B190" s="202"/>
      <c r="D190" s="185" t="s">
        <v>92</v>
      </c>
      <c r="E190" s="203" t="s">
        <v>9</v>
      </c>
      <c r="F190" s="204" t="s">
        <v>97</v>
      </c>
      <c r="H190" s="205">
        <v>158</v>
      </c>
      <c r="L190" s="202"/>
      <c r="M190" s="206"/>
      <c r="T190" s="207"/>
      <c r="AT190" s="203" t="s">
        <v>92</v>
      </c>
      <c r="AU190" s="203" t="s">
        <v>1</v>
      </c>
      <c r="AV190" s="201" t="s">
        <v>88</v>
      </c>
      <c r="AW190" s="201" t="s">
        <v>94</v>
      </c>
      <c r="AX190" s="201" t="s">
        <v>79</v>
      </c>
      <c r="AY190" s="203" t="s">
        <v>81</v>
      </c>
    </row>
    <row r="191" spans="2:65" s="25" customFormat="1" ht="16.5" customHeight="1" x14ac:dyDescent="0.2">
      <c r="B191" s="26"/>
      <c r="C191" s="173" t="s">
        <v>154</v>
      </c>
      <c r="D191" s="173" t="s">
        <v>83</v>
      </c>
      <c r="E191" s="174" t="s">
        <v>145</v>
      </c>
      <c r="F191" s="175" t="s">
        <v>146</v>
      </c>
      <c r="G191" s="176" t="s">
        <v>86</v>
      </c>
      <c r="H191" s="177">
        <v>158</v>
      </c>
      <c r="I191" s="1"/>
      <c r="J191" s="178">
        <f>ROUND(I191*H191,2)</f>
        <v>0</v>
      </c>
      <c r="K191" s="175" t="s">
        <v>87</v>
      </c>
      <c r="L191" s="26"/>
      <c r="M191" s="179" t="s">
        <v>9</v>
      </c>
      <c r="N191" s="180" t="s">
        <v>31</v>
      </c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AR191" s="183" t="s">
        <v>88</v>
      </c>
      <c r="AT191" s="183" t="s">
        <v>83</v>
      </c>
      <c r="AU191" s="183" t="s">
        <v>1</v>
      </c>
      <c r="AY191" s="8" t="s">
        <v>81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8" t="s">
        <v>79</v>
      </c>
      <c r="BK191" s="184">
        <f>ROUND(I191*H191,2)</f>
        <v>0</v>
      </c>
      <c r="BL191" s="8" t="s">
        <v>88</v>
      </c>
      <c r="BM191" s="183" t="s">
        <v>264</v>
      </c>
    </row>
    <row r="192" spans="2:65" s="25" customFormat="1" ht="19.5" x14ac:dyDescent="0.2">
      <c r="B192" s="26"/>
      <c r="D192" s="185" t="s">
        <v>90</v>
      </c>
      <c r="F192" s="186" t="s">
        <v>148</v>
      </c>
      <c r="L192" s="26"/>
      <c r="M192" s="187"/>
      <c r="T192" s="70"/>
      <c r="AT192" s="8" t="s">
        <v>90</v>
      </c>
      <c r="AU192" s="8" t="s">
        <v>1</v>
      </c>
    </row>
    <row r="193" spans="2:65" s="188" customFormat="1" ht="11.25" x14ac:dyDescent="0.2">
      <c r="B193" s="189"/>
      <c r="D193" s="185" t="s">
        <v>92</v>
      </c>
      <c r="E193" s="190" t="s">
        <v>9</v>
      </c>
      <c r="F193" s="191" t="s">
        <v>243</v>
      </c>
      <c r="H193" s="190" t="s">
        <v>9</v>
      </c>
      <c r="L193" s="189"/>
      <c r="M193" s="192"/>
      <c r="T193" s="193"/>
      <c r="AT193" s="190" t="s">
        <v>92</v>
      </c>
      <c r="AU193" s="190" t="s">
        <v>1</v>
      </c>
      <c r="AV193" s="188" t="s">
        <v>79</v>
      </c>
      <c r="AW193" s="188" t="s">
        <v>94</v>
      </c>
      <c r="AX193" s="188" t="s">
        <v>80</v>
      </c>
      <c r="AY193" s="190" t="s">
        <v>81</v>
      </c>
    </row>
    <row r="194" spans="2:65" s="194" customFormat="1" ht="11.25" x14ac:dyDescent="0.2">
      <c r="B194" s="195"/>
      <c r="D194" s="185" t="s">
        <v>92</v>
      </c>
      <c r="E194" s="196" t="s">
        <v>9</v>
      </c>
      <c r="F194" s="197" t="s">
        <v>244</v>
      </c>
      <c r="H194" s="198">
        <v>158</v>
      </c>
      <c r="L194" s="195"/>
      <c r="M194" s="199"/>
      <c r="T194" s="200"/>
      <c r="AT194" s="196" t="s">
        <v>92</v>
      </c>
      <c r="AU194" s="196" t="s">
        <v>1</v>
      </c>
      <c r="AV194" s="194" t="s">
        <v>1</v>
      </c>
      <c r="AW194" s="194" t="s">
        <v>94</v>
      </c>
      <c r="AX194" s="194" t="s">
        <v>80</v>
      </c>
      <c r="AY194" s="196" t="s">
        <v>81</v>
      </c>
    </row>
    <row r="195" spans="2:65" s="201" customFormat="1" ht="11.25" x14ac:dyDescent="0.2">
      <c r="B195" s="202"/>
      <c r="D195" s="185" t="s">
        <v>92</v>
      </c>
      <c r="E195" s="203" t="s">
        <v>9</v>
      </c>
      <c r="F195" s="204" t="s">
        <v>97</v>
      </c>
      <c r="H195" s="205">
        <v>158</v>
      </c>
      <c r="L195" s="202"/>
      <c r="M195" s="206"/>
      <c r="T195" s="207"/>
      <c r="AT195" s="203" t="s">
        <v>92</v>
      </c>
      <c r="AU195" s="203" t="s">
        <v>1</v>
      </c>
      <c r="AV195" s="201" t="s">
        <v>88</v>
      </c>
      <c r="AW195" s="201" t="s">
        <v>94</v>
      </c>
      <c r="AX195" s="201" t="s">
        <v>79</v>
      </c>
      <c r="AY195" s="203" t="s">
        <v>81</v>
      </c>
    </row>
    <row r="196" spans="2:65" s="25" customFormat="1" ht="16.5" customHeight="1" x14ac:dyDescent="0.2">
      <c r="B196" s="26"/>
      <c r="C196" s="173" t="s">
        <v>172</v>
      </c>
      <c r="D196" s="173" t="s">
        <v>83</v>
      </c>
      <c r="E196" s="174" t="s">
        <v>265</v>
      </c>
      <c r="F196" s="175" t="s">
        <v>266</v>
      </c>
      <c r="G196" s="176" t="s">
        <v>86</v>
      </c>
      <c r="H196" s="177">
        <v>334.2</v>
      </c>
      <c r="I196" s="1"/>
      <c r="J196" s="178">
        <f>ROUND(I196*H196,2)</f>
        <v>0</v>
      </c>
      <c r="K196" s="175" t="s">
        <v>87</v>
      </c>
      <c r="L196" s="26"/>
      <c r="M196" s="179" t="s">
        <v>9</v>
      </c>
      <c r="N196" s="180" t="s">
        <v>31</v>
      </c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AR196" s="183" t="s">
        <v>88</v>
      </c>
      <c r="AT196" s="183" t="s">
        <v>83</v>
      </c>
      <c r="AU196" s="183" t="s">
        <v>1</v>
      </c>
      <c r="AY196" s="8" t="s">
        <v>81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8" t="s">
        <v>79</v>
      </c>
      <c r="BK196" s="184">
        <f>ROUND(I196*H196,2)</f>
        <v>0</v>
      </c>
      <c r="BL196" s="8" t="s">
        <v>88</v>
      </c>
      <c r="BM196" s="183" t="s">
        <v>267</v>
      </c>
    </row>
    <row r="197" spans="2:65" s="25" customFormat="1" ht="19.5" x14ac:dyDescent="0.2">
      <c r="B197" s="26"/>
      <c r="D197" s="185" t="s">
        <v>90</v>
      </c>
      <c r="F197" s="186" t="s">
        <v>268</v>
      </c>
      <c r="L197" s="26"/>
      <c r="M197" s="187"/>
      <c r="T197" s="70"/>
      <c r="AT197" s="8" t="s">
        <v>90</v>
      </c>
      <c r="AU197" s="8" t="s">
        <v>1</v>
      </c>
    </row>
    <row r="198" spans="2:65" s="188" customFormat="1" ht="11.25" x14ac:dyDescent="0.2">
      <c r="B198" s="189"/>
      <c r="D198" s="185" t="s">
        <v>92</v>
      </c>
      <c r="E198" s="190" t="s">
        <v>9</v>
      </c>
      <c r="F198" s="191" t="s">
        <v>245</v>
      </c>
      <c r="H198" s="190" t="s">
        <v>9</v>
      </c>
      <c r="L198" s="189"/>
      <c r="M198" s="192"/>
      <c r="T198" s="193"/>
      <c r="AT198" s="190" t="s">
        <v>92</v>
      </c>
      <c r="AU198" s="190" t="s">
        <v>1</v>
      </c>
      <c r="AV198" s="188" t="s">
        <v>79</v>
      </c>
      <c r="AW198" s="188" t="s">
        <v>94</v>
      </c>
      <c r="AX198" s="188" t="s">
        <v>80</v>
      </c>
      <c r="AY198" s="190" t="s">
        <v>81</v>
      </c>
    </row>
    <row r="199" spans="2:65" s="194" customFormat="1" ht="11.25" x14ac:dyDescent="0.2">
      <c r="B199" s="195"/>
      <c r="D199" s="185" t="s">
        <v>92</v>
      </c>
      <c r="E199" s="196" t="s">
        <v>9</v>
      </c>
      <c r="F199" s="197" t="s">
        <v>246</v>
      </c>
      <c r="H199" s="198">
        <v>334.2</v>
      </c>
      <c r="L199" s="195"/>
      <c r="M199" s="199"/>
      <c r="T199" s="200"/>
      <c r="AT199" s="196" t="s">
        <v>92</v>
      </c>
      <c r="AU199" s="196" t="s">
        <v>1</v>
      </c>
      <c r="AV199" s="194" t="s">
        <v>1</v>
      </c>
      <c r="AW199" s="194" t="s">
        <v>94</v>
      </c>
      <c r="AX199" s="194" t="s">
        <v>80</v>
      </c>
      <c r="AY199" s="196" t="s">
        <v>81</v>
      </c>
    </row>
    <row r="200" spans="2:65" s="201" customFormat="1" ht="11.25" x14ac:dyDescent="0.2">
      <c r="B200" s="202"/>
      <c r="D200" s="185" t="s">
        <v>92</v>
      </c>
      <c r="E200" s="203" t="s">
        <v>9</v>
      </c>
      <c r="F200" s="204" t="s">
        <v>97</v>
      </c>
      <c r="H200" s="205">
        <v>334.2</v>
      </c>
      <c r="L200" s="202"/>
      <c r="M200" s="206"/>
      <c r="T200" s="207"/>
      <c r="AT200" s="203" t="s">
        <v>92</v>
      </c>
      <c r="AU200" s="203" t="s">
        <v>1</v>
      </c>
      <c r="AV200" s="201" t="s">
        <v>88</v>
      </c>
      <c r="AW200" s="201" t="s">
        <v>94</v>
      </c>
      <c r="AX200" s="201" t="s">
        <v>79</v>
      </c>
      <c r="AY200" s="203" t="s">
        <v>81</v>
      </c>
    </row>
    <row r="201" spans="2:65" s="25" customFormat="1" ht="16.5" customHeight="1" x14ac:dyDescent="0.2">
      <c r="B201" s="26"/>
      <c r="C201" s="173" t="s">
        <v>107</v>
      </c>
      <c r="D201" s="173" t="s">
        <v>83</v>
      </c>
      <c r="E201" s="174" t="s">
        <v>269</v>
      </c>
      <c r="F201" s="175" t="s">
        <v>270</v>
      </c>
      <c r="G201" s="176" t="s">
        <v>86</v>
      </c>
      <c r="H201" s="177">
        <v>111.4</v>
      </c>
      <c r="I201" s="1"/>
      <c r="J201" s="178">
        <f>ROUND(I201*H201,2)</f>
        <v>0</v>
      </c>
      <c r="K201" s="175" t="s">
        <v>87</v>
      </c>
      <c r="L201" s="26"/>
      <c r="M201" s="179" t="s">
        <v>9</v>
      </c>
      <c r="N201" s="180" t="s">
        <v>31</v>
      </c>
      <c r="P201" s="181">
        <f>O201*H201</f>
        <v>0</v>
      </c>
      <c r="Q201" s="181">
        <v>0.15620000000000001</v>
      </c>
      <c r="R201" s="181">
        <f>Q201*H201</f>
        <v>17.400680000000001</v>
      </c>
      <c r="S201" s="181">
        <v>0</v>
      </c>
      <c r="T201" s="182">
        <f>S201*H201</f>
        <v>0</v>
      </c>
      <c r="AR201" s="183" t="s">
        <v>88</v>
      </c>
      <c r="AT201" s="183" t="s">
        <v>83</v>
      </c>
      <c r="AU201" s="183" t="s">
        <v>1</v>
      </c>
      <c r="AY201" s="8" t="s">
        <v>81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8" t="s">
        <v>79</v>
      </c>
      <c r="BK201" s="184">
        <f>ROUND(I201*H201,2)</f>
        <v>0</v>
      </c>
      <c r="BL201" s="8" t="s">
        <v>88</v>
      </c>
      <c r="BM201" s="183" t="s">
        <v>271</v>
      </c>
    </row>
    <row r="202" spans="2:65" s="25" customFormat="1" x14ac:dyDescent="0.2">
      <c r="B202" s="26"/>
      <c r="D202" s="185" t="s">
        <v>90</v>
      </c>
      <c r="F202" s="186" t="s">
        <v>272</v>
      </c>
      <c r="L202" s="26"/>
      <c r="M202" s="187"/>
      <c r="T202" s="70"/>
      <c r="AT202" s="8" t="s">
        <v>90</v>
      </c>
      <c r="AU202" s="8" t="s">
        <v>1</v>
      </c>
    </row>
    <row r="203" spans="2:65" s="188" customFormat="1" ht="11.25" x14ac:dyDescent="0.2">
      <c r="B203" s="189"/>
      <c r="D203" s="185" t="s">
        <v>92</v>
      </c>
      <c r="E203" s="190" t="s">
        <v>9</v>
      </c>
      <c r="F203" s="191" t="s">
        <v>93</v>
      </c>
      <c r="H203" s="190" t="s">
        <v>9</v>
      </c>
      <c r="L203" s="189"/>
      <c r="M203" s="192"/>
      <c r="T203" s="193"/>
      <c r="AT203" s="190" t="s">
        <v>92</v>
      </c>
      <c r="AU203" s="190" t="s">
        <v>1</v>
      </c>
      <c r="AV203" s="188" t="s">
        <v>79</v>
      </c>
      <c r="AW203" s="188" t="s">
        <v>94</v>
      </c>
      <c r="AX203" s="188" t="s">
        <v>80</v>
      </c>
      <c r="AY203" s="190" t="s">
        <v>81</v>
      </c>
    </row>
    <row r="204" spans="2:65" s="188" customFormat="1" ht="11.25" x14ac:dyDescent="0.2">
      <c r="B204" s="189"/>
      <c r="D204" s="185" t="s">
        <v>92</v>
      </c>
      <c r="E204" s="190" t="s">
        <v>9</v>
      </c>
      <c r="F204" s="191" t="s">
        <v>346</v>
      </c>
      <c r="H204" s="190" t="s">
        <v>9</v>
      </c>
      <c r="L204" s="189"/>
      <c r="M204" s="192"/>
      <c r="T204" s="193"/>
      <c r="AT204" s="190" t="s">
        <v>92</v>
      </c>
      <c r="AU204" s="190" t="s">
        <v>1</v>
      </c>
      <c r="AV204" s="188" t="s">
        <v>79</v>
      </c>
      <c r="AW204" s="188" t="s">
        <v>94</v>
      </c>
      <c r="AX204" s="188" t="s">
        <v>80</v>
      </c>
      <c r="AY204" s="190" t="s">
        <v>81</v>
      </c>
    </row>
    <row r="205" spans="2:65" s="194" customFormat="1" ht="11.25" x14ac:dyDescent="0.2">
      <c r="B205" s="195"/>
      <c r="D205" s="185" t="s">
        <v>92</v>
      </c>
      <c r="E205" s="196" t="s">
        <v>9</v>
      </c>
      <c r="F205" s="197" t="s">
        <v>273</v>
      </c>
      <c r="H205" s="198">
        <v>111.4</v>
      </c>
      <c r="L205" s="195"/>
      <c r="M205" s="199"/>
      <c r="T205" s="200"/>
      <c r="AT205" s="196" t="s">
        <v>92</v>
      </c>
      <c r="AU205" s="196" t="s">
        <v>1</v>
      </c>
      <c r="AV205" s="194" t="s">
        <v>1</v>
      </c>
      <c r="AW205" s="194" t="s">
        <v>94</v>
      </c>
      <c r="AX205" s="194" t="s">
        <v>80</v>
      </c>
      <c r="AY205" s="196" t="s">
        <v>81</v>
      </c>
    </row>
    <row r="206" spans="2:65" s="201" customFormat="1" ht="11.25" x14ac:dyDescent="0.2">
      <c r="B206" s="202"/>
      <c r="D206" s="185" t="s">
        <v>92</v>
      </c>
      <c r="E206" s="203" t="s">
        <v>9</v>
      </c>
      <c r="F206" s="204" t="s">
        <v>97</v>
      </c>
      <c r="H206" s="205">
        <v>111.4</v>
      </c>
      <c r="L206" s="202"/>
      <c r="M206" s="206"/>
      <c r="T206" s="207"/>
      <c r="AT206" s="203" t="s">
        <v>92</v>
      </c>
      <c r="AU206" s="203" t="s">
        <v>1</v>
      </c>
      <c r="AV206" s="201" t="s">
        <v>88</v>
      </c>
      <c r="AW206" s="201" t="s">
        <v>94</v>
      </c>
      <c r="AX206" s="201" t="s">
        <v>79</v>
      </c>
      <c r="AY206" s="203" t="s">
        <v>81</v>
      </c>
    </row>
    <row r="207" spans="2:65" s="25" customFormat="1" ht="16.5" customHeight="1" x14ac:dyDescent="0.2">
      <c r="B207" s="26"/>
      <c r="C207" s="173" t="s">
        <v>160</v>
      </c>
      <c r="D207" s="173" t="s">
        <v>83</v>
      </c>
      <c r="E207" s="174" t="s">
        <v>150</v>
      </c>
      <c r="F207" s="175" t="s">
        <v>151</v>
      </c>
      <c r="G207" s="176" t="s">
        <v>86</v>
      </c>
      <c r="H207" s="177">
        <v>1272</v>
      </c>
      <c r="I207" s="1"/>
      <c r="J207" s="178">
        <f>ROUND(I207*H207,2)</f>
        <v>0</v>
      </c>
      <c r="K207" s="175" t="s">
        <v>87</v>
      </c>
      <c r="L207" s="26"/>
      <c r="M207" s="179" t="s">
        <v>9</v>
      </c>
      <c r="N207" s="180" t="s">
        <v>31</v>
      </c>
      <c r="P207" s="181">
        <f>O207*H207</f>
        <v>0</v>
      </c>
      <c r="Q207" s="181">
        <v>0</v>
      </c>
      <c r="R207" s="181">
        <f>Q207*H207</f>
        <v>0</v>
      </c>
      <c r="S207" s="181">
        <v>0</v>
      </c>
      <c r="T207" s="182">
        <f>S207*H207</f>
        <v>0</v>
      </c>
      <c r="AR207" s="183" t="s">
        <v>88</v>
      </c>
      <c r="AT207" s="183" t="s">
        <v>83</v>
      </c>
      <c r="AU207" s="183" t="s">
        <v>1</v>
      </c>
      <c r="AY207" s="8" t="s">
        <v>81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8" t="s">
        <v>79</v>
      </c>
      <c r="BK207" s="184">
        <f>ROUND(I207*H207,2)</f>
        <v>0</v>
      </c>
      <c r="BL207" s="8" t="s">
        <v>88</v>
      </c>
      <c r="BM207" s="183" t="s">
        <v>274</v>
      </c>
    </row>
    <row r="208" spans="2:65" s="25" customFormat="1" x14ac:dyDescent="0.2">
      <c r="B208" s="26"/>
      <c r="D208" s="185" t="s">
        <v>90</v>
      </c>
      <c r="F208" s="186" t="s">
        <v>153</v>
      </c>
      <c r="L208" s="26"/>
      <c r="M208" s="187"/>
      <c r="T208" s="70"/>
      <c r="AT208" s="8" t="s">
        <v>90</v>
      </c>
      <c r="AU208" s="8" t="s">
        <v>1</v>
      </c>
    </row>
    <row r="209" spans="2:65" s="188" customFormat="1" ht="11.25" x14ac:dyDescent="0.2">
      <c r="B209" s="189"/>
      <c r="D209" s="185" t="s">
        <v>92</v>
      </c>
      <c r="E209" s="190" t="s">
        <v>9</v>
      </c>
      <c r="F209" s="191" t="s">
        <v>243</v>
      </c>
      <c r="H209" s="190" t="s">
        <v>9</v>
      </c>
      <c r="L209" s="189"/>
      <c r="M209" s="192"/>
      <c r="T209" s="193"/>
      <c r="AT209" s="190" t="s">
        <v>92</v>
      </c>
      <c r="AU209" s="190" t="s">
        <v>1</v>
      </c>
      <c r="AV209" s="188" t="s">
        <v>79</v>
      </c>
      <c r="AW209" s="188" t="s">
        <v>94</v>
      </c>
      <c r="AX209" s="188" t="s">
        <v>80</v>
      </c>
      <c r="AY209" s="190" t="s">
        <v>81</v>
      </c>
    </row>
    <row r="210" spans="2:65" s="194" customFormat="1" ht="11.25" x14ac:dyDescent="0.2">
      <c r="B210" s="195"/>
      <c r="D210" s="185" t="s">
        <v>92</v>
      </c>
      <c r="E210" s="196" t="s">
        <v>9</v>
      </c>
      <c r="F210" s="197" t="s">
        <v>244</v>
      </c>
      <c r="H210" s="198">
        <v>158</v>
      </c>
      <c r="L210" s="195"/>
      <c r="M210" s="199"/>
      <c r="T210" s="200"/>
      <c r="AT210" s="196" t="s">
        <v>92</v>
      </c>
      <c r="AU210" s="196" t="s">
        <v>1</v>
      </c>
      <c r="AV210" s="194" t="s">
        <v>1</v>
      </c>
      <c r="AW210" s="194" t="s">
        <v>94</v>
      </c>
      <c r="AX210" s="194" t="s">
        <v>80</v>
      </c>
      <c r="AY210" s="196" t="s">
        <v>81</v>
      </c>
    </row>
    <row r="211" spans="2:65" s="188" customFormat="1" ht="11.25" x14ac:dyDescent="0.2">
      <c r="B211" s="189"/>
      <c r="D211" s="185" t="s">
        <v>92</v>
      </c>
      <c r="E211" s="190" t="s">
        <v>9</v>
      </c>
      <c r="F211" s="191" t="s">
        <v>275</v>
      </c>
      <c r="H211" s="190" t="s">
        <v>9</v>
      </c>
      <c r="L211" s="189"/>
      <c r="M211" s="192"/>
      <c r="T211" s="193"/>
      <c r="AT211" s="190" t="s">
        <v>92</v>
      </c>
      <c r="AU211" s="190" t="s">
        <v>1</v>
      </c>
      <c r="AV211" s="188" t="s">
        <v>79</v>
      </c>
      <c r="AW211" s="188" t="s">
        <v>94</v>
      </c>
      <c r="AX211" s="188" t="s">
        <v>80</v>
      </c>
      <c r="AY211" s="190" t="s">
        <v>81</v>
      </c>
    </row>
    <row r="212" spans="2:65" s="194" customFormat="1" ht="11.25" x14ac:dyDescent="0.2">
      <c r="B212" s="195"/>
      <c r="D212" s="185" t="s">
        <v>92</v>
      </c>
      <c r="E212" s="196" t="s">
        <v>9</v>
      </c>
      <c r="F212" s="197" t="s">
        <v>276</v>
      </c>
      <c r="H212" s="198">
        <v>1114</v>
      </c>
      <c r="L212" s="195"/>
      <c r="M212" s="199"/>
      <c r="T212" s="200"/>
      <c r="AT212" s="196" t="s">
        <v>92</v>
      </c>
      <c r="AU212" s="196" t="s">
        <v>1</v>
      </c>
      <c r="AV212" s="194" t="s">
        <v>1</v>
      </c>
      <c r="AW212" s="194" t="s">
        <v>94</v>
      </c>
      <c r="AX212" s="194" t="s">
        <v>80</v>
      </c>
      <c r="AY212" s="196" t="s">
        <v>81</v>
      </c>
    </row>
    <row r="213" spans="2:65" s="201" customFormat="1" ht="11.25" x14ac:dyDescent="0.2">
      <c r="B213" s="202"/>
      <c r="D213" s="185" t="s">
        <v>92</v>
      </c>
      <c r="E213" s="203" t="s">
        <v>9</v>
      </c>
      <c r="F213" s="204" t="s">
        <v>97</v>
      </c>
      <c r="H213" s="205">
        <v>1272</v>
      </c>
      <c r="L213" s="202"/>
      <c r="M213" s="206"/>
      <c r="T213" s="207"/>
      <c r="AT213" s="203" t="s">
        <v>92</v>
      </c>
      <c r="AU213" s="203" t="s">
        <v>1</v>
      </c>
      <c r="AV213" s="201" t="s">
        <v>88</v>
      </c>
      <c r="AW213" s="201" t="s">
        <v>94</v>
      </c>
      <c r="AX213" s="201" t="s">
        <v>79</v>
      </c>
      <c r="AY213" s="203" t="s">
        <v>81</v>
      </c>
    </row>
    <row r="214" spans="2:65" s="25" customFormat="1" ht="21.75" customHeight="1" x14ac:dyDescent="0.2">
      <c r="B214" s="26"/>
      <c r="C214" s="173" t="s">
        <v>179</v>
      </c>
      <c r="D214" s="173" t="s">
        <v>83</v>
      </c>
      <c r="E214" s="174" t="s">
        <v>155</v>
      </c>
      <c r="F214" s="175" t="s">
        <v>156</v>
      </c>
      <c r="G214" s="176" t="s">
        <v>86</v>
      </c>
      <c r="H214" s="177">
        <v>158</v>
      </c>
      <c r="I214" s="1"/>
      <c r="J214" s="178">
        <f>ROUND(I214*H214,2)</f>
        <v>0</v>
      </c>
      <c r="K214" s="175" t="s">
        <v>87</v>
      </c>
      <c r="L214" s="26"/>
      <c r="M214" s="179" t="s">
        <v>9</v>
      </c>
      <c r="N214" s="180" t="s">
        <v>31</v>
      </c>
      <c r="P214" s="181">
        <f>O214*H214</f>
        <v>0</v>
      </c>
      <c r="Q214" s="181">
        <v>0</v>
      </c>
      <c r="R214" s="181">
        <f>Q214*H214</f>
        <v>0</v>
      </c>
      <c r="S214" s="181">
        <v>0</v>
      </c>
      <c r="T214" s="182">
        <f>S214*H214</f>
        <v>0</v>
      </c>
      <c r="AR214" s="183" t="s">
        <v>88</v>
      </c>
      <c r="AT214" s="183" t="s">
        <v>83</v>
      </c>
      <c r="AU214" s="183" t="s">
        <v>1</v>
      </c>
      <c r="AY214" s="8" t="s">
        <v>81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8" t="s">
        <v>79</v>
      </c>
      <c r="BK214" s="184">
        <f>ROUND(I214*H214,2)</f>
        <v>0</v>
      </c>
      <c r="BL214" s="8" t="s">
        <v>88</v>
      </c>
      <c r="BM214" s="183" t="s">
        <v>277</v>
      </c>
    </row>
    <row r="215" spans="2:65" s="25" customFormat="1" ht="19.5" x14ac:dyDescent="0.2">
      <c r="B215" s="26"/>
      <c r="D215" s="185" t="s">
        <v>90</v>
      </c>
      <c r="F215" s="186" t="s">
        <v>158</v>
      </c>
      <c r="L215" s="26"/>
      <c r="M215" s="187"/>
      <c r="T215" s="70"/>
      <c r="AT215" s="8" t="s">
        <v>90</v>
      </c>
      <c r="AU215" s="8" t="s">
        <v>1</v>
      </c>
    </row>
    <row r="216" spans="2:65" s="188" customFormat="1" ht="11.25" x14ac:dyDescent="0.2">
      <c r="B216" s="189"/>
      <c r="D216" s="185" t="s">
        <v>92</v>
      </c>
      <c r="E216" s="190" t="s">
        <v>9</v>
      </c>
      <c r="F216" s="191" t="s">
        <v>243</v>
      </c>
      <c r="H216" s="190" t="s">
        <v>9</v>
      </c>
      <c r="L216" s="189"/>
      <c r="M216" s="192"/>
      <c r="T216" s="193"/>
      <c r="AT216" s="190" t="s">
        <v>92</v>
      </c>
      <c r="AU216" s="190" t="s">
        <v>1</v>
      </c>
      <c r="AV216" s="188" t="s">
        <v>79</v>
      </c>
      <c r="AW216" s="188" t="s">
        <v>94</v>
      </c>
      <c r="AX216" s="188" t="s">
        <v>80</v>
      </c>
      <c r="AY216" s="190" t="s">
        <v>81</v>
      </c>
    </row>
    <row r="217" spans="2:65" s="194" customFormat="1" ht="11.25" x14ac:dyDescent="0.2">
      <c r="B217" s="195"/>
      <c r="D217" s="185" t="s">
        <v>92</v>
      </c>
      <c r="E217" s="196" t="s">
        <v>9</v>
      </c>
      <c r="F217" s="197" t="s">
        <v>244</v>
      </c>
      <c r="H217" s="198">
        <v>158</v>
      </c>
      <c r="L217" s="195"/>
      <c r="M217" s="199"/>
      <c r="T217" s="200"/>
      <c r="AT217" s="196" t="s">
        <v>92</v>
      </c>
      <c r="AU217" s="196" t="s">
        <v>1</v>
      </c>
      <c r="AV217" s="194" t="s">
        <v>1</v>
      </c>
      <c r="AW217" s="194" t="s">
        <v>94</v>
      </c>
      <c r="AX217" s="194" t="s">
        <v>80</v>
      </c>
      <c r="AY217" s="196" t="s">
        <v>81</v>
      </c>
    </row>
    <row r="218" spans="2:65" s="201" customFormat="1" ht="11.25" x14ac:dyDescent="0.2">
      <c r="B218" s="202"/>
      <c r="D218" s="185" t="s">
        <v>92</v>
      </c>
      <c r="E218" s="203" t="s">
        <v>9</v>
      </c>
      <c r="F218" s="204" t="s">
        <v>97</v>
      </c>
      <c r="H218" s="205">
        <v>158</v>
      </c>
      <c r="L218" s="202"/>
      <c r="M218" s="206"/>
      <c r="T218" s="207"/>
      <c r="AT218" s="203" t="s">
        <v>92</v>
      </c>
      <c r="AU218" s="203" t="s">
        <v>1</v>
      </c>
      <c r="AV218" s="201" t="s">
        <v>88</v>
      </c>
      <c r="AW218" s="201" t="s">
        <v>94</v>
      </c>
      <c r="AX218" s="201" t="s">
        <v>79</v>
      </c>
      <c r="AY218" s="203" t="s">
        <v>81</v>
      </c>
    </row>
    <row r="219" spans="2:65" s="25" customFormat="1" ht="21.75" customHeight="1" x14ac:dyDescent="0.2">
      <c r="B219" s="26"/>
      <c r="C219" s="173" t="s">
        <v>184</v>
      </c>
      <c r="D219" s="173" t="s">
        <v>83</v>
      </c>
      <c r="E219" s="174" t="s">
        <v>278</v>
      </c>
      <c r="F219" s="175" t="s">
        <v>279</v>
      </c>
      <c r="G219" s="176" t="s">
        <v>86</v>
      </c>
      <c r="H219" s="177">
        <v>1114</v>
      </c>
      <c r="I219" s="1"/>
      <c r="J219" s="178">
        <f>ROUND(I219*H219,2)</f>
        <v>0</v>
      </c>
      <c r="K219" s="175" t="s">
        <v>87</v>
      </c>
      <c r="L219" s="26"/>
      <c r="M219" s="179" t="s">
        <v>9</v>
      </c>
      <c r="N219" s="180" t="s">
        <v>31</v>
      </c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AR219" s="183" t="s">
        <v>88</v>
      </c>
      <c r="AT219" s="183" t="s">
        <v>83</v>
      </c>
      <c r="AU219" s="183" t="s">
        <v>1</v>
      </c>
      <c r="AY219" s="8" t="s">
        <v>81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8" t="s">
        <v>79</v>
      </c>
      <c r="BK219" s="184">
        <f>ROUND(I219*H219,2)</f>
        <v>0</v>
      </c>
      <c r="BL219" s="8" t="s">
        <v>88</v>
      </c>
      <c r="BM219" s="183" t="s">
        <v>280</v>
      </c>
    </row>
    <row r="220" spans="2:65" s="25" customFormat="1" ht="19.5" x14ac:dyDescent="0.2">
      <c r="B220" s="26"/>
      <c r="D220" s="185" t="s">
        <v>90</v>
      </c>
      <c r="F220" s="186" t="s">
        <v>281</v>
      </c>
      <c r="L220" s="26"/>
      <c r="M220" s="187"/>
      <c r="T220" s="70"/>
      <c r="AT220" s="8" t="s">
        <v>90</v>
      </c>
      <c r="AU220" s="8" t="s">
        <v>1</v>
      </c>
    </row>
    <row r="221" spans="2:65" s="188" customFormat="1" ht="11.25" x14ac:dyDescent="0.2">
      <c r="B221" s="189"/>
      <c r="D221" s="185" t="s">
        <v>92</v>
      </c>
      <c r="E221" s="190" t="s">
        <v>9</v>
      </c>
      <c r="F221" s="191" t="s">
        <v>282</v>
      </c>
      <c r="H221" s="190" t="s">
        <v>9</v>
      </c>
      <c r="L221" s="189"/>
      <c r="M221" s="192"/>
      <c r="T221" s="193"/>
      <c r="AT221" s="190" t="s">
        <v>92</v>
      </c>
      <c r="AU221" s="190" t="s">
        <v>1</v>
      </c>
      <c r="AV221" s="188" t="s">
        <v>79</v>
      </c>
      <c r="AW221" s="188" t="s">
        <v>94</v>
      </c>
      <c r="AX221" s="188" t="s">
        <v>80</v>
      </c>
      <c r="AY221" s="190" t="s">
        <v>81</v>
      </c>
    </row>
    <row r="222" spans="2:65" s="194" customFormat="1" ht="11.25" x14ac:dyDescent="0.2">
      <c r="B222" s="195"/>
      <c r="D222" s="185" t="s">
        <v>92</v>
      </c>
      <c r="E222" s="196" t="s">
        <v>9</v>
      </c>
      <c r="F222" s="197" t="s">
        <v>276</v>
      </c>
      <c r="H222" s="198">
        <v>1114</v>
      </c>
      <c r="L222" s="195"/>
      <c r="M222" s="199"/>
      <c r="T222" s="200"/>
      <c r="AT222" s="196" t="s">
        <v>92</v>
      </c>
      <c r="AU222" s="196" t="s">
        <v>1</v>
      </c>
      <c r="AV222" s="194" t="s">
        <v>1</v>
      </c>
      <c r="AW222" s="194" t="s">
        <v>94</v>
      </c>
      <c r="AX222" s="194" t="s">
        <v>80</v>
      </c>
      <c r="AY222" s="196" t="s">
        <v>81</v>
      </c>
    </row>
    <row r="223" spans="2:65" s="201" customFormat="1" ht="11.25" x14ac:dyDescent="0.2">
      <c r="B223" s="202"/>
      <c r="D223" s="185" t="s">
        <v>92</v>
      </c>
      <c r="E223" s="203" t="s">
        <v>9</v>
      </c>
      <c r="F223" s="204" t="s">
        <v>97</v>
      </c>
      <c r="H223" s="205">
        <v>1114</v>
      </c>
      <c r="L223" s="202"/>
      <c r="M223" s="206"/>
      <c r="T223" s="207"/>
      <c r="AT223" s="203" t="s">
        <v>92</v>
      </c>
      <c r="AU223" s="203" t="s">
        <v>1</v>
      </c>
      <c r="AV223" s="201" t="s">
        <v>88</v>
      </c>
      <c r="AW223" s="201" t="s">
        <v>94</v>
      </c>
      <c r="AX223" s="201" t="s">
        <v>79</v>
      </c>
      <c r="AY223" s="203" t="s">
        <v>81</v>
      </c>
    </row>
    <row r="224" spans="2:65" s="161" customFormat="1" ht="22.9" customHeight="1" x14ac:dyDescent="0.2">
      <c r="B224" s="162"/>
      <c r="D224" s="163" t="s">
        <v>76</v>
      </c>
      <c r="E224" s="171" t="s">
        <v>138</v>
      </c>
      <c r="F224" s="171" t="s">
        <v>283</v>
      </c>
      <c r="J224" s="172">
        <f>BK224</f>
        <v>0</v>
      </c>
      <c r="L224" s="162"/>
      <c r="M224" s="166"/>
      <c r="P224" s="167">
        <f>SUM(P225:P227)</f>
        <v>0</v>
      </c>
      <c r="R224" s="167">
        <f>SUM(R225:R227)</f>
        <v>0.42080000000000001</v>
      </c>
      <c r="T224" s="168">
        <f>SUM(T225:T227)</f>
        <v>0</v>
      </c>
      <c r="AR224" s="163" t="s">
        <v>79</v>
      </c>
      <c r="AT224" s="169" t="s">
        <v>76</v>
      </c>
      <c r="AU224" s="169" t="s">
        <v>79</v>
      </c>
      <c r="AY224" s="163" t="s">
        <v>81</v>
      </c>
      <c r="BK224" s="170">
        <f>SUM(BK225:BK227)</f>
        <v>0</v>
      </c>
    </row>
    <row r="225" spans="2:65" s="25" customFormat="1" ht="16.5" customHeight="1" x14ac:dyDescent="0.2">
      <c r="B225" s="26"/>
      <c r="C225" s="173" t="s">
        <v>190</v>
      </c>
      <c r="D225" s="173" t="s">
        <v>83</v>
      </c>
      <c r="E225" s="174" t="s">
        <v>284</v>
      </c>
      <c r="F225" s="175" t="s">
        <v>285</v>
      </c>
      <c r="G225" s="176" t="s">
        <v>286</v>
      </c>
      <c r="H225" s="177">
        <v>1</v>
      </c>
      <c r="I225" s="1"/>
      <c r="J225" s="178">
        <f>ROUND(I225*H225,2)</f>
        <v>0</v>
      </c>
      <c r="K225" s="175" t="s">
        <v>287</v>
      </c>
      <c r="L225" s="26"/>
      <c r="M225" s="179" t="s">
        <v>9</v>
      </c>
      <c r="N225" s="180" t="s">
        <v>31</v>
      </c>
      <c r="P225" s="181">
        <f>O225*H225</f>
        <v>0</v>
      </c>
      <c r="Q225" s="181">
        <v>0.42080000000000001</v>
      </c>
      <c r="R225" s="181">
        <f>Q225*H225</f>
        <v>0.42080000000000001</v>
      </c>
      <c r="S225" s="181">
        <v>0</v>
      </c>
      <c r="T225" s="182">
        <f>S225*H225</f>
        <v>0</v>
      </c>
      <c r="AR225" s="183" t="s">
        <v>88</v>
      </c>
      <c r="AT225" s="183" t="s">
        <v>83</v>
      </c>
      <c r="AU225" s="183" t="s">
        <v>1</v>
      </c>
      <c r="AY225" s="8" t="s">
        <v>81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8" t="s">
        <v>79</v>
      </c>
      <c r="BK225" s="184">
        <f>ROUND(I225*H225,2)</f>
        <v>0</v>
      </c>
      <c r="BL225" s="8" t="s">
        <v>88</v>
      </c>
      <c r="BM225" s="183" t="s">
        <v>288</v>
      </c>
    </row>
    <row r="226" spans="2:65" s="25" customFormat="1" x14ac:dyDescent="0.2">
      <c r="B226" s="26"/>
      <c r="D226" s="185" t="s">
        <v>90</v>
      </c>
      <c r="F226" s="186" t="s">
        <v>285</v>
      </c>
      <c r="L226" s="26"/>
      <c r="M226" s="187"/>
      <c r="T226" s="70"/>
      <c r="AT226" s="8" t="s">
        <v>90</v>
      </c>
      <c r="AU226" s="8" t="s">
        <v>1</v>
      </c>
    </row>
    <row r="227" spans="2:65" s="194" customFormat="1" ht="11.25" x14ac:dyDescent="0.2">
      <c r="B227" s="195"/>
      <c r="D227" s="185" t="s">
        <v>92</v>
      </c>
      <c r="E227" s="196" t="s">
        <v>9</v>
      </c>
      <c r="F227" s="197" t="s">
        <v>79</v>
      </c>
      <c r="H227" s="198">
        <v>1</v>
      </c>
      <c r="L227" s="195"/>
      <c r="M227" s="199"/>
      <c r="T227" s="200"/>
      <c r="AT227" s="196" t="s">
        <v>92</v>
      </c>
      <c r="AU227" s="196" t="s">
        <v>1</v>
      </c>
      <c r="AV227" s="194" t="s">
        <v>1</v>
      </c>
      <c r="AW227" s="194" t="s">
        <v>94</v>
      </c>
      <c r="AX227" s="194" t="s">
        <v>79</v>
      </c>
      <c r="AY227" s="196" t="s">
        <v>81</v>
      </c>
    </row>
    <row r="228" spans="2:65" s="161" customFormat="1" ht="22.9" customHeight="1" x14ac:dyDescent="0.2">
      <c r="B228" s="162"/>
      <c r="D228" s="163" t="s">
        <v>76</v>
      </c>
      <c r="E228" s="171" t="s">
        <v>144</v>
      </c>
      <c r="F228" s="171" t="s">
        <v>159</v>
      </c>
      <c r="J228" s="172">
        <f>BK228</f>
        <v>0</v>
      </c>
      <c r="L228" s="162"/>
      <c r="M228" s="166"/>
      <c r="P228" s="167">
        <f>SUM(P229:P275)</f>
        <v>0</v>
      </c>
      <c r="R228" s="167">
        <f>SUM(R229:R275)</f>
        <v>6.619499999999999E-2</v>
      </c>
      <c r="T228" s="168">
        <f>SUM(T229:T275)</f>
        <v>2.2280000000000002</v>
      </c>
      <c r="AR228" s="163" t="s">
        <v>79</v>
      </c>
      <c r="AT228" s="169" t="s">
        <v>76</v>
      </c>
      <c r="AU228" s="169" t="s">
        <v>79</v>
      </c>
      <c r="AY228" s="163" t="s">
        <v>81</v>
      </c>
      <c r="BK228" s="170">
        <f>SUM(BK229:BK275)</f>
        <v>0</v>
      </c>
    </row>
    <row r="229" spans="2:65" s="25" customFormat="1" ht="16.5" customHeight="1" x14ac:dyDescent="0.2">
      <c r="B229" s="26"/>
      <c r="C229" s="173" t="s">
        <v>196</v>
      </c>
      <c r="D229" s="173" t="s">
        <v>83</v>
      </c>
      <c r="E229" s="174" t="s">
        <v>289</v>
      </c>
      <c r="F229" s="175" t="s">
        <v>290</v>
      </c>
      <c r="G229" s="176" t="s">
        <v>86</v>
      </c>
      <c r="H229" s="177">
        <v>19.5</v>
      </c>
      <c r="I229" s="1"/>
      <c r="J229" s="178">
        <f>ROUND(I229*H229,2)</f>
        <v>0</v>
      </c>
      <c r="K229" s="175" t="s">
        <v>87</v>
      </c>
      <c r="L229" s="26"/>
      <c r="M229" s="179" t="s">
        <v>9</v>
      </c>
      <c r="N229" s="180" t="s">
        <v>31</v>
      </c>
      <c r="P229" s="181">
        <f>O229*H229</f>
        <v>0</v>
      </c>
      <c r="Q229" s="181">
        <v>1.0000000000000001E-5</v>
      </c>
      <c r="R229" s="181">
        <f>Q229*H229</f>
        <v>1.9500000000000002E-4</v>
      </c>
      <c r="S229" s="181">
        <v>0</v>
      </c>
      <c r="T229" s="182">
        <f>S229*H229</f>
        <v>0</v>
      </c>
      <c r="AR229" s="183" t="s">
        <v>88</v>
      </c>
      <c r="AT229" s="183" t="s">
        <v>83</v>
      </c>
      <c r="AU229" s="183" t="s">
        <v>1</v>
      </c>
      <c r="AY229" s="8" t="s">
        <v>81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8" t="s">
        <v>79</v>
      </c>
      <c r="BK229" s="184">
        <f>ROUND(I229*H229,2)</f>
        <v>0</v>
      </c>
      <c r="BL229" s="8" t="s">
        <v>88</v>
      </c>
      <c r="BM229" s="183" t="s">
        <v>291</v>
      </c>
    </row>
    <row r="230" spans="2:65" s="25" customFormat="1" x14ac:dyDescent="0.2">
      <c r="B230" s="26"/>
      <c r="D230" s="185" t="s">
        <v>90</v>
      </c>
      <c r="F230" s="186" t="s">
        <v>292</v>
      </c>
      <c r="L230" s="26"/>
      <c r="M230" s="187"/>
      <c r="T230" s="70"/>
      <c r="AT230" s="8" t="s">
        <v>90</v>
      </c>
      <c r="AU230" s="8" t="s">
        <v>1</v>
      </c>
    </row>
    <row r="231" spans="2:65" s="188" customFormat="1" ht="11.25" x14ac:dyDescent="0.2">
      <c r="B231" s="189"/>
      <c r="D231" s="185" t="s">
        <v>92</v>
      </c>
      <c r="E231" s="190" t="s">
        <v>9</v>
      </c>
      <c r="F231" s="191" t="s">
        <v>293</v>
      </c>
      <c r="H231" s="190" t="s">
        <v>9</v>
      </c>
      <c r="L231" s="189"/>
      <c r="M231" s="192"/>
      <c r="T231" s="193"/>
      <c r="AT231" s="190" t="s">
        <v>92</v>
      </c>
      <c r="AU231" s="190" t="s">
        <v>1</v>
      </c>
      <c r="AV231" s="188" t="s">
        <v>79</v>
      </c>
      <c r="AW231" s="188" t="s">
        <v>94</v>
      </c>
      <c r="AX231" s="188" t="s">
        <v>80</v>
      </c>
      <c r="AY231" s="190" t="s">
        <v>81</v>
      </c>
    </row>
    <row r="232" spans="2:65" s="194" customFormat="1" ht="11.25" x14ac:dyDescent="0.2">
      <c r="B232" s="195"/>
      <c r="D232" s="185" t="s">
        <v>92</v>
      </c>
      <c r="E232" s="196" t="s">
        <v>9</v>
      </c>
      <c r="F232" s="197" t="s">
        <v>294</v>
      </c>
      <c r="H232" s="198">
        <v>19.5</v>
      </c>
      <c r="L232" s="195"/>
      <c r="M232" s="199"/>
      <c r="T232" s="200"/>
      <c r="AT232" s="196" t="s">
        <v>92</v>
      </c>
      <c r="AU232" s="196" t="s">
        <v>1</v>
      </c>
      <c r="AV232" s="194" t="s">
        <v>1</v>
      </c>
      <c r="AW232" s="194" t="s">
        <v>94</v>
      </c>
      <c r="AX232" s="194" t="s">
        <v>80</v>
      </c>
      <c r="AY232" s="196" t="s">
        <v>81</v>
      </c>
    </row>
    <row r="233" spans="2:65" s="201" customFormat="1" ht="11.25" x14ac:dyDescent="0.2">
      <c r="B233" s="202"/>
      <c r="D233" s="185" t="s">
        <v>92</v>
      </c>
      <c r="E233" s="203" t="s">
        <v>9</v>
      </c>
      <c r="F233" s="204" t="s">
        <v>97</v>
      </c>
      <c r="H233" s="205">
        <v>19.5</v>
      </c>
      <c r="L233" s="202"/>
      <c r="M233" s="206"/>
      <c r="T233" s="207"/>
      <c r="AT233" s="203" t="s">
        <v>92</v>
      </c>
      <c r="AU233" s="203" t="s">
        <v>1</v>
      </c>
      <c r="AV233" s="201" t="s">
        <v>88</v>
      </c>
      <c r="AW233" s="201" t="s">
        <v>94</v>
      </c>
      <c r="AX233" s="201" t="s">
        <v>79</v>
      </c>
      <c r="AY233" s="203" t="s">
        <v>81</v>
      </c>
    </row>
    <row r="234" spans="2:65" s="25" customFormat="1" ht="16.5" customHeight="1" x14ac:dyDescent="0.2">
      <c r="B234" s="26"/>
      <c r="C234" s="173" t="s">
        <v>205</v>
      </c>
      <c r="D234" s="173" t="s">
        <v>83</v>
      </c>
      <c r="E234" s="174" t="s">
        <v>295</v>
      </c>
      <c r="F234" s="175" t="s">
        <v>296</v>
      </c>
      <c r="G234" s="176" t="s">
        <v>86</v>
      </c>
      <c r="H234" s="177">
        <v>19.5</v>
      </c>
      <c r="I234" s="1"/>
      <c r="J234" s="178">
        <f>ROUND(I234*H234,2)</f>
        <v>0</v>
      </c>
      <c r="K234" s="175" t="s">
        <v>87</v>
      </c>
      <c r="L234" s="26"/>
      <c r="M234" s="179" t="s">
        <v>9</v>
      </c>
      <c r="N234" s="180" t="s">
        <v>31</v>
      </c>
      <c r="P234" s="181">
        <f>O234*H234</f>
        <v>0</v>
      </c>
      <c r="Q234" s="181">
        <v>1.1999999999999999E-3</v>
      </c>
      <c r="R234" s="181">
        <f>Q234*H234</f>
        <v>2.3399999999999997E-2</v>
      </c>
      <c r="S234" s="181">
        <v>0</v>
      </c>
      <c r="T234" s="182">
        <f>S234*H234</f>
        <v>0</v>
      </c>
      <c r="AR234" s="183" t="s">
        <v>88</v>
      </c>
      <c r="AT234" s="183" t="s">
        <v>83</v>
      </c>
      <c r="AU234" s="183" t="s">
        <v>1</v>
      </c>
      <c r="AY234" s="8" t="s">
        <v>81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8" t="s">
        <v>79</v>
      </c>
      <c r="BK234" s="184">
        <f>ROUND(I234*H234,2)</f>
        <v>0</v>
      </c>
      <c r="BL234" s="8" t="s">
        <v>88</v>
      </c>
      <c r="BM234" s="183" t="s">
        <v>297</v>
      </c>
    </row>
    <row r="235" spans="2:65" s="25" customFormat="1" x14ac:dyDescent="0.2">
      <c r="B235" s="26"/>
      <c r="D235" s="185" t="s">
        <v>90</v>
      </c>
      <c r="F235" s="186" t="s">
        <v>298</v>
      </c>
      <c r="L235" s="26"/>
      <c r="M235" s="187"/>
      <c r="T235" s="70"/>
      <c r="AT235" s="8" t="s">
        <v>90</v>
      </c>
      <c r="AU235" s="8" t="s">
        <v>1</v>
      </c>
    </row>
    <row r="236" spans="2:65" s="188" customFormat="1" ht="11.25" x14ac:dyDescent="0.2">
      <c r="B236" s="189"/>
      <c r="D236" s="185" t="s">
        <v>92</v>
      </c>
      <c r="E236" s="190" t="s">
        <v>9</v>
      </c>
      <c r="F236" s="191" t="s">
        <v>293</v>
      </c>
      <c r="H236" s="190" t="s">
        <v>9</v>
      </c>
      <c r="L236" s="189"/>
      <c r="M236" s="192"/>
      <c r="T236" s="193"/>
      <c r="AT236" s="190" t="s">
        <v>92</v>
      </c>
      <c r="AU236" s="190" t="s">
        <v>1</v>
      </c>
      <c r="AV236" s="188" t="s">
        <v>79</v>
      </c>
      <c r="AW236" s="188" t="s">
        <v>94</v>
      </c>
      <c r="AX236" s="188" t="s">
        <v>80</v>
      </c>
      <c r="AY236" s="190" t="s">
        <v>81</v>
      </c>
    </row>
    <row r="237" spans="2:65" s="194" customFormat="1" ht="11.25" x14ac:dyDescent="0.2">
      <c r="B237" s="195"/>
      <c r="D237" s="185" t="s">
        <v>92</v>
      </c>
      <c r="E237" s="196" t="s">
        <v>9</v>
      </c>
      <c r="F237" s="197" t="s">
        <v>294</v>
      </c>
      <c r="H237" s="198">
        <v>19.5</v>
      </c>
      <c r="L237" s="195"/>
      <c r="M237" s="199"/>
      <c r="T237" s="200"/>
      <c r="AT237" s="196" t="s">
        <v>92</v>
      </c>
      <c r="AU237" s="196" t="s">
        <v>1</v>
      </c>
      <c r="AV237" s="194" t="s">
        <v>1</v>
      </c>
      <c r="AW237" s="194" t="s">
        <v>94</v>
      </c>
      <c r="AX237" s="194" t="s">
        <v>80</v>
      </c>
      <c r="AY237" s="196" t="s">
        <v>81</v>
      </c>
    </row>
    <row r="238" spans="2:65" s="201" customFormat="1" ht="11.25" x14ac:dyDescent="0.2">
      <c r="B238" s="202"/>
      <c r="D238" s="185" t="s">
        <v>92</v>
      </c>
      <c r="E238" s="203" t="s">
        <v>9</v>
      </c>
      <c r="F238" s="204" t="s">
        <v>97</v>
      </c>
      <c r="H238" s="205">
        <v>19.5</v>
      </c>
      <c r="L238" s="202"/>
      <c r="M238" s="206"/>
      <c r="T238" s="207"/>
      <c r="AT238" s="203" t="s">
        <v>92</v>
      </c>
      <c r="AU238" s="203" t="s">
        <v>1</v>
      </c>
      <c r="AV238" s="201" t="s">
        <v>88</v>
      </c>
      <c r="AW238" s="201" t="s">
        <v>94</v>
      </c>
      <c r="AX238" s="201" t="s">
        <v>79</v>
      </c>
      <c r="AY238" s="203" t="s">
        <v>81</v>
      </c>
    </row>
    <row r="239" spans="2:65" s="25" customFormat="1" ht="16.5" customHeight="1" x14ac:dyDescent="0.2">
      <c r="B239" s="26"/>
      <c r="C239" s="173" t="s">
        <v>211</v>
      </c>
      <c r="D239" s="173" t="s">
        <v>83</v>
      </c>
      <c r="E239" s="174" t="s">
        <v>299</v>
      </c>
      <c r="F239" s="175" t="s">
        <v>300</v>
      </c>
      <c r="G239" s="176" t="s">
        <v>86</v>
      </c>
      <c r="H239" s="177">
        <v>19.5</v>
      </c>
      <c r="I239" s="1"/>
      <c r="J239" s="178">
        <f>ROUND(I239*H239,2)</f>
        <v>0</v>
      </c>
      <c r="K239" s="175" t="s">
        <v>87</v>
      </c>
      <c r="L239" s="26"/>
      <c r="M239" s="179" t="s">
        <v>9</v>
      </c>
      <c r="N239" s="180" t="s">
        <v>31</v>
      </c>
      <c r="P239" s="181">
        <f>O239*H239</f>
        <v>0</v>
      </c>
      <c r="Q239" s="181">
        <v>1.6000000000000001E-3</v>
      </c>
      <c r="R239" s="181">
        <f>Q239*H239</f>
        <v>3.1200000000000002E-2</v>
      </c>
      <c r="S239" s="181">
        <v>0</v>
      </c>
      <c r="T239" s="182">
        <f>S239*H239</f>
        <v>0</v>
      </c>
      <c r="AR239" s="183" t="s">
        <v>88</v>
      </c>
      <c r="AT239" s="183" t="s">
        <v>83</v>
      </c>
      <c r="AU239" s="183" t="s">
        <v>1</v>
      </c>
      <c r="AY239" s="8" t="s">
        <v>81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8" t="s">
        <v>79</v>
      </c>
      <c r="BK239" s="184">
        <f>ROUND(I239*H239,2)</f>
        <v>0</v>
      </c>
      <c r="BL239" s="8" t="s">
        <v>88</v>
      </c>
      <c r="BM239" s="183" t="s">
        <v>301</v>
      </c>
    </row>
    <row r="240" spans="2:65" s="25" customFormat="1" x14ac:dyDescent="0.2">
      <c r="B240" s="26"/>
      <c r="D240" s="185" t="s">
        <v>90</v>
      </c>
      <c r="F240" s="186" t="s">
        <v>302</v>
      </c>
      <c r="L240" s="26"/>
      <c r="M240" s="187"/>
      <c r="T240" s="70"/>
      <c r="AT240" s="8" t="s">
        <v>90</v>
      </c>
      <c r="AU240" s="8" t="s">
        <v>1</v>
      </c>
    </row>
    <row r="241" spans="2:65" s="188" customFormat="1" ht="11.25" x14ac:dyDescent="0.2">
      <c r="B241" s="189"/>
      <c r="D241" s="185" t="s">
        <v>92</v>
      </c>
      <c r="E241" s="190" t="s">
        <v>9</v>
      </c>
      <c r="F241" s="191" t="s">
        <v>293</v>
      </c>
      <c r="H241" s="190" t="s">
        <v>9</v>
      </c>
      <c r="L241" s="189"/>
      <c r="M241" s="192"/>
      <c r="T241" s="193"/>
      <c r="AT241" s="190" t="s">
        <v>92</v>
      </c>
      <c r="AU241" s="190" t="s">
        <v>1</v>
      </c>
      <c r="AV241" s="188" t="s">
        <v>79</v>
      </c>
      <c r="AW241" s="188" t="s">
        <v>94</v>
      </c>
      <c r="AX241" s="188" t="s">
        <v>80</v>
      </c>
      <c r="AY241" s="190" t="s">
        <v>81</v>
      </c>
    </row>
    <row r="242" spans="2:65" s="194" customFormat="1" ht="11.25" x14ac:dyDescent="0.2">
      <c r="B242" s="195"/>
      <c r="D242" s="185" t="s">
        <v>92</v>
      </c>
      <c r="E242" s="196" t="s">
        <v>9</v>
      </c>
      <c r="F242" s="197" t="s">
        <v>294</v>
      </c>
      <c r="H242" s="198">
        <v>19.5</v>
      </c>
      <c r="L242" s="195"/>
      <c r="M242" s="199"/>
      <c r="T242" s="200"/>
      <c r="AT242" s="196" t="s">
        <v>92</v>
      </c>
      <c r="AU242" s="196" t="s">
        <v>1</v>
      </c>
      <c r="AV242" s="194" t="s">
        <v>1</v>
      </c>
      <c r="AW242" s="194" t="s">
        <v>94</v>
      </c>
      <c r="AX242" s="194" t="s">
        <v>80</v>
      </c>
      <c r="AY242" s="196" t="s">
        <v>81</v>
      </c>
    </row>
    <row r="243" spans="2:65" s="201" customFormat="1" ht="11.25" x14ac:dyDescent="0.2">
      <c r="B243" s="202"/>
      <c r="D243" s="185" t="s">
        <v>92</v>
      </c>
      <c r="E243" s="203" t="s">
        <v>9</v>
      </c>
      <c r="F243" s="204" t="s">
        <v>97</v>
      </c>
      <c r="H243" s="205">
        <v>19.5</v>
      </c>
      <c r="L243" s="202"/>
      <c r="M243" s="206"/>
      <c r="T243" s="207"/>
      <c r="AT243" s="203" t="s">
        <v>92</v>
      </c>
      <c r="AU243" s="203" t="s">
        <v>1</v>
      </c>
      <c r="AV243" s="201" t="s">
        <v>88</v>
      </c>
      <c r="AW243" s="201" t="s">
        <v>94</v>
      </c>
      <c r="AX243" s="201" t="s">
        <v>79</v>
      </c>
      <c r="AY243" s="203" t="s">
        <v>81</v>
      </c>
    </row>
    <row r="244" spans="2:65" s="25" customFormat="1" ht="16.5" customHeight="1" x14ac:dyDescent="0.2">
      <c r="B244" s="26"/>
      <c r="C244" s="173" t="s">
        <v>221</v>
      </c>
      <c r="D244" s="173" t="s">
        <v>83</v>
      </c>
      <c r="E244" s="174" t="s">
        <v>303</v>
      </c>
      <c r="F244" s="175" t="s">
        <v>304</v>
      </c>
      <c r="G244" s="176" t="s">
        <v>163</v>
      </c>
      <c r="H244" s="177">
        <v>10</v>
      </c>
      <c r="I244" s="1"/>
      <c r="J244" s="178">
        <f>ROUND(I244*H244,2)</f>
        <v>0</v>
      </c>
      <c r="K244" s="175" t="s">
        <v>87</v>
      </c>
      <c r="L244" s="26"/>
      <c r="M244" s="179" t="s">
        <v>9</v>
      </c>
      <c r="N244" s="180" t="s">
        <v>31</v>
      </c>
      <c r="P244" s="181">
        <f>O244*H244</f>
        <v>0</v>
      </c>
      <c r="Q244" s="181">
        <v>0</v>
      </c>
      <c r="R244" s="181">
        <f>Q244*H244</f>
        <v>0</v>
      </c>
      <c r="S244" s="181">
        <v>0</v>
      </c>
      <c r="T244" s="182">
        <f>S244*H244</f>
        <v>0</v>
      </c>
      <c r="AR244" s="183" t="s">
        <v>88</v>
      </c>
      <c r="AT244" s="183" t="s">
        <v>83</v>
      </c>
      <c r="AU244" s="183" t="s">
        <v>1</v>
      </c>
      <c r="AY244" s="8" t="s">
        <v>81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8" t="s">
        <v>79</v>
      </c>
      <c r="BK244" s="184">
        <f>ROUND(I244*H244,2)</f>
        <v>0</v>
      </c>
      <c r="BL244" s="8" t="s">
        <v>88</v>
      </c>
      <c r="BM244" s="183" t="s">
        <v>305</v>
      </c>
    </row>
    <row r="245" spans="2:65" s="25" customFormat="1" x14ac:dyDescent="0.2">
      <c r="B245" s="26"/>
      <c r="D245" s="185" t="s">
        <v>90</v>
      </c>
      <c r="F245" s="186" t="s">
        <v>306</v>
      </c>
      <c r="L245" s="26"/>
      <c r="M245" s="187"/>
      <c r="T245" s="70"/>
      <c r="AT245" s="8" t="s">
        <v>90</v>
      </c>
      <c r="AU245" s="8" t="s">
        <v>1</v>
      </c>
    </row>
    <row r="246" spans="2:65" s="188" customFormat="1" ht="11.25" x14ac:dyDescent="0.2">
      <c r="B246" s="189"/>
      <c r="D246" s="185" t="s">
        <v>92</v>
      </c>
      <c r="E246" s="190" t="s">
        <v>9</v>
      </c>
      <c r="F246" s="191" t="s">
        <v>275</v>
      </c>
      <c r="H246" s="190" t="s">
        <v>9</v>
      </c>
      <c r="L246" s="189"/>
      <c r="M246" s="192"/>
      <c r="T246" s="193"/>
      <c r="AT246" s="190" t="s">
        <v>92</v>
      </c>
      <c r="AU246" s="190" t="s">
        <v>1</v>
      </c>
      <c r="AV246" s="188" t="s">
        <v>79</v>
      </c>
      <c r="AW246" s="188" t="s">
        <v>94</v>
      </c>
      <c r="AX246" s="188" t="s">
        <v>80</v>
      </c>
      <c r="AY246" s="190" t="s">
        <v>81</v>
      </c>
    </row>
    <row r="247" spans="2:65" s="194" customFormat="1" ht="11.25" x14ac:dyDescent="0.2">
      <c r="B247" s="195"/>
      <c r="D247" s="185" t="s">
        <v>92</v>
      </c>
      <c r="E247" s="196" t="s">
        <v>9</v>
      </c>
      <c r="F247" s="197" t="s">
        <v>307</v>
      </c>
      <c r="H247" s="198">
        <v>10</v>
      </c>
      <c r="L247" s="195"/>
      <c r="M247" s="199"/>
      <c r="T247" s="200"/>
      <c r="AT247" s="196" t="s">
        <v>92</v>
      </c>
      <c r="AU247" s="196" t="s">
        <v>1</v>
      </c>
      <c r="AV247" s="194" t="s">
        <v>1</v>
      </c>
      <c r="AW247" s="194" t="s">
        <v>94</v>
      </c>
      <c r="AX247" s="194" t="s">
        <v>80</v>
      </c>
      <c r="AY247" s="196" t="s">
        <v>81</v>
      </c>
    </row>
    <row r="248" spans="2:65" s="201" customFormat="1" ht="11.25" x14ac:dyDescent="0.2">
      <c r="B248" s="202"/>
      <c r="D248" s="185" t="s">
        <v>92</v>
      </c>
      <c r="E248" s="203" t="s">
        <v>9</v>
      </c>
      <c r="F248" s="204" t="s">
        <v>97</v>
      </c>
      <c r="H248" s="205">
        <v>10</v>
      </c>
      <c r="L248" s="202"/>
      <c r="M248" s="206"/>
      <c r="T248" s="207"/>
      <c r="AT248" s="203" t="s">
        <v>92</v>
      </c>
      <c r="AU248" s="203" t="s">
        <v>1</v>
      </c>
      <c r="AV248" s="201" t="s">
        <v>88</v>
      </c>
      <c r="AW248" s="201" t="s">
        <v>94</v>
      </c>
      <c r="AX248" s="201" t="s">
        <v>79</v>
      </c>
      <c r="AY248" s="203" t="s">
        <v>81</v>
      </c>
    </row>
    <row r="249" spans="2:65" s="25" customFormat="1" ht="16.5" customHeight="1" x14ac:dyDescent="0.2">
      <c r="B249" s="26"/>
      <c r="C249" s="173" t="s">
        <v>218</v>
      </c>
      <c r="D249" s="173" t="s">
        <v>83</v>
      </c>
      <c r="E249" s="174" t="s">
        <v>173</v>
      </c>
      <c r="F249" s="175" t="s">
        <v>174</v>
      </c>
      <c r="G249" s="176" t="s">
        <v>163</v>
      </c>
      <c r="H249" s="177">
        <v>9</v>
      </c>
      <c r="I249" s="1"/>
      <c r="J249" s="178">
        <f>ROUND(I249*H249,2)</f>
        <v>0</v>
      </c>
      <c r="K249" s="175" t="s">
        <v>87</v>
      </c>
      <c r="L249" s="26"/>
      <c r="M249" s="179" t="s">
        <v>9</v>
      </c>
      <c r="N249" s="180" t="s">
        <v>31</v>
      </c>
      <c r="P249" s="181">
        <f>O249*H249</f>
        <v>0</v>
      </c>
      <c r="Q249" s="181">
        <v>0</v>
      </c>
      <c r="R249" s="181">
        <f>Q249*H249</f>
        <v>0</v>
      </c>
      <c r="S249" s="181">
        <v>0</v>
      </c>
      <c r="T249" s="182">
        <f>S249*H249</f>
        <v>0</v>
      </c>
      <c r="AR249" s="183" t="s">
        <v>88</v>
      </c>
      <c r="AT249" s="183" t="s">
        <v>83</v>
      </c>
      <c r="AU249" s="183" t="s">
        <v>1</v>
      </c>
      <c r="AY249" s="8" t="s">
        <v>81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8" t="s">
        <v>79</v>
      </c>
      <c r="BK249" s="184">
        <f>ROUND(I249*H249,2)</f>
        <v>0</v>
      </c>
      <c r="BL249" s="8" t="s">
        <v>88</v>
      </c>
      <c r="BM249" s="183" t="s">
        <v>308</v>
      </c>
    </row>
    <row r="250" spans="2:65" s="25" customFormat="1" x14ac:dyDescent="0.2">
      <c r="B250" s="26"/>
      <c r="D250" s="185" t="s">
        <v>90</v>
      </c>
      <c r="F250" s="186" t="s">
        <v>176</v>
      </c>
      <c r="L250" s="26"/>
      <c r="M250" s="187"/>
      <c r="T250" s="70"/>
      <c r="AT250" s="8" t="s">
        <v>90</v>
      </c>
      <c r="AU250" s="8" t="s">
        <v>1</v>
      </c>
    </row>
    <row r="251" spans="2:65" s="188" customFormat="1" ht="11.25" x14ac:dyDescent="0.2">
      <c r="B251" s="189"/>
      <c r="D251" s="185" t="s">
        <v>92</v>
      </c>
      <c r="E251" s="190" t="s">
        <v>9</v>
      </c>
      <c r="F251" s="191" t="s">
        <v>243</v>
      </c>
      <c r="H251" s="190" t="s">
        <v>9</v>
      </c>
      <c r="L251" s="189"/>
      <c r="M251" s="192"/>
      <c r="T251" s="193"/>
      <c r="AT251" s="190" t="s">
        <v>92</v>
      </c>
      <c r="AU251" s="190" t="s">
        <v>1</v>
      </c>
      <c r="AV251" s="188" t="s">
        <v>79</v>
      </c>
      <c r="AW251" s="188" t="s">
        <v>94</v>
      </c>
      <c r="AX251" s="188" t="s">
        <v>80</v>
      </c>
      <c r="AY251" s="190" t="s">
        <v>81</v>
      </c>
    </row>
    <row r="252" spans="2:65" s="194" customFormat="1" ht="11.25" x14ac:dyDescent="0.2">
      <c r="B252" s="195"/>
      <c r="D252" s="185" t="s">
        <v>92</v>
      </c>
      <c r="E252" s="196" t="s">
        <v>9</v>
      </c>
      <c r="F252" s="197" t="s">
        <v>309</v>
      </c>
      <c r="H252" s="198">
        <v>9</v>
      </c>
      <c r="L252" s="195"/>
      <c r="M252" s="199"/>
      <c r="T252" s="200"/>
      <c r="AT252" s="196" t="s">
        <v>92</v>
      </c>
      <c r="AU252" s="196" t="s">
        <v>1</v>
      </c>
      <c r="AV252" s="194" t="s">
        <v>1</v>
      </c>
      <c r="AW252" s="194" t="s">
        <v>94</v>
      </c>
      <c r="AX252" s="194" t="s">
        <v>80</v>
      </c>
      <c r="AY252" s="196" t="s">
        <v>81</v>
      </c>
    </row>
    <row r="253" spans="2:65" s="201" customFormat="1" ht="11.25" x14ac:dyDescent="0.2">
      <c r="B253" s="202"/>
      <c r="D253" s="185" t="s">
        <v>92</v>
      </c>
      <c r="E253" s="203" t="s">
        <v>9</v>
      </c>
      <c r="F253" s="204" t="s">
        <v>97</v>
      </c>
      <c r="H253" s="205">
        <v>9</v>
      </c>
      <c r="L253" s="202"/>
      <c r="M253" s="206"/>
      <c r="T253" s="207"/>
      <c r="AT253" s="203" t="s">
        <v>92</v>
      </c>
      <c r="AU253" s="203" t="s">
        <v>1</v>
      </c>
      <c r="AV253" s="201" t="s">
        <v>88</v>
      </c>
      <c r="AW253" s="201" t="s">
        <v>94</v>
      </c>
      <c r="AX253" s="201" t="s">
        <v>79</v>
      </c>
      <c r="AY253" s="203" t="s">
        <v>81</v>
      </c>
    </row>
    <row r="254" spans="2:65" s="25" customFormat="1" ht="16.5" customHeight="1" x14ac:dyDescent="0.2">
      <c r="B254" s="26"/>
      <c r="C254" s="173" t="s">
        <v>227</v>
      </c>
      <c r="D254" s="173" t="s">
        <v>83</v>
      </c>
      <c r="E254" s="174" t="s">
        <v>310</v>
      </c>
      <c r="F254" s="175" t="s">
        <v>311</v>
      </c>
      <c r="G254" s="176" t="s">
        <v>163</v>
      </c>
      <c r="H254" s="177">
        <v>10</v>
      </c>
      <c r="I254" s="1"/>
      <c r="J254" s="178">
        <f>ROUND(I254*H254,2)</f>
        <v>0</v>
      </c>
      <c r="K254" s="175" t="s">
        <v>87</v>
      </c>
      <c r="L254" s="26"/>
      <c r="M254" s="179" t="s">
        <v>9</v>
      </c>
      <c r="N254" s="180" t="s">
        <v>31</v>
      </c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AR254" s="183" t="s">
        <v>88</v>
      </c>
      <c r="AT254" s="183" t="s">
        <v>83</v>
      </c>
      <c r="AU254" s="183" t="s">
        <v>1</v>
      </c>
      <c r="AY254" s="8" t="s">
        <v>81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8" t="s">
        <v>79</v>
      </c>
      <c r="BK254" s="184">
        <f>ROUND(I254*H254,2)</f>
        <v>0</v>
      </c>
      <c r="BL254" s="8" t="s">
        <v>88</v>
      </c>
      <c r="BM254" s="183" t="s">
        <v>312</v>
      </c>
    </row>
    <row r="255" spans="2:65" s="25" customFormat="1" x14ac:dyDescent="0.2">
      <c r="B255" s="26"/>
      <c r="D255" s="185" t="s">
        <v>90</v>
      </c>
      <c r="F255" s="186" t="s">
        <v>313</v>
      </c>
      <c r="L255" s="26"/>
      <c r="M255" s="187"/>
      <c r="T255" s="70"/>
      <c r="AT255" s="8" t="s">
        <v>90</v>
      </c>
      <c r="AU255" s="8" t="s">
        <v>1</v>
      </c>
    </row>
    <row r="256" spans="2:65" s="188" customFormat="1" ht="11.25" x14ac:dyDescent="0.2">
      <c r="B256" s="189"/>
      <c r="D256" s="185" t="s">
        <v>92</v>
      </c>
      <c r="E256" s="190" t="s">
        <v>9</v>
      </c>
      <c r="F256" s="191" t="s">
        <v>275</v>
      </c>
      <c r="H256" s="190" t="s">
        <v>9</v>
      </c>
      <c r="L256" s="189"/>
      <c r="M256" s="192"/>
      <c r="T256" s="193"/>
      <c r="AT256" s="190" t="s">
        <v>92</v>
      </c>
      <c r="AU256" s="190" t="s">
        <v>1</v>
      </c>
      <c r="AV256" s="188" t="s">
        <v>79</v>
      </c>
      <c r="AW256" s="188" t="s">
        <v>94</v>
      </c>
      <c r="AX256" s="188" t="s">
        <v>80</v>
      </c>
      <c r="AY256" s="190" t="s">
        <v>81</v>
      </c>
    </row>
    <row r="257" spans="2:65" s="194" customFormat="1" ht="11.25" x14ac:dyDescent="0.2">
      <c r="B257" s="195"/>
      <c r="D257" s="185" t="s">
        <v>92</v>
      </c>
      <c r="E257" s="196" t="s">
        <v>9</v>
      </c>
      <c r="F257" s="197" t="s">
        <v>307</v>
      </c>
      <c r="H257" s="198">
        <v>10</v>
      </c>
      <c r="L257" s="195"/>
      <c r="M257" s="199"/>
      <c r="T257" s="200"/>
      <c r="AT257" s="196" t="s">
        <v>92</v>
      </c>
      <c r="AU257" s="196" t="s">
        <v>1</v>
      </c>
      <c r="AV257" s="194" t="s">
        <v>1</v>
      </c>
      <c r="AW257" s="194" t="s">
        <v>94</v>
      </c>
      <c r="AX257" s="194" t="s">
        <v>80</v>
      </c>
      <c r="AY257" s="196" t="s">
        <v>81</v>
      </c>
    </row>
    <row r="258" spans="2:65" s="201" customFormat="1" ht="11.25" x14ac:dyDescent="0.2">
      <c r="B258" s="202"/>
      <c r="D258" s="185" t="s">
        <v>92</v>
      </c>
      <c r="E258" s="203" t="s">
        <v>9</v>
      </c>
      <c r="F258" s="204" t="s">
        <v>97</v>
      </c>
      <c r="H258" s="205">
        <v>10</v>
      </c>
      <c r="L258" s="202"/>
      <c r="M258" s="206"/>
      <c r="T258" s="207"/>
      <c r="AT258" s="203" t="s">
        <v>92</v>
      </c>
      <c r="AU258" s="203" t="s">
        <v>1</v>
      </c>
      <c r="AV258" s="201" t="s">
        <v>88</v>
      </c>
      <c r="AW258" s="201" t="s">
        <v>94</v>
      </c>
      <c r="AX258" s="201" t="s">
        <v>79</v>
      </c>
      <c r="AY258" s="203" t="s">
        <v>81</v>
      </c>
    </row>
    <row r="259" spans="2:65" s="25" customFormat="1" ht="16.5" customHeight="1" x14ac:dyDescent="0.2">
      <c r="B259" s="26"/>
      <c r="C259" s="173" t="s">
        <v>314</v>
      </c>
      <c r="D259" s="173" t="s">
        <v>83</v>
      </c>
      <c r="E259" s="174" t="s">
        <v>161</v>
      </c>
      <c r="F259" s="175" t="s">
        <v>162</v>
      </c>
      <c r="G259" s="176" t="s">
        <v>163</v>
      </c>
      <c r="H259" s="177">
        <v>9</v>
      </c>
      <c r="I259" s="1"/>
      <c r="J259" s="178">
        <f>ROUND(I259*H259,2)</f>
        <v>0</v>
      </c>
      <c r="K259" s="175" t="s">
        <v>87</v>
      </c>
      <c r="L259" s="26"/>
      <c r="M259" s="179" t="s">
        <v>9</v>
      </c>
      <c r="N259" s="180" t="s">
        <v>31</v>
      </c>
      <c r="P259" s="181">
        <f>O259*H259</f>
        <v>0</v>
      </c>
      <c r="Q259" s="181">
        <v>0</v>
      </c>
      <c r="R259" s="181">
        <f>Q259*H259</f>
        <v>0</v>
      </c>
      <c r="S259" s="181">
        <v>0</v>
      </c>
      <c r="T259" s="182">
        <f>S259*H259</f>
        <v>0</v>
      </c>
      <c r="AR259" s="183" t="s">
        <v>88</v>
      </c>
      <c r="AT259" s="183" t="s">
        <v>83</v>
      </c>
      <c r="AU259" s="183" t="s">
        <v>1</v>
      </c>
      <c r="AY259" s="8" t="s">
        <v>81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8" t="s">
        <v>79</v>
      </c>
      <c r="BK259" s="184">
        <f>ROUND(I259*H259,2)</f>
        <v>0</v>
      </c>
      <c r="BL259" s="8" t="s">
        <v>88</v>
      </c>
      <c r="BM259" s="183" t="s">
        <v>315</v>
      </c>
    </row>
    <row r="260" spans="2:65" s="25" customFormat="1" x14ac:dyDescent="0.2">
      <c r="B260" s="26"/>
      <c r="D260" s="185" t="s">
        <v>90</v>
      </c>
      <c r="F260" s="186" t="s">
        <v>165</v>
      </c>
      <c r="L260" s="26"/>
      <c r="M260" s="187"/>
      <c r="T260" s="70"/>
      <c r="AT260" s="8" t="s">
        <v>90</v>
      </c>
      <c r="AU260" s="8" t="s">
        <v>1</v>
      </c>
    </row>
    <row r="261" spans="2:65" s="188" customFormat="1" ht="11.25" x14ac:dyDescent="0.2">
      <c r="B261" s="189"/>
      <c r="D261" s="185" t="s">
        <v>92</v>
      </c>
      <c r="E261" s="190" t="s">
        <v>9</v>
      </c>
      <c r="F261" s="191" t="s">
        <v>243</v>
      </c>
      <c r="H261" s="190" t="s">
        <v>9</v>
      </c>
      <c r="L261" s="189"/>
      <c r="M261" s="192"/>
      <c r="T261" s="193"/>
      <c r="AT261" s="190" t="s">
        <v>92</v>
      </c>
      <c r="AU261" s="190" t="s">
        <v>1</v>
      </c>
      <c r="AV261" s="188" t="s">
        <v>79</v>
      </c>
      <c r="AW261" s="188" t="s">
        <v>94</v>
      </c>
      <c r="AX261" s="188" t="s">
        <v>80</v>
      </c>
      <c r="AY261" s="190" t="s">
        <v>81</v>
      </c>
    </row>
    <row r="262" spans="2:65" s="194" customFormat="1" ht="11.25" x14ac:dyDescent="0.2">
      <c r="B262" s="195"/>
      <c r="D262" s="185" t="s">
        <v>92</v>
      </c>
      <c r="E262" s="196" t="s">
        <v>9</v>
      </c>
      <c r="F262" s="197" t="s">
        <v>309</v>
      </c>
      <c r="H262" s="198">
        <v>9</v>
      </c>
      <c r="L262" s="195"/>
      <c r="M262" s="199"/>
      <c r="T262" s="200"/>
      <c r="AT262" s="196" t="s">
        <v>92</v>
      </c>
      <c r="AU262" s="196" t="s">
        <v>1</v>
      </c>
      <c r="AV262" s="194" t="s">
        <v>1</v>
      </c>
      <c r="AW262" s="194" t="s">
        <v>94</v>
      </c>
      <c r="AX262" s="194" t="s">
        <v>80</v>
      </c>
      <c r="AY262" s="196" t="s">
        <v>81</v>
      </c>
    </row>
    <row r="263" spans="2:65" s="201" customFormat="1" ht="11.25" x14ac:dyDescent="0.2">
      <c r="B263" s="202"/>
      <c r="D263" s="185" t="s">
        <v>92</v>
      </c>
      <c r="E263" s="203" t="s">
        <v>9</v>
      </c>
      <c r="F263" s="204" t="s">
        <v>97</v>
      </c>
      <c r="H263" s="205">
        <v>9</v>
      </c>
      <c r="L263" s="202"/>
      <c r="M263" s="206"/>
      <c r="T263" s="207"/>
      <c r="AT263" s="203" t="s">
        <v>92</v>
      </c>
      <c r="AU263" s="203" t="s">
        <v>1</v>
      </c>
      <c r="AV263" s="201" t="s">
        <v>88</v>
      </c>
      <c r="AW263" s="201" t="s">
        <v>94</v>
      </c>
      <c r="AX263" s="201" t="s">
        <v>79</v>
      </c>
      <c r="AY263" s="203" t="s">
        <v>81</v>
      </c>
    </row>
    <row r="264" spans="2:65" s="25" customFormat="1" ht="21.75" customHeight="1" x14ac:dyDescent="0.2">
      <c r="B264" s="26"/>
      <c r="C264" s="173" t="s">
        <v>316</v>
      </c>
      <c r="D264" s="173" t="s">
        <v>83</v>
      </c>
      <c r="E264" s="174" t="s">
        <v>168</v>
      </c>
      <c r="F264" s="175" t="s">
        <v>169</v>
      </c>
      <c r="G264" s="176" t="s">
        <v>163</v>
      </c>
      <c r="H264" s="177">
        <v>19</v>
      </c>
      <c r="I264" s="1"/>
      <c r="J264" s="178">
        <f>ROUND(I264*H264,2)</f>
        <v>0</v>
      </c>
      <c r="K264" s="175" t="s">
        <v>87</v>
      </c>
      <c r="L264" s="26"/>
      <c r="M264" s="179" t="s">
        <v>9</v>
      </c>
      <c r="N264" s="180" t="s">
        <v>31</v>
      </c>
      <c r="P264" s="181">
        <f>O264*H264</f>
        <v>0</v>
      </c>
      <c r="Q264" s="181">
        <v>5.9999999999999995E-4</v>
      </c>
      <c r="R264" s="181">
        <f>Q264*H264</f>
        <v>1.1399999999999999E-2</v>
      </c>
      <c r="S264" s="181">
        <v>0</v>
      </c>
      <c r="T264" s="182">
        <f>S264*H264</f>
        <v>0</v>
      </c>
      <c r="AR264" s="183" t="s">
        <v>88</v>
      </c>
      <c r="AT264" s="183" t="s">
        <v>83</v>
      </c>
      <c r="AU264" s="183" t="s">
        <v>1</v>
      </c>
      <c r="AY264" s="8" t="s">
        <v>81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8" t="s">
        <v>79</v>
      </c>
      <c r="BK264" s="184">
        <f>ROUND(I264*H264,2)</f>
        <v>0</v>
      </c>
      <c r="BL264" s="8" t="s">
        <v>88</v>
      </c>
      <c r="BM264" s="183" t="s">
        <v>317</v>
      </c>
    </row>
    <row r="265" spans="2:65" s="25" customFormat="1" ht="19.5" x14ac:dyDescent="0.2">
      <c r="B265" s="26"/>
      <c r="D265" s="185" t="s">
        <v>90</v>
      </c>
      <c r="F265" s="186" t="s">
        <v>171</v>
      </c>
      <c r="L265" s="26"/>
      <c r="M265" s="187"/>
      <c r="T265" s="70"/>
      <c r="AT265" s="8" t="s">
        <v>90</v>
      </c>
      <c r="AU265" s="8" t="s">
        <v>1</v>
      </c>
    </row>
    <row r="266" spans="2:65" s="188" customFormat="1" ht="11.25" x14ac:dyDescent="0.2">
      <c r="B266" s="189"/>
      <c r="D266" s="185" t="s">
        <v>92</v>
      </c>
      <c r="E266" s="190" t="s">
        <v>9</v>
      </c>
      <c r="F266" s="191" t="s">
        <v>275</v>
      </c>
      <c r="H266" s="190" t="s">
        <v>9</v>
      </c>
      <c r="L266" s="189"/>
      <c r="M266" s="192"/>
      <c r="T266" s="193"/>
      <c r="AT266" s="190" t="s">
        <v>92</v>
      </c>
      <c r="AU266" s="190" t="s">
        <v>1</v>
      </c>
      <c r="AV266" s="188" t="s">
        <v>79</v>
      </c>
      <c r="AW266" s="188" t="s">
        <v>94</v>
      </c>
      <c r="AX266" s="188" t="s">
        <v>80</v>
      </c>
      <c r="AY266" s="190" t="s">
        <v>81</v>
      </c>
    </row>
    <row r="267" spans="2:65" s="194" customFormat="1" ht="11.25" x14ac:dyDescent="0.2">
      <c r="B267" s="195"/>
      <c r="D267" s="185" t="s">
        <v>92</v>
      </c>
      <c r="E267" s="196" t="s">
        <v>9</v>
      </c>
      <c r="F267" s="197" t="s">
        <v>307</v>
      </c>
      <c r="H267" s="198">
        <v>10</v>
      </c>
      <c r="L267" s="195"/>
      <c r="M267" s="199"/>
      <c r="T267" s="200"/>
      <c r="AT267" s="196" t="s">
        <v>92</v>
      </c>
      <c r="AU267" s="196" t="s">
        <v>1</v>
      </c>
      <c r="AV267" s="194" t="s">
        <v>1</v>
      </c>
      <c r="AW267" s="194" t="s">
        <v>94</v>
      </c>
      <c r="AX267" s="194" t="s">
        <v>80</v>
      </c>
      <c r="AY267" s="196" t="s">
        <v>81</v>
      </c>
    </row>
    <row r="268" spans="2:65" s="188" customFormat="1" ht="11.25" x14ac:dyDescent="0.2">
      <c r="B268" s="189"/>
      <c r="D268" s="185" t="s">
        <v>92</v>
      </c>
      <c r="E268" s="190" t="s">
        <v>9</v>
      </c>
      <c r="F268" s="191" t="s">
        <v>243</v>
      </c>
      <c r="H268" s="190" t="s">
        <v>9</v>
      </c>
      <c r="L268" s="189"/>
      <c r="M268" s="192"/>
      <c r="T268" s="193"/>
      <c r="AT268" s="190" t="s">
        <v>92</v>
      </c>
      <c r="AU268" s="190" t="s">
        <v>1</v>
      </c>
      <c r="AV268" s="188" t="s">
        <v>79</v>
      </c>
      <c r="AW268" s="188" t="s">
        <v>94</v>
      </c>
      <c r="AX268" s="188" t="s">
        <v>80</v>
      </c>
      <c r="AY268" s="190" t="s">
        <v>81</v>
      </c>
    </row>
    <row r="269" spans="2:65" s="194" customFormat="1" ht="11.25" x14ac:dyDescent="0.2">
      <c r="B269" s="195"/>
      <c r="D269" s="185" t="s">
        <v>92</v>
      </c>
      <c r="E269" s="196" t="s">
        <v>9</v>
      </c>
      <c r="F269" s="197" t="s">
        <v>309</v>
      </c>
      <c r="H269" s="198">
        <v>9</v>
      </c>
      <c r="L269" s="195"/>
      <c r="M269" s="199"/>
      <c r="T269" s="200"/>
      <c r="AT269" s="196" t="s">
        <v>92</v>
      </c>
      <c r="AU269" s="196" t="s">
        <v>1</v>
      </c>
      <c r="AV269" s="194" t="s">
        <v>1</v>
      </c>
      <c r="AW269" s="194" t="s">
        <v>94</v>
      </c>
      <c r="AX269" s="194" t="s">
        <v>80</v>
      </c>
      <c r="AY269" s="196" t="s">
        <v>81</v>
      </c>
    </row>
    <row r="270" spans="2:65" s="201" customFormat="1" ht="11.25" x14ac:dyDescent="0.2">
      <c r="B270" s="202"/>
      <c r="D270" s="185" t="s">
        <v>92</v>
      </c>
      <c r="E270" s="203" t="s">
        <v>9</v>
      </c>
      <c r="F270" s="204" t="s">
        <v>97</v>
      </c>
      <c r="H270" s="205">
        <v>19</v>
      </c>
      <c r="L270" s="202"/>
      <c r="M270" s="206"/>
      <c r="T270" s="207"/>
      <c r="AT270" s="203" t="s">
        <v>92</v>
      </c>
      <c r="AU270" s="203" t="s">
        <v>1</v>
      </c>
      <c r="AV270" s="201" t="s">
        <v>88</v>
      </c>
      <c r="AW270" s="201" t="s">
        <v>94</v>
      </c>
      <c r="AX270" s="201" t="s">
        <v>79</v>
      </c>
      <c r="AY270" s="203" t="s">
        <v>81</v>
      </c>
    </row>
    <row r="271" spans="2:65" s="25" customFormat="1" ht="16.5" customHeight="1" x14ac:dyDescent="0.2">
      <c r="B271" s="26"/>
      <c r="C271" s="173" t="s">
        <v>167</v>
      </c>
      <c r="D271" s="173" t="s">
        <v>83</v>
      </c>
      <c r="E271" s="174" t="s">
        <v>318</v>
      </c>
      <c r="F271" s="175" t="s">
        <v>319</v>
      </c>
      <c r="G271" s="176" t="s">
        <v>86</v>
      </c>
      <c r="H271" s="177">
        <v>1114</v>
      </c>
      <c r="I271" s="1"/>
      <c r="J271" s="178">
        <f>ROUND(I271*H271,2)</f>
        <v>0</v>
      </c>
      <c r="K271" s="175" t="s">
        <v>87</v>
      </c>
      <c r="L271" s="26"/>
      <c r="M271" s="179" t="s">
        <v>9</v>
      </c>
      <c r="N271" s="180" t="s">
        <v>31</v>
      </c>
      <c r="P271" s="181">
        <f>O271*H271</f>
        <v>0</v>
      </c>
      <c r="Q271" s="181">
        <v>0</v>
      </c>
      <c r="R271" s="181">
        <f>Q271*H271</f>
        <v>0</v>
      </c>
      <c r="S271" s="181">
        <v>2E-3</v>
      </c>
      <c r="T271" s="182">
        <f>S271*H271</f>
        <v>2.2280000000000002</v>
      </c>
      <c r="AR271" s="183" t="s">
        <v>88</v>
      </c>
      <c r="AT271" s="183" t="s">
        <v>83</v>
      </c>
      <c r="AU271" s="183" t="s">
        <v>1</v>
      </c>
      <c r="AY271" s="8" t="s">
        <v>81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8" t="s">
        <v>79</v>
      </c>
      <c r="BK271" s="184">
        <f>ROUND(I271*H271,2)</f>
        <v>0</v>
      </c>
      <c r="BL271" s="8" t="s">
        <v>88</v>
      </c>
      <c r="BM271" s="183" t="s">
        <v>320</v>
      </c>
    </row>
    <row r="272" spans="2:65" s="25" customFormat="1" ht="19.5" x14ac:dyDescent="0.2">
      <c r="B272" s="26"/>
      <c r="D272" s="185" t="s">
        <v>90</v>
      </c>
      <c r="F272" s="186" t="s">
        <v>321</v>
      </c>
      <c r="L272" s="26"/>
      <c r="M272" s="187"/>
      <c r="T272" s="70"/>
      <c r="AT272" s="8" t="s">
        <v>90</v>
      </c>
      <c r="AU272" s="8" t="s">
        <v>1</v>
      </c>
    </row>
    <row r="273" spans="2:65" s="188" customFormat="1" ht="11.25" x14ac:dyDescent="0.2">
      <c r="B273" s="189"/>
      <c r="D273" s="185" t="s">
        <v>92</v>
      </c>
      <c r="E273" s="190" t="s">
        <v>9</v>
      </c>
      <c r="F273" s="191" t="s">
        <v>275</v>
      </c>
      <c r="H273" s="190" t="s">
        <v>9</v>
      </c>
      <c r="L273" s="189"/>
      <c r="M273" s="192"/>
      <c r="T273" s="193"/>
      <c r="AT273" s="190" t="s">
        <v>92</v>
      </c>
      <c r="AU273" s="190" t="s">
        <v>1</v>
      </c>
      <c r="AV273" s="188" t="s">
        <v>79</v>
      </c>
      <c r="AW273" s="188" t="s">
        <v>94</v>
      </c>
      <c r="AX273" s="188" t="s">
        <v>80</v>
      </c>
      <c r="AY273" s="190" t="s">
        <v>81</v>
      </c>
    </row>
    <row r="274" spans="2:65" s="194" customFormat="1" ht="11.25" x14ac:dyDescent="0.2">
      <c r="B274" s="195"/>
      <c r="D274" s="185" t="s">
        <v>92</v>
      </c>
      <c r="E274" s="196" t="s">
        <v>9</v>
      </c>
      <c r="F274" s="197" t="s">
        <v>276</v>
      </c>
      <c r="H274" s="198">
        <v>1114</v>
      </c>
      <c r="L274" s="195"/>
      <c r="M274" s="199"/>
      <c r="T274" s="200"/>
      <c r="AT274" s="196" t="s">
        <v>92</v>
      </c>
      <c r="AU274" s="196" t="s">
        <v>1</v>
      </c>
      <c r="AV274" s="194" t="s">
        <v>1</v>
      </c>
      <c r="AW274" s="194" t="s">
        <v>94</v>
      </c>
      <c r="AX274" s="194" t="s">
        <v>80</v>
      </c>
      <c r="AY274" s="196" t="s">
        <v>81</v>
      </c>
    </row>
    <row r="275" spans="2:65" s="201" customFormat="1" ht="11.25" x14ac:dyDescent="0.2">
      <c r="B275" s="202"/>
      <c r="D275" s="185" t="s">
        <v>92</v>
      </c>
      <c r="E275" s="203" t="s">
        <v>9</v>
      </c>
      <c r="F275" s="204" t="s">
        <v>97</v>
      </c>
      <c r="H275" s="205">
        <v>1114</v>
      </c>
      <c r="L275" s="202"/>
      <c r="M275" s="206"/>
      <c r="T275" s="207"/>
      <c r="AT275" s="203" t="s">
        <v>92</v>
      </c>
      <c r="AU275" s="203" t="s">
        <v>1</v>
      </c>
      <c r="AV275" s="201" t="s">
        <v>88</v>
      </c>
      <c r="AW275" s="201" t="s">
        <v>94</v>
      </c>
      <c r="AX275" s="201" t="s">
        <v>79</v>
      </c>
      <c r="AY275" s="203" t="s">
        <v>81</v>
      </c>
    </row>
    <row r="276" spans="2:65" s="161" customFormat="1" ht="22.9" customHeight="1" x14ac:dyDescent="0.2">
      <c r="B276" s="162"/>
      <c r="D276" s="163" t="s">
        <v>76</v>
      </c>
      <c r="E276" s="171" t="s">
        <v>177</v>
      </c>
      <c r="F276" s="171" t="s">
        <v>178</v>
      </c>
      <c r="J276" s="172">
        <f>BK276</f>
        <v>0</v>
      </c>
      <c r="L276" s="162"/>
      <c r="M276" s="166"/>
      <c r="P276" s="167">
        <f>SUM(P277:P287)</f>
        <v>0</v>
      </c>
      <c r="R276" s="167">
        <f>SUM(R277:R287)</f>
        <v>0</v>
      </c>
      <c r="T276" s="168">
        <f>SUM(T277:T287)</f>
        <v>0</v>
      </c>
      <c r="AR276" s="163" t="s">
        <v>79</v>
      </c>
      <c r="AT276" s="169" t="s">
        <v>76</v>
      </c>
      <c r="AU276" s="169" t="s">
        <v>79</v>
      </c>
      <c r="AY276" s="163" t="s">
        <v>81</v>
      </c>
      <c r="BK276" s="170">
        <f>SUM(BK277:BK287)</f>
        <v>0</v>
      </c>
    </row>
    <row r="277" spans="2:65" s="25" customFormat="1" ht="16.5" customHeight="1" x14ac:dyDescent="0.2">
      <c r="B277" s="26"/>
      <c r="C277" s="173" t="s">
        <v>322</v>
      </c>
      <c r="D277" s="173" t="s">
        <v>83</v>
      </c>
      <c r="E277" s="174" t="s">
        <v>180</v>
      </c>
      <c r="F277" s="175" t="s">
        <v>181</v>
      </c>
      <c r="G277" s="176" t="s">
        <v>114</v>
      </c>
      <c r="H277" s="177">
        <v>148.41399999999999</v>
      </c>
      <c r="I277" s="1"/>
      <c r="J277" s="178">
        <f>ROUND(I277*H277,2)</f>
        <v>0</v>
      </c>
      <c r="K277" s="175" t="s">
        <v>87</v>
      </c>
      <c r="L277" s="26"/>
      <c r="M277" s="179" t="s">
        <v>9</v>
      </c>
      <c r="N277" s="180" t="s">
        <v>31</v>
      </c>
      <c r="P277" s="181">
        <f>O277*H277</f>
        <v>0</v>
      </c>
      <c r="Q277" s="181">
        <v>0</v>
      </c>
      <c r="R277" s="181">
        <f>Q277*H277</f>
        <v>0</v>
      </c>
      <c r="S277" s="181">
        <v>0</v>
      </c>
      <c r="T277" s="182">
        <f>S277*H277</f>
        <v>0</v>
      </c>
      <c r="AR277" s="183" t="s">
        <v>88</v>
      </c>
      <c r="AT277" s="183" t="s">
        <v>83</v>
      </c>
      <c r="AU277" s="183" t="s">
        <v>1</v>
      </c>
      <c r="AY277" s="8" t="s">
        <v>81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8" t="s">
        <v>79</v>
      </c>
      <c r="BK277" s="184">
        <f>ROUND(I277*H277,2)</f>
        <v>0</v>
      </c>
      <c r="BL277" s="8" t="s">
        <v>88</v>
      </c>
      <c r="BM277" s="183" t="s">
        <v>323</v>
      </c>
    </row>
    <row r="278" spans="2:65" s="25" customFormat="1" x14ac:dyDescent="0.2">
      <c r="B278" s="26"/>
      <c r="D278" s="185" t="s">
        <v>90</v>
      </c>
      <c r="F278" s="186" t="s">
        <v>183</v>
      </c>
      <c r="L278" s="26"/>
      <c r="M278" s="187"/>
      <c r="T278" s="70"/>
      <c r="AT278" s="8" t="s">
        <v>90</v>
      </c>
      <c r="AU278" s="8" t="s">
        <v>1</v>
      </c>
    </row>
    <row r="279" spans="2:65" s="25" customFormat="1" ht="16.5" customHeight="1" x14ac:dyDescent="0.2">
      <c r="B279" s="26"/>
      <c r="C279" s="173" t="s">
        <v>324</v>
      </c>
      <c r="D279" s="173" t="s">
        <v>83</v>
      </c>
      <c r="E279" s="174" t="s">
        <v>185</v>
      </c>
      <c r="F279" s="175" t="s">
        <v>186</v>
      </c>
      <c r="G279" s="176" t="s">
        <v>114</v>
      </c>
      <c r="H279" s="177">
        <v>1335.7260000000001</v>
      </c>
      <c r="I279" s="1"/>
      <c r="J279" s="178">
        <f>ROUND(I279*H279,2)</f>
        <v>0</v>
      </c>
      <c r="K279" s="175" t="s">
        <v>87</v>
      </c>
      <c r="L279" s="26"/>
      <c r="M279" s="179" t="s">
        <v>9</v>
      </c>
      <c r="N279" s="180" t="s">
        <v>31</v>
      </c>
      <c r="P279" s="181">
        <f>O279*H279</f>
        <v>0</v>
      </c>
      <c r="Q279" s="181">
        <v>0</v>
      </c>
      <c r="R279" s="181">
        <f>Q279*H279</f>
        <v>0</v>
      </c>
      <c r="S279" s="181">
        <v>0</v>
      </c>
      <c r="T279" s="182">
        <f>S279*H279</f>
        <v>0</v>
      </c>
      <c r="AR279" s="183" t="s">
        <v>88</v>
      </c>
      <c r="AT279" s="183" t="s">
        <v>83</v>
      </c>
      <c r="AU279" s="183" t="s">
        <v>1</v>
      </c>
      <c r="AY279" s="8" t="s">
        <v>81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8" t="s">
        <v>79</v>
      </c>
      <c r="BK279" s="184">
        <f>ROUND(I279*H279,2)</f>
        <v>0</v>
      </c>
      <c r="BL279" s="8" t="s">
        <v>88</v>
      </c>
      <c r="BM279" s="183" t="s">
        <v>325</v>
      </c>
    </row>
    <row r="280" spans="2:65" s="25" customFormat="1" x14ac:dyDescent="0.2">
      <c r="B280" s="26"/>
      <c r="D280" s="185" t="s">
        <v>90</v>
      </c>
      <c r="F280" s="186" t="s">
        <v>188</v>
      </c>
      <c r="L280" s="26"/>
      <c r="M280" s="187"/>
      <c r="T280" s="70"/>
      <c r="AT280" s="8" t="s">
        <v>90</v>
      </c>
      <c r="AU280" s="8" t="s">
        <v>1</v>
      </c>
    </row>
    <row r="281" spans="2:65" s="194" customFormat="1" ht="11.25" x14ac:dyDescent="0.2">
      <c r="B281" s="195"/>
      <c r="D281" s="185" t="s">
        <v>92</v>
      </c>
      <c r="F281" s="197" t="s">
        <v>326</v>
      </c>
      <c r="H281" s="198">
        <v>1335.7260000000001</v>
      </c>
      <c r="L281" s="195"/>
      <c r="M281" s="199"/>
      <c r="T281" s="200"/>
      <c r="AT281" s="196" t="s">
        <v>92</v>
      </c>
      <c r="AU281" s="196" t="s">
        <v>1</v>
      </c>
      <c r="AV281" s="194" t="s">
        <v>1</v>
      </c>
      <c r="AW281" s="194" t="s">
        <v>4</v>
      </c>
      <c r="AX281" s="194" t="s">
        <v>79</v>
      </c>
      <c r="AY281" s="196" t="s">
        <v>81</v>
      </c>
    </row>
    <row r="282" spans="2:65" s="25" customFormat="1" ht="24.2" customHeight="1" x14ac:dyDescent="0.2">
      <c r="B282" s="26"/>
      <c r="C282" s="173" t="s">
        <v>327</v>
      </c>
      <c r="D282" s="173" t="s">
        <v>83</v>
      </c>
      <c r="E282" s="174" t="s">
        <v>328</v>
      </c>
      <c r="F282" s="175" t="s">
        <v>116</v>
      </c>
      <c r="G282" s="176" t="s">
        <v>114</v>
      </c>
      <c r="H282" s="177">
        <v>35.207999999999998</v>
      </c>
      <c r="I282" s="1"/>
      <c r="J282" s="178">
        <f>ROUND(I282*H282,2)</f>
        <v>0</v>
      </c>
      <c r="K282" s="175" t="s">
        <v>87</v>
      </c>
      <c r="L282" s="26"/>
      <c r="M282" s="179" t="s">
        <v>9</v>
      </c>
      <c r="N282" s="180" t="s">
        <v>31</v>
      </c>
      <c r="P282" s="181">
        <f>O282*H282</f>
        <v>0</v>
      </c>
      <c r="Q282" s="181">
        <v>0</v>
      </c>
      <c r="R282" s="181">
        <f>Q282*H282</f>
        <v>0</v>
      </c>
      <c r="S282" s="181">
        <v>0</v>
      </c>
      <c r="T282" s="182">
        <f>S282*H282</f>
        <v>0</v>
      </c>
      <c r="AR282" s="183" t="s">
        <v>88</v>
      </c>
      <c r="AT282" s="183" t="s">
        <v>83</v>
      </c>
      <c r="AU282" s="183" t="s">
        <v>1</v>
      </c>
      <c r="AY282" s="8" t="s">
        <v>81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8" t="s">
        <v>79</v>
      </c>
      <c r="BK282" s="184">
        <f>ROUND(I282*H282,2)</f>
        <v>0</v>
      </c>
      <c r="BL282" s="8" t="s">
        <v>88</v>
      </c>
      <c r="BM282" s="183" t="s">
        <v>329</v>
      </c>
    </row>
    <row r="283" spans="2:65" s="25" customFormat="1" ht="19.5" x14ac:dyDescent="0.2">
      <c r="B283" s="26"/>
      <c r="D283" s="185" t="s">
        <v>90</v>
      </c>
      <c r="F283" s="186" t="s">
        <v>116</v>
      </c>
      <c r="L283" s="26"/>
      <c r="M283" s="187"/>
      <c r="T283" s="70"/>
      <c r="AT283" s="8" t="s">
        <v>90</v>
      </c>
      <c r="AU283" s="8" t="s">
        <v>1</v>
      </c>
    </row>
    <row r="284" spans="2:65" s="194" customFormat="1" ht="11.25" x14ac:dyDescent="0.2">
      <c r="B284" s="195"/>
      <c r="D284" s="185" t="s">
        <v>92</v>
      </c>
      <c r="E284" s="196" t="s">
        <v>9</v>
      </c>
      <c r="F284" s="197" t="s">
        <v>330</v>
      </c>
      <c r="H284" s="198">
        <v>35.207999999999998</v>
      </c>
      <c r="L284" s="195"/>
      <c r="M284" s="199"/>
      <c r="T284" s="200"/>
      <c r="AT284" s="196" t="s">
        <v>92</v>
      </c>
      <c r="AU284" s="196" t="s">
        <v>1</v>
      </c>
      <c r="AV284" s="194" t="s">
        <v>1</v>
      </c>
      <c r="AW284" s="194" t="s">
        <v>94</v>
      </c>
      <c r="AX284" s="194" t="s">
        <v>79</v>
      </c>
      <c r="AY284" s="196" t="s">
        <v>81</v>
      </c>
    </row>
    <row r="285" spans="2:65" s="25" customFormat="1" ht="24.2" customHeight="1" x14ac:dyDescent="0.2">
      <c r="B285" s="26"/>
      <c r="C285" s="173" t="s">
        <v>331</v>
      </c>
      <c r="D285" s="173" t="s">
        <v>83</v>
      </c>
      <c r="E285" s="174" t="s">
        <v>191</v>
      </c>
      <c r="F285" s="175" t="s">
        <v>192</v>
      </c>
      <c r="G285" s="176" t="s">
        <v>114</v>
      </c>
      <c r="H285" s="177">
        <v>113.206</v>
      </c>
      <c r="I285" s="1"/>
      <c r="J285" s="178">
        <f>ROUND(I285*H285,2)</f>
        <v>0</v>
      </c>
      <c r="K285" s="175" t="s">
        <v>87</v>
      </c>
      <c r="L285" s="26"/>
      <c r="M285" s="179" t="s">
        <v>9</v>
      </c>
      <c r="N285" s="180" t="s">
        <v>31</v>
      </c>
      <c r="P285" s="181">
        <f>O285*H285</f>
        <v>0</v>
      </c>
      <c r="Q285" s="181">
        <v>0</v>
      </c>
      <c r="R285" s="181">
        <f>Q285*H285</f>
        <v>0</v>
      </c>
      <c r="S285" s="181">
        <v>0</v>
      </c>
      <c r="T285" s="182">
        <f>S285*H285</f>
        <v>0</v>
      </c>
      <c r="AR285" s="183" t="s">
        <v>88</v>
      </c>
      <c r="AT285" s="183" t="s">
        <v>83</v>
      </c>
      <c r="AU285" s="183" t="s">
        <v>1</v>
      </c>
      <c r="AY285" s="8" t="s">
        <v>81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8" t="s">
        <v>79</v>
      </c>
      <c r="BK285" s="184">
        <f>ROUND(I285*H285,2)</f>
        <v>0</v>
      </c>
      <c r="BL285" s="8" t="s">
        <v>88</v>
      </c>
      <c r="BM285" s="183" t="s">
        <v>332</v>
      </c>
    </row>
    <row r="286" spans="2:65" s="25" customFormat="1" ht="19.5" x14ac:dyDescent="0.2">
      <c r="B286" s="26"/>
      <c r="D286" s="185" t="s">
        <v>90</v>
      </c>
      <c r="F286" s="186" t="s">
        <v>192</v>
      </c>
      <c r="L286" s="26"/>
      <c r="M286" s="187"/>
      <c r="T286" s="70"/>
      <c r="AT286" s="8" t="s">
        <v>90</v>
      </c>
      <c r="AU286" s="8" t="s">
        <v>1</v>
      </c>
    </row>
    <row r="287" spans="2:65" s="194" customFormat="1" ht="11.25" x14ac:dyDescent="0.2">
      <c r="B287" s="195"/>
      <c r="D287" s="185" t="s">
        <v>92</v>
      </c>
      <c r="E287" s="196" t="s">
        <v>9</v>
      </c>
      <c r="F287" s="197" t="s">
        <v>333</v>
      </c>
      <c r="H287" s="198">
        <v>113.206</v>
      </c>
      <c r="L287" s="195"/>
      <c r="M287" s="199"/>
      <c r="T287" s="200"/>
      <c r="AT287" s="196" t="s">
        <v>92</v>
      </c>
      <c r="AU287" s="196" t="s">
        <v>1</v>
      </c>
      <c r="AV287" s="194" t="s">
        <v>1</v>
      </c>
      <c r="AW287" s="194" t="s">
        <v>94</v>
      </c>
      <c r="AX287" s="194" t="s">
        <v>79</v>
      </c>
      <c r="AY287" s="196" t="s">
        <v>81</v>
      </c>
    </row>
    <row r="288" spans="2:65" s="161" customFormat="1" ht="22.9" customHeight="1" x14ac:dyDescent="0.2">
      <c r="B288" s="162"/>
      <c r="D288" s="163" t="s">
        <v>76</v>
      </c>
      <c r="E288" s="171" t="s">
        <v>194</v>
      </c>
      <c r="F288" s="171" t="s">
        <v>195</v>
      </c>
      <c r="J288" s="172">
        <f>BK288</f>
        <v>0</v>
      </c>
      <c r="L288" s="162"/>
      <c r="M288" s="166"/>
      <c r="P288" s="167">
        <f>SUM(P289:P290)</f>
        <v>0</v>
      </c>
      <c r="R288" s="167">
        <f>SUM(R289:R290)</f>
        <v>0</v>
      </c>
      <c r="T288" s="168">
        <f>SUM(T289:T290)</f>
        <v>0</v>
      </c>
      <c r="AR288" s="163" t="s">
        <v>79</v>
      </c>
      <c r="AT288" s="169" t="s">
        <v>76</v>
      </c>
      <c r="AU288" s="169" t="s">
        <v>79</v>
      </c>
      <c r="AY288" s="163" t="s">
        <v>81</v>
      </c>
      <c r="BK288" s="170">
        <f>SUM(BK289:BK290)</f>
        <v>0</v>
      </c>
    </row>
    <row r="289" spans="2:65" s="25" customFormat="1" ht="21.75" customHeight="1" x14ac:dyDescent="0.2">
      <c r="B289" s="26"/>
      <c r="C289" s="173" t="s">
        <v>334</v>
      </c>
      <c r="D289" s="173" t="s">
        <v>83</v>
      </c>
      <c r="E289" s="174" t="s">
        <v>197</v>
      </c>
      <c r="F289" s="175" t="s">
        <v>198</v>
      </c>
      <c r="G289" s="176" t="s">
        <v>114</v>
      </c>
      <c r="H289" s="177">
        <v>17.931999999999999</v>
      </c>
      <c r="I289" s="1"/>
      <c r="J289" s="178">
        <f>ROUND(I289*H289,2)</f>
        <v>0</v>
      </c>
      <c r="K289" s="175" t="s">
        <v>87</v>
      </c>
      <c r="L289" s="26"/>
      <c r="M289" s="179" t="s">
        <v>9</v>
      </c>
      <c r="N289" s="180" t="s">
        <v>31</v>
      </c>
      <c r="P289" s="181">
        <f>O289*H289</f>
        <v>0</v>
      </c>
      <c r="Q289" s="181">
        <v>0</v>
      </c>
      <c r="R289" s="181">
        <f>Q289*H289</f>
        <v>0</v>
      </c>
      <c r="S289" s="181">
        <v>0</v>
      </c>
      <c r="T289" s="182">
        <f>S289*H289</f>
        <v>0</v>
      </c>
      <c r="AR289" s="183" t="s">
        <v>88</v>
      </c>
      <c r="AT289" s="183" t="s">
        <v>83</v>
      </c>
      <c r="AU289" s="183" t="s">
        <v>1</v>
      </c>
      <c r="AY289" s="8" t="s">
        <v>81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8" t="s">
        <v>79</v>
      </c>
      <c r="BK289" s="184">
        <f>ROUND(I289*H289,2)</f>
        <v>0</v>
      </c>
      <c r="BL289" s="8" t="s">
        <v>88</v>
      </c>
      <c r="BM289" s="183" t="s">
        <v>335</v>
      </c>
    </row>
    <row r="290" spans="2:65" s="25" customFormat="1" ht="19.5" x14ac:dyDescent="0.2">
      <c r="B290" s="26"/>
      <c r="D290" s="185" t="s">
        <v>90</v>
      </c>
      <c r="F290" s="186" t="s">
        <v>200</v>
      </c>
      <c r="L290" s="26"/>
      <c r="M290" s="187"/>
      <c r="T290" s="70"/>
      <c r="AT290" s="8" t="s">
        <v>90</v>
      </c>
      <c r="AU290" s="8" t="s">
        <v>1</v>
      </c>
    </row>
    <row r="291" spans="2:65" s="161" customFormat="1" ht="25.9" customHeight="1" x14ac:dyDescent="0.2">
      <c r="B291" s="162"/>
      <c r="D291" s="163" t="s">
        <v>76</v>
      </c>
      <c r="E291" s="164" t="s">
        <v>201</v>
      </c>
      <c r="F291" s="164" t="s">
        <v>202</v>
      </c>
      <c r="J291" s="165">
        <f>BK291</f>
        <v>0</v>
      </c>
      <c r="L291" s="162"/>
      <c r="M291" s="166"/>
      <c r="P291" s="167">
        <f>P292+P300+P307</f>
        <v>0</v>
      </c>
      <c r="R291" s="167">
        <f>R292+R300+R307</f>
        <v>0</v>
      </c>
      <c r="T291" s="168">
        <f>T292+T300+T307</f>
        <v>0</v>
      </c>
      <c r="AR291" s="163" t="s">
        <v>119</v>
      </c>
      <c r="AT291" s="169" t="s">
        <v>76</v>
      </c>
      <c r="AU291" s="169" t="s">
        <v>80</v>
      </c>
      <c r="AY291" s="163" t="s">
        <v>81</v>
      </c>
      <c r="BK291" s="170">
        <f>BK292+BK300+BK307</f>
        <v>0</v>
      </c>
    </row>
    <row r="292" spans="2:65" s="161" customFormat="1" ht="22.9" customHeight="1" x14ac:dyDescent="0.2">
      <c r="B292" s="162"/>
      <c r="D292" s="163" t="s">
        <v>76</v>
      </c>
      <c r="E292" s="171" t="s">
        <v>203</v>
      </c>
      <c r="F292" s="171" t="s">
        <v>204</v>
      </c>
      <c r="J292" s="172">
        <f>BK292</f>
        <v>0</v>
      </c>
      <c r="L292" s="162"/>
      <c r="M292" s="166"/>
      <c r="P292" s="167">
        <f>SUM(P293:P299)</f>
        <v>0</v>
      </c>
      <c r="R292" s="167">
        <f>SUM(R293:R299)</f>
        <v>0</v>
      </c>
      <c r="T292" s="168">
        <f>SUM(T293:T299)</f>
        <v>0</v>
      </c>
      <c r="AR292" s="163" t="s">
        <v>119</v>
      </c>
      <c r="AT292" s="169" t="s">
        <v>76</v>
      </c>
      <c r="AU292" s="169" t="s">
        <v>79</v>
      </c>
      <c r="AY292" s="163" t="s">
        <v>81</v>
      </c>
      <c r="BK292" s="170">
        <f>SUM(BK293:BK299)</f>
        <v>0</v>
      </c>
    </row>
    <row r="293" spans="2:65" s="25" customFormat="1" ht="16.5" customHeight="1" x14ac:dyDescent="0.2">
      <c r="B293" s="26"/>
      <c r="C293" s="173" t="s">
        <v>336</v>
      </c>
      <c r="D293" s="173" t="s">
        <v>83</v>
      </c>
      <c r="E293" s="174" t="s">
        <v>206</v>
      </c>
      <c r="F293" s="175" t="s">
        <v>207</v>
      </c>
      <c r="G293" s="176" t="s">
        <v>208</v>
      </c>
      <c r="H293" s="177">
        <v>1</v>
      </c>
      <c r="I293" s="1"/>
      <c r="J293" s="178">
        <f>ROUND(I293*H293,2)</f>
        <v>0</v>
      </c>
      <c r="K293" s="175" t="s">
        <v>87</v>
      </c>
      <c r="L293" s="26"/>
      <c r="M293" s="179" t="s">
        <v>9</v>
      </c>
      <c r="N293" s="180" t="s">
        <v>31</v>
      </c>
      <c r="P293" s="181">
        <f>O293*H293</f>
        <v>0</v>
      </c>
      <c r="Q293" s="181">
        <v>0</v>
      </c>
      <c r="R293" s="181">
        <f>Q293*H293</f>
        <v>0</v>
      </c>
      <c r="S293" s="181">
        <v>0</v>
      </c>
      <c r="T293" s="182">
        <f>S293*H293</f>
        <v>0</v>
      </c>
      <c r="AR293" s="183" t="s">
        <v>209</v>
      </c>
      <c r="AT293" s="183" t="s">
        <v>83</v>
      </c>
      <c r="AU293" s="183" t="s">
        <v>1</v>
      </c>
      <c r="AY293" s="8" t="s">
        <v>81</v>
      </c>
      <c r="BE293" s="184">
        <f>IF(N293="základní",J293,0)</f>
        <v>0</v>
      </c>
      <c r="BF293" s="184">
        <f>IF(N293="snížená",J293,0)</f>
        <v>0</v>
      </c>
      <c r="BG293" s="184">
        <f>IF(N293="zákl. přenesená",J293,0)</f>
        <v>0</v>
      </c>
      <c r="BH293" s="184">
        <f>IF(N293="sníž. přenesená",J293,0)</f>
        <v>0</v>
      </c>
      <c r="BI293" s="184">
        <f>IF(N293="nulová",J293,0)</f>
        <v>0</v>
      </c>
      <c r="BJ293" s="8" t="s">
        <v>79</v>
      </c>
      <c r="BK293" s="184">
        <f>ROUND(I293*H293,2)</f>
        <v>0</v>
      </c>
      <c r="BL293" s="8" t="s">
        <v>209</v>
      </c>
      <c r="BM293" s="183" t="s">
        <v>337</v>
      </c>
    </row>
    <row r="294" spans="2:65" s="25" customFormat="1" x14ac:dyDescent="0.2">
      <c r="B294" s="26"/>
      <c r="D294" s="185" t="s">
        <v>90</v>
      </c>
      <c r="F294" s="186" t="s">
        <v>207</v>
      </c>
      <c r="L294" s="26"/>
      <c r="M294" s="187"/>
      <c r="T294" s="70"/>
      <c r="AT294" s="8" t="s">
        <v>90</v>
      </c>
      <c r="AU294" s="8" t="s">
        <v>1</v>
      </c>
    </row>
    <row r="295" spans="2:65" s="194" customFormat="1" ht="11.25" x14ac:dyDescent="0.2">
      <c r="B295" s="195"/>
      <c r="D295" s="185" t="s">
        <v>92</v>
      </c>
      <c r="E295" s="196" t="s">
        <v>9</v>
      </c>
      <c r="F295" s="197" t="s">
        <v>79</v>
      </c>
      <c r="H295" s="198">
        <v>1</v>
      </c>
      <c r="L295" s="195"/>
      <c r="M295" s="199"/>
      <c r="T295" s="200"/>
      <c r="AT295" s="196" t="s">
        <v>92</v>
      </c>
      <c r="AU295" s="196" t="s">
        <v>1</v>
      </c>
      <c r="AV295" s="194" t="s">
        <v>1</v>
      </c>
      <c r="AW295" s="194" t="s">
        <v>94</v>
      </c>
      <c r="AX295" s="194" t="s">
        <v>79</v>
      </c>
      <c r="AY295" s="196" t="s">
        <v>81</v>
      </c>
    </row>
    <row r="296" spans="2:65" s="25" customFormat="1" ht="16.5" customHeight="1" x14ac:dyDescent="0.2">
      <c r="B296" s="26"/>
      <c r="C296" s="173" t="s">
        <v>338</v>
      </c>
      <c r="D296" s="173" t="s">
        <v>83</v>
      </c>
      <c r="E296" s="174" t="s">
        <v>212</v>
      </c>
      <c r="F296" s="175" t="s">
        <v>213</v>
      </c>
      <c r="G296" s="176" t="s">
        <v>208</v>
      </c>
      <c r="H296" s="177">
        <v>1</v>
      </c>
      <c r="I296" s="1"/>
      <c r="J296" s="178">
        <f>ROUND(I296*H296,2)</f>
        <v>0</v>
      </c>
      <c r="K296" s="175" t="s">
        <v>87</v>
      </c>
      <c r="L296" s="26"/>
      <c r="M296" s="179" t="s">
        <v>9</v>
      </c>
      <c r="N296" s="180" t="s">
        <v>31</v>
      </c>
      <c r="P296" s="181">
        <f>O296*H296</f>
        <v>0</v>
      </c>
      <c r="Q296" s="181">
        <v>0</v>
      </c>
      <c r="R296" s="181">
        <f>Q296*H296</f>
        <v>0</v>
      </c>
      <c r="S296" s="181">
        <v>0</v>
      </c>
      <c r="T296" s="182">
        <f>S296*H296</f>
        <v>0</v>
      </c>
      <c r="AR296" s="183" t="s">
        <v>209</v>
      </c>
      <c r="AT296" s="183" t="s">
        <v>83</v>
      </c>
      <c r="AU296" s="183" t="s">
        <v>1</v>
      </c>
      <c r="AY296" s="8" t="s">
        <v>81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8" t="s">
        <v>79</v>
      </c>
      <c r="BK296" s="184">
        <f>ROUND(I296*H296,2)</f>
        <v>0</v>
      </c>
      <c r="BL296" s="8" t="s">
        <v>209</v>
      </c>
      <c r="BM296" s="183" t="s">
        <v>339</v>
      </c>
    </row>
    <row r="297" spans="2:65" s="25" customFormat="1" x14ac:dyDescent="0.2">
      <c r="B297" s="26"/>
      <c r="D297" s="185" t="s">
        <v>90</v>
      </c>
      <c r="F297" s="186" t="s">
        <v>213</v>
      </c>
      <c r="L297" s="26"/>
      <c r="M297" s="187"/>
      <c r="T297" s="70"/>
      <c r="AT297" s="8" t="s">
        <v>90</v>
      </c>
      <c r="AU297" s="8" t="s">
        <v>1</v>
      </c>
    </row>
    <row r="298" spans="2:65" s="188" customFormat="1" ht="11.25" x14ac:dyDescent="0.2">
      <c r="B298" s="189"/>
      <c r="D298" s="185" t="s">
        <v>92</v>
      </c>
      <c r="E298" s="190" t="s">
        <v>9</v>
      </c>
      <c r="F298" s="191" t="s">
        <v>215</v>
      </c>
      <c r="H298" s="190" t="s">
        <v>9</v>
      </c>
      <c r="L298" s="189"/>
      <c r="M298" s="192"/>
      <c r="T298" s="193"/>
      <c r="AT298" s="190" t="s">
        <v>92</v>
      </c>
      <c r="AU298" s="190" t="s">
        <v>1</v>
      </c>
      <c r="AV298" s="188" t="s">
        <v>79</v>
      </c>
      <c r="AW298" s="188" t="s">
        <v>94</v>
      </c>
      <c r="AX298" s="188" t="s">
        <v>80</v>
      </c>
      <c r="AY298" s="190" t="s">
        <v>81</v>
      </c>
    </row>
    <row r="299" spans="2:65" s="194" customFormat="1" ht="11.25" x14ac:dyDescent="0.2">
      <c r="B299" s="195"/>
      <c r="D299" s="185" t="s">
        <v>92</v>
      </c>
      <c r="E299" s="196" t="s">
        <v>9</v>
      </c>
      <c r="F299" s="197" t="s">
        <v>79</v>
      </c>
      <c r="H299" s="198">
        <v>1</v>
      </c>
      <c r="L299" s="195"/>
      <c r="M299" s="199"/>
      <c r="T299" s="200"/>
      <c r="AT299" s="196" t="s">
        <v>92</v>
      </c>
      <c r="AU299" s="196" t="s">
        <v>1</v>
      </c>
      <c r="AV299" s="194" t="s">
        <v>1</v>
      </c>
      <c r="AW299" s="194" t="s">
        <v>94</v>
      </c>
      <c r="AX299" s="194" t="s">
        <v>79</v>
      </c>
      <c r="AY299" s="196" t="s">
        <v>81</v>
      </c>
    </row>
    <row r="300" spans="2:65" s="161" customFormat="1" ht="22.9" customHeight="1" x14ac:dyDescent="0.2">
      <c r="B300" s="162"/>
      <c r="D300" s="163" t="s">
        <v>76</v>
      </c>
      <c r="E300" s="171" t="s">
        <v>216</v>
      </c>
      <c r="F300" s="171" t="s">
        <v>217</v>
      </c>
      <c r="J300" s="172">
        <f>BK300</f>
        <v>0</v>
      </c>
      <c r="L300" s="162"/>
      <c r="M300" s="166"/>
      <c r="P300" s="167">
        <f>SUM(P301:P306)</f>
        <v>0</v>
      </c>
      <c r="R300" s="167">
        <f>SUM(R301:R306)</f>
        <v>0</v>
      </c>
      <c r="T300" s="168">
        <f>SUM(T301:T306)</f>
        <v>0</v>
      </c>
      <c r="AR300" s="163" t="s">
        <v>119</v>
      </c>
      <c r="AT300" s="169" t="s">
        <v>76</v>
      </c>
      <c r="AU300" s="169" t="s">
        <v>79</v>
      </c>
      <c r="AY300" s="163" t="s">
        <v>81</v>
      </c>
      <c r="BK300" s="170">
        <f>SUM(BK301:BK306)</f>
        <v>0</v>
      </c>
    </row>
    <row r="301" spans="2:65" s="25" customFormat="1" ht="16.5" customHeight="1" x14ac:dyDescent="0.2">
      <c r="B301" s="26"/>
      <c r="C301" s="173" t="s">
        <v>340</v>
      </c>
      <c r="D301" s="173" t="s">
        <v>83</v>
      </c>
      <c r="E301" s="174" t="s">
        <v>219</v>
      </c>
      <c r="F301" s="175" t="s">
        <v>217</v>
      </c>
      <c r="G301" s="176" t="s">
        <v>208</v>
      </c>
      <c r="H301" s="177">
        <v>1</v>
      </c>
      <c r="I301" s="1"/>
      <c r="J301" s="178">
        <f>ROUND(I301*H301,2)</f>
        <v>0</v>
      </c>
      <c r="K301" s="175" t="s">
        <v>87</v>
      </c>
      <c r="L301" s="26"/>
      <c r="M301" s="179" t="s">
        <v>9</v>
      </c>
      <c r="N301" s="180" t="s">
        <v>31</v>
      </c>
      <c r="P301" s="181">
        <f>O301*H301</f>
        <v>0</v>
      </c>
      <c r="Q301" s="181">
        <v>0</v>
      </c>
      <c r="R301" s="181">
        <f>Q301*H301</f>
        <v>0</v>
      </c>
      <c r="S301" s="181">
        <v>0</v>
      </c>
      <c r="T301" s="182">
        <f>S301*H301</f>
        <v>0</v>
      </c>
      <c r="AR301" s="183" t="s">
        <v>209</v>
      </c>
      <c r="AT301" s="183" t="s">
        <v>83</v>
      </c>
      <c r="AU301" s="183" t="s">
        <v>1</v>
      </c>
      <c r="AY301" s="8" t="s">
        <v>81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8" t="s">
        <v>79</v>
      </c>
      <c r="BK301" s="184">
        <f>ROUND(I301*H301,2)</f>
        <v>0</v>
      </c>
      <c r="BL301" s="8" t="s">
        <v>209</v>
      </c>
      <c r="BM301" s="183" t="s">
        <v>341</v>
      </c>
    </row>
    <row r="302" spans="2:65" s="25" customFormat="1" x14ac:dyDescent="0.2">
      <c r="B302" s="26"/>
      <c r="D302" s="185" t="s">
        <v>90</v>
      </c>
      <c r="F302" s="186" t="s">
        <v>217</v>
      </c>
      <c r="L302" s="26"/>
      <c r="M302" s="187"/>
      <c r="T302" s="70"/>
      <c r="AT302" s="8" t="s">
        <v>90</v>
      </c>
      <c r="AU302" s="8" t="s">
        <v>1</v>
      </c>
    </row>
    <row r="303" spans="2:65" s="194" customFormat="1" ht="11.25" x14ac:dyDescent="0.2">
      <c r="B303" s="195"/>
      <c r="D303" s="185" t="s">
        <v>92</v>
      </c>
      <c r="E303" s="196" t="s">
        <v>9</v>
      </c>
      <c r="F303" s="197" t="s">
        <v>79</v>
      </c>
      <c r="H303" s="198">
        <v>1</v>
      </c>
      <c r="L303" s="195"/>
      <c r="M303" s="199"/>
      <c r="T303" s="200"/>
      <c r="AT303" s="196" t="s">
        <v>92</v>
      </c>
      <c r="AU303" s="196" t="s">
        <v>1</v>
      </c>
      <c r="AV303" s="194" t="s">
        <v>1</v>
      </c>
      <c r="AW303" s="194" t="s">
        <v>94</v>
      </c>
      <c r="AX303" s="194" t="s">
        <v>79</v>
      </c>
      <c r="AY303" s="196" t="s">
        <v>81</v>
      </c>
    </row>
    <row r="304" spans="2:65" s="25" customFormat="1" ht="16.5" customHeight="1" x14ac:dyDescent="0.2">
      <c r="B304" s="26"/>
      <c r="C304" s="173" t="s">
        <v>342</v>
      </c>
      <c r="D304" s="173" t="s">
        <v>83</v>
      </c>
      <c r="E304" s="174" t="s">
        <v>222</v>
      </c>
      <c r="F304" s="175" t="s">
        <v>223</v>
      </c>
      <c r="G304" s="176" t="s">
        <v>208</v>
      </c>
      <c r="H304" s="177">
        <v>1</v>
      </c>
      <c r="I304" s="1"/>
      <c r="J304" s="178">
        <f>ROUND(I304*H304,2)</f>
        <v>0</v>
      </c>
      <c r="K304" s="175" t="s">
        <v>87</v>
      </c>
      <c r="L304" s="26"/>
      <c r="M304" s="179" t="s">
        <v>9</v>
      </c>
      <c r="N304" s="180" t="s">
        <v>31</v>
      </c>
      <c r="P304" s="181">
        <f>O304*H304</f>
        <v>0</v>
      </c>
      <c r="Q304" s="181">
        <v>0</v>
      </c>
      <c r="R304" s="181">
        <f>Q304*H304</f>
        <v>0</v>
      </c>
      <c r="S304" s="181">
        <v>0</v>
      </c>
      <c r="T304" s="182">
        <f>S304*H304</f>
        <v>0</v>
      </c>
      <c r="AR304" s="183" t="s">
        <v>209</v>
      </c>
      <c r="AT304" s="183" t="s">
        <v>83</v>
      </c>
      <c r="AU304" s="183" t="s">
        <v>1</v>
      </c>
      <c r="AY304" s="8" t="s">
        <v>81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8" t="s">
        <v>79</v>
      </c>
      <c r="BK304" s="184">
        <f>ROUND(I304*H304,2)</f>
        <v>0</v>
      </c>
      <c r="BL304" s="8" t="s">
        <v>209</v>
      </c>
      <c r="BM304" s="183" t="s">
        <v>343</v>
      </c>
    </row>
    <row r="305" spans="2:65" s="25" customFormat="1" x14ac:dyDescent="0.2">
      <c r="B305" s="26"/>
      <c r="D305" s="185" t="s">
        <v>90</v>
      </c>
      <c r="F305" s="186" t="s">
        <v>223</v>
      </c>
      <c r="L305" s="26"/>
      <c r="M305" s="187"/>
      <c r="T305" s="70"/>
      <c r="AT305" s="8" t="s">
        <v>90</v>
      </c>
      <c r="AU305" s="8" t="s">
        <v>1</v>
      </c>
    </row>
    <row r="306" spans="2:65" s="194" customFormat="1" ht="11.25" x14ac:dyDescent="0.2">
      <c r="B306" s="195"/>
      <c r="D306" s="185" t="s">
        <v>92</v>
      </c>
      <c r="E306" s="196" t="s">
        <v>9</v>
      </c>
      <c r="F306" s="197" t="s">
        <v>79</v>
      </c>
      <c r="H306" s="198">
        <v>1</v>
      </c>
      <c r="L306" s="195"/>
      <c r="M306" s="199"/>
      <c r="T306" s="200"/>
      <c r="AT306" s="196" t="s">
        <v>92</v>
      </c>
      <c r="AU306" s="196" t="s">
        <v>1</v>
      </c>
      <c r="AV306" s="194" t="s">
        <v>1</v>
      </c>
      <c r="AW306" s="194" t="s">
        <v>94</v>
      </c>
      <c r="AX306" s="194" t="s">
        <v>79</v>
      </c>
      <c r="AY306" s="196" t="s">
        <v>81</v>
      </c>
    </row>
    <row r="307" spans="2:65" s="161" customFormat="1" ht="22.9" customHeight="1" x14ac:dyDescent="0.2">
      <c r="B307" s="162"/>
      <c r="D307" s="163" t="s">
        <v>76</v>
      </c>
      <c r="E307" s="171" t="s">
        <v>225</v>
      </c>
      <c r="F307" s="171" t="s">
        <v>226</v>
      </c>
      <c r="J307" s="172">
        <f>BK307</f>
        <v>0</v>
      </c>
      <c r="L307" s="162"/>
      <c r="M307" s="166"/>
      <c r="P307" s="167">
        <f>SUM(P308:P311)</f>
        <v>0</v>
      </c>
      <c r="R307" s="167">
        <f>SUM(R308:R311)</f>
        <v>0</v>
      </c>
      <c r="T307" s="168">
        <f>SUM(T308:T311)</f>
        <v>0</v>
      </c>
      <c r="AR307" s="163" t="s">
        <v>119</v>
      </c>
      <c r="AT307" s="169" t="s">
        <v>76</v>
      </c>
      <c r="AU307" s="169" t="s">
        <v>79</v>
      </c>
      <c r="AY307" s="163" t="s">
        <v>81</v>
      </c>
      <c r="BK307" s="170">
        <f>SUM(BK308:BK311)</f>
        <v>0</v>
      </c>
    </row>
    <row r="308" spans="2:65" s="25" customFormat="1" ht="16.5" customHeight="1" x14ac:dyDescent="0.2">
      <c r="B308" s="26"/>
      <c r="C308" s="173" t="s">
        <v>344</v>
      </c>
      <c r="D308" s="173" t="s">
        <v>83</v>
      </c>
      <c r="E308" s="174" t="s">
        <v>228</v>
      </c>
      <c r="F308" s="175" t="s">
        <v>229</v>
      </c>
      <c r="G308" s="176" t="s">
        <v>208</v>
      </c>
      <c r="H308" s="177">
        <v>1</v>
      </c>
      <c r="I308" s="1"/>
      <c r="J308" s="178">
        <f>ROUND(I308*H308,2)</f>
        <v>0</v>
      </c>
      <c r="K308" s="175" t="s">
        <v>87</v>
      </c>
      <c r="L308" s="26"/>
      <c r="M308" s="179" t="s">
        <v>9</v>
      </c>
      <c r="N308" s="180" t="s">
        <v>31</v>
      </c>
      <c r="P308" s="181">
        <f>O308*H308</f>
        <v>0</v>
      </c>
      <c r="Q308" s="181">
        <v>0</v>
      </c>
      <c r="R308" s="181">
        <f>Q308*H308</f>
        <v>0</v>
      </c>
      <c r="S308" s="181">
        <v>0</v>
      </c>
      <c r="T308" s="182">
        <f>S308*H308</f>
        <v>0</v>
      </c>
      <c r="AR308" s="183" t="s">
        <v>209</v>
      </c>
      <c r="AT308" s="183" t="s">
        <v>83</v>
      </c>
      <c r="AU308" s="183" t="s">
        <v>1</v>
      </c>
      <c r="AY308" s="8" t="s">
        <v>81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8" t="s">
        <v>79</v>
      </c>
      <c r="BK308" s="184">
        <f>ROUND(I308*H308,2)</f>
        <v>0</v>
      </c>
      <c r="BL308" s="8" t="s">
        <v>209</v>
      </c>
      <c r="BM308" s="183" t="s">
        <v>345</v>
      </c>
    </row>
    <row r="309" spans="2:65" s="25" customFormat="1" x14ac:dyDescent="0.2">
      <c r="B309" s="26"/>
      <c r="D309" s="185" t="s">
        <v>90</v>
      </c>
      <c r="F309" s="186" t="s">
        <v>229</v>
      </c>
      <c r="L309" s="26"/>
      <c r="M309" s="187"/>
      <c r="T309" s="70"/>
      <c r="AT309" s="8" t="s">
        <v>90</v>
      </c>
      <c r="AU309" s="8" t="s">
        <v>1</v>
      </c>
    </row>
    <row r="310" spans="2:65" s="188" customFormat="1" ht="11.25" x14ac:dyDescent="0.2">
      <c r="B310" s="189"/>
      <c r="D310" s="185" t="s">
        <v>92</v>
      </c>
      <c r="E310" s="190" t="s">
        <v>9</v>
      </c>
      <c r="F310" s="191" t="s">
        <v>231</v>
      </c>
      <c r="H310" s="190" t="s">
        <v>9</v>
      </c>
      <c r="L310" s="189"/>
      <c r="M310" s="192"/>
      <c r="T310" s="193"/>
      <c r="AT310" s="190" t="s">
        <v>92</v>
      </c>
      <c r="AU310" s="190" t="s">
        <v>1</v>
      </c>
      <c r="AV310" s="188" t="s">
        <v>79</v>
      </c>
      <c r="AW310" s="188" t="s">
        <v>94</v>
      </c>
      <c r="AX310" s="188" t="s">
        <v>80</v>
      </c>
      <c r="AY310" s="190" t="s">
        <v>81</v>
      </c>
    </row>
    <row r="311" spans="2:65" s="194" customFormat="1" ht="11.25" x14ac:dyDescent="0.2">
      <c r="B311" s="195"/>
      <c r="D311" s="185" t="s">
        <v>92</v>
      </c>
      <c r="E311" s="196" t="s">
        <v>9</v>
      </c>
      <c r="F311" s="197" t="s">
        <v>79</v>
      </c>
      <c r="H311" s="198">
        <v>1</v>
      </c>
      <c r="L311" s="195"/>
      <c r="M311" s="208"/>
      <c r="N311" s="209"/>
      <c r="O311" s="209"/>
      <c r="P311" s="209"/>
      <c r="Q311" s="209"/>
      <c r="R311" s="209"/>
      <c r="S311" s="209"/>
      <c r="T311" s="210"/>
      <c r="AT311" s="196" t="s">
        <v>92</v>
      </c>
      <c r="AU311" s="196" t="s">
        <v>1</v>
      </c>
      <c r="AV311" s="194" t="s">
        <v>1</v>
      </c>
      <c r="AW311" s="194" t="s">
        <v>94</v>
      </c>
      <c r="AX311" s="194" t="s">
        <v>79</v>
      </c>
      <c r="AY311" s="196" t="s">
        <v>81</v>
      </c>
    </row>
    <row r="312" spans="2:65" s="25" customFormat="1" ht="6.95" customHeight="1" x14ac:dyDescent="0.2">
      <c r="B312" s="49"/>
      <c r="C312" s="50"/>
      <c r="D312" s="50"/>
      <c r="E312" s="50"/>
      <c r="F312" s="50"/>
      <c r="G312" s="50"/>
      <c r="H312" s="50"/>
      <c r="I312" s="50"/>
      <c r="J312" s="50"/>
      <c r="K312" s="50"/>
      <c r="L312" s="26"/>
    </row>
  </sheetData>
  <sheetProtection algorithmName="SHA-512" hashValue="9JXCWxTENWCwfLcDPLClj08Pw6el2FPUu90WTTejhQ9BMbXb5YQHOd3JW5niLQDLFaebTL5xR+H4foVAJESqzw==" saltValue="MnDp0CrIaGWDS+b7qnuGvg==" spinCount="100000" sheet="1" objects="1" scenarios="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F9D6-CAA4-4210-A594-21F3140F2531}">
  <dimension ref="B2:BM242"/>
  <sheetViews>
    <sheetView showGridLines="0" tabSelected="1" workbookViewId="0">
      <selection activeCell="Z247" sqref="Z247"/>
    </sheetView>
  </sheetViews>
  <sheetFormatPr defaultRowHeight="12.75" x14ac:dyDescent="0.2"/>
  <cols>
    <col min="1" max="1" width="7.140625" style="6" customWidth="1"/>
    <col min="2" max="2" width="1" style="6" customWidth="1"/>
    <col min="3" max="3" width="3.5703125" style="6" customWidth="1"/>
    <col min="4" max="4" width="3.7109375" style="6" customWidth="1"/>
    <col min="5" max="5" width="14.7109375" style="6" customWidth="1"/>
    <col min="6" max="6" width="86.42578125" style="6" customWidth="1"/>
    <col min="7" max="7" width="6.42578125" style="6" customWidth="1"/>
    <col min="8" max="8" width="12" style="6" customWidth="1"/>
    <col min="9" max="9" width="13.5703125" style="6" customWidth="1"/>
    <col min="10" max="11" width="19.140625" style="6" customWidth="1"/>
    <col min="12" max="12" width="8" style="6" customWidth="1"/>
    <col min="13" max="13" width="9.28515625" style="6" hidden="1" customWidth="1"/>
    <col min="14" max="14" width="0" style="6" hidden="1" customWidth="1"/>
    <col min="15" max="20" width="12.140625" style="6" hidden="1" customWidth="1"/>
    <col min="21" max="21" width="14" style="6" hidden="1" customWidth="1"/>
    <col min="22" max="22" width="10.5703125" style="6" hidden="1" customWidth="1"/>
    <col min="23" max="23" width="14" style="6" hidden="1" customWidth="1"/>
    <col min="24" max="24" width="10.5703125" style="6" hidden="1" customWidth="1"/>
    <col min="25" max="25" width="12.85546875" style="6" customWidth="1"/>
    <col min="26" max="26" width="9.42578125" style="6" customWidth="1"/>
    <col min="27" max="27" width="12.85546875" style="6" customWidth="1"/>
    <col min="28" max="28" width="14" style="6" customWidth="1"/>
    <col min="29" max="29" width="9.42578125" style="6" customWidth="1"/>
    <col min="30" max="30" width="12.85546875" style="6" customWidth="1"/>
    <col min="31" max="31" width="14" style="6" customWidth="1"/>
    <col min="32" max="42" width="9.140625" style="6"/>
    <col min="43" max="70" width="0" style="6" hidden="1" customWidth="1"/>
    <col min="71" max="16384" width="9.140625" style="6"/>
  </cols>
  <sheetData>
    <row r="2" spans="2:46" ht="36.950000000000003" customHeight="1" x14ac:dyDescent="0.2">
      <c r="L2" s="7"/>
      <c r="M2" s="7"/>
      <c r="N2" s="7"/>
      <c r="O2" s="7"/>
      <c r="P2" s="7"/>
      <c r="Q2" s="7"/>
      <c r="R2" s="7"/>
      <c r="S2" s="7"/>
      <c r="T2" s="7"/>
      <c r="U2" s="7"/>
      <c r="V2" s="7"/>
      <c r="AT2" s="8" t="s">
        <v>0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</v>
      </c>
    </row>
    <row r="4" spans="2:46" ht="24.95" customHeight="1" x14ac:dyDescent="0.2">
      <c r="B4" s="11"/>
      <c r="D4" s="12" t="s">
        <v>2</v>
      </c>
      <c r="L4" s="11"/>
      <c r="M4" s="114" t="s">
        <v>3</v>
      </c>
      <c r="AT4" s="8" t="s">
        <v>4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21" t="s">
        <v>5</v>
      </c>
      <c r="L6" s="11"/>
    </row>
    <row r="7" spans="2:46" ht="16.5" customHeight="1" x14ac:dyDescent="0.2">
      <c r="B7" s="11"/>
      <c r="E7" s="115" t="str">
        <f>'Rekapitulace stavby'!K6</f>
        <v>Obnova povrchu komunikace ul. Lounická, Litvínov</v>
      </c>
      <c r="F7" s="116"/>
      <c r="G7" s="116"/>
      <c r="H7" s="116"/>
      <c r="L7" s="11"/>
    </row>
    <row r="8" spans="2:46" s="25" customFormat="1" ht="12" customHeight="1" x14ac:dyDescent="0.2">
      <c r="B8" s="26"/>
      <c r="D8" s="21" t="s">
        <v>6</v>
      </c>
      <c r="L8" s="26"/>
    </row>
    <row r="9" spans="2:46" s="25" customFormat="1" ht="16.5" customHeight="1" x14ac:dyDescent="0.2">
      <c r="B9" s="26"/>
      <c r="E9" s="58" t="s">
        <v>7</v>
      </c>
      <c r="F9" s="117"/>
      <c r="G9" s="117"/>
      <c r="H9" s="117"/>
      <c r="L9" s="26"/>
    </row>
    <row r="10" spans="2:46" s="25" customFormat="1" x14ac:dyDescent="0.2">
      <c r="B10" s="26"/>
      <c r="L10" s="26"/>
    </row>
    <row r="11" spans="2:46" s="25" customFormat="1" ht="12" customHeight="1" x14ac:dyDescent="0.2">
      <c r="B11" s="26"/>
      <c r="D11" s="21" t="s">
        <v>8</v>
      </c>
      <c r="F11" s="22" t="s">
        <v>9</v>
      </c>
      <c r="I11" s="21" t="s">
        <v>10</v>
      </c>
      <c r="J11" s="22" t="s">
        <v>9</v>
      </c>
      <c r="L11" s="26"/>
    </row>
    <row r="12" spans="2:46" s="25" customFormat="1" ht="12" customHeight="1" x14ac:dyDescent="0.2">
      <c r="B12" s="26"/>
      <c r="D12" s="21" t="s">
        <v>11</v>
      </c>
      <c r="F12" s="22" t="s">
        <v>12</v>
      </c>
      <c r="I12" s="21" t="s">
        <v>13</v>
      </c>
      <c r="J12" s="118">
        <f ca="1">'Rekapitulace stavby'!AN8</f>
        <v>45450</v>
      </c>
      <c r="L12" s="26"/>
    </row>
    <row r="13" spans="2:46" s="25" customFormat="1" ht="10.9" customHeight="1" x14ac:dyDescent="0.2">
      <c r="B13" s="26"/>
      <c r="L13" s="26"/>
    </row>
    <row r="14" spans="2:46" s="25" customFormat="1" ht="12" customHeight="1" x14ac:dyDescent="0.2">
      <c r="B14" s="26"/>
      <c r="D14" s="21" t="s">
        <v>14</v>
      </c>
      <c r="I14" s="21" t="s">
        <v>15</v>
      </c>
      <c r="J14" s="22" t="s">
        <v>16</v>
      </c>
      <c r="L14" s="26"/>
    </row>
    <row r="15" spans="2:46" s="25" customFormat="1" ht="18" customHeight="1" x14ac:dyDescent="0.2">
      <c r="B15" s="26"/>
      <c r="E15" s="22" t="s">
        <v>17</v>
      </c>
      <c r="I15" s="21" t="s">
        <v>18</v>
      </c>
      <c r="J15" s="22" t="s">
        <v>9</v>
      </c>
      <c r="L15" s="26"/>
    </row>
    <row r="16" spans="2:46" s="25" customFormat="1" ht="6.95" customHeight="1" x14ac:dyDescent="0.2">
      <c r="B16" s="26"/>
      <c r="L16" s="26"/>
    </row>
    <row r="17" spans="2:12" s="25" customFormat="1" ht="12" customHeight="1" x14ac:dyDescent="0.2">
      <c r="B17" s="26"/>
      <c r="D17" s="21" t="s">
        <v>19</v>
      </c>
      <c r="I17" s="21" t="s">
        <v>15</v>
      </c>
      <c r="J17" s="119" t="str">
        <f>'Rekapitulace stavby'!AN13</f>
        <v>Vyplň údaj</v>
      </c>
      <c r="L17" s="26"/>
    </row>
    <row r="18" spans="2:12" s="25" customFormat="1" ht="18" customHeight="1" x14ac:dyDescent="0.2">
      <c r="B18" s="26"/>
      <c r="E18" s="120" t="str">
        <f>'Rekapitulace stavby'!E14</f>
        <v>Vyplň údaj</v>
      </c>
      <c r="F18" s="121"/>
      <c r="G18" s="121"/>
      <c r="H18" s="121"/>
      <c r="I18" s="21" t="s">
        <v>18</v>
      </c>
      <c r="J18" s="119" t="str">
        <f>'Rekapitulace stavby'!AN14</f>
        <v>Vyplň údaj</v>
      </c>
      <c r="L18" s="26"/>
    </row>
    <row r="19" spans="2:12" s="25" customFormat="1" ht="6.95" customHeight="1" x14ac:dyDescent="0.2">
      <c r="B19" s="26"/>
      <c r="L19" s="26"/>
    </row>
    <row r="20" spans="2:12" s="25" customFormat="1" ht="12" customHeight="1" x14ac:dyDescent="0.2">
      <c r="B20" s="26"/>
      <c r="D20" s="21" t="s">
        <v>20</v>
      </c>
      <c r="I20" s="21" t="s">
        <v>15</v>
      </c>
      <c r="J20" s="22" t="s">
        <v>21</v>
      </c>
      <c r="L20" s="26"/>
    </row>
    <row r="21" spans="2:12" s="25" customFormat="1" ht="18" customHeight="1" x14ac:dyDescent="0.2">
      <c r="B21" s="26"/>
      <c r="E21" s="22" t="s">
        <v>22</v>
      </c>
      <c r="I21" s="21" t="s">
        <v>18</v>
      </c>
      <c r="J21" s="22" t="s">
        <v>23</v>
      </c>
      <c r="L21" s="26"/>
    </row>
    <row r="22" spans="2:12" s="25" customFormat="1" ht="6.95" customHeight="1" x14ac:dyDescent="0.2">
      <c r="B22" s="26"/>
      <c r="L22" s="26"/>
    </row>
    <row r="23" spans="2:12" s="25" customFormat="1" ht="12" customHeight="1" x14ac:dyDescent="0.2">
      <c r="B23" s="26"/>
      <c r="D23" s="21" t="s">
        <v>24</v>
      </c>
      <c r="I23" s="21" t="s">
        <v>15</v>
      </c>
      <c r="J23" s="22" t="s">
        <v>21</v>
      </c>
      <c r="L23" s="26"/>
    </row>
    <row r="24" spans="2:12" s="25" customFormat="1" ht="18" customHeight="1" x14ac:dyDescent="0.2">
      <c r="B24" s="26"/>
      <c r="E24" s="22" t="s">
        <v>22</v>
      </c>
      <c r="I24" s="21" t="s">
        <v>18</v>
      </c>
      <c r="J24" s="22" t="s">
        <v>23</v>
      </c>
      <c r="L24" s="26"/>
    </row>
    <row r="25" spans="2:12" s="25" customFormat="1" ht="6.95" customHeight="1" x14ac:dyDescent="0.2">
      <c r="B25" s="26"/>
      <c r="L25" s="26"/>
    </row>
    <row r="26" spans="2:12" s="25" customFormat="1" ht="12" customHeight="1" x14ac:dyDescent="0.2">
      <c r="B26" s="26"/>
      <c r="D26" s="21" t="s">
        <v>25</v>
      </c>
      <c r="L26" s="26"/>
    </row>
    <row r="27" spans="2:12" s="122" customFormat="1" ht="16.5" customHeight="1" x14ac:dyDescent="0.2">
      <c r="B27" s="123"/>
      <c r="E27" s="23" t="s">
        <v>9</v>
      </c>
      <c r="F27" s="23"/>
      <c r="G27" s="23"/>
      <c r="H27" s="23"/>
      <c r="L27" s="123"/>
    </row>
    <row r="28" spans="2:12" s="25" customFormat="1" ht="6.95" customHeight="1" x14ac:dyDescent="0.2">
      <c r="B28" s="26"/>
      <c r="L28" s="26"/>
    </row>
    <row r="29" spans="2:12" s="25" customFormat="1" ht="6.95" customHeight="1" x14ac:dyDescent="0.2">
      <c r="B29" s="26"/>
      <c r="D29" s="66"/>
      <c r="E29" s="66"/>
      <c r="F29" s="66"/>
      <c r="G29" s="66"/>
      <c r="H29" s="66"/>
      <c r="I29" s="66"/>
      <c r="J29" s="66"/>
      <c r="K29" s="66"/>
      <c r="L29" s="26"/>
    </row>
    <row r="30" spans="2:12" s="25" customFormat="1" ht="25.35" customHeight="1" x14ac:dyDescent="0.2">
      <c r="B30" s="26"/>
      <c r="D30" s="124" t="s">
        <v>26</v>
      </c>
      <c r="J30" s="125">
        <f>ROUND(J126, 2)</f>
        <v>0</v>
      </c>
      <c r="L30" s="26"/>
    </row>
    <row r="31" spans="2:12" s="25" customFormat="1" ht="6.95" customHeight="1" x14ac:dyDescent="0.2">
      <c r="B31" s="26"/>
      <c r="D31" s="66"/>
      <c r="E31" s="66"/>
      <c r="F31" s="66"/>
      <c r="G31" s="66"/>
      <c r="H31" s="66"/>
      <c r="I31" s="66"/>
      <c r="J31" s="66"/>
      <c r="K31" s="66"/>
      <c r="L31" s="26"/>
    </row>
    <row r="32" spans="2:12" s="25" customFormat="1" ht="14.45" customHeight="1" x14ac:dyDescent="0.2">
      <c r="B32" s="26"/>
      <c r="F32" s="126" t="s">
        <v>27</v>
      </c>
      <c r="I32" s="126" t="s">
        <v>28</v>
      </c>
      <c r="J32" s="126" t="s">
        <v>29</v>
      </c>
      <c r="L32" s="26"/>
    </row>
    <row r="33" spans="2:12" s="25" customFormat="1" ht="14.45" customHeight="1" x14ac:dyDescent="0.2">
      <c r="B33" s="26"/>
      <c r="D33" s="127" t="s">
        <v>30</v>
      </c>
      <c r="E33" s="21" t="s">
        <v>31</v>
      </c>
      <c r="F33" s="128">
        <f>ROUND((SUM(BE126:BE241)),  2)</f>
        <v>0</v>
      </c>
      <c r="I33" s="129">
        <v>0.21</v>
      </c>
      <c r="J33" s="128">
        <f>ROUND(((SUM(BE126:BE241))*I33),  2)</f>
        <v>0</v>
      </c>
      <c r="L33" s="26"/>
    </row>
    <row r="34" spans="2:12" s="25" customFormat="1" ht="14.45" customHeight="1" x14ac:dyDescent="0.2">
      <c r="B34" s="26"/>
      <c r="E34" s="21" t="s">
        <v>32</v>
      </c>
      <c r="F34" s="128">
        <f>ROUND((SUM(BF126:BF241)),  2)</f>
        <v>0</v>
      </c>
      <c r="I34" s="129">
        <v>0.12</v>
      </c>
      <c r="J34" s="128">
        <f>ROUND(((SUM(BF126:BF241))*I34),  2)</f>
        <v>0</v>
      </c>
      <c r="L34" s="26"/>
    </row>
    <row r="35" spans="2:12" s="25" customFormat="1" ht="14.45" hidden="1" customHeight="1" x14ac:dyDescent="0.2">
      <c r="B35" s="26"/>
      <c r="E35" s="21" t="s">
        <v>33</v>
      </c>
      <c r="F35" s="128">
        <f>ROUND((SUM(BG126:BG241)),  2)</f>
        <v>0</v>
      </c>
      <c r="I35" s="129">
        <v>0.21</v>
      </c>
      <c r="J35" s="128">
        <f>0</f>
        <v>0</v>
      </c>
      <c r="L35" s="26"/>
    </row>
    <row r="36" spans="2:12" s="25" customFormat="1" ht="14.45" hidden="1" customHeight="1" x14ac:dyDescent="0.2">
      <c r="B36" s="26"/>
      <c r="E36" s="21" t="s">
        <v>34</v>
      </c>
      <c r="F36" s="128">
        <f>ROUND((SUM(BH126:BH241)),  2)</f>
        <v>0</v>
      </c>
      <c r="I36" s="129">
        <v>0.12</v>
      </c>
      <c r="J36" s="128">
        <f>0</f>
        <v>0</v>
      </c>
      <c r="L36" s="26"/>
    </row>
    <row r="37" spans="2:12" s="25" customFormat="1" ht="14.45" hidden="1" customHeight="1" x14ac:dyDescent="0.2">
      <c r="B37" s="26"/>
      <c r="E37" s="21" t="s">
        <v>35</v>
      </c>
      <c r="F37" s="128">
        <f>ROUND((SUM(BI126:BI241)),  2)</f>
        <v>0</v>
      </c>
      <c r="I37" s="129">
        <v>0</v>
      </c>
      <c r="J37" s="128">
        <f>0</f>
        <v>0</v>
      </c>
      <c r="L37" s="26"/>
    </row>
    <row r="38" spans="2:12" s="25" customFormat="1" ht="6.95" customHeight="1" x14ac:dyDescent="0.2">
      <c r="B38" s="26"/>
      <c r="L38" s="26"/>
    </row>
    <row r="39" spans="2:12" s="25" customFormat="1" ht="25.35" customHeight="1" x14ac:dyDescent="0.2">
      <c r="B39" s="26"/>
      <c r="C39" s="130"/>
      <c r="D39" s="131" t="s">
        <v>36</v>
      </c>
      <c r="E39" s="73"/>
      <c r="F39" s="73"/>
      <c r="G39" s="132" t="s">
        <v>37</v>
      </c>
      <c r="H39" s="133" t="s">
        <v>38</v>
      </c>
      <c r="I39" s="73"/>
      <c r="J39" s="134">
        <f>SUM(J30:J37)</f>
        <v>0</v>
      </c>
      <c r="K39" s="135"/>
      <c r="L39" s="26"/>
    </row>
    <row r="40" spans="2:12" s="25" customFormat="1" ht="14.45" customHeight="1" x14ac:dyDescent="0.2">
      <c r="B40" s="26"/>
      <c r="L40" s="26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25" customFormat="1" ht="14.45" customHeight="1" x14ac:dyDescent="0.2">
      <c r="B50" s="26"/>
      <c r="D50" s="46" t="s">
        <v>39</v>
      </c>
      <c r="E50" s="47"/>
      <c r="F50" s="47"/>
      <c r="G50" s="46" t="s">
        <v>40</v>
      </c>
      <c r="H50" s="47"/>
      <c r="I50" s="47"/>
      <c r="J50" s="47"/>
      <c r="K50" s="47"/>
      <c r="L50" s="26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25" customFormat="1" x14ac:dyDescent="0.2">
      <c r="B61" s="26"/>
      <c r="D61" s="48" t="s">
        <v>41</v>
      </c>
      <c r="E61" s="28"/>
      <c r="F61" s="136" t="s">
        <v>42</v>
      </c>
      <c r="G61" s="48" t="s">
        <v>41</v>
      </c>
      <c r="H61" s="28"/>
      <c r="I61" s="28"/>
      <c r="J61" s="137" t="s">
        <v>42</v>
      </c>
      <c r="K61" s="28"/>
      <c r="L61" s="26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25" customFormat="1" x14ac:dyDescent="0.2">
      <c r="B65" s="26"/>
      <c r="D65" s="46" t="s">
        <v>43</v>
      </c>
      <c r="E65" s="47"/>
      <c r="F65" s="47"/>
      <c r="G65" s="46" t="s">
        <v>44</v>
      </c>
      <c r="H65" s="47"/>
      <c r="I65" s="47"/>
      <c r="J65" s="47"/>
      <c r="K65" s="47"/>
      <c r="L65" s="26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25" customFormat="1" x14ac:dyDescent="0.2">
      <c r="B76" s="26"/>
      <c r="D76" s="48" t="s">
        <v>41</v>
      </c>
      <c r="E76" s="28"/>
      <c r="F76" s="136" t="s">
        <v>42</v>
      </c>
      <c r="G76" s="48" t="s">
        <v>41</v>
      </c>
      <c r="H76" s="28"/>
      <c r="I76" s="28"/>
      <c r="J76" s="137" t="s">
        <v>42</v>
      </c>
      <c r="K76" s="28"/>
      <c r="L76" s="26"/>
    </row>
    <row r="77" spans="2:12" s="25" customFormat="1" ht="14.45" customHeight="1" x14ac:dyDescent="0.2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26"/>
    </row>
    <row r="81" spans="2:47" s="25" customFormat="1" ht="6.95" customHeight="1" x14ac:dyDescent="0.2"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26"/>
    </row>
    <row r="82" spans="2:47" s="25" customFormat="1" ht="24.95" customHeight="1" x14ac:dyDescent="0.2">
      <c r="B82" s="26"/>
      <c r="C82" s="12" t="s">
        <v>45</v>
      </c>
      <c r="L82" s="26"/>
    </row>
    <row r="83" spans="2:47" s="25" customFormat="1" ht="6.95" customHeight="1" x14ac:dyDescent="0.2">
      <c r="B83" s="26"/>
      <c r="L83" s="26"/>
    </row>
    <row r="84" spans="2:47" s="25" customFormat="1" ht="12" customHeight="1" x14ac:dyDescent="0.2">
      <c r="B84" s="26"/>
      <c r="C84" s="21" t="s">
        <v>5</v>
      </c>
      <c r="L84" s="26"/>
    </row>
    <row r="85" spans="2:47" s="25" customFormat="1" ht="16.5" customHeight="1" x14ac:dyDescent="0.2">
      <c r="B85" s="26"/>
      <c r="E85" s="115" t="str">
        <f>E7</f>
        <v>Obnova povrchu komunikace ul. Lounická, Litvínov</v>
      </c>
      <c r="F85" s="116"/>
      <c r="G85" s="116"/>
      <c r="H85" s="116"/>
      <c r="L85" s="26"/>
    </row>
    <row r="86" spans="2:47" s="25" customFormat="1" ht="12" customHeight="1" x14ac:dyDescent="0.2">
      <c r="B86" s="26"/>
      <c r="C86" s="21" t="s">
        <v>6</v>
      </c>
      <c r="L86" s="26"/>
    </row>
    <row r="87" spans="2:47" s="25" customFormat="1" ht="16.5" customHeight="1" x14ac:dyDescent="0.2">
      <c r="B87" s="26"/>
      <c r="E87" s="58" t="str">
        <f>E9</f>
        <v>SO.02 - Komunikace ÚSEK C</v>
      </c>
      <c r="F87" s="117"/>
      <c r="G87" s="117"/>
      <c r="H87" s="117"/>
      <c r="L87" s="26"/>
    </row>
    <row r="88" spans="2:47" s="25" customFormat="1" ht="6.95" customHeight="1" x14ac:dyDescent="0.2">
      <c r="B88" s="26"/>
      <c r="L88" s="26"/>
    </row>
    <row r="89" spans="2:47" s="25" customFormat="1" ht="12" customHeight="1" x14ac:dyDescent="0.2">
      <c r="B89" s="26"/>
      <c r="C89" s="21" t="s">
        <v>11</v>
      </c>
      <c r="F89" s="22" t="str">
        <f>F12</f>
        <v>Ul. Lounická, Litvínov</v>
      </c>
      <c r="I89" s="21" t="s">
        <v>13</v>
      </c>
      <c r="J89" s="118">
        <f ca="1">IF(J12="","",J12)</f>
        <v>45450</v>
      </c>
      <c r="L89" s="26"/>
    </row>
    <row r="90" spans="2:47" s="25" customFormat="1" ht="6.95" customHeight="1" x14ac:dyDescent="0.2">
      <c r="B90" s="26"/>
      <c r="L90" s="26"/>
    </row>
    <row r="91" spans="2:47" s="25" customFormat="1" ht="15.2" customHeight="1" x14ac:dyDescent="0.2">
      <c r="B91" s="26"/>
      <c r="C91" s="21" t="s">
        <v>14</v>
      </c>
      <c r="F91" s="22" t="str">
        <f>E15</f>
        <v>Město Litvínov</v>
      </c>
      <c r="I91" s="21" t="s">
        <v>20</v>
      </c>
      <c r="J91" s="138" t="str">
        <f>E21</f>
        <v>MESSOR s.r.o.</v>
      </c>
      <c r="L91" s="26"/>
    </row>
    <row r="92" spans="2:47" s="25" customFormat="1" ht="15.2" customHeight="1" x14ac:dyDescent="0.2">
      <c r="B92" s="26"/>
      <c r="C92" s="21" t="s">
        <v>19</v>
      </c>
      <c r="F92" s="22" t="str">
        <f>IF(E18="","",E18)</f>
        <v>Vyplň údaj</v>
      </c>
      <c r="I92" s="21" t="s">
        <v>24</v>
      </c>
      <c r="J92" s="138" t="str">
        <f>E24</f>
        <v>MESSOR s.r.o.</v>
      </c>
      <c r="L92" s="26"/>
    </row>
    <row r="93" spans="2:47" s="25" customFormat="1" ht="10.35" customHeight="1" x14ac:dyDescent="0.2">
      <c r="B93" s="26"/>
      <c r="L93" s="26"/>
    </row>
    <row r="94" spans="2:47" s="25" customFormat="1" ht="29.25" customHeight="1" x14ac:dyDescent="0.2">
      <c r="B94" s="26"/>
      <c r="C94" s="139" t="s">
        <v>46</v>
      </c>
      <c r="D94" s="130"/>
      <c r="E94" s="130"/>
      <c r="F94" s="130"/>
      <c r="G94" s="130"/>
      <c r="H94" s="130"/>
      <c r="I94" s="130"/>
      <c r="J94" s="140" t="s">
        <v>47</v>
      </c>
      <c r="K94" s="130"/>
      <c r="L94" s="26"/>
    </row>
    <row r="95" spans="2:47" s="25" customFormat="1" ht="10.35" customHeight="1" x14ac:dyDescent="0.2">
      <c r="B95" s="26"/>
      <c r="L95" s="26"/>
    </row>
    <row r="96" spans="2:47" s="25" customFormat="1" ht="22.9" customHeight="1" x14ac:dyDescent="0.2">
      <c r="B96" s="26"/>
      <c r="C96" s="141" t="s">
        <v>48</v>
      </c>
      <c r="J96" s="125">
        <f>J126</f>
        <v>0</v>
      </c>
      <c r="L96" s="26"/>
      <c r="AU96" s="8" t="s">
        <v>49</v>
      </c>
    </row>
    <row r="97" spans="2:12" s="142" customFormat="1" ht="24.95" customHeight="1" x14ac:dyDescent="0.2">
      <c r="B97" s="143"/>
      <c r="D97" s="144" t="s">
        <v>50</v>
      </c>
      <c r="E97" s="145"/>
      <c r="F97" s="145"/>
      <c r="G97" s="145"/>
      <c r="H97" s="145"/>
      <c r="I97" s="145"/>
      <c r="J97" s="146">
        <f>J127</f>
        <v>0</v>
      </c>
      <c r="L97" s="143"/>
    </row>
    <row r="98" spans="2:12" s="147" customFormat="1" ht="19.899999999999999" customHeight="1" x14ac:dyDescent="0.2">
      <c r="B98" s="148"/>
      <c r="D98" s="149" t="s">
        <v>51</v>
      </c>
      <c r="E98" s="150"/>
      <c r="F98" s="150"/>
      <c r="G98" s="150"/>
      <c r="H98" s="150"/>
      <c r="I98" s="150"/>
      <c r="J98" s="151">
        <f>J128</f>
        <v>0</v>
      </c>
      <c r="L98" s="148"/>
    </row>
    <row r="99" spans="2:12" s="147" customFormat="1" ht="19.899999999999999" customHeight="1" x14ac:dyDescent="0.2">
      <c r="B99" s="148"/>
      <c r="D99" s="149" t="s">
        <v>52</v>
      </c>
      <c r="E99" s="150"/>
      <c r="F99" s="150"/>
      <c r="G99" s="150"/>
      <c r="H99" s="150"/>
      <c r="I99" s="150"/>
      <c r="J99" s="151">
        <f>J162</f>
        <v>0</v>
      </c>
      <c r="L99" s="148"/>
    </row>
    <row r="100" spans="2:12" s="147" customFormat="1" ht="19.899999999999999" customHeight="1" x14ac:dyDescent="0.2">
      <c r="B100" s="148"/>
      <c r="D100" s="149" t="s">
        <v>53</v>
      </c>
      <c r="E100" s="150"/>
      <c r="F100" s="150"/>
      <c r="G100" s="150"/>
      <c r="H100" s="150"/>
      <c r="I100" s="150"/>
      <c r="J100" s="151">
        <f>J194</f>
        <v>0</v>
      </c>
      <c r="L100" s="148"/>
    </row>
    <row r="101" spans="2:12" s="147" customFormat="1" ht="19.899999999999999" customHeight="1" x14ac:dyDescent="0.2">
      <c r="B101" s="148"/>
      <c r="D101" s="149" t="s">
        <v>54</v>
      </c>
      <c r="E101" s="150"/>
      <c r="F101" s="150"/>
      <c r="G101" s="150"/>
      <c r="H101" s="150"/>
      <c r="I101" s="150"/>
      <c r="J101" s="151">
        <f>J210</f>
        <v>0</v>
      </c>
      <c r="L101" s="148"/>
    </row>
    <row r="102" spans="2:12" s="147" customFormat="1" ht="19.899999999999999" customHeight="1" x14ac:dyDescent="0.2">
      <c r="B102" s="148"/>
      <c r="D102" s="149" t="s">
        <v>55</v>
      </c>
      <c r="E102" s="150"/>
      <c r="F102" s="150"/>
      <c r="G102" s="150"/>
      <c r="H102" s="150"/>
      <c r="I102" s="150"/>
      <c r="J102" s="151">
        <f>J218</f>
        <v>0</v>
      </c>
      <c r="L102" s="148"/>
    </row>
    <row r="103" spans="2:12" s="142" customFormat="1" ht="24.95" customHeight="1" x14ac:dyDescent="0.2">
      <c r="B103" s="143"/>
      <c r="D103" s="144" t="s">
        <v>56</v>
      </c>
      <c r="E103" s="145"/>
      <c r="F103" s="145"/>
      <c r="G103" s="145"/>
      <c r="H103" s="145"/>
      <c r="I103" s="145"/>
      <c r="J103" s="146">
        <f>J221</f>
        <v>0</v>
      </c>
      <c r="L103" s="143"/>
    </row>
    <row r="104" spans="2:12" s="147" customFormat="1" ht="19.899999999999999" customHeight="1" x14ac:dyDescent="0.2">
      <c r="B104" s="148"/>
      <c r="D104" s="149" t="s">
        <v>57</v>
      </c>
      <c r="E104" s="150"/>
      <c r="F104" s="150"/>
      <c r="G104" s="150"/>
      <c r="H104" s="150"/>
      <c r="I104" s="150"/>
      <c r="J104" s="151">
        <f>J222</f>
        <v>0</v>
      </c>
      <c r="L104" s="148"/>
    </row>
    <row r="105" spans="2:12" s="147" customFormat="1" ht="19.899999999999999" customHeight="1" x14ac:dyDescent="0.2">
      <c r="B105" s="148"/>
      <c r="D105" s="149" t="s">
        <v>58</v>
      </c>
      <c r="E105" s="150"/>
      <c r="F105" s="150"/>
      <c r="G105" s="150"/>
      <c r="H105" s="150"/>
      <c r="I105" s="150"/>
      <c r="J105" s="151">
        <f>J230</f>
        <v>0</v>
      </c>
      <c r="L105" s="148"/>
    </row>
    <row r="106" spans="2:12" s="147" customFormat="1" ht="19.899999999999999" customHeight="1" x14ac:dyDescent="0.2">
      <c r="B106" s="148"/>
      <c r="D106" s="149" t="s">
        <v>59</v>
      </c>
      <c r="E106" s="150"/>
      <c r="F106" s="150"/>
      <c r="G106" s="150"/>
      <c r="H106" s="150"/>
      <c r="I106" s="150"/>
      <c r="J106" s="151">
        <f>J237</f>
        <v>0</v>
      </c>
      <c r="L106" s="148"/>
    </row>
    <row r="107" spans="2:12" s="25" customFormat="1" ht="21.75" customHeight="1" x14ac:dyDescent="0.2">
      <c r="B107" s="26"/>
      <c r="L107" s="26"/>
    </row>
    <row r="108" spans="2:12" s="25" customFormat="1" ht="6.95" customHeight="1" x14ac:dyDescent="0.2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26"/>
    </row>
    <row r="112" spans="2:12" s="25" customFormat="1" ht="6.95" customHeight="1" x14ac:dyDescent="0.2"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26"/>
    </row>
    <row r="113" spans="2:63" s="25" customFormat="1" ht="24.95" customHeight="1" x14ac:dyDescent="0.2">
      <c r="B113" s="26"/>
      <c r="C113" s="12" t="s">
        <v>60</v>
      </c>
      <c r="L113" s="26"/>
    </row>
    <row r="114" spans="2:63" s="25" customFormat="1" ht="6.95" customHeight="1" x14ac:dyDescent="0.2">
      <c r="B114" s="26"/>
      <c r="L114" s="26"/>
    </row>
    <row r="115" spans="2:63" s="25" customFormat="1" ht="12" customHeight="1" x14ac:dyDescent="0.2">
      <c r="B115" s="26"/>
      <c r="C115" s="21" t="s">
        <v>5</v>
      </c>
      <c r="L115" s="26"/>
    </row>
    <row r="116" spans="2:63" s="25" customFormat="1" ht="16.5" customHeight="1" x14ac:dyDescent="0.2">
      <c r="B116" s="26"/>
      <c r="E116" s="115" t="str">
        <f>E7</f>
        <v>Obnova povrchu komunikace ul. Lounická, Litvínov</v>
      </c>
      <c r="F116" s="116"/>
      <c r="G116" s="116"/>
      <c r="H116" s="116"/>
      <c r="L116" s="26"/>
    </row>
    <row r="117" spans="2:63" s="25" customFormat="1" ht="12" customHeight="1" x14ac:dyDescent="0.2">
      <c r="B117" s="26"/>
      <c r="C117" s="21" t="s">
        <v>6</v>
      </c>
      <c r="L117" s="26"/>
    </row>
    <row r="118" spans="2:63" s="25" customFormat="1" ht="16.5" customHeight="1" x14ac:dyDescent="0.2">
      <c r="B118" s="26"/>
      <c r="E118" s="58" t="str">
        <f>E9</f>
        <v>SO.02 - Komunikace ÚSEK C</v>
      </c>
      <c r="F118" s="117"/>
      <c r="G118" s="117"/>
      <c r="H118" s="117"/>
      <c r="L118" s="26"/>
    </row>
    <row r="119" spans="2:63" s="25" customFormat="1" ht="6.95" customHeight="1" x14ac:dyDescent="0.2">
      <c r="B119" s="26"/>
      <c r="L119" s="26"/>
    </row>
    <row r="120" spans="2:63" s="25" customFormat="1" ht="12" customHeight="1" x14ac:dyDescent="0.2">
      <c r="B120" s="26"/>
      <c r="C120" s="21" t="s">
        <v>11</v>
      </c>
      <c r="F120" s="22" t="str">
        <f>F12</f>
        <v>Ul. Lounická, Litvínov</v>
      </c>
      <c r="I120" s="21" t="s">
        <v>13</v>
      </c>
      <c r="J120" s="118">
        <f ca="1">IF(J12="","",J12)</f>
        <v>45450</v>
      </c>
      <c r="L120" s="26"/>
    </row>
    <row r="121" spans="2:63" s="25" customFormat="1" ht="6.95" customHeight="1" x14ac:dyDescent="0.2">
      <c r="B121" s="26"/>
      <c r="L121" s="26"/>
    </row>
    <row r="122" spans="2:63" s="25" customFormat="1" ht="15.2" customHeight="1" x14ac:dyDescent="0.2">
      <c r="B122" s="26"/>
      <c r="C122" s="21" t="s">
        <v>14</v>
      </c>
      <c r="F122" s="22" t="str">
        <f>E15</f>
        <v>Město Litvínov</v>
      </c>
      <c r="I122" s="21" t="s">
        <v>20</v>
      </c>
      <c r="J122" s="138" t="str">
        <f>E21</f>
        <v>MESSOR s.r.o.</v>
      </c>
      <c r="L122" s="26"/>
    </row>
    <row r="123" spans="2:63" s="25" customFormat="1" ht="15.2" customHeight="1" x14ac:dyDescent="0.2">
      <c r="B123" s="26"/>
      <c r="C123" s="21" t="s">
        <v>19</v>
      </c>
      <c r="F123" s="22" t="str">
        <f>IF(E18="","",E18)</f>
        <v>Vyplň údaj</v>
      </c>
      <c r="I123" s="21" t="s">
        <v>24</v>
      </c>
      <c r="J123" s="138" t="str">
        <f>E24</f>
        <v>MESSOR s.r.o.</v>
      </c>
      <c r="L123" s="26"/>
    </row>
    <row r="124" spans="2:63" s="25" customFormat="1" ht="10.35" customHeight="1" x14ac:dyDescent="0.2">
      <c r="B124" s="26"/>
      <c r="L124" s="26"/>
    </row>
    <row r="125" spans="2:63" s="152" customFormat="1" ht="29.25" customHeight="1" x14ac:dyDescent="0.2">
      <c r="B125" s="153"/>
      <c r="C125" s="154" t="s">
        <v>61</v>
      </c>
      <c r="D125" s="155" t="s">
        <v>62</v>
      </c>
      <c r="E125" s="155" t="s">
        <v>63</v>
      </c>
      <c r="F125" s="155" t="s">
        <v>64</v>
      </c>
      <c r="G125" s="155" t="s">
        <v>65</v>
      </c>
      <c r="H125" s="155" t="s">
        <v>66</v>
      </c>
      <c r="I125" s="155" t="s">
        <v>67</v>
      </c>
      <c r="J125" s="155" t="s">
        <v>47</v>
      </c>
      <c r="K125" s="156" t="s">
        <v>68</v>
      </c>
      <c r="L125" s="153"/>
      <c r="M125" s="78" t="s">
        <v>9</v>
      </c>
      <c r="N125" s="79" t="s">
        <v>30</v>
      </c>
      <c r="O125" s="79" t="s">
        <v>69</v>
      </c>
      <c r="P125" s="79" t="s">
        <v>70</v>
      </c>
      <c r="Q125" s="79" t="s">
        <v>71</v>
      </c>
      <c r="R125" s="79" t="s">
        <v>72</v>
      </c>
      <c r="S125" s="79" t="s">
        <v>73</v>
      </c>
      <c r="T125" s="80" t="s">
        <v>74</v>
      </c>
    </row>
    <row r="126" spans="2:63" s="25" customFormat="1" ht="22.9" customHeight="1" x14ac:dyDescent="0.25">
      <c r="B126" s="26"/>
      <c r="C126" s="84" t="s">
        <v>75</v>
      </c>
      <c r="J126" s="157">
        <f>BK126</f>
        <v>0</v>
      </c>
      <c r="L126" s="26"/>
      <c r="M126" s="81"/>
      <c r="N126" s="66"/>
      <c r="O126" s="66"/>
      <c r="P126" s="158">
        <f>P127+P221</f>
        <v>0</v>
      </c>
      <c r="Q126" s="66"/>
      <c r="R126" s="158">
        <f>R127+R221</f>
        <v>3.5700000000000003E-2</v>
      </c>
      <c r="S126" s="66"/>
      <c r="T126" s="159">
        <f>T127+T221</f>
        <v>80.5</v>
      </c>
      <c r="AT126" s="8" t="s">
        <v>76</v>
      </c>
      <c r="AU126" s="8" t="s">
        <v>49</v>
      </c>
      <c r="BK126" s="160">
        <f>BK127+BK221</f>
        <v>0</v>
      </c>
    </row>
    <row r="127" spans="2:63" s="161" customFormat="1" ht="25.9" customHeight="1" x14ac:dyDescent="0.2">
      <c r="B127" s="162"/>
      <c r="D127" s="163" t="s">
        <v>76</v>
      </c>
      <c r="E127" s="164" t="s">
        <v>77</v>
      </c>
      <c r="F127" s="164" t="s">
        <v>78</v>
      </c>
      <c r="J127" s="165">
        <f>BK127</f>
        <v>0</v>
      </c>
      <c r="L127" s="162"/>
      <c r="M127" s="166"/>
      <c r="P127" s="167">
        <f>P128+P162+P194+P210+P218</f>
        <v>0</v>
      </c>
      <c r="R127" s="167">
        <f>R128+R162+R194+R210+R218</f>
        <v>3.5700000000000003E-2</v>
      </c>
      <c r="T127" s="168">
        <f>T128+T162+T194+T210+T218</f>
        <v>80.5</v>
      </c>
      <c r="AR127" s="163" t="s">
        <v>79</v>
      </c>
      <c r="AT127" s="169" t="s">
        <v>76</v>
      </c>
      <c r="AU127" s="169" t="s">
        <v>80</v>
      </c>
      <c r="AY127" s="163" t="s">
        <v>81</v>
      </c>
      <c r="BK127" s="170">
        <f>BK128+BK162+BK194+BK210+BK218</f>
        <v>0</v>
      </c>
    </row>
    <row r="128" spans="2:63" s="161" customFormat="1" ht="22.9" customHeight="1" x14ac:dyDescent="0.2">
      <c r="B128" s="162"/>
      <c r="D128" s="163" t="s">
        <v>76</v>
      </c>
      <c r="E128" s="171" t="s">
        <v>79</v>
      </c>
      <c r="F128" s="171" t="s">
        <v>82</v>
      </c>
      <c r="J128" s="172">
        <f>BK128</f>
        <v>0</v>
      </c>
      <c r="L128" s="162"/>
      <c r="M128" s="166"/>
      <c r="P128" s="167">
        <f>SUM(P129:P161)</f>
        <v>0</v>
      </c>
      <c r="R128" s="167">
        <f>SUM(R129:R161)</f>
        <v>3.15E-2</v>
      </c>
      <c r="T128" s="168">
        <f>SUM(T129:T161)</f>
        <v>80.5</v>
      </c>
      <c r="AR128" s="163" t="s">
        <v>79</v>
      </c>
      <c r="AT128" s="169" t="s">
        <v>76</v>
      </c>
      <c r="AU128" s="169" t="s">
        <v>79</v>
      </c>
      <c r="AY128" s="163" t="s">
        <v>81</v>
      </c>
      <c r="BK128" s="170">
        <f>SUM(BK129:BK161)</f>
        <v>0</v>
      </c>
    </row>
    <row r="129" spans="2:65" s="25" customFormat="1" ht="21.75" customHeight="1" x14ac:dyDescent="0.2">
      <c r="B129" s="26"/>
      <c r="C129" s="173" t="s">
        <v>79</v>
      </c>
      <c r="D129" s="173" t="s">
        <v>83</v>
      </c>
      <c r="E129" s="174" t="s">
        <v>84</v>
      </c>
      <c r="F129" s="175" t="s">
        <v>85</v>
      </c>
      <c r="G129" s="176" t="s">
        <v>86</v>
      </c>
      <c r="H129" s="177">
        <v>350</v>
      </c>
      <c r="I129" s="1"/>
      <c r="J129" s="178">
        <f>ROUND(I129*H129,2)</f>
        <v>0</v>
      </c>
      <c r="K129" s="175" t="s">
        <v>87</v>
      </c>
      <c r="L129" s="26"/>
      <c r="M129" s="179" t="s">
        <v>9</v>
      </c>
      <c r="N129" s="180" t="s">
        <v>31</v>
      </c>
      <c r="P129" s="181">
        <f>O129*H129</f>
        <v>0</v>
      </c>
      <c r="Q129" s="181">
        <v>9.0000000000000006E-5</v>
      </c>
      <c r="R129" s="181">
        <f>Q129*H129</f>
        <v>3.15E-2</v>
      </c>
      <c r="S129" s="181">
        <v>0.23</v>
      </c>
      <c r="T129" s="182">
        <f>S129*H129</f>
        <v>80.5</v>
      </c>
      <c r="AR129" s="183" t="s">
        <v>88</v>
      </c>
      <c r="AT129" s="183" t="s">
        <v>83</v>
      </c>
      <c r="AU129" s="183" t="s">
        <v>1</v>
      </c>
      <c r="AY129" s="8" t="s">
        <v>81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8" t="s">
        <v>79</v>
      </c>
      <c r="BK129" s="184">
        <f>ROUND(I129*H129,2)</f>
        <v>0</v>
      </c>
      <c r="BL129" s="8" t="s">
        <v>88</v>
      </c>
      <c r="BM129" s="183" t="s">
        <v>89</v>
      </c>
    </row>
    <row r="130" spans="2:65" s="25" customFormat="1" ht="19.5" x14ac:dyDescent="0.2">
      <c r="B130" s="26"/>
      <c r="D130" s="185" t="s">
        <v>90</v>
      </c>
      <c r="F130" s="186" t="s">
        <v>91</v>
      </c>
      <c r="L130" s="26"/>
      <c r="M130" s="187"/>
      <c r="T130" s="70"/>
      <c r="AT130" s="8" t="s">
        <v>90</v>
      </c>
      <c r="AU130" s="8" t="s">
        <v>1</v>
      </c>
    </row>
    <row r="131" spans="2:65" s="188" customFormat="1" ht="11.25" x14ac:dyDescent="0.2">
      <c r="B131" s="189"/>
      <c r="D131" s="185" t="s">
        <v>92</v>
      </c>
      <c r="E131" s="190" t="s">
        <v>9</v>
      </c>
      <c r="F131" s="191" t="s">
        <v>93</v>
      </c>
      <c r="H131" s="190" t="s">
        <v>9</v>
      </c>
      <c r="L131" s="189"/>
      <c r="M131" s="192"/>
      <c r="T131" s="193"/>
      <c r="AT131" s="190" t="s">
        <v>92</v>
      </c>
      <c r="AU131" s="190" t="s">
        <v>1</v>
      </c>
      <c r="AV131" s="188" t="s">
        <v>79</v>
      </c>
      <c r="AW131" s="188" t="s">
        <v>94</v>
      </c>
      <c r="AX131" s="188" t="s">
        <v>80</v>
      </c>
      <c r="AY131" s="190" t="s">
        <v>81</v>
      </c>
    </row>
    <row r="132" spans="2:65" s="188" customFormat="1" ht="11.25" x14ac:dyDescent="0.2">
      <c r="B132" s="189"/>
      <c r="D132" s="185" t="s">
        <v>92</v>
      </c>
      <c r="E132" s="190" t="s">
        <v>9</v>
      </c>
      <c r="F132" s="191" t="s">
        <v>95</v>
      </c>
      <c r="H132" s="190" t="s">
        <v>9</v>
      </c>
      <c r="L132" s="189"/>
      <c r="M132" s="192"/>
      <c r="T132" s="193"/>
      <c r="AT132" s="190" t="s">
        <v>92</v>
      </c>
      <c r="AU132" s="190" t="s">
        <v>1</v>
      </c>
      <c r="AV132" s="188" t="s">
        <v>79</v>
      </c>
      <c r="AW132" s="188" t="s">
        <v>94</v>
      </c>
      <c r="AX132" s="188" t="s">
        <v>80</v>
      </c>
      <c r="AY132" s="190" t="s">
        <v>81</v>
      </c>
    </row>
    <row r="133" spans="2:65" s="194" customFormat="1" ht="11.25" x14ac:dyDescent="0.2">
      <c r="B133" s="195"/>
      <c r="D133" s="185" t="s">
        <v>92</v>
      </c>
      <c r="E133" s="196" t="s">
        <v>9</v>
      </c>
      <c r="F133" s="197" t="s">
        <v>96</v>
      </c>
      <c r="H133" s="198">
        <v>350</v>
      </c>
      <c r="L133" s="195"/>
      <c r="M133" s="199"/>
      <c r="T133" s="200"/>
      <c r="AT133" s="196" t="s">
        <v>92</v>
      </c>
      <c r="AU133" s="196" t="s">
        <v>1</v>
      </c>
      <c r="AV133" s="194" t="s">
        <v>1</v>
      </c>
      <c r="AW133" s="194" t="s">
        <v>94</v>
      </c>
      <c r="AX133" s="194" t="s">
        <v>80</v>
      </c>
      <c r="AY133" s="196" t="s">
        <v>81</v>
      </c>
    </row>
    <row r="134" spans="2:65" s="201" customFormat="1" ht="11.25" x14ac:dyDescent="0.2">
      <c r="B134" s="202"/>
      <c r="D134" s="185" t="s">
        <v>92</v>
      </c>
      <c r="E134" s="203" t="s">
        <v>9</v>
      </c>
      <c r="F134" s="204" t="s">
        <v>97</v>
      </c>
      <c r="H134" s="205">
        <v>350</v>
      </c>
      <c r="L134" s="202"/>
      <c r="M134" s="206"/>
      <c r="T134" s="207"/>
      <c r="AT134" s="203" t="s">
        <v>92</v>
      </c>
      <c r="AU134" s="203" t="s">
        <v>1</v>
      </c>
      <c r="AV134" s="201" t="s">
        <v>88</v>
      </c>
      <c r="AW134" s="201" t="s">
        <v>94</v>
      </c>
      <c r="AX134" s="201" t="s">
        <v>79</v>
      </c>
      <c r="AY134" s="203" t="s">
        <v>81</v>
      </c>
    </row>
    <row r="135" spans="2:65" s="25" customFormat="1" ht="21.75" customHeight="1" x14ac:dyDescent="0.2">
      <c r="B135" s="26"/>
      <c r="C135" s="173" t="s">
        <v>1</v>
      </c>
      <c r="D135" s="173" t="s">
        <v>83</v>
      </c>
      <c r="E135" s="174" t="s">
        <v>98</v>
      </c>
      <c r="F135" s="175" t="s">
        <v>99</v>
      </c>
      <c r="G135" s="176" t="s">
        <v>100</v>
      </c>
      <c r="H135" s="177">
        <v>173.25</v>
      </c>
      <c r="I135" s="1"/>
      <c r="J135" s="178">
        <f>ROUND(I135*H135,2)</f>
        <v>0</v>
      </c>
      <c r="K135" s="175" t="s">
        <v>87</v>
      </c>
      <c r="L135" s="26"/>
      <c r="M135" s="179" t="s">
        <v>9</v>
      </c>
      <c r="N135" s="180" t="s">
        <v>31</v>
      </c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AR135" s="183" t="s">
        <v>88</v>
      </c>
      <c r="AT135" s="183" t="s">
        <v>83</v>
      </c>
      <c r="AU135" s="183" t="s">
        <v>1</v>
      </c>
      <c r="AY135" s="8" t="s">
        <v>81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8" t="s">
        <v>79</v>
      </c>
      <c r="BK135" s="184">
        <f>ROUND(I135*H135,2)</f>
        <v>0</v>
      </c>
      <c r="BL135" s="8" t="s">
        <v>88</v>
      </c>
      <c r="BM135" s="183" t="s">
        <v>101</v>
      </c>
    </row>
    <row r="136" spans="2:65" s="25" customFormat="1" x14ac:dyDescent="0.2">
      <c r="B136" s="26"/>
      <c r="D136" s="185" t="s">
        <v>90</v>
      </c>
      <c r="F136" s="186" t="s">
        <v>102</v>
      </c>
      <c r="L136" s="26"/>
      <c r="M136" s="187"/>
      <c r="T136" s="70"/>
      <c r="AT136" s="8" t="s">
        <v>90</v>
      </c>
      <c r="AU136" s="8" t="s">
        <v>1</v>
      </c>
    </row>
    <row r="137" spans="2:65" s="188" customFormat="1" ht="11.25" x14ac:dyDescent="0.2">
      <c r="B137" s="189"/>
      <c r="D137" s="185" t="s">
        <v>92</v>
      </c>
      <c r="E137" s="190" t="s">
        <v>9</v>
      </c>
      <c r="F137" s="191" t="s">
        <v>93</v>
      </c>
      <c r="H137" s="190" t="s">
        <v>9</v>
      </c>
      <c r="L137" s="189"/>
      <c r="M137" s="192"/>
      <c r="T137" s="193"/>
      <c r="AT137" s="190" t="s">
        <v>92</v>
      </c>
      <c r="AU137" s="190" t="s">
        <v>1</v>
      </c>
      <c r="AV137" s="188" t="s">
        <v>79</v>
      </c>
      <c r="AW137" s="188" t="s">
        <v>94</v>
      </c>
      <c r="AX137" s="188" t="s">
        <v>80</v>
      </c>
      <c r="AY137" s="190" t="s">
        <v>81</v>
      </c>
    </row>
    <row r="138" spans="2:65" s="188" customFormat="1" ht="11.25" x14ac:dyDescent="0.2">
      <c r="B138" s="189"/>
      <c r="D138" s="185" t="s">
        <v>92</v>
      </c>
      <c r="E138" s="190" t="s">
        <v>9</v>
      </c>
      <c r="F138" s="191" t="s">
        <v>103</v>
      </c>
      <c r="H138" s="190" t="s">
        <v>9</v>
      </c>
      <c r="L138" s="189"/>
      <c r="M138" s="192"/>
      <c r="T138" s="193"/>
      <c r="AT138" s="190" t="s">
        <v>92</v>
      </c>
      <c r="AU138" s="190" t="s">
        <v>1</v>
      </c>
      <c r="AV138" s="188" t="s">
        <v>79</v>
      </c>
      <c r="AW138" s="188" t="s">
        <v>94</v>
      </c>
      <c r="AX138" s="188" t="s">
        <v>80</v>
      </c>
      <c r="AY138" s="190" t="s">
        <v>81</v>
      </c>
    </row>
    <row r="139" spans="2:65" s="194" customFormat="1" ht="11.25" x14ac:dyDescent="0.2">
      <c r="B139" s="195"/>
      <c r="D139" s="185" t="s">
        <v>92</v>
      </c>
      <c r="E139" s="196" t="s">
        <v>9</v>
      </c>
      <c r="F139" s="197" t="s">
        <v>104</v>
      </c>
      <c r="H139" s="198">
        <v>136.5</v>
      </c>
      <c r="L139" s="195"/>
      <c r="M139" s="199"/>
      <c r="T139" s="200"/>
      <c r="AT139" s="196" t="s">
        <v>92</v>
      </c>
      <c r="AU139" s="196" t="s">
        <v>1</v>
      </c>
      <c r="AV139" s="194" t="s">
        <v>1</v>
      </c>
      <c r="AW139" s="194" t="s">
        <v>94</v>
      </c>
      <c r="AX139" s="194" t="s">
        <v>80</v>
      </c>
      <c r="AY139" s="196" t="s">
        <v>81</v>
      </c>
    </row>
    <row r="140" spans="2:65" s="188" customFormat="1" ht="11.25" x14ac:dyDescent="0.2">
      <c r="B140" s="189"/>
      <c r="D140" s="185" t="s">
        <v>92</v>
      </c>
      <c r="E140" s="190" t="s">
        <v>9</v>
      </c>
      <c r="F140" s="191" t="s">
        <v>105</v>
      </c>
      <c r="H140" s="190" t="s">
        <v>9</v>
      </c>
      <c r="L140" s="189"/>
      <c r="M140" s="192"/>
      <c r="T140" s="193"/>
      <c r="AT140" s="190" t="s">
        <v>92</v>
      </c>
      <c r="AU140" s="190" t="s">
        <v>1</v>
      </c>
      <c r="AV140" s="188" t="s">
        <v>79</v>
      </c>
      <c r="AW140" s="188" t="s">
        <v>94</v>
      </c>
      <c r="AX140" s="188" t="s">
        <v>80</v>
      </c>
      <c r="AY140" s="190" t="s">
        <v>81</v>
      </c>
    </row>
    <row r="141" spans="2:65" s="194" customFormat="1" ht="11.25" x14ac:dyDescent="0.2">
      <c r="B141" s="195"/>
      <c r="D141" s="185" t="s">
        <v>92</v>
      </c>
      <c r="E141" s="196" t="s">
        <v>9</v>
      </c>
      <c r="F141" s="197" t="s">
        <v>106</v>
      </c>
      <c r="H141" s="198">
        <v>36.75</v>
      </c>
      <c r="L141" s="195"/>
      <c r="M141" s="199"/>
      <c r="T141" s="200"/>
      <c r="AT141" s="196" t="s">
        <v>92</v>
      </c>
      <c r="AU141" s="196" t="s">
        <v>1</v>
      </c>
      <c r="AV141" s="194" t="s">
        <v>1</v>
      </c>
      <c r="AW141" s="194" t="s">
        <v>94</v>
      </c>
      <c r="AX141" s="194" t="s">
        <v>80</v>
      </c>
      <c r="AY141" s="196" t="s">
        <v>81</v>
      </c>
    </row>
    <row r="142" spans="2:65" s="201" customFormat="1" ht="11.25" x14ac:dyDescent="0.2">
      <c r="B142" s="202"/>
      <c r="D142" s="185" t="s">
        <v>92</v>
      </c>
      <c r="E142" s="203" t="s">
        <v>9</v>
      </c>
      <c r="F142" s="204" t="s">
        <v>97</v>
      </c>
      <c r="H142" s="205">
        <v>173.25</v>
      </c>
      <c r="L142" s="202"/>
      <c r="M142" s="206"/>
      <c r="T142" s="207"/>
      <c r="AT142" s="203" t="s">
        <v>92</v>
      </c>
      <c r="AU142" s="203" t="s">
        <v>1</v>
      </c>
      <c r="AV142" s="201" t="s">
        <v>88</v>
      </c>
      <c r="AW142" s="201" t="s">
        <v>94</v>
      </c>
      <c r="AX142" s="201" t="s">
        <v>79</v>
      </c>
      <c r="AY142" s="203" t="s">
        <v>81</v>
      </c>
    </row>
    <row r="143" spans="2:65" s="25" customFormat="1" ht="21.75" customHeight="1" x14ac:dyDescent="0.2">
      <c r="B143" s="26"/>
      <c r="C143" s="173" t="s">
        <v>107</v>
      </c>
      <c r="D143" s="173" t="s">
        <v>83</v>
      </c>
      <c r="E143" s="174" t="s">
        <v>108</v>
      </c>
      <c r="F143" s="175" t="s">
        <v>109</v>
      </c>
      <c r="G143" s="176" t="s">
        <v>100</v>
      </c>
      <c r="H143" s="177">
        <v>173.25</v>
      </c>
      <c r="I143" s="1"/>
      <c r="J143" s="178">
        <f>ROUND(I143*H143,2)</f>
        <v>0</v>
      </c>
      <c r="K143" s="175" t="s">
        <v>87</v>
      </c>
      <c r="L143" s="26"/>
      <c r="M143" s="179" t="s">
        <v>9</v>
      </c>
      <c r="N143" s="180" t="s">
        <v>31</v>
      </c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AR143" s="183" t="s">
        <v>88</v>
      </c>
      <c r="AT143" s="183" t="s">
        <v>83</v>
      </c>
      <c r="AU143" s="183" t="s">
        <v>1</v>
      </c>
      <c r="AY143" s="8" t="s">
        <v>81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8" t="s">
        <v>79</v>
      </c>
      <c r="BK143" s="184">
        <f>ROUND(I143*H143,2)</f>
        <v>0</v>
      </c>
      <c r="BL143" s="8" t="s">
        <v>88</v>
      </c>
      <c r="BM143" s="183" t="s">
        <v>110</v>
      </c>
    </row>
    <row r="144" spans="2:65" s="25" customFormat="1" ht="19.5" x14ac:dyDescent="0.2">
      <c r="B144" s="26"/>
      <c r="D144" s="185" t="s">
        <v>90</v>
      </c>
      <c r="F144" s="186" t="s">
        <v>111</v>
      </c>
      <c r="L144" s="26"/>
      <c r="M144" s="187"/>
      <c r="T144" s="70"/>
      <c r="AT144" s="8" t="s">
        <v>90</v>
      </c>
      <c r="AU144" s="8" t="s">
        <v>1</v>
      </c>
    </row>
    <row r="145" spans="2:65" s="188" customFormat="1" ht="11.25" x14ac:dyDescent="0.2">
      <c r="B145" s="189"/>
      <c r="D145" s="185" t="s">
        <v>92</v>
      </c>
      <c r="E145" s="190" t="s">
        <v>9</v>
      </c>
      <c r="F145" s="191" t="s">
        <v>93</v>
      </c>
      <c r="H145" s="190" t="s">
        <v>9</v>
      </c>
      <c r="L145" s="189"/>
      <c r="M145" s="192"/>
      <c r="T145" s="193"/>
      <c r="AT145" s="190" t="s">
        <v>92</v>
      </c>
      <c r="AU145" s="190" t="s">
        <v>1</v>
      </c>
      <c r="AV145" s="188" t="s">
        <v>79</v>
      </c>
      <c r="AW145" s="188" t="s">
        <v>94</v>
      </c>
      <c r="AX145" s="188" t="s">
        <v>80</v>
      </c>
      <c r="AY145" s="190" t="s">
        <v>81</v>
      </c>
    </row>
    <row r="146" spans="2:65" s="188" customFormat="1" ht="11.25" x14ac:dyDescent="0.2">
      <c r="B146" s="189"/>
      <c r="D146" s="185" t="s">
        <v>92</v>
      </c>
      <c r="E146" s="190" t="s">
        <v>9</v>
      </c>
      <c r="F146" s="191" t="s">
        <v>103</v>
      </c>
      <c r="H146" s="190" t="s">
        <v>9</v>
      </c>
      <c r="L146" s="189"/>
      <c r="M146" s="192"/>
      <c r="T146" s="193"/>
      <c r="AT146" s="190" t="s">
        <v>92</v>
      </c>
      <c r="AU146" s="190" t="s">
        <v>1</v>
      </c>
      <c r="AV146" s="188" t="s">
        <v>79</v>
      </c>
      <c r="AW146" s="188" t="s">
        <v>94</v>
      </c>
      <c r="AX146" s="188" t="s">
        <v>80</v>
      </c>
      <c r="AY146" s="190" t="s">
        <v>81</v>
      </c>
    </row>
    <row r="147" spans="2:65" s="194" customFormat="1" ht="11.25" x14ac:dyDescent="0.2">
      <c r="B147" s="195"/>
      <c r="D147" s="185" t="s">
        <v>92</v>
      </c>
      <c r="E147" s="196" t="s">
        <v>9</v>
      </c>
      <c r="F147" s="197" t="s">
        <v>104</v>
      </c>
      <c r="H147" s="198">
        <v>136.5</v>
      </c>
      <c r="L147" s="195"/>
      <c r="M147" s="199"/>
      <c r="T147" s="200"/>
      <c r="AT147" s="196" t="s">
        <v>92</v>
      </c>
      <c r="AU147" s="196" t="s">
        <v>1</v>
      </c>
      <c r="AV147" s="194" t="s">
        <v>1</v>
      </c>
      <c r="AW147" s="194" t="s">
        <v>94</v>
      </c>
      <c r="AX147" s="194" t="s">
        <v>80</v>
      </c>
      <c r="AY147" s="196" t="s">
        <v>81</v>
      </c>
    </row>
    <row r="148" spans="2:65" s="188" customFormat="1" ht="11.25" x14ac:dyDescent="0.2">
      <c r="B148" s="189"/>
      <c r="D148" s="185" t="s">
        <v>92</v>
      </c>
      <c r="E148" s="190" t="s">
        <v>9</v>
      </c>
      <c r="F148" s="191" t="s">
        <v>105</v>
      </c>
      <c r="H148" s="190" t="s">
        <v>9</v>
      </c>
      <c r="L148" s="189"/>
      <c r="M148" s="192"/>
      <c r="T148" s="193"/>
      <c r="AT148" s="190" t="s">
        <v>92</v>
      </c>
      <c r="AU148" s="190" t="s">
        <v>1</v>
      </c>
      <c r="AV148" s="188" t="s">
        <v>79</v>
      </c>
      <c r="AW148" s="188" t="s">
        <v>94</v>
      </c>
      <c r="AX148" s="188" t="s">
        <v>80</v>
      </c>
      <c r="AY148" s="190" t="s">
        <v>81</v>
      </c>
    </row>
    <row r="149" spans="2:65" s="194" customFormat="1" ht="11.25" x14ac:dyDescent="0.2">
      <c r="B149" s="195"/>
      <c r="D149" s="185" t="s">
        <v>92</v>
      </c>
      <c r="E149" s="196" t="s">
        <v>9</v>
      </c>
      <c r="F149" s="197" t="s">
        <v>106</v>
      </c>
      <c r="H149" s="198">
        <v>36.75</v>
      </c>
      <c r="L149" s="195"/>
      <c r="M149" s="199"/>
      <c r="T149" s="200"/>
      <c r="AT149" s="196" t="s">
        <v>92</v>
      </c>
      <c r="AU149" s="196" t="s">
        <v>1</v>
      </c>
      <c r="AV149" s="194" t="s">
        <v>1</v>
      </c>
      <c r="AW149" s="194" t="s">
        <v>94</v>
      </c>
      <c r="AX149" s="194" t="s">
        <v>80</v>
      </c>
      <c r="AY149" s="196" t="s">
        <v>81</v>
      </c>
    </row>
    <row r="150" spans="2:65" s="201" customFormat="1" ht="11.25" x14ac:dyDescent="0.2">
      <c r="B150" s="202"/>
      <c r="D150" s="185" t="s">
        <v>92</v>
      </c>
      <c r="E150" s="203" t="s">
        <v>9</v>
      </c>
      <c r="F150" s="204" t="s">
        <v>97</v>
      </c>
      <c r="H150" s="205">
        <v>173.25</v>
      </c>
      <c r="L150" s="202"/>
      <c r="M150" s="206"/>
      <c r="T150" s="207"/>
      <c r="AT150" s="203" t="s">
        <v>92</v>
      </c>
      <c r="AU150" s="203" t="s">
        <v>1</v>
      </c>
      <c r="AV150" s="201" t="s">
        <v>88</v>
      </c>
      <c r="AW150" s="201" t="s">
        <v>94</v>
      </c>
      <c r="AX150" s="201" t="s">
        <v>79</v>
      </c>
      <c r="AY150" s="203" t="s">
        <v>81</v>
      </c>
    </row>
    <row r="151" spans="2:65" s="25" customFormat="1" ht="16.5" customHeight="1" x14ac:dyDescent="0.2">
      <c r="B151" s="26"/>
      <c r="C151" s="173" t="s">
        <v>88</v>
      </c>
      <c r="D151" s="173" t="s">
        <v>83</v>
      </c>
      <c r="E151" s="174" t="s">
        <v>112</v>
      </c>
      <c r="F151" s="175" t="s">
        <v>113</v>
      </c>
      <c r="G151" s="176" t="s">
        <v>114</v>
      </c>
      <c r="H151" s="177">
        <v>311.85000000000002</v>
      </c>
      <c r="I151" s="1"/>
      <c r="J151" s="178">
        <f>ROUND(I151*H151,2)</f>
        <v>0</v>
      </c>
      <c r="K151" s="175" t="s">
        <v>87</v>
      </c>
      <c r="L151" s="26"/>
      <c r="M151" s="179" t="s">
        <v>9</v>
      </c>
      <c r="N151" s="180" t="s">
        <v>31</v>
      </c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AR151" s="183" t="s">
        <v>88</v>
      </c>
      <c r="AT151" s="183" t="s">
        <v>83</v>
      </c>
      <c r="AU151" s="183" t="s">
        <v>1</v>
      </c>
      <c r="AY151" s="8" t="s">
        <v>81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8" t="s">
        <v>79</v>
      </c>
      <c r="BK151" s="184">
        <f>ROUND(I151*H151,2)</f>
        <v>0</v>
      </c>
      <c r="BL151" s="8" t="s">
        <v>88</v>
      </c>
      <c r="BM151" s="183" t="s">
        <v>115</v>
      </c>
    </row>
    <row r="152" spans="2:65" s="25" customFormat="1" ht="19.5" x14ac:dyDescent="0.2">
      <c r="B152" s="26"/>
      <c r="D152" s="185" t="s">
        <v>90</v>
      </c>
      <c r="F152" s="186" t="s">
        <v>116</v>
      </c>
      <c r="L152" s="26"/>
      <c r="M152" s="187"/>
      <c r="T152" s="70"/>
      <c r="AT152" s="8" t="s">
        <v>90</v>
      </c>
      <c r="AU152" s="8" t="s">
        <v>1</v>
      </c>
    </row>
    <row r="153" spans="2:65" s="188" customFormat="1" ht="11.25" x14ac:dyDescent="0.2">
      <c r="B153" s="189"/>
      <c r="D153" s="185" t="s">
        <v>92</v>
      </c>
      <c r="E153" s="190" t="s">
        <v>9</v>
      </c>
      <c r="F153" s="191" t="s">
        <v>93</v>
      </c>
      <c r="H153" s="190" t="s">
        <v>9</v>
      </c>
      <c r="L153" s="189"/>
      <c r="M153" s="192"/>
      <c r="T153" s="193"/>
      <c r="AT153" s="190" t="s">
        <v>92</v>
      </c>
      <c r="AU153" s="190" t="s">
        <v>1</v>
      </c>
      <c r="AV153" s="188" t="s">
        <v>79</v>
      </c>
      <c r="AW153" s="188" t="s">
        <v>94</v>
      </c>
      <c r="AX153" s="188" t="s">
        <v>80</v>
      </c>
      <c r="AY153" s="190" t="s">
        <v>81</v>
      </c>
    </row>
    <row r="154" spans="2:65" s="188" customFormat="1" ht="11.25" x14ac:dyDescent="0.2">
      <c r="B154" s="189"/>
      <c r="D154" s="185" t="s">
        <v>92</v>
      </c>
      <c r="E154" s="190" t="s">
        <v>9</v>
      </c>
      <c r="F154" s="191" t="s">
        <v>103</v>
      </c>
      <c r="H154" s="190" t="s">
        <v>9</v>
      </c>
      <c r="L154" s="189"/>
      <c r="M154" s="192"/>
      <c r="T154" s="193"/>
      <c r="AT154" s="190" t="s">
        <v>92</v>
      </c>
      <c r="AU154" s="190" t="s">
        <v>1</v>
      </c>
      <c r="AV154" s="188" t="s">
        <v>79</v>
      </c>
      <c r="AW154" s="188" t="s">
        <v>94</v>
      </c>
      <c r="AX154" s="188" t="s">
        <v>80</v>
      </c>
      <c r="AY154" s="190" t="s">
        <v>81</v>
      </c>
    </row>
    <row r="155" spans="2:65" s="194" customFormat="1" ht="11.25" x14ac:dyDescent="0.2">
      <c r="B155" s="195"/>
      <c r="D155" s="185" t="s">
        <v>92</v>
      </c>
      <c r="E155" s="196" t="s">
        <v>9</v>
      </c>
      <c r="F155" s="197" t="s">
        <v>117</v>
      </c>
      <c r="H155" s="198">
        <v>245.7</v>
      </c>
      <c r="L155" s="195"/>
      <c r="M155" s="199"/>
      <c r="T155" s="200"/>
      <c r="AT155" s="196" t="s">
        <v>92</v>
      </c>
      <c r="AU155" s="196" t="s">
        <v>1</v>
      </c>
      <c r="AV155" s="194" t="s">
        <v>1</v>
      </c>
      <c r="AW155" s="194" t="s">
        <v>94</v>
      </c>
      <c r="AX155" s="194" t="s">
        <v>80</v>
      </c>
      <c r="AY155" s="196" t="s">
        <v>81</v>
      </c>
    </row>
    <row r="156" spans="2:65" s="188" customFormat="1" ht="11.25" x14ac:dyDescent="0.2">
      <c r="B156" s="189"/>
      <c r="D156" s="185" t="s">
        <v>92</v>
      </c>
      <c r="E156" s="190" t="s">
        <v>9</v>
      </c>
      <c r="F156" s="191" t="s">
        <v>105</v>
      </c>
      <c r="H156" s="190" t="s">
        <v>9</v>
      </c>
      <c r="L156" s="189"/>
      <c r="M156" s="192"/>
      <c r="T156" s="193"/>
      <c r="AT156" s="190" t="s">
        <v>92</v>
      </c>
      <c r="AU156" s="190" t="s">
        <v>1</v>
      </c>
      <c r="AV156" s="188" t="s">
        <v>79</v>
      </c>
      <c r="AW156" s="188" t="s">
        <v>94</v>
      </c>
      <c r="AX156" s="188" t="s">
        <v>80</v>
      </c>
      <c r="AY156" s="190" t="s">
        <v>81</v>
      </c>
    </row>
    <row r="157" spans="2:65" s="194" customFormat="1" ht="11.25" x14ac:dyDescent="0.2">
      <c r="B157" s="195"/>
      <c r="D157" s="185" t="s">
        <v>92</v>
      </c>
      <c r="E157" s="196" t="s">
        <v>9</v>
      </c>
      <c r="F157" s="197" t="s">
        <v>118</v>
      </c>
      <c r="H157" s="198">
        <v>66.150000000000006</v>
      </c>
      <c r="L157" s="195"/>
      <c r="M157" s="199"/>
      <c r="T157" s="200"/>
      <c r="AT157" s="196" t="s">
        <v>92</v>
      </c>
      <c r="AU157" s="196" t="s">
        <v>1</v>
      </c>
      <c r="AV157" s="194" t="s">
        <v>1</v>
      </c>
      <c r="AW157" s="194" t="s">
        <v>94</v>
      </c>
      <c r="AX157" s="194" t="s">
        <v>80</v>
      </c>
      <c r="AY157" s="196" t="s">
        <v>81</v>
      </c>
    </row>
    <row r="158" spans="2:65" s="201" customFormat="1" ht="11.25" x14ac:dyDescent="0.2">
      <c r="B158" s="202"/>
      <c r="D158" s="185" t="s">
        <v>92</v>
      </c>
      <c r="E158" s="203" t="s">
        <v>9</v>
      </c>
      <c r="F158" s="204" t="s">
        <v>97</v>
      </c>
      <c r="H158" s="205">
        <v>311.85000000000002</v>
      </c>
      <c r="L158" s="202"/>
      <c r="M158" s="206"/>
      <c r="T158" s="207"/>
      <c r="AT158" s="203" t="s">
        <v>92</v>
      </c>
      <c r="AU158" s="203" t="s">
        <v>1</v>
      </c>
      <c r="AV158" s="201" t="s">
        <v>88</v>
      </c>
      <c r="AW158" s="201" t="s">
        <v>94</v>
      </c>
      <c r="AX158" s="201" t="s">
        <v>79</v>
      </c>
      <c r="AY158" s="203" t="s">
        <v>81</v>
      </c>
    </row>
    <row r="159" spans="2:65" s="25" customFormat="1" ht="16.5" customHeight="1" x14ac:dyDescent="0.2">
      <c r="B159" s="26"/>
      <c r="C159" s="173" t="s">
        <v>119</v>
      </c>
      <c r="D159" s="173" t="s">
        <v>83</v>
      </c>
      <c r="E159" s="174" t="s">
        <v>120</v>
      </c>
      <c r="F159" s="175" t="s">
        <v>121</v>
      </c>
      <c r="G159" s="176" t="s">
        <v>86</v>
      </c>
      <c r="H159" s="177">
        <v>350</v>
      </c>
      <c r="I159" s="1"/>
      <c r="J159" s="178">
        <f>ROUND(I159*H159,2)</f>
        <v>0</v>
      </c>
      <c r="K159" s="175" t="s">
        <v>87</v>
      </c>
      <c r="L159" s="26"/>
      <c r="M159" s="179" t="s">
        <v>9</v>
      </c>
      <c r="N159" s="180" t="s">
        <v>31</v>
      </c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AR159" s="183" t="s">
        <v>88</v>
      </c>
      <c r="AT159" s="183" t="s">
        <v>83</v>
      </c>
      <c r="AU159" s="183" t="s">
        <v>1</v>
      </c>
      <c r="AY159" s="8" t="s">
        <v>81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8" t="s">
        <v>79</v>
      </c>
      <c r="BK159" s="184">
        <f>ROUND(I159*H159,2)</f>
        <v>0</v>
      </c>
      <c r="BL159" s="8" t="s">
        <v>88</v>
      </c>
      <c r="BM159" s="183" t="s">
        <v>122</v>
      </c>
    </row>
    <row r="160" spans="2:65" s="25" customFormat="1" x14ac:dyDescent="0.2">
      <c r="B160" s="26"/>
      <c r="D160" s="185" t="s">
        <v>90</v>
      </c>
      <c r="F160" s="186" t="s">
        <v>123</v>
      </c>
      <c r="L160" s="26"/>
      <c r="M160" s="187"/>
      <c r="T160" s="70"/>
      <c r="AT160" s="8" t="s">
        <v>90</v>
      </c>
      <c r="AU160" s="8" t="s">
        <v>1</v>
      </c>
    </row>
    <row r="161" spans="2:65" s="194" customFormat="1" ht="11.25" x14ac:dyDescent="0.2">
      <c r="B161" s="195"/>
      <c r="D161" s="185" t="s">
        <v>92</v>
      </c>
      <c r="E161" s="196" t="s">
        <v>9</v>
      </c>
      <c r="F161" s="197" t="s">
        <v>96</v>
      </c>
      <c r="H161" s="198">
        <v>350</v>
      </c>
      <c r="L161" s="195"/>
      <c r="M161" s="199"/>
      <c r="T161" s="200"/>
      <c r="AT161" s="196" t="s">
        <v>92</v>
      </c>
      <c r="AU161" s="196" t="s">
        <v>1</v>
      </c>
      <c r="AV161" s="194" t="s">
        <v>1</v>
      </c>
      <c r="AW161" s="194" t="s">
        <v>94</v>
      </c>
      <c r="AX161" s="194" t="s">
        <v>79</v>
      </c>
      <c r="AY161" s="196" t="s">
        <v>81</v>
      </c>
    </row>
    <row r="162" spans="2:65" s="161" customFormat="1" ht="22.9" customHeight="1" x14ac:dyDescent="0.2">
      <c r="B162" s="162"/>
      <c r="D162" s="163" t="s">
        <v>76</v>
      </c>
      <c r="E162" s="171" t="s">
        <v>119</v>
      </c>
      <c r="F162" s="171" t="s">
        <v>124</v>
      </c>
      <c r="J162" s="172">
        <f>BK162</f>
        <v>0</v>
      </c>
      <c r="L162" s="162"/>
      <c r="M162" s="166"/>
      <c r="P162" s="167">
        <f>SUM(P163:P193)</f>
        <v>0</v>
      </c>
      <c r="R162" s="167">
        <f>SUM(R163:R193)</f>
        <v>0</v>
      </c>
      <c r="T162" s="168">
        <f>SUM(T163:T193)</f>
        <v>0</v>
      </c>
      <c r="AR162" s="163" t="s">
        <v>79</v>
      </c>
      <c r="AT162" s="169" t="s">
        <v>76</v>
      </c>
      <c r="AU162" s="169" t="s">
        <v>79</v>
      </c>
      <c r="AY162" s="163" t="s">
        <v>81</v>
      </c>
      <c r="BK162" s="170">
        <f>SUM(BK163:BK193)</f>
        <v>0</v>
      </c>
    </row>
    <row r="163" spans="2:65" s="25" customFormat="1" ht="16.5" customHeight="1" x14ac:dyDescent="0.2">
      <c r="B163" s="26"/>
      <c r="C163" s="173" t="s">
        <v>125</v>
      </c>
      <c r="D163" s="173" t="s">
        <v>83</v>
      </c>
      <c r="E163" s="174" t="s">
        <v>126</v>
      </c>
      <c r="F163" s="175" t="s">
        <v>127</v>
      </c>
      <c r="G163" s="176" t="s">
        <v>86</v>
      </c>
      <c r="H163" s="177">
        <v>700</v>
      </c>
      <c r="I163" s="1"/>
      <c r="J163" s="178">
        <f>ROUND(I163*H163,2)</f>
        <v>0</v>
      </c>
      <c r="K163" s="175" t="s">
        <v>87</v>
      </c>
      <c r="L163" s="26"/>
      <c r="M163" s="179" t="s">
        <v>9</v>
      </c>
      <c r="N163" s="180" t="s">
        <v>31</v>
      </c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AR163" s="183" t="s">
        <v>88</v>
      </c>
      <c r="AT163" s="183" t="s">
        <v>83</v>
      </c>
      <c r="AU163" s="183" t="s">
        <v>1</v>
      </c>
      <c r="AY163" s="8" t="s">
        <v>81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8" t="s">
        <v>79</v>
      </c>
      <c r="BK163" s="184">
        <f>ROUND(I163*H163,2)</f>
        <v>0</v>
      </c>
      <c r="BL163" s="8" t="s">
        <v>88</v>
      </c>
      <c r="BM163" s="183" t="s">
        <v>128</v>
      </c>
    </row>
    <row r="164" spans="2:65" s="25" customFormat="1" x14ac:dyDescent="0.2">
      <c r="B164" s="26"/>
      <c r="D164" s="185" t="s">
        <v>90</v>
      </c>
      <c r="F164" s="186" t="s">
        <v>129</v>
      </c>
      <c r="L164" s="26"/>
      <c r="M164" s="187"/>
      <c r="T164" s="70"/>
      <c r="AT164" s="8" t="s">
        <v>90</v>
      </c>
      <c r="AU164" s="8" t="s">
        <v>1</v>
      </c>
    </row>
    <row r="165" spans="2:65" s="188" customFormat="1" ht="11.25" x14ac:dyDescent="0.2">
      <c r="B165" s="189"/>
      <c r="D165" s="185" t="s">
        <v>92</v>
      </c>
      <c r="E165" s="190" t="s">
        <v>9</v>
      </c>
      <c r="F165" s="191" t="s">
        <v>95</v>
      </c>
      <c r="H165" s="190" t="s">
        <v>9</v>
      </c>
      <c r="L165" s="189"/>
      <c r="M165" s="192"/>
      <c r="T165" s="193"/>
      <c r="AT165" s="190" t="s">
        <v>92</v>
      </c>
      <c r="AU165" s="190" t="s">
        <v>1</v>
      </c>
      <c r="AV165" s="188" t="s">
        <v>79</v>
      </c>
      <c r="AW165" s="188" t="s">
        <v>94</v>
      </c>
      <c r="AX165" s="188" t="s">
        <v>80</v>
      </c>
      <c r="AY165" s="190" t="s">
        <v>81</v>
      </c>
    </row>
    <row r="166" spans="2:65" s="194" customFormat="1" ht="11.25" x14ac:dyDescent="0.2">
      <c r="B166" s="195"/>
      <c r="D166" s="185" t="s">
        <v>92</v>
      </c>
      <c r="E166" s="196" t="s">
        <v>9</v>
      </c>
      <c r="F166" s="197" t="s">
        <v>130</v>
      </c>
      <c r="H166" s="198">
        <v>350</v>
      </c>
      <c r="L166" s="195"/>
      <c r="M166" s="199"/>
      <c r="T166" s="200"/>
      <c r="AT166" s="196" t="s">
        <v>92</v>
      </c>
      <c r="AU166" s="196" t="s">
        <v>1</v>
      </c>
      <c r="AV166" s="194" t="s">
        <v>1</v>
      </c>
      <c r="AW166" s="194" t="s">
        <v>94</v>
      </c>
      <c r="AX166" s="194" t="s">
        <v>80</v>
      </c>
      <c r="AY166" s="196" t="s">
        <v>81</v>
      </c>
    </row>
    <row r="167" spans="2:65" s="194" customFormat="1" ht="11.25" x14ac:dyDescent="0.2">
      <c r="B167" s="195"/>
      <c r="D167" s="185" t="s">
        <v>92</v>
      </c>
      <c r="E167" s="196" t="s">
        <v>9</v>
      </c>
      <c r="F167" s="197" t="s">
        <v>131</v>
      </c>
      <c r="H167" s="198">
        <v>350</v>
      </c>
      <c r="L167" s="195"/>
      <c r="M167" s="199"/>
      <c r="T167" s="200"/>
      <c r="AT167" s="196" t="s">
        <v>92</v>
      </c>
      <c r="AU167" s="196" t="s">
        <v>1</v>
      </c>
      <c r="AV167" s="194" t="s">
        <v>1</v>
      </c>
      <c r="AW167" s="194" t="s">
        <v>94</v>
      </c>
      <c r="AX167" s="194" t="s">
        <v>80</v>
      </c>
      <c r="AY167" s="196" t="s">
        <v>81</v>
      </c>
    </row>
    <row r="168" spans="2:65" s="201" customFormat="1" ht="11.25" x14ac:dyDescent="0.2">
      <c r="B168" s="202"/>
      <c r="D168" s="185" t="s">
        <v>92</v>
      </c>
      <c r="E168" s="203" t="s">
        <v>9</v>
      </c>
      <c r="F168" s="204" t="s">
        <v>97</v>
      </c>
      <c r="H168" s="205">
        <v>700</v>
      </c>
      <c r="L168" s="202"/>
      <c r="M168" s="206"/>
      <c r="T168" s="207"/>
      <c r="AT168" s="203" t="s">
        <v>92</v>
      </c>
      <c r="AU168" s="203" t="s">
        <v>1</v>
      </c>
      <c r="AV168" s="201" t="s">
        <v>88</v>
      </c>
      <c r="AW168" s="201" t="s">
        <v>94</v>
      </c>
      <c r="AX168" s="201" t="s">
        <v>79</v>
      </c>
      <c r="AY168" s="203" t="s">
        <v>81</v>
      </c>
    </row>
    <row r="169" spans="2:65" s="25" customFormat="1" ht="16.5" customHeight="1" x14ac:dyDescent="0.2">
      <c r="B169" s="26"/>
      <c r="C169" s="173" t="s">
        <v>132</v>
      </c>
      <c r="D169" s="173" t="s">
        <v>83</v>
      </c>
      <c r="E169" s="174" t="s">
        <v>133</v>
      </c>
      <c r="F169" s="175" t="s">
        <v>134</v>
      </c>
      <c r="G169" s="176" t="s">
        <v>86</v>
      </c>
      <c r="H169" s="177">
        <v>105</v>
      </c>
      <c r="I169" s="1"/>
      <c r="J169" s="178">
        <f>ROUND(I169*H169,2)</f>
        <v>0</v>
      </c>
      <c r="K169" s="175" t="s">
        <v>87</v>
      </c>
      <c r="L169" s="26"/>
      <c r="M169" s="179" t="s">
        <v>9</v>
      </c>
      <c r="N169" s="180" t="s">
        <v>31</v>
      </c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AR169" s="183" t="s">
        <v>88</v>
      </c>
      <c r="AT169" s="183" t="s">
        <v>83</v>
      </c>
      <c r="AU169" s="183" t="s">
        <v>1</v>
      </c>
      <c r="AY169" s="8" t="s">
        <v>81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8" t="s">
        <v>79</v>
      </c>
      <c r="BK169" s="184">
        <f>ROUND(I169*H169,2)</f>
        <v>0</v>
      </c>
      <c r="BL169" s="8" t="s">
        <v>88</v>
      </c>
      <c r="BM169" s="183" t="s">
        <v>135</v>
      </c>
    </row>
    <row r="170" spans="2:65" s="25" customFormat="1" x14ac:dyDescent="0.2">
      <c r="B170" s="26"/>
      <c r="D170" s="185" t="s">
        <v>90</v>
      </c>
      <c r="F170" s="186" t="s">
        <v>136</v>
      </c>
      <c r="L170" s="26"/>
      <c r="M170" s="187"/>
      <c r="T170" s="70"/>
      <c r="AT170" s="8" t="s">
        <v>90</v>
      </c>
      <c r="AU170" s="8" t="s">
        <v>1</v>
      </c>
    </row>
    <row r="171" spans="2:65" s="188" customFormat="1" ht="11.25" x14ac:dyDescent="0.2">
      <c r="B171" s="189"/>
      <c r="D171" s="185" t="s">
        <v>92</v>
      </c>
      <c r="E171" s="190" t="s">
        <v>9</v>
      </c>
      <c r="F171" s="191" t="s">
        <v>105</v>
      </c>
      <c r="H171" s="190" t="s">
        <v>9</v>
      </c>
      <c r="L171" s="189"/>
      <c r="M171" s="192"/>
      <c r="T171" s="193"/>
      <c r="AT171" s="190" t="s">
        <v>92</v>
      </c>
      <c r="AU171" s="190" t="s">
        <v>1</v>
      </c>
      <c r="AV171" s="188" t="s">
        <v>79</v>
      </c>
      <c r="AW171" s="188" t="s">
        <v>94</v>
      </c>
      <c r="AX171" s="188" t="s">
        <v>80</v>
      </c>
      <c r="AY171" s="190" t="s">
        <v>81</v>
      </c>
    </row>
    <row r="172" spans="2:65" s="194" customFormat="1" ht="11.25" x14ac:dyDescent="0.2">
      <c r="B172" s="195"/>
      <c r="D172" s="185" t="s">
        <v>92</v>
      </c>
      <c r="E172" s="196" t="s">
        <v>9</v>
      </c>
      <c r="F172" s="197" t="s">
        <v>137</v>
      </c>
      <c r="H172" s="198">
        <v>105</v>
      </c>
      <c r="L172" s="195"/>
      <c r="M172" s="199"/>
      <c r="T172" s="200"/>
      <c r="AT172" s="196" t="s">
        <v>92</v>
      </c>
      <c r="AU172" s="196" t="s">
        <v>1</v>
      </c>
      <c r="AV172" s="194" t="s">
        <v>1</v>
      </c>
      <c r="AW172" s="194" t="s">
        <v>94</v>
      </c>
      <c r="AX172" s="194" t="s">
        <v>80</v>
      </c>
      <c r="AY172" s="196" t="s">
        <v>81</v>
      </c>
    </row>
    <row r="173" spans="2:65" s="201" customFormat="1" ht="11.25" x14ac:dyDescent="0.2">
      <c r="B173" s="202"/>
      <c r="D173" s="185" t="s">
        <v>92</v>
      </c>
      <c r="E173" s="203" t="s">
        <v>9</v>
      </c>
      <c r="F173" s="204" t="s">
        <v>97</v>
      </c>
      <c r="H173" s="205">
        <v>105</v>
      </c>
      <c r="L173" s="202"/>
      <c r="M173" s="206"/>
      <c r="T173" s="207"/>
      <c r="AT173" s="203" t="s">
        <v>92</v>
      </c>
      <c r="AU173" s="203" t="s">
        <v>1</v>
      </c>
      <c r="AV173" s="201" t="s">
        <v>88</v>
      </c>
      <c r="AW173" s="201" t="s">
        <v>94</v>
      </c>
      <c r="AX173" s="201" t="s">
        <v>79</v>
      </c>
      <c r="AY173" s="203" t="s">
        <v>81</v>
      </c>
    </row>
    <row r="174" spans="2:65" s="25" customFormat="1" ht="16.5" customHeight="1" x14ac:dyDescent="0.2">
      <c r="B174" s="26"/>
      <c r="C174" s="173" t="s">
        <v>138</v>
      </c>
      <c r="D174" s="173" t="s">
        <v>83</v>
      </c>
      <c r="E174" s="174" t="s">
        <v>139</v>
      </c>
      <c r="F174" s="175" t="s">
        <v>140</v>
      </c>
      <c r="G174" s="176" t="s">
        <v>86</v>
      </c>
      <c r="H174" s="177">
        <v>105</v>
      </c>
      <c r="I174" s="1"/>
      <c r="J174" s="178">
        <f>ROUND(I174*H174,2)</f>
        <v>0</v>
      </c>
      <c r="K174" s="175" t="s">
        <v>87</v>
      </c>
      <c r="L174" s="26"/>
      <c r="M174" s="179" t="s">
        <v>9</v>
      </c>
      <c r="N174" s="180" t="s">
        <v>31</v>
      </c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AR174" s="183" t="s">
        <v>88</v>
      </c>
      <c r="AT174" s="183" t="s">
        <v>83</v>
      </c>
      <c r="AU174" s="183" t="s">
        <v>1</v>
      </c>
      <c r="AY174" s="8" t="s">
        <v>81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8" t="s">
        <v>79</v>
      </c>
      <c r="BK174" s="184">
        <f>ROUND(I174*H174,2)</f>
        <v>0</v>
      </c>
      <c r="BL174" s="8" t="s">
        <v>88</v>
      </c>
      <c r="BM174" s="183" t="s">
        <v>141</v>
      </c>
    </row>
    <row r="175" spans="2:65" s="25" customFormat="1" x14ac:dyDescent="0.2">
      <c r="B175" s="26"/>
      <c r="D175" s="185" t="s">
        <v>90</v>
      </c>
      <c r="F175" s="186" t="s">
        <v>142</v>
      </c>
      <c r="L175" s="26"/>
      <c r="M175" s="187"/>
      <c r="T175" s="70"/>
      <c r="AT175" s="8" t="s">
        <v>90</v>
      </c>
      <c r="AU175" s="8" t="s">
        <v>1</v>
      </c>
    </row>
    <row r="176" spans="2:65" s="188" customFormat="1" ht="11.25" x14ac:dyDescent="0.2">
      <c r="B176" s="189"/>
      <c r="D176" s="185" t="s">
        <v>92</v>
      </c>
      <c r="E176" s="190" t="s">
        <v>9</v>
      </c>
      <c r="F176" s="191" t="s">
        <v>105</v>
      </c>
      <c r="H176" s="190" t="s">
        <v>9</v>
      </c>
      <c r="L176" s="189"/>
      <c r="M176" s="192"/>
      <c r="T176" s="193"/>
      <c r="AT176" s="190" t="s">
        <v>92</v>
      </c>
      <c r="AU176" s="190" t="s">
        <v>1</v>
      </c>
      <c r="AV176" s="188" t="s">
        <v>79</v>
      </c>
      <c r="AW176" s="188" t="s">
        <v>94</v>
      </c>
      <c r="AX176" s="188" t="s">
        <v>80</v>
      </c>
      <c r="AY176" s="190" t="s">
        <v>81</v>
      </c>
    </row>
    <row r="177" spans="2:65" s="194" customFormat="1" ht="11.25" x14ac:dyDescent="0.2">
      <c r="B177" s="195"/>
      <c r="D177" s="185" t="s">
        <v>92</v>
      </c>
      <c r="E177" s="196" t="s">
        <v>9</v>
      </c>
      <c r="F177" s="197" t="s">
        <v>143</v>
      </c>
      <c r="H177" s="198">
        <v>105</v>
      </c>
      <c r="L177" s="195"/>
      <c r="M177" s="199"/>
      <c r="T177" s="200"/>
      <c r="AT177" s="196" t="s">
        <v>92</v>
      </c>
      <c r="AU177" s="196" t="s">
        <v>1</v>
      </c>
      <c r="AV177" s="194" t="s">
        <v>1</v>
      </c>
      <c r="AW177" s="194" t="s">
        <v>94</v>
      </c>
      <c r="AX177" s="194" t="s">
        <v>80</v>
      </c>
      <c r="AY177" s="196" t="s">
        <v>81</v>
      </c>
    </row>
    <row r="178" spans="2:65" s="201" customFormat="1" ht="11.25" x14ac:dyDescent="0.2">
      <c r="B178" s="202"/>
      <c r="D178" s="185" t="s">
        <v>92</v>
      </c>
      <c r="E178" s="203" t="s">
        <v>9</v>
      </c>
      <c r="F178" s="204" t="s">
        <v>97</v>
      </c>
      <c r="H178" s="205">
        <v>105</v>
      </c>
      <c r="L178" s="202"/>
      <c r="M178" s="206"/>
      <c r="T178" s="207"/>
      <c r="AT178" s="203" t="s">
        <v>92</v>
      </c>
      <c r="AU178" s="203" t="s">
        <v>1</v>
      </c>
      <c r="AV178" s="201" t="s">
        <v>88</v>
      </c>
      <c r="AW178" s="201" t="s">
        <v>94</v>
      </c>
      <c r="AX178" s="201" t="s">
        <v>79</v>
      </c>
      <c r="AY178" s="203" t="s">
        <v>81</v>
      </c>
    </row>
    <row r="179" spans="2:65" s="25" customFormat="1" ht="16.5" customHeight="1" x14ac:dyDescent="0.2">
      <c r="B179" s="26"/>
      <c r="C179" s="173" t="s">
        <v>144</v>
      </c>
      <c r="D179" s="173" t="s">
        <v>83</v>
      </c>
      <c r="E179" s="174" t="s">
        <v>145</v>
      </c>
      <c r="F179" s="175" t="s">
        <v>146</v>
      </c>
      <c r="G179" s="176" t="s">
        <v>86</v>
      </c>
      <c r="H179" s="177">
        <v>350</v>
      </c>
      <c r="I179" s="1"/>
      <c r="J179" s="178">
        <f>ROUND(I179*H179,2)</f>
        <v>0</v>
      </c>
      <c r="K179" s="175" t="s">
        <v>87</v>
      </c>
      <c r="L179" s="26"/>
      <c r="M179" s="179" t="s">
        <v>9</v>
      </c>
      <c r="N179" s="180" t="s">
        <v>31</v>
      </c>
      <c r="P179" s="181">
        <f>O179*H179</f>
        <v>0</v>
      </c>
      <c r="Q179" s="181">
        <v>0</v>
      </c>
      <c r="R179" s="181">
        <f>Q179*H179</f>
        <v>0</v>
      </c>
      <c r="S179" s="181">
        <v>0</v>
      </c>
      <c r="T179" s="182">
        <f>S179*H179</f>
        <v>0</v>
      </c>
      <c r="AR179" s="183" t="s">
        <v>88</v>
      </c>
      <c r="AT179" s="183" t="s">
        <v>83</v>
      </c>
      <c r="AU179" s="183" t="s">
        <v>1</v>
      </c>
      <c r="AY179" s="8" t="s">
        <v>81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8" t="s">
        <v>79</v>
      </c>
      <c r="BK179" s="184">
        <f>ROUND(I179*H179,2)</f>
        <v>0</v>
      </c>
      <c r="BL179" s="8" t="s">
        <v>88</v>
      </c>
      <c r="BM179" s="183" t="s">
        <v>147</v>
      </c>
    </row>
    <row r="180" spans="2:65" s="25" customFormat="1" ht="19.5" x14ac:dyDescent="0.2">
      <c r="B180" s="26"/>
      <c r="D180" s="185" t="s">
        <v>90</v>
      </c>
      <c r="F180" s="186" t="s">
        <v>148</v>
      </c>
      <c r="L180" s="26"/>
      <c r="M180" s="187"/>
      <c r="T180" s="70"/>
      <c r="AT180" s="8" t="s">
        <v>90</v>
      </c>
      <c r="AU180" s="8" t="s">
        <v>1</v>
      </c>
    </row>
    <row r="181" spans="2:65" s="188" customFormat="1" ht="11.25" x14ac:dyDescent="0.2">
      <c r="B181" s="189"/>
      <c r="D181" s="185" t="s">
        <v>92</v>
      </c>
      <c r="E181" s="190" t="s">
        <v>9</v>
      </c>
      <c r="F181" s="191" t="s">
        <v>95</v>
      </c>
      <c r="H181" s="190" t="s">
        <v>9</v>
      </c>
      <c r="L181" s="189"/>
      <c r="M181" s="192"/>
      <c r="T181" s="193"/>
      <c r="AT181" s="190" t="s">
        <v>92</v>
      </c>
      <c r="AU181" s="190" t="s">
        <v>1</v>
      </c>
      <c r="AV181" s="188" t="s">
        <v>79</v>
      </c>
      <c r="AW181" s="188" t="s">
        <v>94</v>
      </c>
      <c r="AX181" s="188" t="s">
        <v>80</v>
      </c>
      <c r="AY181" s="190" t="s">
        <v>81</v>
      </c>
    </row>
    <row r="182" spans="2:65" s="194" customFormat="1" ht="11.25" x14ac:dyDescent="0.2">
      <c r="B182" s="195"/>
      <c r="D182" s="185" t="s">
        <v>92</v>
      </c>
      <c r="E182" s="196" t="s">
        <v>9</v>
      </c>
      <c r="F182" s="197" t="s">
        <v>96</v>
      </c>
      <c r="H182" s="198">
        <v>350</v>
      </c>
      <c r="L182" s="195"/>
      <c r="M182" s="199"/>
      <c r="T182" s="200"/>
      <c r="AT182" s="196" t="s">
        <v>92</v>
      </c>
      <c r="AU182" s="196" t="s">
        <v>1</v>
      </c>
      <c r="AV182" s="194" t="s">
        <v>1</v>
      </c>
      <c r="AW182" s="194" t="s">
        <v>94</v>
      </c>
      <c r="AX182" s="194" t="s">
        <v>80</v>
      </c>
      <c r="AY182" s="196" t="s">
        <v>81</v>
      </c>
    </row>
    <row r="183" spans="2:65" s="201" customFormat="1" ht="11.25" x14ac:dyDescent="0.2">
      <c r="B183" s="202"/>
      <c r="D183" s="185" t="s">
        <v>92</v>
      </c>
      <c r="E183" s="203" t="s">
        <v>9</v>
      </c>
      <c r="F183" s="204" t="s">
        <v>97</v>
      </c>
      <c r="H183" s="205">
        <v>350</v>
      </c>
      <c r="L183" s="202"/>
      <c r="M183" s="206"/>
      <c r="T183" s="207"/>
      <c r="AT183" s="203" t="s">
        <v>92</v>
      </c>
      <c r="AU183" s="203" t="s">
        <v>1</v>
      </c>
      <c r="AV183" s="201" t="s">
        <v>88</v>
      </c>
      <c r="AW183" s="201" t="s">
        <v>94</v>
      </c>
      <c r="AX183" s="201" t="s">
        <v>79</v>
      </c>
      <c r="AY183" s="203" t="s">
        <v>81</v>
      </c>
    </row>
    <row r="184" spans="2:65" s="25" customFormat="1" ht="16.5" customHeight="1" x14ac:dyDescent="0.2">
      <c r="B184" s="26"/>
      <c r="C184" s="173" t="s">
        <v>149</v>
      </c>
      <c r="D184" s="173" t="s">
        <v>83</v>
      </c>
      <c r="E184" s="174" t="s">
        <v>150</v>
      </c>
      <c r="F184" s="175" t="s">
        <v>151</v>
      </c>
      <c r="G184" s="176" t="s">
        <v>86</v>
      </c>
      <c r="H184" s="177">
        <v>350</v>
      </c>
      <c r="I184" s="1"/>
      <c r="J184" s="178">
        <f>ROUND(I184*H184,2)</f>
        <v>0</v>
      </c>
      <c r="K184" s="175" t="s">
        <v>87</v>
      </c>
      <c r="L184" s="26"/>
      <c r="M184" s="179" t="s">
        <v>9</v>
      </c>
      <c r="N184" s="180" t="s">
        <v>31</v>
      </c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AR184" s="183" t="s">
        <v>88</v>
      </c>
      <c r="AT184" s="183" t="s">
        <v>83</v>
      </c>
      <c r="AU184" s="183" t="s">
        <v>1</v>
      </c>
      <c r="AY184" s="8" t="s">
        <v>81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8" t="s">
        <v>79</v>
      </c>
      <c r="BK184" s="184">
        <f>ROUND(I184*H184,2)</f>
        <v>0</v>
      </c>
      <c r="BL184" s="8" t="s">
        <v>88</v>
      </c>
      <c r="BM184" s="183" t="s">
        <v>152</v>
      </c>
    </row>
    <row r="185" spans="2:65" s="25" customFormat="1" x14ac:dyDescent="0.2">
      <c r="B185" s="26"/>
      <c r="D185" s="185" t="s">
        <v>90</v>
      </c>
      <c r="F185" s="186" t="s">
        <v>153</v>
      </c>
      <c r="L185" s="26"/>
      <c r="M185" s="187"/>
      <c r="T185" s="70"/>
      <c r="AT185" s="8" t="s">
        <v>90</v>
      </c>
      <c r="AU185" s="8" t="s">
        <v>1</v>
      </c>
    </row>
    <row r="186" spans="2:65" s="188" customFormat="1" ht="11.25" x14ac:dyDescent="0.2">
      <c r="B186" s="189"/>
      <c r="D186" s="185" t="s">
        <v>92</v>
      </c>
      <c r="E186" s="190" t="s">
        <v>9</v>
      </c>
      <c r="F186" s="191" t="s">
        <v>95</v>
      </c>
      <c r="H186" s="190" t="s">
        <v>9</v>
      </c>
      <c r="L186" s="189"/>
      <c r="M186" s="192"/>
      <c r="T186" s="193"/>
      <c r="AT186" s="190" t="s">
        <v>92</v>
      </c>
      <c r="AU186" s="190" t="s">
        <v>1</v>
      </c>
      <c r="AV186" s="188" t="s">
        <v>79</v>
      </c>
      <c r="AW186" s="188" t="s">
        <v>94</v>
      </c>
      <c r="AX186" s="188" t="s">
        <v>80</v>
      </c>
      <c r="AY186" s="190" t="s">
        <v>81</v>
      </c>
    </row>
    <row r="187" spans="2:65" s="194" customFormat="1" ht="11.25" x14ac:dyDescent="0.2">
      <c r="B187" s="195"/>
      <c r="D187" s="185" t="s">
        <v>92</v>
      </c>
      <c r="E187" s="196" t="s">
        <v>9</v>
      </c>
      <c r="F187" s="197" t="s">
        <v>96</v>
      </c>
      <c r="H187" s="198">
        <v>350</v>
      </c>
      <c r="L187" s="195"/>
      <c r="M187" s="199"/>
      <c r="T187" s="200"/>
      <c r="AT187" s="196" t="s">
        <v>92</v>
      </c>
      <c r="AU187" s="196" t="s">
        <v>1</v>
      </c>
      <c r="AV187" s="194" t="s">
        <v>1</v>
      </c>
      <c r="AW187" s="194" t="s">
        <v>94</v>
      </c>
      <c r="AX187" s="194" t="s">
        <v>80</v>
      </c>
      <c r="AY187" s="196" t="s">
        <v>81</v>
      </c>
    </row>
    <row r="188" spans="2:65" s="201" customFormat="1" ht="11.25" x14ac:dyDescent="0.2">
      <c r="B188" s="202"/>
      <c r="D188" s="185" t="s">
        <v>92</v>
      </c>
      <c r="E188" s="203" t="s">
        <v>9</v>
      </c>
      <c r="F188" s="204" t="s">
        <v>97</v>
      </c>
      <c r="H188" s="205">
        <v>350</v>
      </c>
      <c r="L188" s="202"/>
      <c r="M188" s="206"/>
      <c r="T188" s="207"/>
      <c r="AT188" s="203" t="s">
        <v>92</v>
      </c>
      <c r="AU188" s="203" t="s">
        <v>1</v>
      </c>
      <c r="AV188" s="201" t="s">
        <v>88</v>
      </c>
      <c r="AW188" s="201" t="s">
        <v>94</v>
      </c>
      <c r="AX188" s="201" t="s">
        <v>79</v>
      </c>
      <c r="AY188" s="203" t="s">
        <v>81</v>
      </c>
    </row>
    <row r="189" spans="2:65" s="25" customFormat="1" ht="21.75" customHeight="1" x14ac:dyDescent="0.2">
      <c r="B189" s="26"/>
      <c r="C189" s="173" t="s">
        <v>154</v>
      </c>
      <c r="D189" s="173" t="s">
        <v>83</v>
      </c>
      <c r="E189" s="174" t="s">
        <v>155</v>
      </c>
      <c r="F189" s="175" t="s">
        <v>156</v>
      </c>
      <c r="G189" s="176" t="s">
        <v>86</v>
      </c>
      <c r="H189" s="177">
        <v>350</v>
      </c>
      <c r="I189" s="1"/>
      <c r="J189" s="178">
        <f>ROUND(I189*H189,2)</f>
        <v>0</v>
      </c>
      <c r="K189" s="175" t="s">
        <v>87</v>
      </c>
      <c r="L189" s="26"/>
      <c r="M189" s="179" t="s">
        <v>9</v>
      </c>
      <c r="N189" s="180" t="s">
        <v>31</v>
      </c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AR189" s="183" t="s">
        <v>88</v>
      </c>
      <c r="AT189" s="183" t="s">
        <v>83</v>
      </c>
      <c r="AU189" s="183" t="s">
        <v>1</v>
      </c>
      <c r="AY189" s="8" t="s">
        <v>81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8" t="s">
        <v>79</v>
      </c>
      <c r="BK189" s="184">
        <f>ROUND(I189*H189,2)</f>
        <v>0</v>
      </c>
      <c r="BL189" s="8" t="s">
        <v>88</v>
      </c>
      <c r="BM189" s="183" t="s">
        <v>157</v>
      </c>
    </row>
    <row r="190" spans="2:65" s="25" customFormat="1" ht="19.5" x14ac:dyDescent="0.2">
      <c r="B190" s="26"/>
      <c r="D190" s="185" t="s">
        <v>90</v>
      </c>
      <c r="F190" s="186" t="s">
        <v>158</v>
      </c>
      <c r="L190" s="26"/>
      <c r="M190" s="187"/>
      <c r="T190" s="70"/>
      <c r="AT190" s="8" t="s">
        <v>90</v>
      </c>
      <c r="AU190" s="8" t="s">
        <v>1</v>
      </c>
    </row>
    <row r="191" spans="2:65" s="188" customFormat="1" ht="11.25" x14ac:dyDescent="0.2">
      <c r="B191" s="189"/>
      <c r="D191" s="185" t="s">
        <v>92</v>
      </c>
      <c r="E191" s="190" t="s">
        <v>9</v>
      </c>
      <c r="F191" s="191" t="s">
        <v>95</v>
      </c>
      <c r="H191" s="190" t="s">
        <v>9</v>
      </c>
      <c r="L191" s="189"/>
      <c r="M191" s="192"/>
      <c r="T191" s="193"/>
      <c r="AT191" s="190" t="s">
        <v>92</v>
      </c>
      <c r="AU191" s="190" t="s">
        <v>1</v>
      </c>
      <c r="AV191" s="188" t="s">
        <v>79</v>
      </c>
      <c r="AW191" s="188" t="s">
        <v>94</v>
      </c>
      <c r="AX191" s="188" t="s">
        <v>80</v>
      </c>
      <c r="AY191" s="190" t="s">
        <v>81</v>
      </c>
    </row>
    <row r="192" spans="2:65" s="194" customFormat="1" ht="11.25" x14ac:dyDescent="0.2">
      <c r="B192" s="195"/>
      <c r="D192" s="185" t="s">
        <v>92</v>
      </c>
      <c r="E192" s="196" t="s">
        <v>9</v>
      </c>
      <c r="F192" s="197" t="s">
        <v>96</v>
      </c>
      <c r="H192" s="198">
        <v>350</v>
      </c>
      <c r="L192" s="195"/>
      <c r="M192" s="199"/>
      <c r="T192" s="200"/>
      <c r="AT192" s="196" t="s">
        <v>92</v>
      </c>
      <c r="AU192" s="196" t="s">
        <v>1</v>
      </c>
      <c r="AV192" s="194" t="s">
        <v>1</v>
      </c>
      <c r="AW192" s="194" t="s">
        <v>94</v>
      </c>
      <c r="AX192" s="194" t="s">
        <v>80</v>
      </c>
      <c r="AY192" s="196" t="s">
        <v>81</v>
      </c>
    </row>
    <row r="193" spans="2:65" s="201" customFormat="1" ht="11.25" x14ac:dyDescent="0.2">
      <c r="B193" s="202"/>
      <c r="D193" s="185" t="s">
        <v>92</v>
      </c>
      <c r="E193" s="203" t="s">
        <v>9</v>
      </c>
      <c r="F193" s="204" t="s">
        <v>97</v>
      </c>
      <c r="H193" s="205">
        <v>350</v>
      </c>
      <c r="L193" s="202"/>
      <c r="M193" s="206"/>
      <c r="T193" s="207"/>
      <c r="AT193" s="203" t="s">
        <v>92</v>
      </c>
      <c r="AU193" s="203" t="s">
        <v>1</v>
      </c>
      <c r="AV193" s="201" t="s">
        <v>88</v>
      </c>
      <c r="AW193" s="201" t="s">
        <v>94</v>
      </c>
      <c r="AX193" s="201" t="s">
        <v>79</v>
      </c>
      <c r="AY193" s="203" t="s">
        <v>81</v>
      </c>
    </row>
    <row r="194" spans="2:65" s="161" customFormat="1" ht="22.9" customHeight="1" x14ac:dyDescent="0.2">
      <c r="B194" s="162"/>
      <c r="D194" s="163" t="s">
        <v>76</v>
      </c>
      <c r="E194" s="171" t="s">
        <v>144</v>
      </c>
      <c r="F194" s="171" t="s">
        <v>159</v>
      </c>
      <c r="J194" s="172">
        <f>BK194</f>
        <v>0</v>
      </c>
      <c r="L194" s="162"/>
      <c r="M194" s="166"/>
      <c r="P194" s="167">
        <f>SUM(P195:P209)</f>
        <v>0</v>
      </c>
      <c r="R194" s="167">
        <f>SUM(R195:R209)</f>
        <v>4.1999999999999997E-3</v>
      </c>
      <c r="T194" s="168">
        <f>SUM(T195:T209)</f>
        <v>0</v>
      </c>
      <c r="AR194" s="163" t="s">
        <v>79</v>
      </c>
      <c r="AT194" s="169" t="s">
        <v>76</v>
      </c>
      <c r="AU194" s="169" t="s">
        <v>79</v>
      </c>
      <c r="AY194" s="163" t="s">
        <v>81</v>
      </c>
      <c r="BK194" s="170">
        <f>SUM(BK195:BK209)</f>
        <v>0</v>
      </c>
    </row>
    <row r="195" spans="2:65" s="25" customFormat="1" ht="16.5" customHeight="1" x14ac:dyDescent="0.2">
      <c r="B195" s="26"/>
      <c r="C195" s="173" t="s">
        <v>160</v>
      </c>
      <c r="D195" s="173" t="s">
        <v>83</v>
      </c>
      <c r="E195" s="174" t="s">
        <v>161</v>
      </c>
      <c r="F195" s="175" t="s">
        <v>162</v>
      </c>
      <c r="G195" s="176" t="s">
        <v>163</v>
      </c>
      <c r="H195" s="177">
        <v>7</v>
      </c>
      <c r="I195" s="1"/>
      <c r="J195" s="178">
        <f>ROUND(I195*H195,2)</f>
        <v>0</v>
      </c>
      <c r="K195" s="175" t="s">
        <v>87</v>
      </c>
      <c r="L195" s="26"/>
      <c r="M195" s="179" t="s">
        <v>9</v>
      </c>
      <c r="N195" s="180" t="s">
        <v>31</v>
      </c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AR195" s="183" t="s">
        <v>88</v>
      </c>
      <c r="AT195" s="183" t="s">
        <v>83</v>
      </c>
      <c r="AU195" s="183" t="s">
        <v>1</v>
      </c>
      <c r="AY195" s="8" t="s">
        <v>81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8" t="s">
        <v>79</v>
      </c>
      <c r="BK195" s="184">
        <f>ROUND(I195*H195,2)</f>
        <v>0</v>
      </c>
      <c r="BL195" s="8" t="s">
        <v>88</v>
      </c>
      <c r="BM195" s="183" t="s">
        <v>164</v>
      </c>
    </row>
    <row r="196" spans="2:65" s="25" customFormat="1" x14ac:dyDescent="0.2">
      <c r="B196" s="26"/>
      <c r="D196" s="185" t="s">
        <v>90</v>
      </c>
      <c r="F196" s="186" t="s">
        <v>165</v>
      </c>
      <c r="L196" s="26"/>
      <c r="M196" s="187"/>
      <c r="T196" s="70"/>
      <c r="AT196" s="8" t="s">
        <v>90</v>
      </c>
      <c r="AU196" s="8" t="s">
        <v>1</v>
      </c>
    </row>
    <row r="197" spans="2:65" s="188" customFormat="1" ht="11.25" x14ac:dyDescent="0.2">
      <c r="B197" s="189"/>
      <c r="D197" s="185" t="s">
        <v>92</v>
      </c>
      <c r="E197" s="190" t="s">
        <v>9</v>
      </c>
      <c r="F197" s="191" t="s">
        <v>95</v>
      </c>
      <c r="H197" s="190" t="s">
        <v>9</v>
      </c>
      <c r="L197" s="189"/>
      <c r="M197" s="192"/>
      <c r="T197" s="193"/>
      <c r="AT197" s="190" t="s">
        <v>92</v>
      </c>
      <c r="AU197" s="190" t="s">
        <v>1</v>
      </c>
      <c r="AV197" s="188" t="s">
        <v>79</v>
      </c>
      <c r="AW197" s="188" t="s">
        <v>94</v>
      </c>
      <c r="AX197" s="188" t="s">
        <v>80</v>
      </c>
      <c r="AY197" s="190" t="s">
        <v>81</v>
      </c>
    </row>
    <row r="198" spans="2:65" s="194" customFormat="1" ht="11.25" x14ac:dyDescent="0.2">
      <c r="B198" s="195"/>
      <c r="D198" s="185" t="s">
        <v>92</v>
      </c>
      <c r="E198" s="196" t="s">
        <v>9</v>
      </c>
      <c r="F198" s="197" t="s">
        <v>166</v>
      </c>
      <c r="H198" s="198">
        <v>7</v>
      </c>
      <c r="L198" s="195"/>
      <c r="M198" s="199"/>
      <c r="T198" s="200"/>
      <c r="AT198" s="196" t="s">
        <v>92</v>
      </c>
      <c r="AU198" s="196" t="s">
        <v>1</v>
      </c>
      <c r="AV198" s="194" t="s">
        <v>1</v>
      </c>
      <c r="AW198" s="194" t="s">
        <v>94</v>
      </c>
      <c r="AX198" s="194" t="s">
        <v>80</v>
      </c>
      <c r="AY198" s="196" t="s">
        <v>81</v>
      </c>
    </row>
    <row r="199" spans="2:65" s="201" customFormat="1" ht="11.25" x14ac:dyDescent="0.2">
      <c r="B199" s="202"/>
      <c r="D199" s="185" t="s">
        <v>92</v>
      </c>
      <c r="E199" s="203" t="s">
        <v>9</v>
      </c>
      <c r="F199" s="204" t="s">
        <v>97</v>
      </c>
      <c r="H199" s="205">
        <v>7</v>
      </c>
      <c r="L199" s="202"/>
      <c r="M199" s="206"/>
      <c r="T199" s="207"/>
      <c r="AT199" s="203" t="s">
        <v>92</v>
      </c>
      <c r="AU199" s="203" t="s">
        <v>1</v>
      </c>
      <c r="AV199" s="201" t="s">
        <v>88</v>
      </c>
      <c r="AW199" s="201" t="s">
        <v>94</v>
      </c>
      <c r="AX199" s="201" t="s">
        <v>79</v>
      </c>
      <c r="AY199" s="203" t="s">
        <v>81</v>
      </c>
    </row>
    <row r="200" spans="2:65" s="25" customFormat="1" ht="21.75" customHeight="1" x14ac:dyDescent="0.2">
      <c r="B200" s="26"/>
      <c r="C200" s="173" t="s">
        <v>167</v>
      </c>
      <c r="D200" s="173" t="s">
        <v>83</v>
      </c>
      <c r="E200" s="174" t="s">
        <v>168</v>
      </c>
      <c r="F200" s="175" t="s">
        <v>169</v>
      </c>
      <c r="G200" s="176" t="s">
        <v>163</v>
      </c>
      <c r="H200" s="177">
        <v>7</v>
      </c>
      <c r="I200" s="1"/>
      <c r="J200" s="178">
        <f>ROUND(I200*H200,2)</f>
        <v>0</v>
      </c>
      <c r="K200" s="175" t="s">
        <v>87</v>
      </c>
      <c r="L200" s="26"/>
      <c r="M200" s="179" t="s">
        <v>9</v>
      </c>
      <c r="N200" s="180" t="s">
        <v>31</v>
      </c>
      <c r="P200" s="181">
        <f>O200*H200</f>
        <v>0</v>
      </c>
      <c r="Q200" s="181">
        <v>5.9999999999999995E-4</v>
      </c>
      <c r="R200" s="181">
        <f>Q200*H200</f>
        <v>4.1999999999999997E-3</v>
      </c>
      <c r="S200" s="181">
        <v>0</v>
      </c>
      <c r="T200" s="182">
        <f>S200*H200</f>
        <v>0</v>
      </c>
      <c r="AR200" s="183" t="s">
        <v>88</v>
      </c>
      <c r="AT200" s="183" t="s">
        <v>83</v>
      </c>
      <c r="AU200" s="183" t="s">
        <v>1</v>
      </c>
      <c r="AY200" s="8" t="s">
        <v>81</v>
      </c>
      <c r="BE200" s="184">
        <f>IF(N200="základní",J200,0)</f>
        <v>0</v>
      </c>
      <c r="BF200" s="184">
        <f>IF(N200="snížená",J200,0)</f>
        <v>0</v>
      </c>
      <c r="BG200" s="184">
        <f>IF(N200="zákl. přenesená",J200,0)</f>
        <v>0</v>
      </c>
      <c r="BH200" s="184">
        <f>IF(N200="sníž. přenesená",J200,0)</f>
        <v>0</v>
      </c>
      <c r="BI200" s="184">
        <f>IF(N200="nulová",J200,0)</f>
        <v>0</v>
      </c>
      <c r="BJ200" s="8" t="s">
        <v>79</v>
      </c>
      <c r="BK200" s="184">
        <f>ROUND(I200*H200,2)</f>
        <v>0</v>
      </c>
      <c r="BL200" s="8" t="s">
        <v>88</v>
      </c>
      <c r="BM200" s="183" t="s">
        <v>170</v>
      </c>
    </row>
    <row r="201" spans="2:65" s="25" customFormat="1" ht="19.5" x14ac:dyDescent="0.2">
      <c r="B201" s="26"/>
      <c r="D201" s="185" t="s">
        <v>90</v>
      </c>
      <c r="F201" s="186" t="s">
        <v>171</v>
      </c>
      <c r="L201" s="26"/>
      <c r="M201" s="187"/>
      <c r="T201" s="70"/>
      <c r="AT201" s="8" t="s">
        <v>90</v>
      </c>
      <c r="AU201" s="8" t="s">
        <v>1</v>
      </c>
    </row>
    <row r="202" spans="2:65" s="188" customFormat="1" ht="11.25" x14ac:dyDescent="0.2">
      <c r="B202" s="189"/>
      <c r="D202" s="185" t="s">
        <v>92</v>
      </c>
      <c r="E202" s="190" t="s">
        <v>9</v>
      </c>
      <c r="F202" s="191" t="s">
        <v>95</v>
      </c>
      <c r="H202" s="190" t="s">
        <v>9</v>
      </c>
      <c r="L202" s="189"/>
      <c r="M202" s="192"/>
      <c r="T202" s="193"/>
      <c r="AT202" s="190" t="s">
        <v>92</v>
      </c>
      <c r="AU202" s="190" t="s">
        <v>1</v>
      </c>
      <c r="AV202" s="188" t="s">
        <v>79</v>
      </c>
      <c r="AW202" s="188" t="s">
        <v>94</v>
      </c>
      <c r="AX202" s="188" t="s">
        <v>80</v>
      </c>
      <c r="AY202" s="190" t="s">
        <v>81</v>
      </c>
    </row>
    <row r="203" spans="2:65" s="194" customFormat="1" ht="11.25" x14ac:dyDescent="0.2">
      <c r="B203" s="195"/>
      <c r="D203" s="185" t="s">
        <v>92</v>
      </c>
      <c r="E203" s="196" t="s">
        <v>9</v>
      </c>
      <c r="F203" s="197" t="s">
        <v>166</v>
      </c>
      <c r="H203" s="198">
        <v>7</v>
      </c>
      <c r="L203" s="195"/>
      <c r="M203" s="199"/>
      <c r="T203" s="200"/>
      <c r="AT203" s="196" t="s">
        <v>92</v>
      </c>
      <c r="AU203" s="196" t="s">
        <v>1</v>
      </c>
      <c r="AV203" s="194" t="s">
        <v>1</v>
      </c>
      <c r="AW203" s="194" t="s">
        <v>94</v>
      </c>
      <c r="AX203" s="194" t="s">
        <v>80</v>
      </c>
      <c r="AY203" s="196" t="s">
        <v>81</v>
      </c>
    </row>
    <row r="204" spans="2:65" s="201" customFormat="1" ht="11.25" x14ac:dyDescent="0.2">
      <c r="B204" s="202"/>
      <c r="D204" s="185" t="s">
        <v>92</v>
      </c>
      <c r="E204" s="203" t="s">
        <v>9</v>
      </c>
      <c r="F204" s="204" t="s">
        <v>97</v>
      </c>
      <c r="H204" s="205">
        <v>7</v>
      </c>
      <c r="L204" s="202"/>
      <c r="M204" s="206"/>
      <c r="T204" s="207"/>
      <c r="AT204" s="203" t="s">
        <v>92</v>
      </c>
      <c r="AU204" s="203" t="s">
        <v>1</v>
      </c>
      <c r="AV204" s="201" t="s">
        <v>88</v>
      </c>
      <c r="AW204" s="201" t="s">
        <v>94</v>
      </c>
      <c r="AX204" s="201" t="s">
        <v>79</v>
      </c>
      <c r="AY204" s="203" t="s">
        <v>81</v>
      </c>
    </row>
    <row r="205" spans="2:65" s="25" customFormat="1" ht="16.5" customHeight="1" x14ac:dyDescent="0.2">
      <c r="B205" s="26"/>
      <c r="C205" s="173" t="s">
        <v>172</v>
      </c>
      <c r="D205" s="173" t="s">
        <v>83</v>
      </c>
      <c r="E205" s="174" t="s">
        <v>173</v>
      </c>
      <c r="F205" s="175" t="s">
        <v>174</v>
      </c>
      <c r="G205" s="176" t="s">
        <v>163</v>
      </c>
      <c r="H205" s="177">
        <v>7</v>
      </c>
      <c r="I205" s="1"/>
      <c r="J205" s="178">
        <f>ROUND(I205*H205,2)</f>
        <v>0</v>
      </c>
      <c r="K205" s="175" t="s">
        <v>87</v>
      </c>
      <c r="L205" s="26"/>
      <c r="M205" s="179" t="s">
        <v>9</v>
      </c>
      <c r="N205" s="180" t="s">
        <v>31</v>
      </c>
      <c r="P205" s="181">
        <f>O205*H205</f>
        <v>0</v>
      </c>
      <c r="Q205" s="181">
        <v>0</v>
      </c>
      <c r="R205" s="181">
        <f>Q205*H205</f>
        <v>0</v>
      </c>
      <c r="S205" s="181">
        <v>0</v>
      </c>
      <c r="T205" s="182">
        <f>S205*H205</f>
        <v>0</v>
      </c>
      <c r="AR205" s="183" t="s">
        <v>88</v>
      </c>
      <c r="AT205" s="183" t="s">
        <v>83</v>
      </c>
      <c r="AU205" s="183" t="s">
        <v>1</v>
      </c>
      <c r="AY205" s="8" t="s">
        <v>81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8" t="s">
        <v>79</v>
      </c>
      <c r="BK205" s="184">
        <f>ROUND(I205*H205,2)</f>
        <v>0</v>
      </c>
      <c r="BL205" s="8" t="s">
        <v>88</v>
      </c>
      <c r="BM205" s="183" t="s">
        <v>175</v>
      </c>
    </row>
    <row r="206" spans="2:65" s="25" customFormat="1" x14ac:dyDescent="0.2">
      <c r="B206" s="26"/>
      <c r="D206" s="185" t="s">
        <v>90</v>
      </c>
      <c r="F206" s="186" t="s">
        <v>176</v>
      </c>
      <c r="L206" s="26"/>
      <c r="M206" s="187"/>
      <c r="T206" s="70"/>
      <c r="AT206" s="8" t="s">
        <v>90</v>
      </c>
      <c r="AU206" s="8" t="s">
        <v>1</v>
      </c>
    </row>
    <row r="207" spans="2:65" s="188" customFormat="1" ht="11.25" x14ac:dyDescent="0.2">
      <c r="B207" s="189"/>
      <c r="D207" s="185" t="s">
        <v>92</v>
      </c>
      <c r="E207" s="190" t="s">
        <v>9</v>
      </c>
      <c r="F207" s="191" t="s">
        <v>95</v>
      </c>
      <c r="H207" s="190" t="s">
        <v>9</v>
      </c>
      <c r="L207" s="189"/>
      <c r="M207" s="192"/>
      <c r="T207" s="193"/>
      <c r="AT207" s="190" t="s">
        <v>92</v>
      </c>
      <c r="AU207" s="190" t="s">
        <v>1</v>
      </c>
      <c r="AV207" s="188" t="s">
        <v>79</v>
      </c>
      <c r="AW207" s="188" t="s">
        <v>94</v>
      </c>
      <c r="AX207" s="188" t="s">
        <v>80</v>
      </c>
      <c r="AY207" s="190" t="s">
        <v>81</v>
      </c>
    </row>
    <row r="208" spans="2:65" s="194" customFormat="1" ht="11.25" x14ac:dyDescent="0.2">
      <c r="B208" s="195"/>
      <c r="D208" s="185" t="s">
        <v>92</v>
      </c>
      <c r="E208" s="196" t="s">
        <v>9</v>
      </c>
      <c r="F208" s="197" t="s">
        <v>166</v>
      </c>
      <c r="H208" s="198">
        <v>7</v>
      </c>
      <c r="L208" s="195"/>
      <c r="M208" s="199"/>
      <c r="T208" s="200"/>
      <c r="AT208" s="196" t="s">
        <v>92</v>
      </c>
      <c r="AU208" s="196" t="s">
        <v>1</v>
      </c>
      <c r="AV208" s="194" t="s">
        <v>1</v>
      </c>
      <c r="AW208" s="194" t="s">
        <v>94</v>
      </c>
      <c r="AX208" s="194" t="s">
        <v>80</v>
      </c>
      <c r="AY208" s="196" t="s">
        <v>81</v>
      </c>
    </row>
    <row r="209" spans="2:65" s="201" customFormat="1" ht="11.25" x14ac:dyDescent="0.2">
      <c r="B209" s="202"/>
      <c r="D209" s="185" t="s">
        <v>92</v>
      </c>
      <c r="E209" s="203" t="s">
        <v>9</v>
      </c>
      <c r="F209" s="204" t="s">
        <v>97</v>
      </c>
      <c r="H209" s="205">
        <v>7</v>
      </c>
      <c r="L209" s="202"/>
      <c r="M209" s="206"/>
      <c r="T209" s="207"/>
      <c r="AT209" s="203" t="s">
        <v>92</v>
      </c>
      <c r="AU209" s="203" t="s">
        <v>1</v>
      </c>
      <c r="AV209" s="201" t="s">
        <v>88</v>
      </c>
      <c r="AW209" s="201" t="s">
        <v>94</v>
      </c>
      <c r="AX209" s="201" t="s">
        <v>79</v>
      </c>
      <c r="AY209" s="203" t="s">
        <v>81</v>
      </c>
    </row>
    <row r="210" spans="2:65" s="161" customFormat="1" ht="22.9" customHeight="1" x14ac:dyDescent="0.2">
      <c r="B210" s="162"/>
      <c r="D210" s="163" t="s">
        <v>76</v>
      </c>
      <c r="E210" s="171" t="s">
        <v>177</v>
      </c>
      <c r="F210" s="171" t="s">
        <v>178</v>
      </c>
      <c r="J210" s="172">
        <f>BK210</f>
        <v>0</v>
      </c>
      <c r="L210" s="162"/>
      <c r="M210" s="166"/>
      <c r="P210" s="167">
        <f>SUM(P211:P217)</f>
        <v>0</v>
      </c>
      <c r="R210" s="167">
        <f>SUM(R211:R217)</f>
        <v>0</v>
      </c>
      <c r="T210" s="168">
        <f>SUM(T211:T217)</f>
        <v>0</v>
      </c>
      <c r="AR210" s="163" t="s">
        <v>79</v>
      </c>
      <c r="AT210" s="169" t="s">
        <v>76</v>
      </c>
      <c r="AU210" s="169" t="s">
        <v>79</v>
      </c>
      <c r="AY210" s="163" t="s">
        <v>81</v>
      </c>
      <c r="BK210" s="170">
        <f>SUM(BK211:BK217)</f>
        <v>0</v>
      </c>
    </row>
    <row r="211" spans="2:65" s="25" customFormat="1" ht="16.5" customHeight="1" x14ac:dyDescent="0.2">
      <c r="B211" s="26"/>
      <c r="C211" s="173" t="s">
        <v>179</v>
      </c>
      <c r="D211" s="173" t="s">
        <v>83</v>
      </c>
      <c r="E211" s="174" t="s">
        <v>180</v>
      </c>
      <c r="F211" s="175" t="s">
        <v>181</v>
      </c>
      <c r="G211" s="176" t="s">
        <v>114</v>
      </c>
      <c r="H211" s="177">
        <v>80.5</v>
      </c>
      <c r="I211" s="1"/>
      <c r="J211" s="178">
        <f>ROUND(I211*H211,2)</f>
        <v>0</v>
      </c>
      <c r="K211" s="175" t="s">
        <v>87</v>
      </c>
      <c r="L211" s="26"/>
      <c r="M211" s="179" t="s">
        <v>9</v>
      </c>
      <c r="N211" s="180" t="s">
        <v>31</v>
      </c>
      <c r="P211" s="181">
        <f>O211*H211</f>
        <v>0</v>
      </c>
      <c r="Q211" s="181">
        <v>0</v>
      </c>
      <c r="R211" s="181">
        <f>Q211*H211</f>
        <v>0</v>
      </c>
      <c r="S211" s="181">
        <v>0</v>
      </c>
      <c r="T211" s="182">
        <f>S211*H211</f>
        <v>0</v>
      </c>
      <c r="AR211" s="183" t="s">
        <v>88</v>
      </c>
      <c r="AT211" s="183" t="s">
        <v>83</v>
      </c>
      <c r="AU211" s="183" t="s">
        <v>1</v>
      </c>
      <c r="AY211" s="8" t="s">
        <v>81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8" t="s">
        <v>79</v>
      </c>
      <c r="BK211" s="184">
        <f>ROUND(I211*H211,2)</f>
        <v>0</v>
      </c>
      <c r="BL211" s="8" t="s">
        <v>88</v>
      </c>
      <c r="BM211" s="183" t="s">
        <v>182</v>
      </c>
    </row>
    <row r="212" spans="2:65" s="25" customFormat="1" x14ac:dyDescent="0.2">
      <c r="B212" s="26"/>
      <c r="D212" s="185" t="s">
        <v>90</v>
      </c>
      <c r="F212" s="186" t="s">
        <v>183</v>
      </c>
      <c r="L212" s="26"/>
      <c r="M212" s="187"/>
      <c r="T212" s="70"/>
      <c r="AT212" s="8" t="s">
        <v>90</v>
      </c>
      <c r="AU212" s="8" t="s">
        <v>1</v>
      </c>
    </row>
    <row r="213" spans="2:65" s="25" customFormat="1" ht="16.5" customHeight="1" x14ac:dyDescent="0.2">
      <c r="B213" s="26"/>
      <c r="C213" s="173" t="s">
        <v>184</v>
      </c>
      <c r="D213" s="173" t="s">
        <v>83</v>
      </c>
      <c r="E213" s="174" t="s">
        <v>185</v>
      </c>
      <c r="F213" s="175" t="s">
        <v>186</v>
      </c>
      <c r="G213" s="176" t="s">
        <v>114</v>
      </c>
      <c r="H213" s="177">
        <v>724.5</v>
      </c>
      <c r="I213" s="1"/>
      <c r="J213" s="178">
        <f>ROUND(I213*H213,2)</f>
        <v>0</v>
      </c>
      <c r="K213" s="175" t="s">
        <v>87</v>
      </c>
      <c r="L213" s="26"/>
      <c r="M213" s="179" t="s">
        <v>9</v>
      </c>
      <c r="N213" s="180" t="s">
        <v>31</v>
      </c>
      <c r="P213" s="181">
        <f>O213*H213</f>
        <v>0</v>
      </c>
      <c r="Q213" s="181">
        <v>0</v>
      </c>
      <c r="R213" s="181">
        <f>Q213*H213</f>
        <v>0</v>
      </c>
      <c r="S213" s="181">
        <v>0</v>
      </c>
      <c r="T213" s="182">
        <f>S213*H213</f>
        <v>0</v>
      </c>
      <c r="AR213" s="183" t="s">
        <v>88</v>
      </c>
      <c r="AT213" s="183" t="s">
        <v>83</v>
      </c>
      <c r="AU213" s="183" t="s">
        <v>1</v>
      </c>
      <c r="AY213" s="8" t="s">
        <v>81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8" t="s">
        <v>79</v>
      </c>
      <c r="BK213" s="184">
        <f>ROUND(I213*H213,2)</f>
        <v>0</v>
      </c>
      <c r="BL213" s="8" t="s">
        <v>88</v>
      </c>
      <c r="BM213" s="183" t="s">
        <v>187</v>
      </c>
    </row>
    <row r="214" spans="2:65" s="25" customFormat="1" x14ac:dyDescent="0.2">
      <c r="B214" s="26"/>
      <c r="D214" s="185" t="s">
        <v>90</v>
      </c>
      <c r="F214" s="186" t="s">
        <v>188</v>
      </c>
      <c r="L214" s="26"/>
      <c r="M214" s="187"/>
      <c r="T214" s="70"/>
      <c r="AT214" s="8" t="s">
        <v>90</v>
      </c>
      <c r="AU214" s="8" t="s">
        <v>1</v>
      </c>
    </row>
    <row r="215" spans="2:65" s="194" customFormat="1" ht="11.25" x14ac:dyDescent="0.2">
      <c r="B215" s="195"/>
      <c r="D215" s="185" t="s">
        <v>92</v>
      </c>
      <c r="F215" s="197" t="s">
        <v>189</v>
      </c>
      <c r="H215" s="198">
        <v>724.5</v>
      </c>
      <c r="L215" s="195"/>
      <c r="M215" s="199"/>
      <c r="T215" s="200"/>
      <c r="AT215" s="196" t="s">
        <v>92</v>
      </c>
      <c r="AU215" s="196" t="s">
        <v>1</v>
      </c>
      <c r="AV215" s="194" t="s">
        <v>1</v>
      </c>
      <c r="AW215" s="194" t="s">
        <v>4</v>
      </c>
      <c r="AX215" s="194" t="s">
        <v>79</v>
      </c>
      <c r="AY215" s="196" t="s">
        <v>81</v>
      </c>
    </row>
    <row r="216" spans="2:65" s="25" customFormat="1" ht="24.2" customHeight="1" x14ac:dyDescent="0.2">
      <c r="B216" s="26"/>
      <c r="C216" s="173" t="s">
        <v>190</v>
      </c>
      <c r="D216" s="173" t="s">
        <v>83</v>
      </c>
      <c r="E216" s="174" t="s">
        <v>191</v>
      </c>
      <c r="F216" s="175" t="s">
        <v>192</v>
      </c>
      <c r="G216" s="176" t="s">
        <v>114</v>
      </c>
      <c r="H216" s="177">
        <v>80.5</v>
      </c>
      <c r="I216" s="1"/>
      <c r="J216" s="178">
        <f>ROUND(I216*H216,2)</f>
        <v>0</v>
      </c>
      <c r="K216" s="175" t="s">
        <v>87</v>
      </c>
      <c r="L216" s="26"/>
      <c r="M216" s="179" t="s">
        <v>9</v>
      </c>
      <c r="N216" s="180" t="s">
        <v>31</v>
      </c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AR216" s="183" t="s">
        <v>88</v>
      </c>
      <c r="AT216" s="183" t="s">
        <v>83</v>
      </c>
      <c r="AU216" s="183" t="s">
        <v>1</v>
      </c>
      <c r="AY216" s="8" t="s">
        <v>81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8" t="s">
        <v>79</v>
      </c>
      <c r="BK216" s="184">
        <f>ROUND(I216*H216,2)</f>
        <v>0</v>
      </c>
      <c r="BL216" s="8" t="s">
        <v>88</v>
      </c>
      <c r="BM216" s="183" t="s">
        <v>193</v>
      </c>
    </row>
    <row r="217" spans="2:65" s="25" customFormat="1" ht="19.5" x14ac:dyDescent="0.2">
      <c r="B217" s="26"/>
      <c r="D217" s="185" t="s">
        <v>90</v>
      </c>
      <c r="F217" s="186" t="s">
        <v>192</v>
      </c>
      <c r="L217" s="26"/>
      <c r="M217" s="187"/>
      <c r="T217" s="70"/>
      <c r="AT217" s="8" t="s">
        <v>90</v>
      </c>
      <c r="AU217" s="8" t="s">
        <v>1</v>
      </c>
    </row>
    <row r="218" spans="2:65" s="161" customFormat="1" ht="22.9" customHeight="1" x14ac:dyDescent="0.2">
      <c r="B218" s="162"/>
      <c r="D218" s="163" t="s">
        <v>76</v>
      </c>
      <c r="E218" s="171" t="s">
        <v>194</v>
      </c>
      <c r="F218" s="171" t="s">
        <v>195</v>
      </c>
      <c r="J218" s="172">
        <f>BK218</f>
        <v>0</v>
      </c>
      <c r="L218" s="162"/>
      <c r="M218" s="166"/>
      <c r="P218" s="167">
        <f>SUM(P219:P220)</f>
        <v>0</v>
      </c>
      <c r="R218" s="167">
        <f>SUM(R219:R220)</f>
        <v>0</v>
      </c>
      <c r="T218" s="168">
        <f>SUM(T219:T220)</f>
        <v>0</v>
      </c>
      <c r="AR218" s="163" t="s">
        <v>79</v>
      </c>
      <c r="AT218" s="169" t="s">
        <v>76</v>
      </c>
      <c r="AU218" s="169" t="s">
        <v>79</v>
      </c>
      <c r="AY218" s="163" t="s">
        <v>81</v>
      </c>
      <c r="BK218" s="170">
        <f>SUM(BK219:BK220)</f>
        <v>0</v>
      </c>
    </row>
    <row r="219" spans="2:65" s="25" customFormat="1" ht="21.75" customHeight="1" x14ac:dyDescent="0.2">
      <c r="B219" s="26"/>
      <c r="C219" s="173" t="s">
        <v>196</v>
      </c>
      <c r="D219" s="173" t="s">
        <v>83</v>
      </c>
      <c r="E219" s="174" t="s">
        <v>197</v>
      </c>
      <c r="F219" s="175" t="s">
        <v>198</v>
      </c>
      <c r="G219" s="176" t="s">
        <v>114</v>
      </c>
      <c r="H219" s="177">
        <v>3.5999999999999997E-2</v>
      </c>
      <c r="I219" s="1"/>
      <c r="J219" s="178">
        <f>ROUND(I219*H219,2)</f>
        <v>0</v>
      </c>
      <c r="K219" s="175" t="s">
        <v>87</v>
      </c>
      <c r="L219" s="26"/>
      <c r="M219" s="179" t="s">
        <v>9</v>
      </c>
      <c r="N219" s="180" t="s">
        <v>31</v>
      </c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AR219" s="183" t="s">
        <v>88</v>
      </c>
      <c r="AT219" s="183" t="s">
        <v>83</v>
      </c>
      <c r="AU219" s="183" t="s">
        <v>1</v>
      </c>
      <c r="AY219" s="8" t="s">
        <v>81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8" t="s">
        <v>79</v>
      </c>
      <c r="BK219" s="184">
        <f>ROUND(I219*H219,2)</f>
        <v>0</v>
      </c>
      <c r="BL219" s="8" t="s">
        <v>88</v>
      </c>
      <c r="BM219" s="183" t="s">
        <v>199</v>
      </c>
    </row>
    <row r="220" spans="2:65" s="25" customFormat="1" ht="19.5" x14ac:dyDescent="0.2">
      <c r="B220" s="26"/>
      <c r="D220" s="185" t="s">
        <v>90</v>
      </c>
      <c r="F220" s="186" t="s">
        <v>200</v>
      </c>
      <c r="L220" s="26"/>
      <c r="M220" s="187"/>
      <c r="T220" s="70"/>
      <c r="AT220" s="8" t="s">
        <v>90</v>
      </c>
      <c r="AU220" s="8" t="s">
        <v>1</v>
      </c>
    </row>
    <row r="221" spans="2:65" s="161" customFormat="1" ht="25.9" customHeight="1" x14ac:dyDescent="0.2">
      <c r="B221" s="162"/>
      <c r="D221" s="163" t="s">
        <v>76</v>
      </c>
      <c r="E221" s="164" t="s">
        <v>201</v>
      </c>
      <c r="F221" s="164" t="s">
        <v>202</v>
      </c>
      <c r="J221" s="165">
        <f>BK221</f>
        <v>0</v>
      </c>
      <c r="L221" s="162"/>
      <c r="M221" s="166"/>
      <c r="P221" s="167">
        <f>P222+P230+P237</f>
        <v>0</v>
      </c>
      <c r="R221" s="167">
        <f>R222+R230+R237</f>
        <v>0</v>
      </c>
      <c r="T221" s="168">
        <f>T222+T230+T237</f>
        <v>0</v>
      </c>
      <c r="AR221" s="163" t="s">
        <v>119</v>
      </c>
      <c r="AT221" s="169" t="s">
        <v>76</v>
      </c>
      <c r="AU221" s="169" t="s">
        <v>80</v>
      </c>
      <c r="AY221" s="163" t="s">
        <v>81</v>
      </c>
      <c r="BK221" s="170">
        <f>BK222+BK230+BK237</f>
        <v>0</v>
      </c>
    </row>
    <row r="222" spans="2:65" s="161" customFormat="1" ht="22.9" customHeight="1" x14ac:dyDescent="0.2">
      <c r="B222" s="162"/>
      <c r="D222" s="163" t="s">
        <v>76</v>
      </c>
      <c r="E222" s="171" t="s">
        <v>203</v>
      </c>
      <c r="F222" s="171" t="s">
        <v>204</v>
      </c>
      <c r="J222" s="172">
        <f>BK222</f>
        <v>0</v>
      </c>
      <c r="L222" s="162"/>
      <c r="M222" s="166"/>
      <c r="P222" s="167">
        <f>SUM(P223:P229)</f>
        <v>0</v>
      </c>
      <c r="R222" s="167">
        <f>SUM(R223:R229)</f>
        <v>0</v>
      </c>
      <c r="T222" s="168">
        <f>SUM(T223:T229)</f>
        <v>0</v>
      </c>
      <c r="AR222" s="163" t="s">
        <v>119</v>
      </c>
      <c r="AT222" s="169" t="s">
        <v>76</v>
      </c>
      <c r="AU222" s="169" t="s">
        <v>79</v>
      </c>
      <c r="AY222" s="163" t="s">
        <v>81</v>
      </c>
      <c r="BK222" s="170">
        <f>SUM(BK223:BK229)</f>
        <v>0</v>
      </c>
    </row>
    <row r="223" spans="2:65" s="25" customFormat="1" ht="16.5" customHeight="1" x14ac:dyDescent="0.2">
      <c r="B223" s="26"/>
      <c r="C223" s="173" t="s">
        <v>205</v>
      </c>
      <c r="D223" s="173" t="s">
        <v>83</v>
      </c>
      <c r="E223" s="174" t="s">
        <v>206</v>
      </c>
      <c r="F223" s="175" t="s">
        <v>207</v>
      </c>
      <c r="G223" s="176" t="s">
        <v>208</v>
      </c>
      <c r="H223" s="177">
        <v>1</v>
      </c>
      <c r="I223" s="1"/>
      <c r="J223" s="178">
        <f>ROUND(I223*H223,2)</f>
        <v>0</v>
      </c>
      <c r="K223" s="175" t="s">
        <v>87</v>
      </c>
      <c r="L223" s="26"/>
      <c r="M223" s="179" t="s">
        <v>9</v>
      </c>
      <c r="N223" s="180" t="s">
        <v>31</v>
      </c>
      <c r="P223" s="181">
        <f>O223*H223</f>
        <v>0</v>
      </c>
      <c r="Q223" s="181">
        <v>0</v>
      </c>
      <c r="R223" s="181">
        <f>Q223*H223</f>
        <v>0</v>
      </c>
      <c r="S223" s="181">
        <v>0</v>
      </c>
      <c r="T223" s="182">
        <f>S223*H223</f>
        <v>0</v>
      </c>
      <c r="AR223" s="183" t="s">
        <v>209</v>
      </c>
      <c r="AT223" s="183" t="s">
        <v>83</v>
      </c>
      <c r="AU223" s="183" t="s">
        <v>1</v>
      </c>
      <c r="AY223" s="8" t="s">
        <v>81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8" t="s">
        <v>79</v>
      </c>
      <c r="BK223" s="184">
        <f>ROUND(I223*H223,2)</f>
        <v>0</v>
      </c>
      <c r="BL223" s="8" t="s">
        <v>209</v>
      </c>
      <c r="BM223" s="183" t="s">
        <v>210</v>
      </c>
    </row>
    <row r="224" spans="2:65" s="25" customFormat="1" x14ac:dyDescent="0.2">
      <c r="B224" s="26"/>
      <c r="D224" s="185" t="s">
        <v>90</v>
      </c>
      <c r="F224" s="186" t="s">
        <v>207</v>
      </c>
      <c r="L224" s="26"/>
      <c r="M224" s="187"/>
      <c r="T224" s="70"/>
      <c r="AT224" s="8" t="s">
        <v>90</v>
      </c>
      <c r="AU224" s="8" t="s">
        <v>1</v>
      </c>
    </row>
    <row r="225" spans="2:65" s="194" customFormat="1" ht="11.25" x14ac:dyDescent="0.2">
      <c r="B225" s="195"/>
      <c r="D225" s="185" t="s">
        <v>92</v>
      </c>
      <c r="E225" s="196" t="s">
        <v>9</v>
      </c>
      <c r="F225" s="197" t="s">
        <v>79</v>
      </c>
      <c r="H225" s="198">
        <v>1</v>
      </c>
      <c r="L225" s="195"/>
      <c r="M225" s="199"/>
      <c r="T225" s="200"/>
      <c r="AT225" s="196" t="s">
        <v>92</v>
      </c>
      <c r="AU225" s="196" t="s">
        <v>1</v>
      </c>
      <c r="AV225" s="194" t="s">
        <v>1</v>
      </c>
      <c r="AW225" s="194" t="s">
        <v>94</v>
      </c>
      <c r="AX225" s="194" t="s">
        <v>79</v>
      </c>
      <c r="AY225" s="196" t="s">
        <v>81</v>
      </c>
    </row>
    <row r="226" spans="2:65" s="25" customFormat="1" ht="16.5" customHeight="1" x14ac:dyDescent="0.2">
      <c r="B226" s="26"/>
      <c r="C226" s="173" t="s">
        <v>211</v>
      </c>
      <c r="D226" s="173" t="s">
        <v>83</v>
      </c>
      <c r="E226" s="174" t="s">
        <v>212</v>
      </c>
      <c r="F226" s="175" t="s">
        <v>213</v>
      </c>
      <c r="G226" s="176" t="s">
        <v>208</v>
      </c>
      <c r="H226" s="177">
        <v>1</v>
      </c>
      <c r="I226" s="1"/>
      <c r="J226" s="178">
        <f>ROUND(I226*H226,2)</f>
        <v>0</v>
      </c>
      <c r="K226" s="175" t="s">
        <v>87</v>
      </c>
      <c r="L226" s="26"/>
      <c r="M226" s="179" t="s">
        <v>9</v>
      </c>
      <c r="N226" s="180" t="s">
        <v>31</v>
      </c>
      <c r="P226" s="181">
        <f>O226*H226</f>
        <v>0</v>
      </c>
      <c r="Q226" s="181">
        <v>0</v>
      </c>
      <c r="R226" s="181">
        <f>Q226*H226</f>
        <v>0</v>
      </c>
      <c r="S226" s="181">
        <v>0</v>
      </c>
      <c r="T226" s="182">
        <f>S226*H226</f>
        <v>0</v>
      </c>
      <c r="AR226" s="183" t="s">
        <v>209</v>
      </c>
      <c r="AT226" s="183" t="s">
        <v>83</v>
      </c>
      <c r="AU226" s="183" t="s">
        <v>1</v>
      </c>
      <c r="AY226" s="8" t="s">
        <v>81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8" t="s">
        <v>79</v>
      </c>
      <c r="BK226" s="184">
        <f>ROUND(I226*H226,2)</f>
        <v>0</v>
      </c>
      <c r="BL226" s="8" t="s">
        <v>209</v>
      </c>
      <c r="BM226" s="183" t="s">
        <v>214</v>
      </c>
    </row>
    <row r="227" spans="2:65" s="25" customFormat="1" x14ac:dyDescent="0.2">
      <c r="B227" s="26"/>
      <c r="D227" s="185" t="s">
        <v>90</v>
      </c>
      <c r="F227" s="186" t="s">
        <v>213</v>
      </c>
      <c r="L227" s="26"/>
      <c r="M227" s="187"/>
      <c r="T227" s="70"/>
      <c r="AT227" s="8" t="s">
        <v>90</v>
      </c>
      <c r="AU227" s="8" t="s">
        <v>1</v>
      </c>
    </row>
    <row r="228" spans="2:65" s="188" customFormat="1" ht="11.25" x14ac:dyDescent="0.2">
      <c r="B228" s="189"/>
      <c r="D228" s="185" t="s">
        <v>92</v>
      </c>
      <c r="E228" s="190" t="s">
        <v>9</v>
      </c>
      <c r="F228" s="191" t="s">
        <v>215</v>
      </c>
      <c r="H228" s="190" t="s">
        <v>9</v>
      </c>
      <c r="L228" s="189"/>
      <c r="M228" s="192"/>
      <c r="T228" s="193"/>
      <c r="AT228" s="190" t="s">
        <v>92</v>
      </c>
      <c r="AU228" s="190" t="s">
        <v>1</v>
      </c>
      <c r="AV228" s="188" t="s">
        <v>79</v>
      </c>
      <c r="AW228" s="188" t="s">
        <v>94</v>
      </c>
      <c r="AX228" s="188" t="s">
        <v>80</v>
      </c>
      <c r="AY228" s="190" t="s">
        <v>81</v>
      </c>
    </row>
    <row r="229" spans="2:65" s="194" customFormat="1" ht="11.25" x14ac:dyDescent="0.2">
      <c r="B229" s="195"/>
      <c r="D229" s="185" t="s">
        <v>92</v>
      </c>
      <c r="E229" s="196" t="s">
        <v>9</v>
      </c>
      <c r="F229" s="197" t="s">
        <v>79</v>
      </c>
      <c r="H229" s="198">
        <v>1</v>
      </c>
      <c r="L229" s="195"/>
      <c r="M229" s="199"/>
      <c r="T229" s="200"/>
      <c r="AT229" s="196" t="s">
        <v>92</v>
      </c>
      <c r="AU229" s="196" t="s">
        <v>1</v>
      </c>
      <c r="AV229" s="194" t="s">
        <v>1</v>
      </c>
      <c r="AW229" s="194" t="s">
        <v>94</v>
      </c>
      <c r="AX229" s="194" t="s">
        <v>79</v>
      </c>
      <c r="AY229" s="196" t="s">
        <v>81</v>
      </c>
    </row>
    <row r="230" spans="2:65" s="161" customFormat="1" ht="22.9" customHeight="1" x14ac:dyDescent="0.2">
      <c r="B230" s="162"/>
      <c r="D230" s="163" t="s">
        <v>76</v>
      </c>
      <c r="E230" s="171" t="s">
        <v>216</v>
      </c>
      <c r="F230" s="171" t="s">
        <v>217</v>
      </c>
      <c r="J230" s="172">
        <f>BK230</f>
        <v>0</v>
      </c>
      <c r="L230" s="162"/>
      <c r="M230" s="166"/>
      <c r="P230" s="167">
        <f>SUM(P231:P236)</f>
        <v>0</v>
      </c>
      <c r="R230" s="167">
        <f>SUM(R231:R236)</f>
        <v>0</v>
      </c>
      <c r="T230" s="168">
        <f>SUM(T231:T236)</f>
        <v>0</v>
      </c>
      <c r="AR230" s="163" t="s">
        <v>119</v>
      </c>
      <c r="AT230" s="169" t="s">
        <v>76</v>
      </c>
      <c r="AU230" s="169" t="s">
        <v>79</v>
      </c>
      <c r="AY230" s="163" t="s">
        <v>81</v>
      </c>
      <c r="BK230" s="170">
        <f>SUM(BK231:BK236)</f>
        <v>0</v>
      </c>
    </row>
    <row r="231" spans="2:65" s="25" customFormat="1" ht="16.5" customHeight="1" x14ac:dyDescent="0.2">
      <c r="B231" s="26"/>
      <c r="C231" s="173" t="s">
        <v>218</v>
      </c>
      <c r="D231" s="173" t="s">
        <v>83</v>
      </c>
      <c r="E231" s="174" t="s">
        <v>219</v>
      </c>
      <c r="F231" s="175" t="s">
        <v>217</v>
      </c>
      <c r="G231" s="176" t="s">
        <v>208</v>
      </c>
      <c r="H231" s="177">
        <v>1</v>
      </c>
      <c r="I231" s="1"/>
      <c r="J231" s="178">
        <f>ROUND(I231*H231,2)</f>
        <v>0</v>
      </c>
      <c r="K231" s="175" t="s">
        <v>87</v>
      </c>
      <c r="L231" s="26"/>
      <c r="M231" s="179" t="s">
        <v>9</v>
      </c>
      <c r="N231" s="180" t="s">
        <v>31</v>
      </c>
      <c r="P231" s="181">
        <f>O231*H231</f>
        <v>0</v>
      </c>
      <c r="Q231" s="181">
        <v>0</v>
      </c>
      <c r="R231" s="181">
        <f>Q231*H231</f>
        <v>0</v>
      </c>
      <c r="S231" s="181">
        <v>0</v>
      </c>
      <c r="T231" s="182">
        <f>S231*H231</f>
        <v>0</v>
      </c>
      <c r="AR231" s="183" t="s">
        <v>209</v>
      </c>
      <c r="AT231" s="183" t="s">
        <v>83</v>
      </c>
      <c r="AU231" s="183" t="s">
        <v>1</v>
      </c>
      <c r="AY231" s="8" t="s">
        <v>81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8" t="s">
        <v>79</v>
      </c>
      <c r="BK231" s="184">
        <f>ROUND(I231*H231,2)</f>
        <v>0</v>
      </c>
      <c r="BL231" s="8" t="s">
        <v>209</v>
      </c>
      <c r="BM231" s="183" t="s">
        <v>220</v>
      </c>
    </row>
    <row r="232" spans="2:65" s="25" customFormat="1" x14ac:dyDescent="0.2">
      <c r="B232" s="26"/>
      <c r="D232" s="185" t="s">
        <v>90</v>
      </c>
      <c r="F232" s="186" t="s">
        <v>217</v>
      </c>
      <c r="L232" s="26"/>
      <c r="M232" s="187"/>
      <c r="T232" s="70"/>
      <c r="AT232" s="8" t="s">
        <v>90</v>
      </c>
      <c r="AU232" s="8" t="s">
        <v>1</v>
      </c>
    </row>
    <row r="233" spans="2:65" s="194" customFormat="1" ht="11.25" x14ac:dyDescent="0.2">
      <c r="B233" s="195"/>
      <c r="D233" s="185" t="s">
        <v>92</v>
      </c>
      <c r="E233" s="196" t="s">
        <v>9</v>
      </c>
      <c r="F233" s="197" t="s">
        <v>79</v>
      </c>
      <c r="H233" s="198">
        <v>1</v>
      </c>
      <c r="L233" s="195"/>
      <c r="M233" s="199"/>
      <c r="T233" s="200"/>
      <c r="AT233" s="196" t="s">
        <v>92</v>
      </c>
      <c r="AU233" s="196" t="s">
        <v>1</v>
      </c>
      <c r="AV233" s="194" t="s">
        <v>1</v>
      </c>
      <c r="AW233" s="194" t="s">
        <v>94</v>
      </c>
      <c r="AX233" s="194" t="s">
        <v>79</v>
      </c>
      <c r="AY233" s="196" t="s">
        <v>81</v>
      </c>
    </row>
    <row r="234" spans="2:65" s="25" customFormat="1" ht="16.5" customHeight="1" x14ac:dyDescent="0.2">
      <c r="B234" s="26"/>
      <c r="C234" s="173" t="s">
        <v>221</v>
      </c>
      <c r="D234" s="173" t="s">
        <v>83</v>
      </c>
      <c r="E234" s="174" t="s">
        <v>222</v>
      </c>
      <c r="F234" s="175" t="s">
        <v>223</v>
      </c>
      <c r="G234" s="176" t="s">
        <v>208</v>
      </c>
      <c r="H234" s="177">
        <v>1</v>
      </c>
      <c r="I234" s="1"/>
      <c r="J234" s="178">
        <f>ROUND(I234*H234,2)</f>
        <v>0</v>
      </c>
      <c r="K234" s="175" t="s">
        <v>87</v>
      </c>
      <c r="L234" s="26"/>
      <c r="M234" s="179" t="s">
        <v>9</v>
      </c>
      <c r="N234" s="180" t="s">
        <v>31</v>
      </c>
      <c r="P234" s="181">
        <f>O234*H234</f>
        <v>0</v>
      </c>
      <c r="Q234" s="181">
        <v>0</v>
      </c>
      <c r="R234" s="181">
        <f>Q234*H234</f>
        <v>0</v>
      </c>
      <c r="S234" s="181">
        <v>0</v>
      </c>
      <c r="T234" s="182">
        <f>S234*H234</f>
        <v>0</v>
      </c>
      <c r="AR234" s="183" t="s">
        <v>209</v>
      </c>
      <c r="AT234" s="183" t="s">
        <v>83</v>
      </c>
      <c r="AU234" s="183" t="s">
        <v>1</v>
      </c>
      <c r="AY234" s="8" t="s">
        <v>81</v>
      </c>
      <c r="BE234" s="184">
        <f>IF(N234="základní",J234,0)</f>
        <v>0</v>
      </c>
      <c r="BF234" s="184">
        <f>IF(N234="snížená",J234,0)</f>
        <v>0</v>
      </c>
      <c r="BG234" s="184">
        <f>IF(N234="zákl. přenesená",J234,0)</f>
        <v>0</v>
      </c>
      <c r="BH234" s="184">
        <f>IF(N234="sníž. přenesená",J234,0)</f>
        <v>0</v>
      </c>
      <c r="BI234" s="184">
        <f>IF(N234="nulová",J234,0)</f>
        <v>0</v>
      </c>
      <c r="BJ234" s="8" t="s">
        <v>79</v>
      </c>
      <c r="BK234" s="184">
        <f>ROUND(I234*H234,2)</f>
        <v>0</v>
      </c>
      <c r="BL234" s="8" t="s">
        <v>209</v>
      </c>
      <c r="BM234" s="183" t="s">
        <v>224</v>
      </c>
    </row>
    <row r="235" spans="2:65" s="25" customFormat="1" x14ac:dyDescent="0.2">
      <c r="B235" s="26"/>
      <c r="D235" s="185" t="s">
        <v>90</v>
      </c>
      <c r="F235" s="186" t="s">
        <v>223</v>
      </c>
      <c r="L235" s="26"/>
      <c r="M235" s="187"/>
      <c r="T235" s="70"/>
      <c r="AT235" s="8" t="s">
        <v>90</v>
      </c>
      <c r="AU235" s="8" t="s">
        <v>1</v>
      </c>
    </row>
    <row r="236" spans="2:65" s="194" customFormat="1" ht="11.25" x14ac:dyDescent="0.2">
      <c r="B236" s="195"/>
      <c r="D236" s="185" t="s">
        <v>92</v>
      </c>
      <c r="E236" s="196" t="s">
        <v>9</v>
      </c>
      <c r="F236" s="197" t="s">
        <v>79</v>
      </c>
      <c r="H236" s="198">
        <v>1</v>
      </c>
      <c r="L236" s="195"/>
      <c r="M236" s="199"/>
      <c r="T236" s="200"/>
      <c r="AT236" s="196" t="s">
        <v>92</v>
      </c>
      <c r="AU236" s="196" t="s">
        <v>1</v>
      </c>
      <c r="AV236" s="194" t="s">
        <v>1</v>
      </c>
      <c r="AW236" s="194" t="s">
        <v>94</v>
      </c>
      <c r="AX236" s="194" t="s">
        <v>79</v>
      </c>
      <c r="AY236" s="196" t="s">
        <v>81</v>
      </c>
    </row>
    <row r="237" spans="2:65" s="161" customFormat="1" ht="22.9" customHeight="1" x14ac:dyDescent="0.2">
      <c r="B237" s="162"/>
      <c r="D237" s="163" t="s">
        <v>76</v>
      </c>
      <c r="E237" s="171" t="s">
        <v>225</v>
      </c>
      <c r="F237" s="171" t="s">
        <v>226</v>
      </c>
      <c r="J237" s="172">
        <f>BK237</f>
        <v>0</v>
      </c>
      <c r="L237" s="162"/>
      <c r="M237" s="166"/>
      <c r="P237" s="167">
        <f>SUM(P238:P241)</f>
        <v>0</v>
      </c>
      <c r="R237" s="167">
        <f>SUM(R238:R241)</f>
        <v>0</v>
      </c>
      <c r="T237" s="168">
        <f>SUM(T238:T241)</f>
        <v>0</v>
      </c>
      <c r="AR237" s="163" t="s">
        <v>119</v>
      </c>
      <c r="AT237" s="169" t="s">
        <v>76</v>
      </c>
      <c r="AU237" s="169" t="s">
        <v>79</v>
      </c>
      <c r="AY237" s="163" t="s">
        <v>81</v>
      </c>
      <c r="BK237" s="170">
        <f>SUM(BK238:BK241)</f>
        <v>0</v>
      </c>
    </row>
    <row r="238" spans="2:65" s="25" customFormat="1" ht="16.5" customHeight="1" x14ac:dyDescent="0.2">
      <c r="B238" s="26"/>
      <c r="C238" s="173" t="s">
        <v>227</v>
      </c>
      <c r="D238" s="173" t="s">
        <v>83</v>
      </c>
      <c r="E238" s="174" t="s">
        <v>228</v>
      </c>
      <c r="F238" s="175" t="s">
        <v>229</v>
      </c>
      <c r="G238" s="176" t="s">
        <v>208</v>
      </c>
      <c r="H238" s="177">
        <v>1</v>
      </c>
      <c r="I238" s="1"/>
      <c r="J238" s="178">
        <f>ROUND(I238*H238,2)</f>
        <v>0</v>
      </c>
      <c r="K238" s="175" t="s">
        <v>87</v>
      </c>
      <c r="L238" s="26"/>
      <c r="M238" s="179" t="s">
        <v>9</v>
      </c>
      <c r="N238" s="180" t="s">
        <v>31</v>
      </c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AR238" s="183" t="s">
        <v>209</v>
      </c>
      <c r="AT238" s="183" t="s">
        <v>83</v>
      </c>
      <c r="AU238" s="183" t="s">
        <v>1</v>
      </c>
      <c r="AY238" s="8" t="s">
        <v>81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8" t="s">
        <v>79</v>
      </c>
      <c r="BK238" s="184">
        <f>ROUND(I238*H238,2)</f>
        <v>0</v>
      </c>
      <c r="BL238" s="8" t="s">
        <v>209</v>
      </c>
      <c r="BM238" s="183" t="s">
        <v>230</v>
      </c>
    </row>
    <row r="239" spans="2:65" s="25" customFormat="1" x14ac:dyDescent="0.2">
      <c r="B239" s="26"/>
      <c r="D239" s="185" t="s">
        <v>90</v>
      </c>
      <c r="F239" s="186" t="s">
        <v>229</v>
      </c>
      <c r="L239" s="26"/>
      <c r="M239" s="187"/>
      <c r="T239" s="70"/>
      <c r="AT239" s="8" t="s">
        <v>90</v>
      </c>
      <c r="AU239" s="8" t="s">
        <v>1</v>
      </c>
    </row>
    <row r="240" spans="2:65" s="188" customFormat="1" ht="11.25" x14ac:dyDescent="0.2">
      <c r="B240" s="189"/>
      <c r="D240" s="185" t="s">
        <v>92</v>
      </c>
      <c r="E240" s="190" t="s">
        <v>9</v>
      </c>
      <c r="F240" s="191" t="s">
        <v>231</v>
      </c>
      <c r="H240" s="190" t="s">
        <v>9</v>
      </c>
      <c r="L240" s="189"/>
      <c r="M240" s="192"/>
      <c r="T240" s="193"/>
      <c r="AT240" s="190" t="s">
        <v>92</v>
      </c>
      <c r="AU240" s="190" t="s">
        <v>1</v>
      </c>
      <c r="AV240" s="188" t="s">
        <v>79</v>
      </c>
      <c r="AW240" s="188" t="s">
        <v>94</v>
      </c>
      <c r="AX240" s="188" t="s">
        <v>80</v>
      </c>
      <c r="AY240" s="190" t="s">
        <v>81</v>
      </c>
    </row>
    <row r="241" spans="2:51" s="194" customFormat="1" ht="11.25" x14ac:dyDescent="0.2">
      <c r="B241" s="195"/>
      <c r="D241" s="185" t="s">
        <v>92</v>
      </c>
      <c r="E241" s="196" t="s">
        <v>9</v>
      </c>
      <c r="F241" s="197" t="s">
        <v>79</v>
      </c>
      <c r="H241" s="198">
        <v>1</v>
      </c>
      <c r="L241" s="195"/>
      <c r="M241" s="208"/>
      <c r="N241" s="209"/>
      <c r="O241" s="209"/>
      <c r="P241" s="209"/>
      <c r="Q241" s="209"/>
      <c r="R241" s="209"/>
      <c r="S241" s="209"/>
      <c r="T241" s="210"/>
      <c r="AT241" s="196" t="s">
        <v>92</v>
      </c>
      <c r="AU241" s="196" t="s">
        <v>1</v>
      </c>
      <c r="AV241" s="194" t="s">
        <v>1</v>
      </c>
      <c r="AW241" s="194" t="s">
        <v>94</v>
      </c>
      <c r="AX241" s="194" t="s">
        <v>79</v>
      </c>
      <c r="AY241" s="196" t="s">
        <v>81</v>
      </c>
    </row>
    <row r="242" spans="2:51" s="25" customFormat="1" ht="6.95" customHeight="1" x14ac:dyDescent="0.2">
      <c r="B242" s="49"/>
      <c r="C242" s="50"/>
      <c r="D242" s="50"/>
      <c r="E242" s="50"/>
      <c r="F242" s="50"/>
      <c r="G242" s="50"/>
      <c r="H242" s="50"/>
      <c r="I242" s="50"/>
      <c r="J242" s="50"/>
      <c r="K242" s="50"/>
      <c r="L242" s="26"/>
    </row>
  </sheetData>
  <sheetProtection algorithmName="SHA-512" hashValue="MtkPGh6YCYFZgTONeMPy3QfDlin3w7xS9I/dKhS41GE/JjVgvqV0rWdwYHoIi3icxDis6itqn0b+vpBFDKKvvg==" saltValue="eESJhPE4aT0/wmwc+aFLRg==" spinCount="100000" sheet="1" objects="1" scenarios="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stavby</vt:lpstr>
      <vt:lpstr>SO.01 - Komunikace ÚSEK A...</vt:lpstr>
      <vt:lpstr>SO.02 - Komunikace ÚSEK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Cernohorsky Dusan</dc:creator>
  <cp:lastModifiedBy>Cernohorsky Dusan</cp:lastModifiedBy>
  <dcterms:created xsi:type="dcterms:W3CDTF">2024-06-07T10:13:05Z</dcterms:created>
  <dcterms:modified xsi:type="dcterms:W3CDTF">2024-06-07T10:40:37Z</dcterms:modified>
</cp:coreProperties>
</file>