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5840" activeTab="1"/>
  </bookViews>
  <sheets>
    <sheet name="Rekapitulace stavby" sheetId="1" r:id="rId1"/>
    <sheet name="09_04_23 - Amfiteáter Lit..." sheetId="2" r:id="rId2"/>
  </sheets>
  <definedNames>
    <definedName name="_xlnm._FilterDatabase" localSheetId="1" hidden="1">'09_04_23 - Amfiteáter Lit...'!$C$123:$K$210</definedName>
    <definedName name="_xlnm.Print_Area" localSheetId="1">'09_04_23 - Amfiteáter Lit...'!$C$82:$J$107,'09_04_23 - Amfiteáter Lit...'!$C$113:$J$210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'09_04_23 - Amfiteáter Lit...'!$123:$123</definedName>
  </definedNames>
  <calcPr calcId="181029"/>
</workbook>
</file>

<file path=xl/sharedStrings.xml><?xml version="1.0" encoding="utf-8"?>
<sst xmlns="http://schemas.openxmlformats.org/spreadsheetml/2006/main" count="1197" uniqueCount="328">
  <si>
    <t>Export Komplet</t>
  </si>
  <si>
    <t/>
  </si>
  <si>
    <t>2.0</t>
  </si>
  <si>
    <t>ZAMOK</t>
  </si>
  <si>
    <t>False</t>
  </si>
  <si>
    <t>{b8ce6ed2-0c26-433a-9921-b42795e63bb4}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</si>
  <si>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</si>
  <si>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</si>
  <si>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</si>
  <si>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</si>
  <si>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</si>
  <si>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</si>
  <si>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</si>
  <si>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</si>
  <si>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09_04_23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</si>
  <si>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</si>
  <si>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</si>
  <si>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Amfiteáter Litvínov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</si>
  <si>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</si>
  <si>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</si>
  <si>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</si>
  <si>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</si>
  <si>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</si>
  <si>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</si>
  <si>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</si>
  <si>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</si>
  <si>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</si>
  <si>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</si>
  <si>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</si>
  <si>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</si>
  <si>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</si>
  <si>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</si>
  <si>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</si>
  <si>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</si>
  <si>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</si>
  <si>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</si>
  <si>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</si>
  <si>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</si>
  <si>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</si>
  <si>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</si>
  <si>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</si>
  <si>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</si>
  <si>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</si>
  <si>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</si>
  <si>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</si>
  <si>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</si>
  <si>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</si>
  <si>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</si>
  <si>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</si>
  <si>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</si>
  <si>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</si>
  <si>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</si>
  <si>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</si>
  <si>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</si>
  <si>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</si>
  <si>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</si>
  <si>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</si>
  <si>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</si>
  <si>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</si>
  <si>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</si>
  <si>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</si>
  <si>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</si>
  <si>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</si>
  <si>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</si>
  <si>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</si>
  <si>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</si>
  <si>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</si>
  <si>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</si>
  <si>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</si>
  <si>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</si>
  <si>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</si>
  <si>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</si>
  <si>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</si>
  <si>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</si>
  <si>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</si>
  <si>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</si>
  <si>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</si>
  <si>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</si>
  <si>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</si>
  <si>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</si>
  <si>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</si>
  <si>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</si>
  <si>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</si>
  <si>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</si>
  <si>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</si>
  <si>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</si>
  <si>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</si>
  <si>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</si>
  <si>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</si>
  <si>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</si>
  <si>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</si>
  <si>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</si>
  <si>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</si>
  <si>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</si>
  <si>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</si>
  <si>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</si>
  <si>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</si>
  <si>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</si>
  <si>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</si>
  <si>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</si>
  <si>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</si>
  <si>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</si>
  <si>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</si>
  <si>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</si>
  <si>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</si>
  <si>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</si>
  <si>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</si>
  <si>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</si>
  <si>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</si>
  <si>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</si>
  <si>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</si>
  <si>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</si>
  <si>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</si>
  <si>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</si>
  <si>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</si>
  <si>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</si>
  <si>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122251103</t>
  </si>
  <si>
    <t>Odkopávky a prokopávky nezapažené v hornině třídy těžitelnosti I skupiny 3 objem do 100 m3 strojně</t>
  </si>
  <si>
    <t>m3</t>
  </si>
  <si>
    <t>4</t>
  </si>
  <si>
    <t>1695888183</t>
  </si>
  <si>
    <t>131251100</t>
  </si>
  <si>
    <t>Hloubení jam nezapažených v hornině třídy těžitelnosti I skupiny 3 objem do 20 m3 strojně</t>
  </si>
  <si>
    <t>1691110934</t>
  </si>
  <si>
    <t>VV</t>
  </si>
  <si>
    <t>"vsakovací jáma"</t>
  </si>
  <si>
    <t>2,0</t>
  </si>
  <si>
    <t>3</t>
  </si>
  <si>
    <t>132212131</t>
  </si>
  <si>
    <t>Hloubení nezapažených rýh šířky do 800 mm v soudržných horninách třídy těžitelnosti I skupiny 3 ručně</t>
  </si>
  <si>
    <t>574048618</t>
  </si>
  <si>
    <t>"základy"</t>
  </si>
  <si>
    <t>(1,2*0,4*0,3)*16</t>
  </si>
  <si>
    <t>"drenáž"</t>
  </si>
  <si>
    <t>57,0*0,2*0,4</t>
  </si>
  <si>
    <t>Součet</t>
  </si>
  <si>
    <t>162211201</t>
  </si>
  <si>
    <t>Vodorovné přemístění do 10 m nošením výkopku z horniny třídy těžitelnosti I skupiny 1 až 3</t>
  </si>
  <si>
    <t>-1875953473</t>
  </si>
  <si>
    <t>5</t>
  </si>
  <si>
    <t>162211209</t>
  </si>
  <si>
    <t>Příplatek k vodorovnému přemístění nošením za každých dalších 10 m nošení výkopku z horniny třídy těžitelnosti I skupiny 1 až 3</t>
  </si>
  <si>
    <t>333946030</t>
  </si>
  <si>
    <t>6</t>
  </si>
  <si>
    <t>162251102</t>
  </si>
  <si>
    <t>Vodorovné přemístění přes 20 do 50 m výkopku/sypaniny z horniny třídy těžitelnosti I skupiny 1 až 3</t>
  </si>
  <si>
    <t>2101603388</t>
  </si>
  <si>
    <t>26,549+2,00</t>
  </si>
  <si>
    <t>7</t>
  </si>
  <si>
    <t>174111101</t>
  </si>
  <si>
    <t>Zásyp jam, šachet rýh nebo kolem objektů sypaninou se zhutněním ručně</t>
  </si>
  <si>
    <t>-503398112</t>
  </si>
  <si>
    <t>8</t>
  </si>
  <si>
    <t>181411132</t>
  </si>
  <si>
    <t>Založení parkového trávníku výsevem pl do 1000 m2 ve svahu přes 1:5 do 1:2</t>
  </si>
  <si>
    <t>m2</t>
  </si>
  <si>
    <t>-420014540</t>
  </si>
  <si>
    <t>9</t>
  </si>
  <si>
    <t>M</t>
  </si>
  <si>
    <t>00572410</t>
  </si>
  <si>
    <t>osivo směs travní parková</t>
  </si>
  <si>
    <t>kg</t>
  </si>
  <si>
    <t>-81119953</t>
  </si>
  <si>
    <t>160*0,02 'Přepočtené koeficientem množství</t>
  </si>
  <si>
    <t>10</t>
  </si>
  <si>
    <t>181912112</t>
  </si>
  <si>
    <t>Úprava pláně v hornině třídy těžitelnosti I skupiny 3 se zhutněním ručně</t>
  </si>
  <si>
    <t>-1979155019</t>
  </si>
  <si>
    <t>Zakládání</t>
  </si>
  <si>
    <t>11</t>
  </si>
  <si>
    <t>211571111</t>
  </si>
  <si>
    <t>Výplň odvodňovacích žeber nebo trativodů štěrkopískem tříděným</t>
  </si>
  <si>
    <t>-1150375011</t>
  </si>
  <si>
    <t>(57,0*0,2*0,4)-(0,05*0,05*3,14*57)+2,0</t>
  </si>
  <si>
    <t>12</t>
  </si>
  <si>
    <t>211971110</t>
  </si>
  <si>
    <t>Zřízení opláštění žeber nebo trativodů geotextilií v rýze nebo zářezu sklonu do 1:2</t>
  </si>
  <si>
    <t>-948209953</t>
  </si>
  <si>
    <t>57,0*(0,2+0,4+0,2+0,4)</t>
  </si>
  <si>
    <t>6,0</t>
  </si>
  <si>
    <t>13</t>
  </si>
  <si>
    <t>69311080</t>
  </si>
  <si>
    <t>geotextilie netkaná separační, ochranná, filtrační, drenážní PES 200g/m2</t>
  </si>
  <si>
    <t>289147161</t>
  </si>
  <si>
    <t>74,4*1,1845 'Přepočtené koeficientem množství</t>
  </si>
  <si>
    <t>14</t>
  </si>
  <si>
    <t>212755214</t>
  </si>
  <si>
    <t>Trativody z drenážních trubek plastových flexibilních D 100 mm bez lože</t>
  </si>
  <si>
    <t>m</t>
  </si>
  <si>
    <t>-2071175502</t>
  </si>
  <si>
    <t>12,0+15,0+19,0+11,0</t>
  </si>
  <si>
    <t>271532213</t>
  </si>
  <si>
    <t>Podsyp pod základové konstrukce se zhutněním z hrubého kameniva frakce 8 až 16 mm</t>
  </si>
  <si>
    <t>-88426527</t>
  </si>
  <si>
    <t>(1,2*0,4*0,1)*16</t>
  </si>
  <si>
    <t>16</t>
  </si>
  <si>
    <t>279113124</t>
  </si>
  <si>
    <t>Základová zeď tl přes 250 do 300 mm z tvárnic ztraceného bednění včetně výplně z betonu tř. C 12/15</t>
  </si>
  <si>
    <t>-582883755</t>
  </si>
  <si>
    <t>(1,2*0,2)*16</t>
  </si>
  <si>
    <t>17</t>
  </si>
  <si>
    <t>2793612R1</t>
  </si>
  <si>
    <t>Kotvení pískovcových bloků betonářskou výztuží délka 300mm</t>
  </si>
  <si>
    <t>kus</t>
  </si>
  <si>
    <t>1625697315</t>
  </si>
  <si>
    <t>16,0*2,0</t>
  </si>
  <si>
    <t>Komunikace pozemní</t>
  </si>
  <si>
    <t>18</t>
  </si>
  <si>
    <t>564750101</t>
  </si>
  <si>
    <t>Podklad z kameniva hrubého drceného vel. 16-32 mm plochy do 100 m2 tl 150 mm</t>
  </si>
  <si>
    <t>-264032989</t>
  </si>
  <si>
    <t>"S=3,14*r2"</t>
  </si>
  <si>
    <t>3,14*(2,5*2,5)</t>
  </si>
  <si>
    <t>19</t>
  </si>
  <si>
    <t>591211111</t>
  </si>
  <si>
    <t>Kladení dlažby z kostek drobných z kamene do lože z kameniva těženého tl 50 mm</t>
  </si>
  <si>
    <t>2134812040</t>
  </si>
  <si>
    <t>20</t>
  </si>
  <si>
    <t>583mat</t>
  </si>
  <si>
    <t>pískovcová kostka 8x11cm</t>
  </si>
  <si>
    <t>206810478</t>
  </si>
  <si>
    <t>19,625*1,15 'Přepočtené koeficientem množství</t>
  </si>
  <si>
    <t>5968119R1</t>
  </si>
  <si>
    <t>Příplatek za kladení dlažebních kostek do kruhu</t>
  </si>
  <si>
    <t>1596031762</t>
  </si>
  <si>
    <t>Ostatní konstrukce a práce, bourání</t>
  </si>
  <si>
    <t>22</t>
  </si>
  <si>
    <t>916371214</t>
  </si>
  <si>
    <t>Osazení skrytého flexibilního zahradního obrubníku plastového zarytím včetně začištění</t>
  </si>
  <si>
    <t>281293553</t>
  </si>
  <si>
    <t>23</t>
  </si>
  <si>
    <t>27245175</t>
  </si>
  <si>
    <t>obrubník zahradní z recyklovaného materiálu 12mx125mmx4mm</t>
  </si>
  <si>
    <t>1210059264</t>
  </si>
  <si>
    <t>24</t>
  </si>
  <si>
    <t>936R1</t>
  </si>
  <si>
    <t>Osazení pískovcového bloku vč. předvrtání děr pro kotvení</t>
  </si>
  <si>
    <t>-2071470050</t>
  </si>
  <si>
    <t>25</t>
  </si>
  <si>
    <t>mat1</t>
  </si>
  <si>
    <t>pískovcový kvádr řezaný 30x50x120cm</t>
  </si>
  <si>
    <t>-1008106223</t>
  </si>
  <si>
    <t>998</t>
  </si>
  <si>
    <t>Přesun hmot</t>
  </si>
  <si>
    <t>26</t>
  </si>
  <si>
    <t>998223011</t>
  </si>
  <si>
    <t>Přesun hmot pro pozemní komunikace s krytem dlážděným</t>
  </si>
  <si>
    <t>t</t>
  </si>
  <si>
    <t>-1467670037</t>
  </si>
  <si>
    <t>PSV</t>
  </si>
  <si>
    <t>Práce a dodávky PSV</t>
  </si>
  <si>
    <t>711</t>
  </si>
  <si>
    <t>Izolace proti vodě, vlhkosti a plynům</t>
  </si>
  <si>
    <t>27</t>
  </si>
  <si>
    <t>711111001</t>
  </si>
  <si>
    <t>Provedení izolace proti zemní vlhkosti vodorovné za studena nátěrem penetračním</t>
  </si>
  <si>
    <t>811600007</t>
  </si>
  <si>
    <t>(1,2*0,3)*16</t>
  </si>
  <si>
    <t>28</t>
  </si>
  <si>
    <t>11163150</t>
  </si>
  <si>
    <t>lak penetrační asfaltový</t>
  </si>
  <si>
    <t>32</t>
  </si>
  <si>
    <t>2120134365</t>
  </si>
  <si>
    <t>5,76*0,0003 'Přepočtené koeficientem množství</t>
  </si>
  <si>
    <t>29</t>
  </si>
  <si>
    <t>711112001</t>
  </si>
  <si>
    <t>Provedení izolace proti zemní vlhkosti svislé za studena nátěrem penetračním</t>
  </si>
  <si>
    <t>-949670346</t>
  </si>
  <si>
    <t>(1,2*0,7)*16</t>
  </si>
  <si>
    <t>30</t>
  </si>
  <si>
    <t>-752451016</t>
  </si>
  <si>
    <t>13,44*0,00034 'Přepočtené koeficientem množství</t>
  </si>
  <si>
    <t>31</t>
  </si>
  <si>
    <t>711141559</t>
  </si>
  <si>
    <t>Provedení izolace proti zemní vlhkosti pásy přitavením vodorovné NAIP</t>
  </si>
  <si>
    <t>174771269</t>
  </si>
  <si>
    <t>62832001</t>
  </si>
  <si>
    <t>pás asfaltový natavitelný oxidovaný s vložkou ze skleněné rohože typu V60 s jemnozrnným minerálním posypem tl 3,5mm</t>
  </si>
  <si>
    <t>2031299048</t>
  </si>
  <si>
    <t>5,76*1,1655 'Přepočtené koeficientem množství</t>
  </si>
  <si>
    <t>33</t>
  </si>
  <si>
    <t>711142559</t>
  </si>
  <si>
    <t>Provedení izolace proti zemní vlhkosti pásy přitavením svislé NAIP</t>
  </si>
  <si>
    <t>1428688054</t>
  </si>
  <si>
    <t>34</t>
  </si>
  <si>
    <t>-849656911</t>
  </si>
  <si>
    <t>13,44*1,221 'Přepočtené koeficientem množství</t>
  </si>
  <si>
    <t>35</t>
  </si>
  <si>
    <t>711161273</t>
  </si>
  <si>
    <t>Provedení izolace proti zemní vlhkosti svislé z nopové fólie</t>
  </si>
  <si>
    <t>-1172844790</t>
  </si>
  <si>
    <t>36</t>
  </si>
  <si>
    <t>28323005</t>
  </si>
  <si>
    <t>fólie profilovaná (nopová) drenážní HDPE s výškou nopů 8mm</t>
  </si>
  <si>
    <t>918547734</t>
  </si>
  <si>
    <t>37</t>
  </si>
  <si>
    <t>998711201</t>
  </si>
  <si>
    <t>Přesun hmot procentní pro izolace proti vodě, vlhkosti a plynům v objektech v do 6 m</t>
  </si>
  <si>
    <t>%</t>
  </si>
  <si>
    <t>-322037529</t>
  </si>
  <si>
    <t>783</t>
  </si>
  <si>
    <t>Dokončovací práce - nátěry</t>
  </si>
  <si>
    <t>38</t>
  </si>
  <si>
    <t>7838266R1</t>
  </si>
  <si>
    <t>Hydrofobizační transparentní silikonový nátěr pískovcových bloků</t>
  </si>
  <si>
    <t>-1986371199</t>
  </si>
  <si>
    <t>"pískovec"</t>
  </si>
  <si>
    <t>16*((0,3+1,2+0,3)*0,5)+16*(1,2*0,3)</t>
  </si>
  <si>
    <t>39</t>
  </si>
  <si>
    <t>58585020</t>
  </si>
  <si>
    <t>impregnace nátěrová silikonová</t>
  </si>
  <si>
    <t>-1464942633</t>
  </si>
  <si>
    <t>20,16*1,05 'Přepočtené koeficientem množství</t>
  </si>
  <si>
    <t>VRN</t>
  </si>
  <si>
    <t>Vedlejší rozpočtové náklady</t>
  </si>
  <si>
    <t>VRN1</t>
  </si>
  <si>
    <t>Průzkumné, geodetické a projektové práce</t>
  </si>
  <si>
    <t>40</t>
  </si>
  <si>
    <t>012002000</t>
  </si>
  <si>
    <t>Geodetické práce - vytyčení bodů</t>
  </si>
  <si>
    <t>kpl</t>
  </si>
  <si>
    <t>1024</t>
  </si>
  <si>
    <t>-210674857</t>
  </si>
  <si>
    <t>VRN7</t>
  </si>
  <si>
    <t>Provozní vlivy</t>
  </si>
  <si>
    <t>41</t>
  </si>
  <si>
    <t>070001000</t>
  </si>
  <si>
    <t>134308313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</si>
</sst>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49">
      <selection activeCell="K5" sqref="K5:AO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09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9"/>
      <c r="BE5" s="206" t="s">
        <v>15</v>
      </c>
      <c r="BS5" s="16" t="s">
        <v>6</v>
      </c>
    </row>
    <row r="6" spans="2:71" ht="36.95" customHeight="1">
      <c r="B6" s="19"/>
      <c r="D6" s="25" t="s">
        <v>16</v>
      </c>
      <c r="K6" s="210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9"/>
      <c r="BE6" s="207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7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>
        <v>2024</v>
      </c>
      <c r="AR8" s="19"/>
      <c r="BE8" s="207"/>
      <c r="BS8" s="16" t="s">
        <v>6</v>
      </c>
    </row>
    <row r="9" spans="2:71" ht="14.45" customHeight="1">
      <c r="B9" s="19"/>
      <c r="AR9" s="19"/>
      <c r="BE9" s="207"/>
      <c r="BS9" s="16" t="s">
        <v>6</v>
      </c>
    </row>
    <row r="10" spans="2:7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07"/>
      <c r="BS10" s="16" t="s">
        <v>6</v>
      </c>
    </row>
    <row r="11" spans="2:71" ht="18.4" customHeight="1">
      <c r="B11" s="19"/>
      <c r="E11" s="24" t="s">
        <v>21</v>
      </c>
      <c r="AK11" s="26" t="s">
        <v>25</v>
      </c>
      <c r="AN11" s="24" t="s">
        <v>1</v>
      </c>
      <c r="AR11" s="19"/>
      <c r="BE11" s="207"/>
      <c r="BS11" s="16" t="s">
        <v>6</v>
      </c>
    </row>
    <row r="12" spans="2:71" ht="6.95" customHeight="1">
      <c r="B12" s="19"/>
      <c r="AR12" s="19"/>
      <c r="BE12" s="207"/>
      <c r="BS12" s="16" t="s">
        <v>6</v>
      </c>
    </row>
    <row r="13" spans="2:71" ht="12" customHeight="1">
      <c r="B13" s="19"/>
      <c r="D13" s="26" t="s">
        <v>26</v>
      </c>
      <c r="AK13" s="26" t="s">
        <v>24</v>
      </c>
      <c r="AN13" s="28" t="s">
        <v>27</v>
      </c>
      <c r="AR13" s="19"/>
      <c r="BE13" s="207"/>
      <c r="BS13" s="16" t="s">
        <v>6</v>
      </c>
    </row>
    <row r="14" spans="2:71" ht="12.75">
      <c r="B14" s="19"/>
      <c r="E14" s="211" t="s">
        <v>27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6" t="s">
        <v>25</v>
      </c>
      <c r="AN14" s="28" t="s">
        <v>27</v>
      </c>
      <c r="AR14" s="19"/>
      <c r="BE14" s="207"/>
      <c r="BS14" s="16" t="s">
        <v>6</v>
      </c>
    </row>
    <row r="15" spans="2:71" ht="6.95" customHeight="1">
      <c r="B15" s="19"/>
      <c r="AR15" s="19"/>
      <c r="BE15" s="207"/>
      <c r="BS15" s="16" t="s">
        <v>4</v>
      </c>
    </row>
    <row r="16" spans="2:71" ht="12" customHeight="1">
      <c r="B16" s="19"/>
      <c r="D16" s="26" t="s">
        <v>28</v>
      </c>
      <c r="AK16" s="26" t="s">
        <v>24</v>
      </c>
      <c r="AN16" s="24" t="s">
        <v>1</v>
      </c>
      <c r="AR16" s="19"/>
      <c r="BE16" s="207"/>
      <c r="BS16" s="16" t="s">
        <v>4</v>
      </c>
    </row>
    <row r="17" spans="2:71" ht="18.4" customHeight="1">
      <c r="B17" s="19"/>
      <c r="E17" s="24" t="s">
        <v>21</v>
      </c>
      <c r="AK17" s="26" t="s">
        <v>25</v>
      </c>
      <c r="AN17" s="24" t="s">
        <v>1</v>
      </c>
      <c r="AR17" s="19"/>
      <c r="BE17" s="207"/>
      <c r="BS17" s="16" t="s">
        <v>29</v>
      </c>
    </row>
    <row r="18" spans="2:71" ht="6.95" customHeight="1">
      <c r="B18" s="19"/>
      <c r="AR18" s="19"/>
      <c r="BE18" s="207"/>
      <c r="BS18" s="16" t="s">
        <v>6</v>
      </c>
    </row>
    <row r="19" spans="2:71" ht="12" customHeight="1">
      <c r="B19" s="19"/>
      <c r="D19" s="26" t="s">
        <v>30</v>
      </c>
      <c r="AK19" s="26" t="s">
        <v>24</v>
      </c>
      <c r="AN19" s="24" t="s">
        <v>1</v>
      </c>
      <c r="AR19" s="19"/>
      <c r="BE19" s="207"/>
      <c r="BS19" s="16" t="s">
        <v>6</v>
      </c>
    </row>
    <row r="20" spans="2:71" ht="18.4" customHeight="1">
      <c r="B20" s="19"/>
      <c r="E20" s="24" t="s">
        <v>21</v>
      </c>
      <c r="AK20" s="26" t="s">
        <v>25</v>
      </c>
      <c r="AN20" s="24" t="s">
        <v>1</v>
      </c>
      <c r="AR20" s="19"/>
      <c r="BE20" s="207"/>
      <c r="BS20" s="16" t="s">
        <v>29</v>
      </c>
    </row>
    <row r="21" spans="2:57" ht="6.95" customHeight="1">
      <c r="B21" s="19"/>
      <c r="AR21" s="19"/>
      <c r="BE21" s="207"/>
    </row>
    <row r="22" spans="2:57" ht="12" customHeight="1">
      <c r="B22" s="19"/>
      <c r="D22" s="26" t="s">
        <v>31</v>
      </c>
      <c r="AR22" s="19"/>
      <c r="BE22" s="207"/>
    </row>
    <row r="23" spans="2:57" ht="16.5" customHeight="1">
      <c r="B23" s="19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9"/>
      <c r="BE23" s="207"/>
    </row>
    <row r="24" spans="2:57" ht="6.95" customHeight="1">
      <c r="B24" s="19"/>
      <c r="AR24" s="19"/>
      <c r="BE24" s="207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7"/>
    </row>
    <row r="26" spans="2:57" s="1" customFormat="1" ht="25.9" customHeight="1">
      <c r="B26" s="31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4">
        <f>ROUND(AG94,2)</f>
        <v>0</v>
      </c>
      <c r="AL26" s="215"/>
      <c r="AM26" s="215"/>
      <c r="AN26" s="215"/>
      <c r="AO26" s="215"/>
      <c r="AR26" s="31"/>
      <c r="BE26" s="207"/>
    </row>
    <row r="27" spans="2:57" s="1" customFormat="1" ht="6.95" customHeight="1">
      <c r="B27" s="31"/>
      <c r="AR27" s="31"/>
      <c r="BE27" s="207"/>
    </row>
    <row r="28" spans="2:57" s="1" customFormat="1" ht="12.75">
      <c r="B28" s="31"/>
      <c r="L28" s="216" t="s">
        <v>33</v>
      </c>
      <c r="M28" s="216"/>
      <c r="N28" s="216"/>
      <c r="O28" s="216"/>
      <c r="P28" s="216"/>
      <c r="W28" s="216" t="s">
        <v>34</v>
      </c>
      <c r="X28" s="216"/>
      <c r="Y28" s="216"/>
      <c r="Z28" s="216"/>
      <c r="AA28" s="216"/>
      <c r="AB28" s="216"/>
      <c r="AC28" s="216"/>
      <c r="AD28" s="216"/>
      <c r="AE28" s="216"/>
      <c r="AK28" s="216" t="s">
        <v>35</v>
      </c>
      <c r="AL28" s="216"/>
      <c r="AM28" s="216"/>
      <c r="AN28" s="216"/>
      <c r="AO28" s="216"/>
      <c r="AR28" s="31"/>
      <c r="BE28" s="207"/>
    </row>
    <row r="29" spans="2:57" s="2" customFormat="1" ht="14.45" customHeight="1">
      <c r="B29" s="35"/>
      <c r="D29" s="26" t="s">
        <v>36</v>
      </c>
      <c r="F29" s="26" t="s">
        <v>37</v>
      </c>
      <c r="L29" s="201">
        <v>0.21</v>
      </c>
      <c r="M29" s="200"/>
      <c r="N29" s="200"/>
      <c r="O29" s="200"/>
      <c r="P29" s="200"/>
      <c r="W29" s="199">
        <f>ROUND(AZ94,2)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ROUND(AV94,2)</f>
        <v>0</v>
      </c>
      <c r="AL29" s="200"/>
      <c r="AM29" s="200"/>
      <c r="AN29" s="200"/>
      <c r="AO29" s="200"/>
      <c r="AR29" s="35"/>
      <c r="BE29" s="208"/>
    </row>
    <row r="30" spans="2:57" s="2" customFormat="1" ht="14.45" customHeight="1">
      <c r="B30" s="35"/>
      <c r="F30" s="26" t="s">
        <v>38</v>
      </c>
      <c r="L30" s="201">
        <v>0.15</v>
      </c>
      <c r="M30" s="200"/>
      <c r="N30" s="200"/>
      <c r="O30" s="200"/>
      <c r="P30" s="200"/>
      <c r="W30" s="199">
        <f>ROUND(BA94,2)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ROUND(AW94,2)</f>
        <v>0</v>
      </c>
      <c r="AL30" s="200"/>
      <c r="AM30" s="200"/>
      <c r="AN30" s="200"/>
      <c r="AO30" s="200"/>
      <c r="AR30" s="35"/>
      <c r="BE30" s="208"/>
    </row>
    <row r="31" spans="2:57" s="2" customFormat="1" ht="14.45" customHeight="1" hidden="1">
      <c r="B31" s="35"/>
      <c r="F31" s="26" t="s">
        <v>39</v>
      </c>
      <c r="L31" s="201">
        <v>0.21</v>
      </c>
      <c r="M31" s="200"/>
      <c r="N31" s="200"/>
      <c r="O31" s="200"/>
      <c r="P31" s="200"/>
      <c r="W31" s="199">
        <f>ROUND(BB94,2)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5"/>
      <c r="BE31" s="208"/>
    </row>
    <row r="32" spans="2:57" s="2" customFormat="1" ht="14.45" customHeight="1" hidden="1">
      <c r="B32" s="35"/>
      <c r="F32" s="26" t="s">
        <v>40</v>
      </c>
      <c r="L32" s="201">
        <v>0.15</v>
      </c>
      <c r="M32" s="200"/>
      <c r="N32" s="200"/>
      <c r="O32" s="200"/>
      <c r="P32" s="200"/>
      <c r="W32" s="199">
        <f>ROUND(BC94,2)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5"/>
      <c r="BE32" s="208"/>
    </row>
    <row r="33" spans="2:57" s="2" customFormat="1" ht="14.45" customHeight="1" hidden="1">
      <c r="B33" s="35"/>
      <c r="F33" s="26" t="s">
        <v>41</v>
      </c>
      <c r="L33" s="201">
        <v>0</v>
      </c>
      <c r="M33" s="200"/>
      <c r="N33" s="200"/>
      <c r="O33" s="200"/>
      <c r="P33" s="200"/>
      <c r="W33" s="199">
        <f>ROUND(BD94,2)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5"/>
      <c r="BE33" s="208"/>
    </row>
    <row r="34" spans="2:57" s="1" customFormat="1" ht="6.95" customHeight="1">
      <c r="B34" s="31"/>
      <c r="AR34" s="31"/>
      <c r="BE34" s="207"/>
    </row>
    <row r="35" spans="2:44" s="1" customFormat="1" ht="25.9" customHeight="1">
      <c r="B35" s="31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202" t="s">
        <v>44</v>
      </c>
      <c r="Y35" s="203"/>
      <c r="Z35" s="203"/>
      <c r="AA35" s="203"/>
      <c r="AB35" s="203"/>
      <c r="AC35" s="38"/>
      <c r="AD35" s="38"/>
      <c r="AE35" s="38"/>
      <c r="AF35" s="38"/>
      <c r="AG35" s="38"/>
      <c r="AH35" s="38"/>
      <c r="AI35" s="38"/>
      <c r="AJ35" s="38"/>
      <c r="AK35" s="204">
        <f>SUM(AK26:AK33)</f>
        <v>0</v>
      </c>
      <c r="AL35" s="203"/>
      <c r="AM35" s="203"/>
      <c r="AN35" s="203"/>
      <c r="AO35" s="205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2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47</v>
      </c>
      <c r="AI60" s="33"/>
      <c r="AJ60" s="33"/>
      <c r="AK60" s="33"/>
      <c r="AL60" s="33"/>
      <c r="AM60" s="42" t="s">
        <v>48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40" t="s">
        <v>49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50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2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47</v>
      </c>
      <c r="AI75" s="33"/>
      <c r="AJ75" s="33"/>
      <c r="AK75" s="33"/>
      <c r="AL75" s="33"/>
      <c r="AM75" s="42" t="s">
        <v>48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51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09_04_23</v>
      </c>
      <c r="AR84" s="47"/>
    </row>
    <row r="85" spans="2:44" s="4" customFormat="1" ht="36.95" customHeight="1">
      <c r="B85" s="48"/>
      <c r="C85" s="49" t="s">
        <v>16</v>
      </c>
      <c r="L85" s="190" t="str">
        <f>K6</f>
        <v>Amfiteáter Litvínov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192">
        <f>IF(AN8="","",AN8)</f>
        <v>2024</v>
      </c>
      <c r="AN87" s="192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23</v>
      </c>
      <c r="L89" s="3" t="str">
        <f>IF(E11="","",E11)</f>
        <v xml:space="preserve"> </v>
      </c>
      <c r="AI89" s="26" t="s">
        <v>28</v>
      </c>
      <c r="AM89" s="193" t="str">
        <f>IF(E17="","",E17)</f>
        <v xml:space="preserve"> </v>
      </c>
      <c r="AN89" s="194"/>
      <c r="AO89" s="194"/>
      <c r="AP89" s="194"/>
      <c r="AR89" s="31"/>
      <c r="AS89" s="195" t="s">
        <v>52</v>
      </c>
      <c r="AT89" s="19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26</v>
      </c>
      <c r="L90" s="3" t="str">
        <f>IF(E14="Vyplň údaj","",E14)</f>
        <v/>
      </c>
      <c r="AI90" s="26" t="s">
        <v>30</v>
      </c>
      <c r="AM90" s="193" t="str">
        <f>IF(E20="","",E20)</f>
        <v xml:space="preserve"> </v>
      </c>
      <c r="AN90" s="194"/>
      <c r="AO90" s="194"/>
      <c r="AP90" s="194"/>
      <c r="AR90" s="31"/>
      <c r="AS90" s="197"/>
      <c r="AT90" s="198"/>
      <c r="BD90" s="55"/>
    </row>
    <row r="91" spans="2:56" s="1" customFormat="1" ht="10.9" customHeight="1">
      <c r="B91" s="31"/>
      <c r="AR91" s="31"/>
      <c r="AS91" s="197"/>
      <c r="AT91" s="198"/>
      <c r="BD91" s="55"/>
    </row>
    <row r="92" spans="2:56" s="1" customFormat="1" ht="29.25" customHeight="1">
      <c r="B92" s="31"/>
      <c r="C92" s="180" t="s">
        <v>53</v>
      </c>
      <c r="D92" s="181"/>
      <c r="E92" s="181"/>
      <c r="F92" s="181"/>
      <c r="G92" s="181"/>
      <c r="H92" s="56"/>
      <c r="I92" s="182" t="s">
        <v>54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3" t="s">
        <v>55</v>
      </c>
      <c r="AH92" s="181"/>
      <c r="AI92" s="181"/>
      <c r="AJ92" s="181"/>
      <c r="AK92" s="181"/>
      <c r="AL92" s="181"/>
      <c r="AM92" s="181"/>
      <c r="AN92" s="182" t="s">
        <v>56</v>
      </c>
      <c r="AO92" s="181"/>
      <c r="AP92" s="184"/>
      <c r="AQ92" s="57" t="s">
        <v>57</v>
      </c>
      <c r="AR92" s="31"/>
      <c r="AS92" s="58" t="s">
        <v>58</v>
      </c>
      <c r="AT92" s="59" t="s">
        <v>59</v>
      </c>
      <c r="AU92" s="59" t="s">
        <v>60</v>
      </c>
      <c r="AV92" s="59" t="s">
        <v>61</v>
      </c>
      <c r="AW92" s="59" t="s">
        <v>62</v>
      </c>
      <c r="AX92" s="59" t="s">
        <v>63</v>
      </c>
      <c r="AY92" s="59" t="s">
        <v>64</v>
      </c>
      <c r="AZ92" s="59" t="s">
        <v>65</v>
      </c>
      <c r="BA92" s="59" t="s">
        <v>66</v>
      </c>
      <c r="BB92" s="59" t="s">
        <v>67</v>
      </c>
      <c r="BC92" s="59" t="s">
        <v>68</v>
      </c>
      <c r="BD92" s="60" t="s">
        <v>69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8">
        <f>ROUND(AG95,2)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71</v>
      </c>
      <c r="BT94" s="71" t="s">
        <v>72</v>
      </c>
      <c r="BV94" s="71" t="s">
        <v>73</v>
      </c>
      <c r="BW94" s="71" t="s">
        <v>5</v>
      </c>
      <c r="BX94" s="71" t="s">
        <v>74</v>
      </c>
      <c r="CL94" s="71" t="s">
        <v>1</v>
      </c>
    </row>
    <row r="95" spans="1:90" s="6" customFormat="1" ht="24.75" customHeight="1">
      <c r="A95" s="72" t="s">
        <v>75</v>
      </c>
      <c r="B95" s="73"/>
      <c r="C95" s="74"/>
      <c r="D95" s="187" t="s">
        <v>14</v>
      </c>
      <c r="E95" s="187"/>
      <c r="F95" s="187"/>
      <c r="G95" s="187"/>
      <c r="H95" s="187"/>
      <c r="I95" s="75"/>
      <c r="J95" s="187" t="s">
        <v>17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5">
        <f>'09_04_23 - Amfiteáter Lit...'!J28</f>
        <v>0</v>
      </c>
      <c r="AH95" s="186"/>
      <c r="AI95" s="186"/>
      <c r="AJ95" s="186"/>
      <c r="AK95" s="186"/>
      <c r="AL95" s="186"/>
      <c r="AM95" s="186"/>
      <c r="AN95" s="185">
        <f>SUM(AG95,AT95)</f>
        <v>0</v>
      </c>
      <c r="AO95" s="186"/>
      <c r="AP95" s="186"/>
      <c r="AQ95" s="76" t="s">
        <v>76</v>
      </c>
      <c r="AR95" s="73"/>
      <c r="AS95" s="77">
        <v>0</v>
      </c>
      <c r="AT95" s="78">
        <f>ROUND(SUM(AV95:AW95),2)</f>
        <v>0</v>
      </c>
      <c r="AU95" s="79">
        <f>'09_04_23 - Amfiteáter Lit...'!P124</f>
        <v>0</v>
      </c>
      <c r="AV95" s="78">
        <f>'09_04_23 - Amfiteáter Lit...'!J31</f>
        <v>0</v>
      </c>
      <c r="AW95" s="78">
        <f>'09_04_23 - Amfiteáter Lit...'!J32</f>
        <v>0</v>
      </c>
      <c r="AX95" s="78">
        <f>'09_04_23 - Amfiteáter Lit...'!J33</f>
        <v>0</v>
      </c>
      <c r="AY95" s="78">
        <f>'09_04_23 - Amfiteáter Lit...'!J34</f>
        <v>0</v>
      </c>
      <c r="AZ95" s="78">
        <f>'09_04_23 - Amfiteáter Lit...'!F31</f>
        <v>0</v>
      </c>
      <c r="BA95" s="78">
        <f>'09_04_23 - Amfiteáter Lit...'!F32</f>
        <v>0</v>
      </c>
      <c r="BB95" s="78">
        <f>'09_04_23 - Amfiteáter Lit...'!F33</f>
        <v>0</v>
      </c>
      <c r="BC95" s="78">
        <f>'09_04_23 - Amfiteáter Lit...'!F34</f>
        <v>0</v>
      </c>
      <c r="BD95" s="80">
        <f>'09_04_23 - Amfiteáter Lit...'!F35</f>
        <v>0</v>
      </c>
      <c r="BT95" s="81" t="s">
        <v>77</v>
      </c>
      <c r="BU95" s="81" t="s">
        <v>78</v>
      </c>
      <c r="BV95" s="81" t="s">
        <v>73</v>
      </c>
      <c r="BW95" s="81" t="s">
        <v>5</v>
      </c>
      <c r="BX95" s="81" t="s">
        <v>74</v>
      </c>
      <c r="CL95" s="81" t="s">
        <v>1</v>
      </c>
    </row>
    <row r="96" spans="2:44" s="1" customFormat="1" ht="30" customHeight="1">
      <c r="B96" s="31"/>
      <c r="AR96" s="31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sheetProtection password="CC35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9_04_23 - Amfiteáter Li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1"/>
  <sheetViews>
    <sheetView showGridLines="0" tabSelected="1" workbookViewId="0" topLeftCell="A84">
      <selection activeCell="J118" sqref="J1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6" t="s">
        <v>5</v>
      </c>
    </row>
    <row r="3" spans="2:46" ht="6.95" customHeight="1" hidden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79</v>
      </c>
    </row>
    <row r="4" spans="2:46" ht="24.95" customHeight="1" hidden="1">
      <c r="B4" s="19"/>
      <c r="D4" s="20" t="s">
        <v>80</v>
      </c>
      <c r="L4" s="19"/>
      <c r="M4" s="82" t="s">
        <v>10</v>
      </c>
      <c r="AT4" s="16" t="s">
        <v>4</v>
      </c>
    </row>
    <row r="5" spans="2:12" ht="6.95" customHeight="1" hidden="1">
      <c r="B5" s="19"/>
      <c r="L5" s="19"/>
    </row>
    <row r="6" spans="2:12" s="1" customFormat="1" ht="12" customHeight="1" hidden="1">
      <c r="B6" s="31"/>
      <c r="D6" s="26" t="s">
        <v>16</v>
      </c>
      <c r="L6" s="31"/>
    </row>
    <row r="7" spans="2:12" s="1" customFormat="1" ht="16.5" customHeight="1" hidden="1">
      <c r="B7" s="31"/>
      <c r="E7" s="190" t="s">
        <v>17</v>
      </c>
      <c r="F7" s="217"/>
      <c r="G7" s="217"/>
      <c r="H7" s="217"/>
      <c r="L7" s="31"/>
    </row>
    <row r="8" spans="2:12" s="1" customFormat="1" ht="12" hidden="1">
      <c r="B8" s="31"/>
      <c r="L8" s="31"/>
    </row>
    <row r="9" spans="2:12" s="1" customFormat="1" ht="12" customHeight="1" hidden="1">
      <c r="B9" s="31"/>
      <c r="D9" s="26" t="s">
        <v>18</v>
      </c>
      <c r="F9" s="24" t="s">
        <v>1</v>
      </c>
      <c r="I9" s="26" t="s">
        <v>19</v>
      </c>
      <c r="J9" s="24" t="s">
        <v>1</v>
      </c>
      <c r="L9" s="31"/>
    </row>
    <row r="10" spans="2:12" s="1" customFormat="1" ht="12" customHeight="1" hidden="1">
      <c r="B10" s="31"/>
      <c r="D10" s="26" t="s">
        <v>20</v>
      </c>
      <c r="F10" s="24" t="s">
        <v>21</v>
      </c>
      <c r="I10" s="26" t="s">
        <v>22</v>
      </c>
      <c r="J10" s="51">
        <f>'Rekapitulace stavby'!AN8</f>
        <v>2024</v>
      </c>
      <c r="L10" s="31"/>
    </row>
    <row r="11" spans="2:12" s="1" customFormat="1" ht="10.9" customHeight="1" hidden="1">
      <c r="B11" s="31"/>
      <c r="L11" s="31"/>
    </row>
    <row r="12" spans="2:12" s="1" customFormat="1" ht="12" customHeight="1" hidden="1">
      <c r="B12" s="31"/>
      <c r="D12" s="26" t="s">
        <v>23</v>
      </c>
      <c r="I12" s="26" t="s">
        <v>24</v>
      </c>
      <c r="J12" s="24" t="str">
        <f>IF('Rekapitulace stavby'!AN10="","",'Rekapitulace stavby'!AN10)</f>
        <v/>
      </c>
      <c r="L12" s="31"/>
    </row>
    <row r="13" spans="2:12" s="1" customFormat="1" ht="18" customHeight="1" hidden="1">
      <c r="B13" s="31"/>
      <c r="E13" s="24" t="str">
        <f>IF('Rekapitulace stavby'!E11="","",'Rekapitulace stavby'!E11)</f>
        <v xml:space="preserve"> </v>
      </c>
      <c r="I13" s="26" t="s">
        <v>25</v>
      </c>
      <c r="J13" s="24" t="str">
        <f>IF('Rekapitulace stavby'!AN11="","",'Rekapitulace stavby'!AN11)</f>
        <v/>
      </c>
      <c r="L13" s="31"/>
    </row>
    <row r="14" spans="2:12" s="1" customFormat="1" ht="6.95" customHeight="1" hidden="1">
      <c r="B14" s="31"/>
      <c r="L14" s="31"/>
    </row>
    <row r="15" spans="2:12" s="1" customFormat="1" ht="12" customHeight="1" hidden="1">
      <c r="B15" s="31"/>
      <c r="D15" s="26" t="s">
        <v>26</v>
      </c>
      <c r="I15" s="26" t="s">
        <v>24</v>
      </c>
      <c r="J15" s="27" t="str">
        <f>'Rekapitulace stavby'!AN13</f>
        <v>Vyplň údaj</v>
      </c>
      <c r="L15" s="31"/>
    </row>
    <row r="16" spans="2:12" s="1" customFormat="1" ht="18" customHeight="1" hidden="1">
      <c r="B16" s="31"/>
      <c r="E16" s="218" t="str">
        <f>'Rekapitulace stavby'!E14</f>
        <v>Vyplň údaj</v>
      </c>
      <c r="F16" s="209"/>
      <c r="G16" s="209"/>
      <c r="H16" s="209"/>
      <c r="I16" s="26" t="s">
        <v>25</v>
      </c>
      <c r="J16" s="27" t="str">
        <f>'Rekapitulace stavby'!AN14</f>
        <v>Vyplň údaj</v>
      </c>
      <c r="L16" s="31"/>
    </row>
    <row r="17" spans="2:12" s="1" customFormat="1" ht="6.95" customHeight="1" hidden="1">
      <c r="B17" s="31"/>
      <c r="L17" s="31"/>
    </row>
    <row r="18" spans="2:12" s="1" customFormat="1" ht="12" customHeight="1" hidden="1">
      <c r="B18" s="31"/>
      <c r="D18" s="26" t="s">
        <v>28</v>
      </c>
      <c r="I18" s="26" t="s">
        <v>24</v>
      </c>
      <c r="J18" s="24" t="str">
        <f>IF('Rekapitulace stavby'!AN16="","",'Rekapitulace stavby'!AN16)</f>
        <v/>
      </c>
      <c r="L18" s="31"/>
    </row>
    <row r="19" spans="2:12" s="1" customFormat="1" ht="18" customHeight="1" hidden="1">
      <c r="B19" s="31"/>
      <c r="E19" s="24" t="str">
        <f>IF('Rekapitulace stavby'!E17="","",'Rekapitulace stavby'!E17)</f>
        <v xml:space="preserve"> </v>
      </c>
      <c r="I19" s="26" t="s">
        <v>25</v>
      </c>
      <c r="J19" s="24" t="str">
        <f>IF('Rekapitulace stavby'!AN17="","",'Rekapitulace stavby'!AN17)</f>
        <v/>
      </c>
      <c r="L19" s="31"/>
    </row>
    <row r="20" spans="2:12" s="1" customFormat="1" ht="6.95" customHeight="1" hidden="1">
      <c r="B20" s="31"/>
      <c r="L20" s="31"/>
    </row>
    <row r="21" spans="2:12" s="1" customFormat="1" ht="12" customHeight="1" hidden="1">
      <c r="B21" s="31"/>
      <c r="D21" s="26" t="s">
        <v>30</v>
      </c>
      <c r="I21" s="26" t="s">
        <v>24</v>
      </c>
      <c r="J21" s="24" t="str">
        <f>IF('Rekapitulace stavby'!AN19="","",'Rekapitulace stavby'!AN19)</f>
        <v/>
      </c>
      <c r="L21" s="31"/>
    </row>
    <row r="22" spans="2:12" s="1" customFormat="1" ht="18" customHeight="1" hidden="1">
      <c r="B22" s="31"/>
      <c r="E22" s="24" t="str">
        <f>IF('Rekapitulace stavby'!E20="","",'Rekapitulace stavby'!E20)</f>
        <v xml:space="preserve"> </v>
      </c>
      <c r="I22" s="26" t="s">
        <v>25</v>
      </c>
      <c r="J22" s="24" t="str">
        <f>IF('Rekapitulace stavby'!AN20="","",'Rekapitulace stavby'!AN20)</f>
        <v/>
      </c>
      <c r="L22" s="31"/>
    </row>
    <row r="23" spans="2:12" s="1" customFormat="1" ht="6.95" customHeight="1" hidden="1">
      <c r="B23" s="31"/>
      <c r="L23" s="31"/>
    </row>
    <row r="24" spans="2:12" s="1" customFormat="1" ht="12" customHeight="1" hidden="1">
      <c r="B24" s="31"/>
      <c r="D24" s="26" t="s">
        <v>31</v>
      </c>
      <c r="L24" s="31"/>
    </row>
    <row r="25" spans="2:12" s="7" customFormat="1" ht="16.5" customHeight="1" hidden="1">
      <c r="B25" s="83"/>
      <c r="E25" s="213" t="s">
        <v>1</v>
      </c>
      <c r="F25" s="213"/>
      <c r="G25" s="213"/>
      <c r="H25" s="213"/>
      <c r="L25" s="83"/>
    </row>
    <row r="26" spans="2:12" s="1" customFormat="1" ht="6.95" customHeight="1" hidden="1">
      <c r="B26" s="31"/>
      <c r="L26" s="31"/>
    </row>
    <row r="27" spans="2:12" s="1" customFormat="1" ht="6.95" customHeight="1" hidden="1">
      <c r="B27" s="31"/>
      <c r="D27" s="52"/>
      <c r="E27" s="52"/>
      <c r="F27" s="52"/>
      <c r="G27" s="52"/>
      <c r="H27" s="52"/>
      <c r="I27" s="52"/>
      <c r="J27" s="52"/>
      <c r="K27" s="52"/>
      <c r="L27" s="31"/>
    </row>
    <row r="28" spans="2:12" s="1" customFormat="1" ht="25.35" customHeight="1" hidden="1">
      <c r="B28" s="31"/>
      <c r="D28" s="84" t="s">
        <v>32</v>
      </c>
      <c r="J28" s="65">
        <f>ROUND(J124,2)</f>
        <v>0</v>
      </c>
      <c r="L28" s="31"/>
    </row>
    <row r="29" spans="2:12" s="1" customFormat="1" ht="6.95" customHeight="1" hidden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14.45" customHeight="1" hidden="1">
      <c r="B30" s="31"/>
      <c r="F30" s="34" t="s">
        <v>34</v>
      </c>
      <c r="I30" s="34" t="s">
        <v>33</v>
      </c>
      <c r="J30" s="34" t="s">
        <v>35</v>
      </c>
      <c r="L30" s="31"/>
    </row>
    <row r="31" spans="2:12" s="1" customFormat="1" ht="14.45" customHeight="1" hidden="1">
      <c r="B31" s="31"/>
      <c r="D31" s="54" t="s">
        <v>36</v>
      </c>
      <c r="E31" s="26" t="s">
        <v>37</v>
      </c>
      <c r="F31" s="85">
        <f>ROUND((SUM(BE124:BE210)),2)</f>
        <v>0</v>
      </c>
      <c r="I31" s="86">
        <v>0.21</v>
      </c>
      <c r="J31" s="85">
        <f>ROUND(((SUM(BE124:BE210))*I31),2)</f>
        <v>0</v>
      </c>
      <c r="L31" s="31"/>
    </row>
    <row r="32" spans="2:12" s="1" customFormat="1" ht="14.45" customHeight="1" hidden="1">
      <c r="B32" s="31"/>
      <c r="E32" s="26" t="s">
        <v>38</v>
      </c>
      <c r="F32" s="85">
        <f>ROUND((SUM(BF124:BF210)),2)</f>
        <v>0</v>
      </c>
      <c r="I32" s="86">
        <v>0.15</v>
      </c>
      <c r="J32" s="85">
        <f>ROUND(((SUM(BF124:BF210))*I32),2)</f>
        <v>0</v>
      </c>
      <c r="L32" s="31"/>
    </row>
    <row r="33" spans="2:12" s="1" customFormat="1" ht="14.45" customHeight="1" hidden="1">
      <c r="B33" s="31"/>
      <c r="E33" s="26" t="s">
        <v>39</v>
      </c>
      <c r="F33" s="85">
        <f>ROUND((SUM(BG124:BG210)),2)</f>
        <v>0</v>
      </c>
      <c r="I33" s="86">
        <v>0.21</v>
      </c>
      <c r="J33" s="85">
        <f>0</f>
        <v>0</v>
      </c>
      <c r="L33" s="31"/>
    </row>
    <row r="34" spans="2:12" s="1" customFormat="1" ht="14.45" customHeight="1" hidden="1">
      <c r="B34" s="31"/>
      <c r="E34" s="26" t="s">
        <v>40</v>
      </c>
      <c r="F34" s="85">
        <f>ROUND((SUM(BH124:BH210)),2)</f>
        <v>0</v>
      </c>
      <c r="I34" s="86">
        <v>0.15</v>
      </c>
      <c r="J34" s="85">
        <f>0</f>
        <v>0</v>
      </c>
      <c r="L34" s="31"/>
    </row>
    <row r="35" spans="2:12" s="1" customFormat="1" ht="14.45" customHeight="1" hidden="1">
      <c r="B35" s="31"/>
      <c r="E35" s="26" t="s">
        <v>41</v>
      </c>
      <c r="F35" s="85">
        <f>ROUND((SUM(BI124:BI210)),2)</f>
        <v>0</v>
      </c>
      <c r="I35" s="86">
        <v>0</v>
      </c>
      <c r="J35" s="85">
        <f>0</f>
        <v>0</v>
      </c>
      <c r="L35" s="31"/>
    </row>
    <row r="36" spans="2:12" s="1" customFormat="1" ht="6.95" customHeight="1" hidden="1">
      <c r="B36" s="31"/>
      <c r="L36" s="31"/>
    </row>
    <row r="37" spans="2:12" s="1" customFormat="1" ht="25.35" customHeight="1" hidden="1">
      <c r="B37" s="31"/>
      <c r="C37" s="87"/>
      <c r="D37" s="88" t="s">
        <v>42</v>
      </c>
      <c r="E37" s="56"/>
      <c r="F37" s="56"/>
      <c r="G37" s="89" t="s">
        <v>43</v>
      </c>
      <c r="H37" s="90" t="s">
        <v>44</v>
      </c>
      <c r="I37" s="56"/>
      <c r="J37" s="91">
        <f>SUM(J28:J35)</f>
        <v>0</v>
      </c>
      <c r="K37" s="92"/>
      <c r="L37" s="31"/>
    </row>
    <row r="38" spans="2:12" s="1" customFormat="1" ht="14.45" customHeight="1" hidden="1">
      <c r="B38" s="31"/>
      <c r="L38" s="31"/>
    </row>
    <row r="39" spans="2:12" ht="14.45" customHeight="1" hidden="1">
      <c r="B39" s="19"/>
      <c r="L39" s="19"/>
    </row>
    <row r="40" spans="2:12" ht="14.45" customHeight="1" hidden="1">
      <c r="B40" s="19"/>
      <c r="L40" s="19"/>
    </row>
    <row r="41" spans="2:12" ht="14.45" customHeight="1" hidden="1">
      <c r="B41" s="19"/>
      <c r="L41" s="19"/>
    </row>
    <row r="42" spans="2:12" ht="14.45" customHeight="1" hidden="1">
      <c r="B42" s="19"/>
      <c r="L42" s="19"/>
    </row>
    <row r="43" spans="2:12" ht="14.45" customHeight="1" hidden="1">
      <c r="B43" s="19"/>
      <c r="L43" s="19"/>
    </row>
    <row r="44" spans="2:12" ht="14.45" customHeight="1" hidden="1">
      <c r="B44" s="19"/>
      <c r="L44" s="19"/>
    </row>
    <row r="45" spans="2:12" ht="14.45" customHeight="1" hidden="1">
      <c r="B45" s="19"/>
      <c r="L45" s="19"/>
    </row>
    <row r="46" spans="2:12" ht="14.45" customHeight="1" hidden="1">
      <c r="B46" s="19"/>
      <c r="L46" s="19"/>
    </row>
    <row r="47" spans="2:12" ht="14.45" customHeight="1" hidden="1">
      <c r="B47" s="19"/>
      <c r="L47" s="19"/>
    </row>
    <row r="48" spans="2:12" ht="14.45" customHeight="1" hidden="1">
      <c r="B48" s="19"/>
      <c r="L48" s="19"/>
    </row>
    <row r="49" spans="2:12" ht="14.45" customHeight="1" hidden="1">
      <c r="B49" s="19"/>
      <c r="L49" s="19"/>
    </row>
    <row r="50" spans="2:12" s="1" customFormat="1" ht="14.45" customHeight="1" hidden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2:12" s="1" customFormat="1" ht="12.75" hidden="1">
      <c r="B61" s="31"/>
      <c r="D61" s="42" t="s">
        <v>47</v>
      </c>
      <c r="E61" s="33"/>
      <c r="F61" s="93" t="s">
        <v>48</v>
      </c>
      <c r="G61" s="42" t="s">
        <v>47</v>
      </c>
      <c r="H61" s="33"/>
      <c r="I61" s="33"/>
      <c r="J61" s="94" t="s">
        <v>48</v>
      </c>
      <c r="K61" s="33"/>
      <c r="L61" s="31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2:12" s="1" customFormat="1" ht="12.75" hidden="1">
      <c r="B65" s="31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31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2:12" s="1" customFormat="1" ht="12.75" hidden="1">
      <c r="B76" s="31"/>
      <c r="D76" s="42" t="s">
        <v>47</v>
      </c>
      <c r="E76" s="33"/>
      <c r="F76" s="93" t="s">
        <v>48</v>
      </c>
      <c r="G76" s="42" t="s">
        <v>47</v>
      </c>
      <c r="H76" s="33"/>
      <c r="I76" s="33"/>
      <c r="J76" s="94" t="s">
        <v>48</v>
      </c>
      <c r="K76" s="33"/>
      <c r="L76" s="31"/>
    </row>
    <row r="77" spans="2:12" s="1" customFormat="1" ht="14.45" customHeight="1" hidden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78" ht="12" hidden="1"/>
    <row r="79" ht="12" hidden="1"/>
    <row r="80" ht="12" hidden="1"/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81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190" t="str">
        <f>E7</f>
        <v>Amfiteáter Litvínov</v>
      </c>
      <c r="F85" s="217"/>
      <c r="G85" s="217"/>
      <c r="H85" s="217"/>
      <c r="L85" s="31"/>
    </row>
    <row r="86" spans="2:12" s="1" customFormat="1" ht="6.95" customHeight="1">
      <c r="B86" s="31"/>
      <c r="L86" s="31"/>
    </row>
    <row r="87" spans="2:12" s="1" customFormat="1" ht="12" customHeight="1">
      <c r="B87" s="31"/>
      <c r="C87" s="26" t="s">
        <v>20</v>
      </c>
      <c r="F87" s="24" t="str">
        <f>F10</f>
        <v xml:space="preserve"> </v>
      </c>
      <c r="I87" s="26" t="s">
        <v>22</v>
      </c>
      <c r="J87" s="51">
        <f>IF(J10="","",J10)</f>
        <v>2024</v>
      </c>
      <c r="L87" s="31"/>
    </row>
    <row r="88" spans="2:12" s="1" customFormat="1" ht="6.95" customHeight="1">
      <c r="B88" s="31"/>
      <c r="L88" s="31"/>
    </row>
    <row r="89" spans="2:12" s="1" customFormat="1" ht="15.2" customHeight="1">
      <c r="B89" s="31"/>
      <c r="C89" s="26" t="s">
        <v>23</v>
      </c>
      <c r="F89" s="24" t="str">
        <f>E13</f>
        <v xml:space="preserve"> </v>
      </c>
      <c r="I89" s="26" t="s">
        <v>28</v>
      </c>
      <c r="J89" s="29" t="str">
        <f>E19</f>
        <v xml:space="preserve"> </v>
      </c>
      <c r="L89" s="31"/>
    </row>
    <row r="90" spans="2:12" s="1" customFormat="1" ht="15.2" customHeight="1">
      <c r="B90" s="31"/>
      <c r="C90" s="26" t="s">
        <v>26</v>
      </c>
      <c r="F90" s="24" t="str">
        <f>IF(E16="","",E16)</f>
        <v>Vyplň údaj</v>
      </c>
      <c r="I90" s="26" t="s">
        <v>30</v>
      </c>
      <c r="J90" s="29" t="str">
        <f>E22</f>
        <v xml:space="preserve"> </v>
      </c>
      <c r="L90" s="31"/>
    </row>
    <row r="91" spans="2:12" s="1" customFormat="1" ht="10.35" customHeight="1">
      <c r="B91" s="31"/>
      <c r="L91" s="31"/>
    </row>
    <row r="92" spans="2:12" s="1" customFormat="1" ht="29.25" customHeight="1">
      <c r="B92" s="31"/>
      <c r="C92" s="95" t="s">
        <v>82</v>
      </c>
      <c r="D92" s="87"/>
      <c r="E92" s="87"/>
      <c r="F92" s="87"/>
      <c r="G92" s="87"/>
      <c r="H92" s="87"/>
      <c r="I92" s="87"/>
      <c r="J92" s="96" t="s">
        <v>83</v>
      </c>
      <c r="K92" s="87"/>
      <c r="L92" s="31"/>
    </row>
    <row r="93" spans="2:12" s="1" customFormat="1" ht="10.35" customHeight="1">
      <c r="B93" s="31"/>
      <c r="L93" s="31"/>
    </row>
    <row r="94" spans="2:47" s="1" customFormat="1" ht="22.9" customHeight="1">
      <c r="B94" s="31"/>
      <c r="C94" s="97" t="s">
        <v>84</v>
      </c>
      <c r="J94" s="65">
        <f>J124</f>
        <v>0</v>
      </c>
      <c r="L94" s="31"/>
      <c r="AU94" s="16" t="s">
        <v>85</v>
      </c>
    </row>
    <row r="95" spans="2:12" s="8" customFormat="1" ht="24.95" customHeight="1">
      <c r="B95" s="98"/>
      <c r="D95" s="99" t="s">
        <v>86</v>
      </c>
      <c r="E95" s="100"/>
      <c r="F95" s="100"/>
      <c r="G95" s="100"/>
      <c r="H95" s="100"/>
      <c r="I95" s="100"/>
      <c r="J95" s="101">
        <f>J125</f>
        <v>0</v>
      </c>
      <c r="L95" s="98"/>
    </row>
    <row r="96" spans="2:12" s="9" customFormat="1" ht="19.9" customHeight="1">
      <c r="B96" s="102"/>
      <c r="D96" s="103" t="s">
        <v>87</v>
      </c>
      <c r="E96" s="104"/>
      <c r="F96" s="104"/>
      <c r="G96" s="104"/>
      <c r="H96" s="104"/>
      <c r="I96" s="104"/>
      <c r="J96" s="105">
        <f>J126</f>
        <v>0</v>
      </c>
      <c r="L96" s="102"/>
    </row>
    <row r="97" spans="2:12" s="9" customFormat="1" ht="19.9" customHeight="1">
      <c r="B97" s="102"/>
      <c r="D97" s="103" t="s">
        <v>88</v>
      </c>
      <c r="E97" s="104"/>
      <c r="F97" s="104"/>
      <c r="G97" s="104"/>
      <c r="H97" s="104"/>
      <c r="I97" s="104"/>
      <c r="J97" s="105">
        <f>J146</f>
        <v>0</v>
      </c>
      <c r="L97" s="102"/>
    </row>
    <row r="98" spans="2:12" s="9" customFormat="1" ht="19.9" customHeight="1">
      <c r="B98" s="102"/>
      <c r="D98" s="103" t="s">
        <v>89</v>
      </c>
      <c r="E98" s="104"/>
      <c r="F98" s="104"/>
      <c r="G98" s="104"/>
      <c r="H98" s="104"/>
      <c r="I98" s="104"/>
      <c r="J98" s="105">
        <f>J165</f>
        <v>0</v>
      </c>
      <c r="L98" s="102"/>
    </row>
    <row r="99" spans="2:12" s="9" customFormat="1" ht="19.9" customHeight="1">
      <c r="B99" s="102"/>
      <c r="D99" s="103" t="s">
        <v>90</v>
      </c>
      <c r="E99" s="104"/>
      <c r="F99" s="104"/>
      <c r="G99" s="104"/>
      <c r="H99" s="104"/>
      <c r="I99" s="104"/>
      <c r="J99" s="105">
        <f>J173</f>
        <v>0</v>
      </c>
      <c r="L99" s="102"/>
    </row>
    <row r="100" spans="2:12" s="9" customFormat="1" ht="19.9" customHeight="1">
      <c r="B100" s="102"/>
      <c r="D100" s="103" t="s">
        <v>91</v>
      </c>
      <c r="E100" s="104"/>
      <c r="F100" s="104"/>
      <c r="G100" s="104"/>
      <c r="H100" s="104"/>
      <c r="I100" s="104"/>
      <c r="J100" s="105">
        <f>J178</f>
        <v>0</v>
      </c>
      <c r="L100" s="102"/>
    </row>
    <row r="101" spans="2:12" s="8" customFormat="1" ht="24.95" customHeight="1">
      <c r="B101" s="98"/>
      <c r="D101" s="99" t="s">
        <v>92</v>
      </c>
      <c r="E101" s="100"/>
      <c r="F101" s="100"/>
      <c r="G101" s="100"/>
      <c r="H101" s="100"/>
      <c r="I101" s="100"/>
      <c r="J101" s="101">
        <f>J180</f>
        <v>0</v>
      </c>
      <c r="L101" s="98"/>
    </row>
    <row r="102" spans="2:12" s="9" customFormat="1" ht="19.9" customHeight="1">
      <c r="B102" s="102"/>
      <c r="D102" s="103" t="s">
        <v>93</v>
      </c>
      <c r="E102" s="104"/>
      <c r="F102" s="104"/>
      <c r="G102" s="104"/>
      <c r="H102" s="104"/>
      <c r="I102" s="104"/>
      <c r="J102" s="105">
        <f>J181</f>
        <v>0</v>
      </c>
      <c r="L102" s="102"/>
    </row>
    <row r="103" spans="2:12" s="9" customFormat="1" ht="19.9" customHeight="1">
      <c r="B103" s="102"/>
      <c r="D103" s="103" t="s">
        <v>94</v>
      </c>
      <c r="E103" s="104"/>
      <c r="F103" s="104"/>
      <c r="G103" s="104"/>
      <c r="H103" s="104"/>
      <c r="I103" s="104"/>
      <c r="J103" s="105">
        <f>J200</f>
        <v>0</v>
      </c>
      <c r="L103" s="102"/>
    </row>
    <row r="104" spans="2:12" s="8" customFormat="1" ht="24.95" customHeight="1">
      <c r="B104" s="98"/>
      <c r="D104" s="99" t="s">
        <v>95</v>
      </c>
      <c r="E104" s="100"/>
      <c r="F104" s="100"/>
      <c r="G104" s="100"/>
      <c r="H104" s="100"/>
      <c r="I104" s="100"/>
      <c r="J104" s="101">
        <f>J206</f>
        <v>0</v>
      </c>
      <c r="L104" s="98"/>
    </row>
    <row r="105" spans="2:12" s="9" customFormat="1" ht="19.9" customHeight="1">
      <c r="B105" s="102"/>
      <c r="D105" s="103" t="s">
        <v>96</v>
      </c>
      <c r="E105" s="104"/>
      <c r="F105" s="104"/>
      <c r="G105" s="104"/>
      <c r="H105" s="104"/>
      <c r="I105" s="104"/>
      <c r="J105" s="105">
        <f>J207</f>
        <v>0</v>
      </c>
      <c r="L105" s="102"/>
    </row>
    <row r="106" spans="2:12" s="9" customFormat="1" ht="19.9" customHeight="1">
      <c r="B106" s="102"/>
      <c r="D106" s="103" t="s">
        <v>97</v>
      </c>
      <c r="E106" s="104"/>
      <c r="F106" s="104"/>
      <c r="G106" s="104"/>
      <c r="H106" s="104"/>
      <c r="I106" s="104"/>
      <c r="J106" s="105">
        <f>J209</f>
        <v>0</v>
      </c>
      <c r="L106" s="102"/>
    </row>
    <row r="107" spans="2:12" s="1" customFormat="1" ht="21.75" customHeight="1">
      <c r="B107" s="31"/>
      <c r="L107" s="31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1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1"/>
    </row>
    <row r="113" spans="2:12" s="1" customFormat="1" ht="24.95" customHeight="1">
      <c r="B113" s="31"/>
      <c r="C113" s="20" t="s">
        <v>98</v>
      </c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16</v>
      </c>
      <c r="L115" s="31"/>
    </row>
    <row r="116" spans="2:12" s="1" customFormat="1" ht="16.5" customHeight="1">
      <c r="B116" s="31"/>
      <c r="E116" s="190" t="str">
        <f>E7</f>
        <v>Amfiteáter Litvínov</v>
      </c>
      <c r="F116" s="217"/>
      <c r="G116" s="217"/>
      <c r="H116" s="217"/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20</v>
      </c>
      <c r="F118" s="24" t="str">
        <f>F10</f>
        <v xml:space="preserve"> </v>
      </c>
      <c r="I118" s="26" t="s">
        <v>22</v>
      </c>
      <c r="J118" s="51">
        <f>IF(J10="","",J10)</f>
        <v>2024</v>
      </c>
      <c r="L118" s="31"/>
    </row>
    <row r="119" spans="2:12" s="1" customFormat="1" ht="6.95" customHeight="1">
      <c r="B119" s="31"/>
      <c r="L119" s="31"/>
    </row>
    <row r="120" spans="2:12" s="1" customFormat="1" ht="15.2" customHeight="1">
      <c r="B120" s="31"/>
      <c r="C120" s="26" t="s">
        <v>23</v>
      </c>
      <c r="F120" s="24" t="str">
        <f>E13</f>
        <v xml:space="preserve"> </v>
      </c>
      <c r="I120" s="26" t="s">
        <v>28</v>
      </c>
      <c r="J120" s="29" t="str">
        <f>E19</f>
        <v xml:space="preserve"> </v>
      </c>
      <c r="L120" s="31"/>
    </row>
    <row r="121" spans="2:12" s="1" customFormat="1" ht="15.2" customHeight="1">
      <c r="B121" s="31"/>
      <c r="C121" s="26" t="s">
        <v>26</v>
      </c>
      <c r="F121" s="24" t="str">
        <f>IF(E16="","",E16)</f>
        <v>Vyplň údaj</v>
      </c>
      <c r="I121" s="26" t="s">
        <v>30</v>
      </c>
      <c r="J121" s="29" t="str">
        <f>E22</f>
        <v xml:space="preserve"> </v>
      </c>
      <c r="L121" s="31"/>
    </row>
    <row r="122" spans="2:12" s="1" customFormat="1" ht="10.35" customHeight="1">
      <c r="B122" s="31"/>
      <c r="L122" s="31"/>
    </row>
    <row r="123" spans="2:20" s="10" customFormat="1" ht="29.25" customHeight="1">
      <c r="B123" s="106"/>
      <c r="C123" s="107" t="s">
        <v>99</v>
      </c>
      <c r="D123" s="108" t="s">
        <v>57</v>
      </c>
      <c r="E123" s="108" t="s">
        <v>53</v>
      </c>
      <c r="F123" s="108" t="s">
        <v>54</v>
      </c>
      <c r="G123" s="108" t="s">
        <v>100</v>
      </c>
      <c r="H123" s="108" t="s">
        <v>101</v>
      </c>
      <c r="I123" s="108" t="s">
        <v>102</v>
      </c>
      <c r="J123" s="109" t="s">
        <v>83</v>
      </c>
      <c r="K123" s="110" t="s">
        <v>103</v>
      </c>
      <c r="L123" s="106"/>
      <c r="M123" s="58" t="s">
        <v>1</v>
      </c>
      <c r="N123" s="59" t="s">
        <v>36</v>
      </c>
      <c r="O123" s="59" t="s">
        <v>104</v>
      </c>
      <c r="P123" s="59" t="s">
        <v>105</v>
      </c>
      <c r="Q123" s="59" t="s">
        <v>106</v>
      </c>
      <c r="R123" s="59" t="s">
        <v>107</v>
      </c>
      <c r="S123" s="59" t="s">
        <v>108</v>
      </c>
      <c r="T123" s="60" t="s">
        <v>109</v>
      </c>
    </row>
    <row r="124" spans="2:63" s="1" customFormat="1" ht="22.9" customHeight="1">
      <c r="B124" s="31"/>
      <c r="C124" s="63" t="s">
        <v>110</v>
      </c>
      <c r="J124" s="111">
        <f>BK124</f>
        <v>0</v>
      </c>
      <c r="L124" s="31"/>
      <c r="M124" s="61"/>
      <c r="N124" s="52"/>
      <c r="O124" s="52"/>
      <c r="P124" s="112">
        <f>P125+P180+P206</f>
        <v>0</v>
      </c>
      <c r="Q124" s="52"/>
      <c r="R124" s="112">
        <f>R125+R180+R206</f>
        <v>35.4061427</v>
      </c>
      <c r="S124" s="52"/>
      <c r="T124" s="113">
        <f>T125+T180+T206</f>
        <v>0</v>
      </c>
      <c r="AT124" s="16" t="s">
        <v>71</v>
      </c>
      <c r="AU124" s="16" t="s">
        <v>85</v>
      </c>
      <c r="BK124" s="114">
        <f>BK125+BK180+BK206</f>
        <v>0</v>
      </c>
    </row>
    <row r="125" spans="2:63" s="11" customFormat="1" ht="25.9" customHeight="1">
      <c r="B125" s="115"/>
      <c r="D125" s="116" t="s">
        <v>71</v>
      </c>
      <c r="E125" s="117" t="s">
        <v>111</v>
      </c>
      <c r="F125" s="117" t="s">
        <v>112</v>
      </c>
      <c r="I125" s="118"/>
      <c r="J125" s="119">
        <f>BK125</f>
        <v>0</v>
      </c>
      <c r="L125" s="115"/>
      <c r="M125" s="120"/>
      <c r="P125" s="121">
        <f>P126+P146+P165+P173+P178</f>
        <v>0</v>
      </c>
      <c r="R125" s="121">
        <f>R126+R146+R165+R173+R178</f>
        <v>35.2538437</v>
      </c>
      <c r="T125" s="122">
        <f>T126+T146+T165+T173+T178</f>
        <v>0</v>
      </c>
      <c r="AR125" s="116" t="s">
        <v>77</v>
      </c>
      <c r="AT125" s="123" t="s">
        <v>71</v>
      </c>
      <c r="AU125" s="123" t="s">
        <v>72</v>
      </c>
      <c r="AY125" s="116" t="s">
        <v>113</v>
      </c>
      <c r="BK125" s="124">
        <f>BK126+BK146+BK165+BK173+BK178</f>
        <v>0</v>
      </c>
    </row>
    <row r="126" spans="2:63" s="11" customFormat="1" ht="22.9" customHeight="1">
      <c r="B126" s="115"/>
      <c r="D126" s="116" t="s">
        <v>71</v>
      </c>
      <c r="E126" s="125" t="s">
        <v>77</v>
      </c>
      <c r="F126" s="125" t="s">
        <v>114</v>
      </c>
      <c r="I126" s="118"/>
      <c r="J126" s="126">
        <f>BK126</f>
        <v>0</v>
      </c>
      <c r="L126" s="115"/>
      <c r="M126" s="120"/>
      <c r="P126" s="121">
        <f>SUM(P127:P145)</f>
        <v>0</v>
      </c>
      <c r="R126" s="121">
        <f>SUM(R127:R145)</f>
        <v>0.0032</v>
      </c>
      <c r="T126" s="122">
        <f>SUM(T127:T145)</f>
        <v>0</v>
      </c>
      <c r="AR126" s="116" t="s">
        <v>77</v>
      </c>
      <c r="AT126" s="123" t="s">
        <v>71</v>
      </c>
      <c r="AU126" s="123" t="s">
        <v>77</v>
      </c>
      <c r="AY126" s="116" t="s">
        <v>113</v>
      </c>
      <c r="BK126" s="124">
        <f>SUM(BK127:BK145)</f>
        <v>0</v>
      </c>
    </row>
    <row r="127" spans="2:65" s="1" customFormat="1" ht="33" customHeight="1">
      <c r="B127" s="31"/>
      <c r="C127" s="127" t="s">
        <v>77</v>
      </c>
      <c r="D127" s="127" t="s">
        <v>115</v>
      </c>
      <c r="E127" s="128" t="s">
        <v>116</v>
      </c>
      <c r="F127" s="129" t="s">
        <v>117</v>
      </c>
      <c r="G127" s="130" t="s">
        <v>118</v>
      </c>
      <c r="H127" s="131">
        <v>26.549</v>
      </c>
      <c r="I127" s="132">
        <v>0</v>
      </c>
      <c r="J127" s="133">
        <f>ROUND(I127*H127,2)</f>
        <v>0</v>
      </c>
      <c r="K127" s="134"/>
      <c r="L127" s="31"/>
      <c r="M127" s="135" t="s">
        <v>1</v>
      </c>
      <c r="N127" s="136" t="s">
        <v>37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119</v>
      </c>
      <c r="AT127" s="139" t="s">
        <v>115</v>
      </c>
      <c r="AU127" s="139" t="s">
        <v>79</v>
      </c>
      <c r="AY127" s="16" t="s">
        <v>113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6" t="s">
        <v>77</v>
      </c>
      <c r="BK127" s="140">
        <f>ROUND(I127*H127,2)</f>
        <v>0</v>
      </c>
      <c r="BL127" s="16" t="s">
        <v>119</v>
      </c>
      <c r="BM127" s="139" t="s">
        <v>120</v>
      </c>
    </row>
    <row r="128" spans="2:65" s="1" customFormat="1" ht="24.2" customHeight="1">
      <c r="B128" s="31"/>
      <c r="C128" s="127" t="s">
        <v>79</v>
      </c>
      <c r="D128" s="127" t="s">
        <v>115</v>
      </c>
      <c r="E128" s="128" t="s">
        <v>121</v>
      </c>
      <c r="F128" s="129" t="s">
        <v>122</v>
      </c>
      <c r="G128" s="130" t="s">
        <v>118</v>
      </c>
      <c r="H128" s="131">
        <v>2</v>
      </c>
      <c r="I128" s="132">
        <v>0</v>
      </c>
      <c r="J128" s="133">
        <f>ROUND(I128*H128,2)</f>
        <v>0</v>
      </c>
      <c r="K128" s="134"/>
      <c r="L128" s="31"/>
      <c r="M128" s="135" t="s">
        <v>1</v>
      </c>
      <c r="N128" s="136" t="s">
        <v>37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119</v>
      </c>
      <c r="AT128" s="139" t="s">
        <v>115</v>
      </c>
      <c r="AU128" s="139" t="s">
        <v>79</v>
      </c>
      <c r="AY128" s="16" t="s">
        <v>113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6" t="s">
        <v>77</v>
      </c>
      <c r="BK128" s="140">
        <f>ROUND(I128*H128,2)</f>
        <v>0</v>
      </c>
      <c r="BL128" s="16" t="s">
        <v>119</v>
      </c>
      <c r="BM128" s="139" t="s">
        <v>123</v>
      </c>
    </row>
    <row r="129" spans="2:51" s="12" customFormat="1" ht="12">
      <c r="B129" s="141"/>
      <c r="D129" s="142" t="s">
        <v>124</v>
      </c>
      <c r="E129" s="143" t="s">
        <v>1</v>
      </c>
      <c r="F129" s="144" t="s">
        <v>125</v>
      </c>
      <c r="H129" s="143" t="s">
        <v>1</v>
      </c>
      <c r="I129" s="145"/>
      <c r="L129" s="141"/>
      <c r="M129" s="146"/>
      <c r="T129" s="147"/>
      <c r="AT129" s="143" t="s">
        <v>124</v>
      </c>
      <c r="AU129" s="143" t="s">
        <v>79</v>
      </c>
      <c r="AV129" s="12" t="s">
        <v>77</v>
      </c>
      <c r="AW129" s="12" t="s">
        <v>29</v>
      </c>
      <c r="AX129" s="12" t="s">
        <v>72</v>
      </c>
      <c r="AY129" s="143" t="s">
        <v>113</v>
      </c>
    </row>
    <row r="130" spans="2:51" s="13" customFormat="1" ht="12">
      <c r="B130" s="148"/>
      <c r="D130" s="142" t="s">
        <v>124</v>
      </c>
      <c r="E130" s="149" t="s">
        <v>1</v>
      </c>
      <c r="F130" s="150" t="s">
        <v>126</v>
      </c>
      <c r="H130" s="151">
        <v>2</v>
      </c>
      <c r="I130" s="152"/>
      <c r="L130" s="148"/>
      <c r="M130" s="153"/>
      <c r="T130" s="154"/>
      <c r="AT130" s="149" t="s">
        <v>124</v>
      </c>
      <c r="AU130" s="149" t="s">
        <v>79</v>
      </c>
      <c r="AV130" s="13" t="s">
        <v>79</v>
      </c>
      <c r="AW130" s="13" t="s">
        <v>29</v>
      </c>
      <c r="AX130" s="13" t="s">
        <v>77</v>
      </c>
      <c r="AY130" s="149" t="s">
        <v>113</v>
      </c>
    </row>
    <row r="131" spans="2:65" s="1" customFormat="1" ht="33" customHeight="1">
      <c r="B131" s="31"/>
      <c r="C131" s="127" t="s">
        <v>127</v>
      </c>
      <c r="D131" s="127" t="s">
        <v>115</v>
      </c>
      <c r="E131" s="128" t="s">
        <v>128</v>
      </c>
      <c r="F131" s="129" t="s">
        <v>129</v>
      </c>
      <c r="G131" s="130" t="s">
        <v>118</v>
      </c>
      <c r="H131" s="131">
        <v>6.864</v>
      </c>
      <c r="I131" s="132">
        <v>0</v>
      </c>
      <c r="J131" s="133">
        <f>ROUND(I131*H131,2)</f>
        <v>0</v>
      </c>
      <c r="K131" s="134"/>
      <c r="L131" s="31"/>
      <c r="M131" s="135" t="s">
        <v>1</v>
      </c>
      <c r="N131" s="136" t="s">
        <v>37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119</v>
      </c>
      <c r="AT131" s="139" t="s">
        <v>115</v>
      </c>
      <c r="AU131" s="139" t="s">
        <v>79</v>
      </c>
      <c r="AY131" s="16" t="s">
        <v>113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6" t="s">
        <v>77</v>
      </c>
      <c r="BK131" s="140">
        <f>ROUND(I131*H131,2)</f>
        <v>0</v>
      </c>
      <c r="BL131" s="16" t="s">
        <v>119</v>
      </c>
      <c r="BM131" s="139" t="s">
        <v>130</v>
      </c>
    </row>
    <row r="132" spans="2:51" s="12" customFormat="1" ht="12">
      <c r="B132" s="141"/>
      <c r="D132" s="142" t="s">
        <v>124</v>
      </c>
      <c r="E132" s="143" t="s">
        <v>1</v>
      </c>
      <c r="F132" s="144" t="s">
        <v>131</v>
      </c>
      <c r="H132" s="143" t="s">
        <v>1</v>
      </c>
      <c r="I132" s="145"/>
      <c r="L132" s="141"/>
      <c r="M132" s="146"/>
      <c r="T132" s="147"/>
      <c r="AT132" s="143" t="s">
        <v>124</v>
      </c>
      <c r="AU132" s="143" t="s">
        <v>79</v>
      </c>
      <c r="AV132" s="12" t="s">
        <v>77</v>
      </c>
      <c r="AW132" s="12" t="s">
        <v>29</v>
      </c>
      <c r="AX132" s="12" t="s">
        <v>72</v>
      </c>
      <c r="AY132" s="143" t="s">
        <v>113</v>
      </c>
    </row>
    <row r="133" spans="2:51" s="13" customFormat="1" ht="12">
      <c r="B133" s="148"/>
      <c r="D133" s="142" t="s">
        <v>124</v>
      </c>
      <c r="E133" s="149" t="s">
        <v>1</v>
      </c>
      <c r="F133" s="150" t="s">
        <v>132</v>
      </c>
      <c r="H133" s="151">
        <v>2.304</v>
      </c>
      <c r="I133" s="152"/>
      <c r="L133" s="148"/>
      <c r="M133" s="153"/>
      <c r="T133" s="154"/>
      <c r="AT133" s="149" t="s">
        <v>124</v>
      </c>
      <c r="AU133" s="149" t="s">
        <v>79</v>
      </c>
      <c r="AV133" s="13" t="s">
        <v>79</v>
      </c>
      <c r="AW133" s="13" t="s">
        <v>29</v>
      </c>
      <c r="AX133" s="13" t="s">
        <v>72</v>
      </c>
      <c r="AY133" s="149" t="s">
        <v>113</v>
      </c>
    </row>
    <row r="134" spans="2:51" s="12" customFormat="1" ht="12">
      <c r="B134" s="141"/>
      <c r="D134" s="142" t="s">
        <v>124</v>
      </c>
      <c r="E134" s="143" t="s">
        <v>1</v>
      </c>
      <c r="F134" s="144" t="s">
        <v>133</v>
      </c>
      <c r="H134" s="143" t="s">
        <v>1</v>
      </c>
      <c r="I134" s="145"/>
      <c r="L134" s="141"/>
      <c r="M134" s="146"/>
      <c r="T134" s="147"/>
      <c r="AT134" s="143" t="s">
        <v>124</v>
      </c>
      <c r="AU134" s="143" t="s">
        <v>79</v>
      </c>
      <c r="AV134" s="12" t="s">
        <v>77</v>
      </c>
      <c r="AW134" s="12" t="s">
        <v>29</v>
      </c>
      <c r="AX134" s="12" t="s">
        <v>72</v>
      </c>
      <c r="AY134" s="143" t="s">
        <v>113</v>
      </c>
    </row>
    <row r="135" spans="2:51" s="13" customFormat="1" ht="12">
      <c r="B135" s="148"/>
      <c r="D135" s="142" t="s">
        <v>124</v>
      </c>
      <c r="E135" s="149" t="s">
        <v>1</v>
      </c>
      <c r="F135" s="150" t="s">
        <v>134</v>
      </c>
      <c r="H135" s="151">
        <v>4.56</v>
      </c>
      <c r="I135" s="152"/>
      <c r="L135" s="148"/>
      <c r="M135" s="153"/>
      <c r="T135" s="154"/>
      <c r="AT135" s="149" t="s">
        <v>124</v>
      </c>
      <c r="AU135" s="149" t="s">
        <v>79</v>
      </c>
      <c r="AV135" s="13" t="s">
        <v>79</v>
      </c>
      <c r="AW135" s="13" t="s">
        <v>29</v>
      </c>
      <c r="AX135" s="13" t="s">
        <v>72</v>
      </c>
      <c r="AY135" s="149" t="s">
        <v>113</v>
      </c>
    </row>
    <row r="136" spans="2:51" s="14" customFormat="1" ht="12">
      <c r="B136" s="155"/>
      <c r="D136" s="142" t="s">
        <v>124</v>
      </c>
      <c r="E136" s="156" t="s">
        <v>1</v>
      </c>
      <c r="F136" s="157" t="s">
        <v>135</v>
      </c>
      <c r="H136" s="158">
        <v>6.863999999999999</v>
      </c>
      <c r="I136" s="159"/>
      <c r="L136" s="155"/>
      <c r="M136" s="160"/>
      <c r="T136" s="161"/>
      <c r="AT136" s="156" t="s">
        <v>124</v>
      </c>
      <c r="AU136" s="156" t="s">
        <v>79</v>
      </c>
      <c r="AV136" s="14" t="s">
        <v>119</v>
      </c>
      <c r="AW136" s="14" t="s">
        <v>29</v>
      </c>
      <c r="AX136" s="14" t="s">
        <v>77</v>
      </c>
      <c r="AY136" s="156" t="s">
        <v>113</v>
      </c>
    </row>
    <row r="137" spans="2:65" s="1" customFormat="1" ht="33" customHeight="1">
      <c r="B137" s="31"/>
      <c r="C137" s="127" t="s">
        <v>119</v>
      </c>
      <c r="D137" s="127" t="s">
        <v>115</v>
      </c>
      <c r="E137" s="128" t="s">
        <v>136</v>
      </c>
      <c r="F137" s="129" t="s">
        <v>137</v>
      </c>
      <c r="G137" s="130" t="s">
        <v>118</v>
      </c>
      <c r="H137" s="131">
        <v>6.864</v>
      </c>
      <c r="I137" s="132">
        <v>0</v>
      </c>
      <c r="J137" s="133">
        <f>ROUND(I137*H137,2)</f>
        <v>0</v>
      </c>
      <c r="K137" s="134"/>
      <c r="L137" s="31"/>
      <c r="M137" s="135" t="s">
        <v>1</v>
      </c>
      <c r="N137" s="136" t="s">
        <v>37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119</v>
      </c>
      <c r="AT137" s="139" t="s">
        <v>115</v>
      </c>
      <c r="AU137" s="139" t="s">
        <v>79</v>
      </c>
      <c r="AY137" s="16" t="s">
        <v>113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6" t="s">
        <v>77</v>
      </c>
      <c r="BK137" s="140">
        <f>ROUND(I137*H137,2)</f>
        <v>0</v>
      </c>
      <c r="BL137" s="16" t="s">
        <v>119</v>
      </c>
      <c r="BM137" s="139" t="s">
        <v>138</v>
      </c>
    </row>
    <row r="138" spans="2:65" s="1" customFormat="1" ht="37.9" customHeight="1">
      <c r="B138" s="31"/>
      <c r="C138" s="127" t="s">
        <v>139</v>
      </c>
      <c r="D138" s="127" t="s">
        <v>115</v>
      </c>
      <c r="E138" s="128" t="s">
        <v>140</v>
      </c>
      <c r="F138" s="129" t="s">
        <v>141</v>
      </c>
      <c r="G138" s="130" t="s">
        <v>118</v>
      </c>
      <c r="H138" s="131">
        <v>6.864</v>
      </c>
      <c r="I138" s="132">
        <v>0</v>
      </c>
      <c r="J138" s="133">
        <f>ROUND(I138*H138,2)</f>
        <v>0</v>
      </c>
      <c r="K138" s="134"/>
      <c r="L138" s="31"/>
      <c r="M138" s="135" t="s">
        <v>1</v>
      </c>
      <c r="N138" s="136" t="s">
        <v>37</v>
      </c>
      <c r="P138" s="137">
        <f>O138*H138</f>
        <v>0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119</v>
      </c>
      <c r="AT138" s="139" t="s">
        <v>115</v>
      </c>
      <c r="AU138" s="139" t="s">
        <v>79</v>
      </c>
      <c r="AY138" s="16" t="s">
        <v>113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6" t="s">
        <v>77</v>
      </c>
      <c r="BK138" s="140">
        <f>ROUND(I138*H138,2)</f>
        <v>0</v>
      </c>
      <c r="BL138" s="16" t="s">
        <v>119</v>
      </c>
      <c r="BM138" s="139" t="s">
        <v>142</v>
      </c>
    </row>
    <row r="139" spans="2:65" s="1" customFormat="1" ht="37.9" customHeight="1">
      <c r="B139" s="31"/>
      <c r="C139" s="127" t="s">
        <v>143</v>
      </c>
      <c r="D139" s="127" t="s">
        <v>115</v>
      </c>
      <c r="E139" s="128" t="s">
        <v>144</v>
      </c>
      <c r="F139" s="129" t="s">
        <v>145</v>
      </c>
      <c r="G139" s="130" t="s">
        <v>118</v>
      </c>
      <c r="H139" s="131">
        <v>28.549</v>
      </c>
      <c r="I139" s="132">
        <v>0</v>
      </c>
      <c r="J139" s="133">
        <f>ROUND(I139*H139,2)</f>
        <v>0</v>
      </c>
      <c r="K139" s="134"/>
      <c r="L139" s="31"/>
      <c r="M139" s="135" t="s">
        <v>1</v>
      </c>
      <c r="N139" s="136" t="s">
        <v>37</v>
      </c>
      <c r="P139" s="137">
        <f>O139*H139</f>
        <v>0</v>
      </c>
      <c r="Q139" s="137">
        <v>0</v>
      </c>
      <c r="R139" s="137">
        <f>Q139*H139</f>
        <v>0</v>
      </c>
      <c r="S139" s="137">
        <v>0</v>
      </c>
      <c r="T139" s="138">
        <f>S139*H139</f>
        <v>0</v>
      </c>
      <c r="AR139" s="139" t="s">
        <v>119</v>
      </c>
      <c r="AT139" s="139" t="s">
        <v>115</v>
      </c>
      <c r="AU139" s="139" t="s">
        <v>79</v>
      </c>
      <c r="AY139" s="16" t="s">
        <v>113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6" t="s">
        <v>77</v>
      </c>
      <c r="BK139" s="140">
        <f>ROUND(I139*H139,2)</f>
        <v>0</v>
      </c>
      <c r="BL139" s="16" t="s">
        <v>119</v>
      </c>
      <c r="BM139" s="139" t="s">
        <v>146</v>
      </c>
    </row>
    <row r="140" spans="2:51" s="13" customFormat="1" ht="12">
      <c r="B140" s="148"/>
      <c r="D140" s="142" t="s">
        <v>124</v>
      </c>
      <c r="E140" s="149" t="s">
        <v>1</v>
      </c>
      <c r="F140" s="150" t="s">
        <v>147</v>
      </c>
      <c r="H140" s="151">
        <v>28.549</v>
      </c>
      <c r="I140" s="152"/>
      <c r="L140" s="148"/>
      <c r="M140" s="153"/>
      <c r="T140" s="154"/>
      <c r="AT140" s="149" t="s">
        <v>124</v>
      </c>
      <c r="AU140" s="149" t="s">
        <v>79</v>
      </c>
      <c r="AV140" s="13" t="s">
        <v>79</v>
      </c>
      <c r="AW140" s="13" t="s">
        <v>29</v>
      </c>
      <c r="AX140" s="13" t="s">
        <v>77</v>
      </c>
      <c r="AY140" s="149" t="s">
        <v>113</v>
      </c>
    </row>
    <row r="141" spans="2:65" s="1" customFormat="1" ht="24.2" customHeight="1">
      <c r="B141" s="31"/>
      <c r="C141" s="127" t="s">
        <v>148</v>
      </c>
      <c r="D141" s="127" t="s">
        <v>115</v>
      </c>
      <c r="E141" s="128" t="s">
        <v>149</v>
      </c>
      <c r="F141" s="129" t="s">
        <v>150</v>
      </c>
      <c r="G141" s="130" t="s">
        <v>118</v>
      </c>
      <c r="H141" s="131">
        <v>22.903</v>
      </c>
      <c r="I141" s="132">
        <v>0</v>
      </c>
      <c r="J141" s="133">
        <f>ROUND(I141*H141,2)</f>
        <v>0</v>
      </c>
      <c r="K141" s="134"/>
      <c r="L141" s="31"/>
      <c r="M141" s="135" t="s">
        <v>1</v>
      </c>
      <c r="N141" s="136" t="s">
        <v>37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119</v>
      </c>
      <c r="AT141" s="139" t="s">
        <v>115</v>
      </c>
      <c r="AU141" s="139" t="s">
        <v>79</v>
      </c>
      <c r="AY141" s="16" t="s">
        <v>113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6" t="s">
        <v>77</v>
      </c>
      <c r="BK141" s="140">
        <f>ROUND(I141*H141,2)</f>
        <v>0</v>
      </c>
      <c r="BL141" s="16" t="s">
        <v>119</v>
      </c>
      <c r="BM141" s="139" t="s">
        <v>151</v>
      </c>
    </row>
    <row r="142" spans="2:65" s="1" customFormat="1" ht="24.2" customHeight="1">
      <c r="B142" s="31"/>
      <c r="C142" s="127" t="s">
        <v>152</v>
      </c>
      <c r="D142" s="127" t="s">
        <v>115</v>
      </c>
      <c r="E142" s="128" t="s">
        <v>153</v>
      </c>
      <c r="F142" s="129" t="s">
        <v>154</v>
      </c>
      <c r="G142" s="130" t="s">
        <v>155</v>
      </c>
      <c r="H142" s="131">
        <v>160</v>
      </c>
      <c r="I142" s="132">
        <v>0</v>
      </c>
      <c r="J142" s="133">
        <f>ROUND(I142*H142,2)</f>
        <v>0</v>
      </c>
      <c r="K142" s="134"/>
      <c r="L142" s="31"/>
      <c r="M142" s="135" t="s">
        <v>1</v>
      </c>
      <c r="N142" s="136" t="s">
        <v>37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119</v>
      </c>
      <c r="AT142" s="139" t="s">
        <v>115</v>
      </c>
      <c r="AU142" s="139" t="s">
        <v>79</v>
      </c>
      <c r="AY142" s="16" t="s">
        <v>113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6" t="s">
        <v>77</v>
      </c>
      <c r="BK142" s="140">
        <f>ROUND(I142*H142,2)</f>
        <v>0</v>
      </c>
      <c r="BL142" s="16" t="s">
        <v>119</v>
      </c>
      <c r="BM142" s="139" t="s">
        <v>156</v>
      </c>
    </row>
    <row r="143" spans="2:65" s="1" customFormat="1" ht="16.5" customHeight="1">
      <c r="B143" s="31"/>
      <c r="C143" s="162" t="s">
        <v>157</v>
      </c>
      <c r="D143" s="162" t="s">
        <v>158</v>
      </c>
      <c r="E143" s="163" t="s">
        <v>159</v>
      </c>
      <c r="F143" s="164" t="s">
        <v>160</v>
      </c>
      <c r="G143" s="165" t="s">
        <v>161</v>
      </c>
      <c r="H143" s="166">
        <v>3.2</v>
      </c>
      <c r="I143" s="167">
        <v>0</v>
      </c>
      <c r="J143" s="168">
        <f>ROUND(I143*H143,2)</f>
        <v>0</v>
      </c>
      <c r="K143" s="169"/>
      <c r="L143" s="170"/>
      <c r="M143" s="171" t="s">
        <v>1</v>
      </c>
      <c r="N143" s="172" t="s">
        <v>37</v>
      </c>
      <c r="P143" s="137">
        <f>O143*H143</f>
        <v>0</v>
      </c>
      <c r="Q143" s="137">
        <v>0.001</v>
      </c>
      <c r="R143" s="137">
        <f>Q143*H143</f>
        <v>0.0032</v>
      </c>
      <c r="S143" s="137">
        <v>0</v>
      </c>
      <c r="T143" s="138">
        <f>S143*H143</f>
        <v>0</v>
      </c>
      <c r="AR143" s="139" t="s">
        <v>152</v>
      </c>
      <c r="AT143" s="139" t="s">
        <v>158</v>
      </c>
      <c r="AU143" s="139" t="s">
        <v>79</v>
      </c>
      <c r="AY143" s="16" t="s">
        <v>113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6" t="s">
        <v>77</v>
      </c>
      <c r="BK143" s="140">
        <f>ROUND(I143*H143,2)</f>
        <v>0</v>
      </c>
      <c r="BL143" s="16" t="s">
        <v>119</v>
      </c>
      <c r="BM143" s="139" t="s">
        <v>162</v>
      </c>
    </row>
    <row r="144" spans="2:51" s="13" customFormat="1" ht="12">
      <c r="B144" s="148"/>
      <c r="D144" s="142" t="s">
        <v>124</v>
      </c>
      <c r="F144" s="150" t="s">
        <v>163</v>
      </c>
      <c r="H144" s="151">
        <v>3.2</v>
      </c>
      <c r="I144" s="152"/>
      <c r="L144" s="148"/>
      <c r="M144" s="153"/>
      <c r="T144" s="154"/>
      <c r="AT144" s="149" t="s">
        <v>124</v>
      </c>
      <c r="AU144" s="149" t="s">
        <v>79</v>
      </c>
      <c r="AV144" s="13" t="s">
        <v>79</v>
      </c>
      <c r="AW144" s="13" t="s">
        <v>4</v>
      </c>
      <c r="AX144" s="13" t="s">
        <v>77</v>
      </c>
      <c r="AY144" s="149" t="s">
        <v>113</v>
      </c>
    </row>
    <row r="145" spans="2:65" s="1" customFormat="1" ht="24.2" customHeight="1">
      <c r="B145" s="31"/>
      <c r="C145" s="127" t="s">
        <v>164</v>
      </c>
      <c r="D145" s="127" t="s">
        <v>115</v>
      </c>
      <c r="E145" s="128" t="s">
        <v>165</v>
      </c>
      <c r="F145" s="129" t="s">
        <v>166</v>
      </c>
      <c r="G145" s="130" t="s">
        <v>155</v>
      </c>
      <c r="H145" s="131">
        <v>160</v>
      </c>
      <c r="I145" s="132">
        <v>0</v>
      </c>
      <c r="J145" s="133">
        <f>ROUND(I145*H145,2)</f>
        <v>0</v>
      </c>
      <c r="K145" s="134"/>
      <c r="L145" s="31"/>
      <c r="M145" s="135" t="s">
        <v>1</v>
      </c>
      <c r="N145" s="136" t="s">
        <v>37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119</v>
      </c>
      <c r="AT145" s="139" t="s">
        <v>115</v>
      </c>
      <c r="AU145" s="139" t="s">
        <v>79</v>
      </c>
      <c r="AY145" s="16" t="s">
        <v>113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6" t="s">
        <v>77</v>
      </c>
      <c r="BK145" s="140">
        <f>ROUND(I145*H145,2)</f>
        <v>0</v>
      </c>
      <c r="BL145" s="16" t="s">
        <v>119</v>
      </c>
      <c r="BM145" s="139" t="s">
        <v>167</v>
      </c>
    </row>
    <row r="146" spans="2:63" s="11" customFormat="1" ht="22.9" customHeight="1">
      <c r="B146" s="115"/>
      <c r="D146" s="116" t="s">
        <v>71</v>
      </c>
      <c r="E146" s="125" t="s">
        <v>79</v>
      </c>
      <c r="F146" s="125" t="s">
        <v>168</v>
      </c>
      <c r="I146" s="118"/>
      <c r="J146" s="126">
        <f>BK146</f>
        <v>0</v>
      </c>
      <c r="L146" s="115"/>
      <c r="M146" s="120"/>
      <c r="P146" s="121">
        <f>SUM(P147:P164)</f>
        <v>0</v>
      </c>
      <c r="R146" s="121">
        <f>SUM(R147:R164)</f>
        <v>20.3800082</v>
      </c>
      <c r="T146" s="122">
        <f>SUM(T147:T164)</f>
        <v>0</v>
      </c>
      <c r="AR146" s="116" t="s">
        <v>77</v>
      </c>
      <c r="AT146" s="123" t="s">
        <v>71</v>
      </c>
      <c r="AU146" s="123" t="s">
        <v>77</v>
      </c>
      <c r="AY146" s="116" t="s">
        <v>113</v>
      </c>
      <c r="BK146" s="124">
        <f>SUM(BK147:BK164)</f>
        <v>0</v>
      </c>
    </row>
    <row r="147" spans="2:65" s="1" customFormat="1" ht="24.2" customHeight="1">
      <c r="B147" s="31"/>
      <c r="C147" s="127" t="s">
        <v>169</v>
      </c>
      <c r="D147" s="127" t="s">
        <v>115</v>
      </c>
      <c r="E147" s="128" t="s">
        <v>170</v>
      </c>
      <c r="F147" s="129" t="s">
        <v>171</v>
      </c>
      <c r="G147" s="130" t="s">
        <v>118</v>
      </c>
      <c r="H147" s="131">
        <v>6.113</v>
      </c>
      <c r="I147" s="132">
        <v>0</v>
      </c>
      <c r="J147" s="133">
        <f>ROUND(I147*H147,2)</f>
        <v>0</v>
      </c>
      <c r="K147" s="134"/>
      <c r="L147" s="31"/>
      <c r="M147" s="135" t="s">
        <v>1</v>
      </c>
      <c r="N147" s="136" t="s">
        <v>37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119</v>
      </c>
      <c r="AT147" s="139" t="s">
        <v>115</v>
      </c>
      <c r="AU147" s="139" t="s">
        <v>79</v>
      </c>
      <c r="AY147" s="16" t="s">
        <v>113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6" t="s">
        <v>77</v>
      </c>
      <c r="BK147" s="140">
        <f>ROUND(I147*H147,2)</f>
        <v>0</v>
      </c>
      <c r="BL147" s="16" t="s">
        <v>119</v>
      </c>
      <c r="BM147" s="139" t="s">
        <v>172</v>
      </c>
    </row>
    <row r="148" spans="2:51" s="13" customFormat="1" ht="12">
      <c r="B148" s="148"/>
      <c r="D148" s="142" t="s">
        <v>124</v>
      </c>
      <c r="E148" s="149" t="s">
        <v>1</v>
      </c>
      <c r="F148" s="150" t="s">
        <v>173</v>
      </c>
      <c r="H148" s="151">
        <v>6.113</v>
      </c>
      <c r="I148" s="152"/>
      <c r="L148" s="148"/>
      <c r="M148" s="153"/>
      <c r="T148" s="154"/>
      <c r="AT148" s="149" t="s">
        <v>124</v>
      </c>
      <c r="AU148" s="149" t="s">
        <v>79</v>
      </c>
      <c r="AV148" s="13" t="s">
        <v>79</v>
      </c>
      <c r="AW148" s="13" t="s">
        <v>29</v>
      </c>
      <c r="AX148" s="13" t="s">
        <v>77</v>
      </c>
      <c r="AY148" s="149" t="s">
        <v>113</v>
      </c>
    </row>
    <row r="149" spans="2:65" s="1" customFormat="1" ht="24.2" customHeight="1">
      <c r="B149" s="31"/>
      <c r="C149" s="127" t="s">
        <v>174</v>
      </c>
      <c r="D149" s="127" t="s">
        <v>115</v>
      </c>
      <c r="E149" s="128" t="s">
        <v>175</v>
      </c>
      <c r="F149" s="129" t="s">
        <v>176</v>
      </c>
      <c r="G149" s="130" t="s">
        <v>155</v>
      </c>
      <c r="H149" s="131">
        <v>74.4</v>
      </c>
      <c r="I149" s="132">
        <v>0</v>
      </c>
      <c r="J149" s="133">
        <f>ROUND(I149*H149,2)</f>
        <v>0</v>
      </c>
      <c r="K149" s="134"/>
      <c r="L149" s="31"/>
      <c r="M149" s="135" t="s">
        <v>1</v>
      </c>
      <c r="N149" s="136" t="s">
        <v>37</v>
      </c>
      <c r="P149" s="137">
        <f>O149*H149</f>
        <v>0</v>
      </c>
      <c r="Q149" s="137">
        <v>0.00017</v>
      </c>
      <c r="R149" s="137">
        <f>Q149*H149</f>
        <v>0.012648000000000001</v>
      </c>
      <c r="S149" s="137">
        <v>0</v>
      </c>
      <c r="T149" s="138">
        <f>S149*H149</f>
        <v>0</v>
      </c>
      <c r="AR149" s="139" t="s">
        <v>119</v>
      </c>
      <c r="AT149" s="139" t="s">
        <v>115</v>
      </c>
      <c r="AU149" s="139" t="s">
        <v>79</v>
      </c>
      <c r="AY149" s="16" t="s">
        <v>113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6" t="s">
        <v>77</v>
      </c>
      <c r="BK149" s="140">
        <f>ROUND(I149*H149,2)</f>
        <v>0</v>
      </c>
      <c r="BL149" s="16" t="s">
        <v>119</v>
      </c>
      <c r="BM149" s="139" t="s">
        <v>177</v>
      </c>
    </row>
    <row r="150" spans="2:51" s="12" customFormat="1" ht="12">
      <c r="B150" s="141"/>
      <c r="D150" s="142" t="s">
        <v>124</v>
      </c>
      <c r="E150" s="143" t="s">
        <v>1</v>
      </c>
      <c r="F150" s="144" t="s">
        <v>133</v>
      </c>
      <c r="H150" s="143" t="s">
        <v>1</v>
      </c>
      <c r="I150" s="145"/>
      <c r="L150" s="141"/>
      <c r="M150" s="146"/>
      <c r="T150" s="147"/>
      <c r="AT150" s="143" t="s">
        <v>124</v>
      </c>
      <c r="AU150" s="143" t="s">
        <v>79</v>
      </c>
      <c r="AV150" s="12" t="s">
        <v>77</v>
      </c>
      <c r="AW150" s="12" t="s">
        <v>29</v>
      </c>
      <c r="AX150" s="12" t="s">
        <v>72</v>
      </c>
      <c r="AY150" s="143" t="s">
        <v>113</v>
      </c>
    </row>
    <row r="151" spans="2:51" s="13" customFormat="1" ht="12">
      <c r="B151" s="148"/>
      <c r="D151" s="142" t="s">
        <v>124</v>
      </c>
      <c r="E151" s="149" t="s">
        <v>1</v>
      </c>
      <c r="F151" s="150" t="s">
        <v>178</v>
      </c>
      <c r="H151" s="151">
        <v>68.4</v>
      </c>
      <c r="I151" s="152"/>
      <c r="L151" s="148"/>
      <c r="M151" s="153"/>
      <c r="T151" s="154"/>
      <c r="AT151" s="149" t="s">
        <v>124</v>
      </c>
      <c r="AU151" s="149" t="s">
        <v>79</v>
      </c>
      <c r="AV151" s="13" t="s">
        <v>79</v>
      </c>
      <c r="AW151" s="13" t="s">
        <v>29</v>
      </c>
      <c r="AX151" s="13" t="s">
        <v>72</v>
      </c>
      <c r="AY151" s="149" t="s">
        <v>113</v>
      </c>
    </row>
    <row r="152" spans="2:51" s="12" customFormat="1" ht="12">
      <c r="B152" s="141"/>
      <c r="D152" s="142" t="s">
        <v>124</v>
      </c>
      <c r="E152" s="143" t="s">
        <v>1</v>
      </c>
      <c r="F152" s="144" t="s">
        <v>125</v>
      </c>
      <c r="H152" s="143" t="s">
        <v>1</v>
      </c>
      <c r="I152" s="145"/>
      <c r="L152" s="141"/>
      <c r="M152" s="146"/>
      <c r="T152" s="147"/>
      <c r="AT152" s="143" t="s">
        <v>124</v>
      </c>
      <c r="AU152" s="143" t="s">
        <v>79</v>
      </c>
      <c r="AV152" s="12" t="s">
        <v>77</v>
      </c>
      <c r="AW152" s="12" t="s">
        <v>29</v>
      </c>
      <c r="AX152" s="12" t="s">
        <v>72</v>
      </c>
      <c r="AY152" s="143" t="s">
        <v>113</v>
      </c>
    </row>
    <row r="153" spans="2:51" s="13" customFormat="1" ht="12">
      <c r="B153" s="148"/>
      <c r="D153" s="142" t="s">
        <v>124</v>
      </c>
      <c r="E153" s="149" t="s">
        <v>1</v>
      </c>
      <c r="F153" s="150" t="s">
        <v>179</v>
      </c>
      <c r="H153" s="151">
        <v>6</v>
      </c>
      <c r="I153" s="152"/>
      <c r="L153" s="148"/>
      <c r="M153" s="153"/>
      <c r="T153" s="154"/>
      <c r="AT153" s="149" t="s">
        <v>124</v>
      </c>
      <c r="AU153" s="149" t="s">
        <v>79</v>
      </c>
      <c r="AV153" s="13" t="s">
        <v>79</v>
      </c>
      <c r="AW153" s="13" t="s">
        <v>29</v>
      </c>
      <c r="AX153" s="13" t="s">
        <v>72</v>
      </c>
      <c r="AY153" s="149" t="s">
        <v>113</v>
      </c>
    </row>
    <row r="154" spans="2:51" s="14" customFormat="1" ht="12">
      <c r="B154" s="155"/>
      <c r="D154" s="142" t="s">
        <v>124</v>
      </c>
      <c r="E154" s="156" t="s">
        <v>1</v>
      </c>
      <c r="F154" s="157" t="s">
        <v>135</v>
      </c>
      <c r="H154" s="158">
        <v>74.4</v>
      </c>
      <c r="I154" s="159"/>
      <c r="L154" s="155"/>
      <c r="M154" s="160"/>
      <c r="T154" s="161"/>
      <c r="AT154" s="156" t="s">
        <v>124</v>
      </c>
      <c r="AU154" s="156" t="s">
        <v>79</v>
      </c>
      <c r="AV154" s="14" t="s">
        <v>119</v>
      </c>
      <c r="AW154" s="14" t="s">
        <v>29</v>
      </c>
      <c r="AX154" s="14" t="s">
        <v>77</v>
      </c>
      <c r="AY154" s="156" t="s">
        <v>113</v>
      </c>
    </row>
    <row r="155" spans="2:65" s="1" customFormat="1" ht="24.2" customHeight="1">
      <c r="B155" s="31"/>
      <c r="C155" s="162" t="s">
        <v>180</v>
      </c>
      <c r="D155" s="162" t="s">
        <v>158</v>
      </c>
      <c r="E155" s="163" t="s">
        <v>181</v>
      </c>
      <c r="F155" s="164" t="s">
        <v>182</v>
      </c>
      <c r="G155" s="165" t="s">
        <v>155</v>
      </c>
      <c r="H155" s="166">
        <v>88.127</v>
      </c>
      <c r="I155" s="167">
        <v>0</v>
      </c>
      <c r="J155" s="168">
        <f>ROUND(I155*H155,2)</f>
        <v>0</v>
      </c>
      <c r="K155" s="169"/>
      <c r="L155" s="170"/>
      <c r="M155" s="171" t="s">
        <v>1</v>
      </c>
      <c r="N155" s="172" t="s">
        <v>37</v>
      </c>
      <c r="P155" s="137">
        <f>O155*H155</f>
        <v>0</v>
      </c>
      <c r="Q155" s="137">
        <v>0.0002</v>
      </c>
      <c r="R155" s="137">
        <f>Q155*H155</f>
        <v>0.0176254</v>
      </c>
      <c r="S155" s="137">
        <v>0</v>
      </c>
      <c r="T155" s="138">
        <f>S155*H155</f>
        <v>0</v>
      </c>
      <c r="AR155" s="139" t="s">
        <v>152</v>
      </c>
      <c r="AT155" s="139" t="s">
        <v>158</v>
      </c>
      <c r="AU155" s="139" t="s">
        <v>79</v>
      </c>
      <c r="AY155" s="16" t="s">
        <v>113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6" t="s">
        <v>77</v>
      </c>
      <c r="BK155" s="140">
        <f>ROUND(I155*H155,2)</f>
        <v>0</v>
      </c>
      <c r="BL155" s="16" t="s">
        <v>119</v>
      </c>
      <c r="BM155" s="139" t="s">
        <v>183</v>
      </c>
    </row>
    <row r="156" spans="2:51" s="13" customFormat="1" ht="12">
      <c r="B156" s="148"/>
      <c r="D156" s="142" t="s">
        <v>124</v>
      </c>
      <c r="F156" s="150" t="s">
        <v>184</v>
      </c>
      <c r="H156" s="151">
        <v>88.127</v>
      </c>
      <c r="I156" s="152"/>
      <c r="L156" s="148"/>
      <c r="M156" s="153"/>
      <c r="T156" s="154"/>
      <c r="AT156" s="149" t="s">
        <v>124</v>
      </c>
      <c r="AU156" s="149" t="s">
        <v>79</v>
      </c>
      <c r="AV156" s="13" t="s">
        <v>79</v>
      </c>
      <c r="AW156" s="13" t="s">
        <v>4</v>
      </c>
      <c r="AX156" s="13" t="s">
        <v>77</v>
      </c>
      <c r="AY156" s="149" t="s">
        <v>113</v>
      </c>
    </row>
    <row r="157" spans="2:65" s="1" customFormat="1" ht="24.2" customHeight="1">
      <c r="B157" s="31"/>
      <c r="C157" s="127" t="s">
        <v>185</v>
      </c>
      <c r="D157" s="127" t="s">
        <v>115</v>
      </c>
      <c r="E157" s="128" t="s">
        <v>186</v>
      </c>
      <c r="F157" s="129" t="s">
        <v>187</v>
      </c>
      <c r="G157" s="130" t="s">
        <v>188</v>
      </c>
      <c r="H157" s="131">
        <v>57</v>
      </c>
      <c r="I157" s="132">
        <v>0</v>
      </c>
      <c r="J157" s="133">
        <f>ROUND(I157*H157,2)</f>
        <v>0</v>
      </c>
      <c r="K157" s="134"/>
      <c r="L157" s="31"/>
      <c r="M157" s="135" t="s">
        <v>1</v>
      </c>
      <c r="N157" s="136" t="s">
        <v>37</v>
      </c>
      <c r="P157" s="137">
        <f>O157*H157</f>
        <v>0</v>
      </c>
      <c r="Q157" s="137">
        <v>0.00049</v>
      </c>
      <c r="R157" s="137">
        <f>Q157*H157</f>
        <v>0.02793</v>
      </c>
      <c r="S157" s="137">
        <v>0</v>
      </c>
      <c r="T157" s="138">
        <f>S157*H157</f>
        <v>0</v>
      </c>
      <c r="AR157" s="139" t="s">
        <v>119</v>
      </c>
      <c r="AT157" s="139" t="s">
        <v>115</v>
      </c>
      <c r="AU157" s="139" t="s">
        <v>79</v>
      </c>
      <c r="AY157" s="16" t="s">
        <v>113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6" t="s">
        <v>77</v>
      </c>
      <c r="BK157" s="140">
        <f>ROUND(I157*H157,2)</f>
        <v>0</v>
      </c>
      <c r="BL157" s="16" t="s">
        <v>119</v>
      </c>
      <c r="BM157" s="139" t="s">
        <v>189</v>
      </c>
    </row>
    <row r="158" spans="2:51" s="13" customFormat="1" ht="12">
      <c r="B158" s="148"/>
      <c r="D158" s="142" t="s">
        <v>124</v>
      </c>
      <c r="E158" s="149" t="s">
        <v>1</v>
      </c>
      <c r="F158" s="150" t="s">
        <v>190</v>
      </c>
      <c r="H158" s="151">
        <v>57</v>
      </c>
      <c r="I158" s="152"/>
      <c r="L158" s="148"/>
      <c r="M158" s="153"/>
      <c r="T158" s="154"/>
      <c r="AT158" s="149" t="s">
        <v>124</v>
      </c>
      <c r="AU158" s="149" t="s">
        <v>79</v>
      </c>
      <c r="AV158" s="13" t="s">
        <v>79</v>
      </c>
      <c r="AW158" s="13" t="s">
        <v>29</v>
      </c>
      <c r="AX158" s="13" t="s">
        <v>77</v>
      </c>
      <c r="AY158" s="149" t="s">
        <v>113</v>
      </c>
    </row>
    <row r="159" spans="2:65" s="1" customFormat="1" ht="24.2" customHeight="1">
      <c r="B159" s="31"/>
      <c r="C159" s="127" t="s">
        <v>8</v>
      </c>
      <c r="D159" s="127" t="s">
        <v>115</v>
      </c>
      <c r="E159" s="128" t="s">
        <v>191</v>
      </c>
      <c r="F159" s="129" t="s">
        <v>192</v>
      </c>
      <c r="G159" s="130" t="s">
        <v>118</v>
      </c>
      <c r="H159" s="131">
        <v>0.768</v>
      </c>
      <c r="I159" s="132">
        <v>0</v>
      </c>
      <c r="J159" s="133">
        <f>ROUND(I159*H159,2)</f>
        <v>0</v>
      </c>
      <c r="K159" s="134"/>
      <c r="L159" s="31"/>
      <c r="M159" s="135" t="s">
        <v>1</v>
      </c>
      <c r="N159" s="136" t="s">
        <v>37</v>
      </c>
      <c r="P159" s="137">
        <f>O159*H159</f>
        <v>0</v>
      </c>
      <c r="Q159" s="137">
        <v>2.16</v>
      </c>
      <c r="R159" s="137">
        <f>Q159*H159</f>
        <v>1.6588800000000001</v>
      </c>
      <c r="S159" s="137">
        <v>0</v>
      </c>
      <c r="T159" s="138">
        <f>S159*H159</f>
        <v>0</v>
      </c>
      <c r="AR159" s="139" t="s">
        <v>119</v>
      </c>
      <c r="AT159" s="139" t="s">
        <v>115</v>
      </c>
      <c r="AU159" s="139" t="s">
        <v>79</v>
      </c>
      <c r="AY159" s="16" t="s">
        <v>113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6" t="s">
        <v>77</v>
      </c>
      <c r="BK159" s="140">
        <f>ROUND(I159*H159,2)</f>
        <v>0</v>
      </c>
      <c r="BL159" s="16" t="s">
        <v>119</v>
      </c>
      <c r="BM159" s="139" t="s">
        <v>193</v>
      </c>
    </row>
    <row r="160" spans="2:51" s="13" customFormat="1" ht="12">
      <c r="B160" s="148"/>
      <c r="D160" s="142" t="s">
        <v>124</v>
      </c>
      <c r="E160" s="149" t="s">
        <v>1</v>
      </c>
      <c r="F160" s="150" t="s">
        <v>194</v>
      </c>
      <c r="H160" s="151">
        <v>0.768</v>
      </c>
      <c r="I160" s="152"/>
      <c r="L160" s="148"/>
      <c r="M160" s="153"/>
      <c r="T160" s="154"/>
      <c r="AT160" s="149" t="s">
        <v>124</v>
      </c>
      <c r="AU160" s="149" t="s">
        <v>79</v>
      </c>
      <c r="AV160" s="13" t="s">
        <v>79</v>
      </c>
      <c r="AW160" s="13" t="s">
        <v>29</v>
      </c>
      <c r="AX160" s="13" t="s">
        <v>77</v>
      </c>
      <c r="AY160" s="149" t="s">
        <v>113</v>
      </c>
    </row>
    <row r="161" spans="2:65" s="1" customFormat="1" ht="33" customHeight="1">
      <c r="B161" s="31"/>
      <c r="C161" s="127" t="s">
        <v>195</v>
      </c>
      <c r="D161" s="127" t="s">
        <v>115</v>
      </c>
      <c r="E161" s="128" t="s">
        <v>196</v>
      </c>
      <c r="F161" s="129" t="s">
        <v>197</v>
      </c>
      <c r="G161" s="130" t="s">
        <v>155</v>
      </c>
      <c r="H161" s="131">
        <v>3.84</v>
      </c>
      <c r="I161" s="132">
        <v>0</v>
      </c>
      <c r="J161" s="133">
        <f>ROUND(I161*H161,2)</f>
        <v>0</v>
      </c>
      <c r="K161" s="134"/>
      <c r="L161" s="31"/>
      <c r="M161" s="135" t="s">
        <v>1</v>
      </c>
      <c r="N161" s="136" t="s">
        <v>37</v>
      </c>
      <c r="P161" s="137">
        <f>O161*H161</f>
        <v>0</v>
      </c>
      <c r="Q161" s="137">
        <v>0.69347</v>
      </c>
      <c r="R161" s="137">
        <f>Q161*H161</f>
        <v>2.6629248</v>
      </c>
      <c r="S161" s="137">
        <v>0</v>
      </c>
      <c r="T161" s="138">
        <f>S161*H161</f>
        <v>0</v>
      </c>
      <c r="AR161" s="139" t="s">
        <v>119</v>
      </c>
      <c r="AT161" s="139" t="s">
        <v>115</v>
      </c>
      <c r="AU161" s="139" t="s">
        <v>79</v>
      </c>
      <c r="AY161" s="16" t="s">
        <v>113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6" t="s">
        <v>77</v>
      </c>
      <c r="BK161" s="140">
        <f>ROUND(I161*H161,2)</f>
        <v>0</v>
      </c>
      <c r="BL161" s="16" t="s">
        <v>119</v>
      </c>
      <c r="BM161" s="139" t="s">
        <v>198</v>
      </c>
    </row>
    <row r="162" spans="2:51" s="13" customFormat="1" ht="12">
      <c r="B162" s="148"/>
      <c r="D162" s="142" t="s">
        <v>124</v>
      </c>
      <c r="E162" s="149" t="s">
        <v>1</v>
      </c>
      <c r="F162" s="150" t="s">
        <v>199</v>
      </c>
      <c r="H162" s="151">
        <v>3.84</v>
      </c>
      <c r="I162" s="152"/>
      <c r="L162" s="148"/>
      <c r="M162" s="153"/>
      <c r="T162" s="154"/>
      <c r="AT162" s="149" t="s">
        <v>124</v>
      </c>
      <c r="AU162" s="149" t="s">
        <v>79</v>
      </c>
      <c r="AV162" s="13" t="s">
        <v>79</v>
      </c>
      <c r="AW162" s="13" t="s">
        <v>29</v>
      </c>
      <c r="AX162" s="13" t="s">
        <v>77</v>
      </c>
      <c r="AY162" s="149" t="s">
        <v>113</v>
      </c>
    </row>
    <row r="163" spans="2:65" s="1" customFormat="1" ht="24.2" customHeight="1">
      <c r="B163" s="31"/>
      <c r="C163" s="127" t="s">
        <v>200</v>
      </c>
      <c r="D163" s="127" t="s">
        <v>115</v>
      </c>
      <c r="E163" s="128" t="s">
        <v>201</v>
      </c>
      <c r="F163" s="129" t="s">
        <v>202</v>
      </c>
      <c r="G163" s="130" t="s">
        <v>203</v>
      </c>
      <c r="H163" s="131">
        <v>32</v>
      </c>
      <c r="I163" s="132">
        <v>0</v>
      </c>
      <c r="J163" s="133">
        <f>ROUND(I163*H163,2)</f>
        <v>0</v>
      </c>
      <c r="K163" s="134"/>
      <c r="L163" s="31"/>
      <c r="M163" s="135" t="s">
        <v>1</v>
      </c>
      <c r="N163" s="136" t="s">
        <v>37</v>
      </c>
      <c r="P163" s="137">
        <f>O163*H163</f>
        <v>0</v>
      </c>
      <c r="Q163" s="137">
        <v>0.5</v>
      </c>
      <c r="R163" s="137">
        <f>Q163*H163</f>
        <v>16</v>
      </c>
      <c r="S163" s="137">
        <v>0</v>
      </c>
      <c r="T163" s="138">
        <f>S163*H163</f>
        <v>0</v>
      </c>
      <c r="AR163" s="139" t="s">
        <v>119</v>
      </c>
      <c r="AT163" s="139" t="s">
        <v>115</v>
      </c>
      <c r="AU163" s="139" t="s">
        <v>79</v>
      </c>
      <c r="AY163" s="16" t="s">
        <v>113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6" t="s">
        <v>77</v>
      </c>
      <c r="BK163" s="140">
        <f>ROUND(I163*H163,2)</f>
        <v>0</v>
      </c>
      <c r="BL163" s="16" t="s">
        <v>119</v>
      </c>
      <c r="BM163" s="139" t="s">
        <v>204</v>
      </c>
    </row>
    <row r="164" spans="2:51" s="13" customFormat="1" ht="12">
      <c r="B164" s="148"/>
      <c r="D164" s="142" t="s">
        <v>124</v>
      </c>
      <c r="E164" s="149" t="s">
        <v>1</v>
      </c>
      <c r="F164" s="150" t="s">
        <v>205</v>
      </c>
      <c r="H164" s="151">
        <v>32</v>
      </c>
      <c r="I164" s="152"/>
      <c r="L164" s="148"/>
      <c r="M164" s="153"/>
      <c r="T164" s="154"/>
      <c r="AT164" s="149" t="s">
        <v>124</v>
      </c>
      <c r="AU164" s="149" t="s">
        <v>79</v>
      </c>
      <c r="AV164" s="13" t="s">
        <v>79</v>
      </c>
      <c r="AW164" s="13" t="s">
        <v>29</v>
      </c>
      <c r="AX164" s="13" t="s">
        <v>77</v>
      </c>
      <c r="AY164" s="149" t="s">
        <v>113</v>
      </c>
    </row>
    <row r="165" spans="2:63" s="11" customFormat="1" ht="22.9" customHeight="1">
      <c r="B165" s="115"/>
      <c r="D165" s="116" t="s">
        <v>71</v>
      </c>
      <c r="E165" s="125" t="s">
        <v>139</v>
      </c>
      <c r="F165" s="125" t="s">
        <v>206</v>
      </c>
      <c r="I165" s="118"/>
      <c r="J165" s="126">
        <f>BK165</f>
        <v>0</v>
      </c>
      <c r="L165" s="115"/>
      <c r="M165" s="120"/>
      <c r="P165" s="121">
        <f>SUM(P166:P172)</f>
        <v>0</v>
      </c>
      <c r="R165" s="121">
        <f>SUM(R166:R172)</f>
        <v>7.3741355</v>
      </c>
      <c r="T165" s="122">
        <f>SUM(T166:T172)</f>
        <v>0</v>
      </c>
      <c r="AR165" s="116" t="s">
        <v>77</v>
      </c>
      <c r="AT165" s="123" t="s">
        <v>71</v>
      </c>
      <c r="AU165" s="123" t="s">
        <v>77</v>
      </c>
      <c r="AY165" s="116" t="s">
        <v>113</v>
      </c>
      <c r="BK165" s="124">
        <f>SUM(BK166:BK172)</f>
        <v>0</v>
      </c>
    </row>
    <row r="166" spans="2:65" s="1" customFormat="1" ht="24.2" customHeight="1">
      <c r="B166" s="31"/>
      <c r="C166" s="127" t="s">
        <v>207</v>
      </c>
      <c r="D166" s="127" t="s">
        <v>115</v>
      </c>
      <c r="E166" s="128" t="s">
        <v>208</v>
      </c>
      <c r="F166" s="129" t="s">
        <v>209</v>
      </c>
      <c r="G166" s="130" t="s">
        <v>155</v>
      </c>
      <c r="H166" s="131">
        <v>19.625</v>
      </c>
      <c r="I166" s="132">
        <v>0</v>
      </c>
      <c r="J166" s="133">
        <f>ROUND(I166*H166,2)</f>
        <v>0</v>
      </c>
      <c r="K166" s="134"/>
      <c r="L166" s="31"/>
      <c r="M166" s="135" t="s">
        <v>1</v>
      </c>
      <c r="N166" s="136" t="s">
        <v>37</v>
      </c>
      <c r="P166" s="137">
        <f>O166*H166</f>
        <v>0</v>
      </c>
      <c r="Q166" s="137">
        <v>0</v>
      </c>
      <c r="R166" s="137">
        <f>Q166*H166</f>
        <v>0</v>
      </c>
      <c r="S166" s="137">
        <v>0</v>
      </c>
      <c r="T166" s="138">
        <f>S166*H166</f>
        <v>0</v>
      </c>
      <c r="AR166" s="139" t="s">
        <v>119</v>
      </c>
      <c r="AT166" s="139" t="s">
        <v>115</v>
      </c>
      <c r="AU166" s="139" t="s">
        <v>79</v>
      </c>
      <c r="AY166" s="16" t="s">
        <v>113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6" t="s">
        <v>77</v>
      </c>
      <c r="BK166" s="140">
        <f>ROUND(I166*H166,2)</f>
        <v>0</v>
      </c>
      <c r="BL166" s="16" t="s">
        <v>119</v>
      </c>
      <c r="BM166" s="139" t="s">
        <v>210</v>
      </c>
    </row>
    <row r="167" spans="2:51" s="12" customFormat="1" ht="12">
      <c r="B167" s="141"/>
      <c r="D167" s="142" t="s">
        <v>124</v>
      </c>
      <c r="E167" s="143" t="s">
        <v>1</v>
      </c>
      <c r="F167" s="144" t="s">
        <v>211</v>
      </c>
      <c r="H167" s="143" t="s">
        <v>1</v>
      </c>
      <c r="I167" s="145"/>
      <c r="L167" s="141"/>
      <c r="M167" s="146"/>
      <c r="T167" s="147"/>
      <c r="AT167" s="143" t="s">
        <v>124</v>
      </c>
      <c r="AU167" s="143" t="s">
        <v>79</v>
      </c>
      <c r="AV167" s="12" t="s">
        <v>77</v>
      </c>
      <c r="AW167" s="12" t="s">
        <v>29</v>
      </c>
      <c r="AX167" s="12" t="s">
        <v>72</v>
      </c>
      <c r="AY167" s="143" t="s">
        <v>113</v>
      </c>
    </row>
    <row r="168" spans="2:51" s="13" customFormat="1" ht="12">
      <c r="B168" s="148"/>
      <c r="D168" s="142" t="s">
        <v>124</v>
      </c>
      <c r="E168" s="149" t="s">
        <v>1</v>
      </c>
      <c r="F168" s="150" t="s">
        <v>212</v>
      </c>
      <c r="H168" s="151">
        <v>19.625</v>
      </c>
      <c r="I168" s="152"/>
      <c r="L168" s="148"/>
      <c r="M168" s="153"/>
      <c r="T168" s="154"/>
      <c r="AT168" s="149" t="s">
        <v>124</v>
      </c>
      <c r="AU168" s="149" t="s">
        <v>79</v>
      </c>
      <c r="AV168" s="13" t="s">
        <v>79</v>
      </c>
      <c r="AW168" s="13" t="s">
        <v>29</v>
      </c>
      <c r="AX168" s="13" t="s">
        <v>77</v>
      </c>
      <c r="AY168" s="149" t="s">
        <v>113</v>
      </c>
    </row>
    <row r="169" spans="2:65" s="1" customFormat="1" ht="24.2" customHeight="1">
      <c r="B169" s="31"/>
      <c r="C169" s="127" t="s">
        <v>213</v>
      </c>
      <c r="D169" s="127" t="s">
        <v>115</v>
      </c>
      <c r="E169" s="128" t="s">
        <v>214</v>
      </c>
      <c r="F169" s="129" t="s">
        <v>215</v>
      </c>
      <c r="G169" s="130" t="s">
        <v>155</v>
      </c>
      <c r="H169" s="131">
        <v>19.625</v>
      </c>
      <c r="I169" s="132">
        <v>0</v>
      </c>
      <c r="J169" s="133">
        <f>ROUND(I169*H169,2)</f>
        <v>0</v>
      </c>
      <c r="K169" s="134"/>
      <c r="L169" s="31"/>
      <c r="M169" s="135" t="s">
        <v>1</v>
      </c>
      <c r="N169" s="136" t="s">
        <v>37</v>
      </c>
      <c r="P169" s="137">
        <f>O169*H169</f>
        <v>0</v>
      </c>
      <c r="Q169" s="137">
        <v>0.1837</v>
      </c>
      <c r="R169" s="137">
        <f>Q169*H169</f>
        <v>3.6051125</v>
      </c>
      <c r="S169" s="137">
        <v>0</v>
      </c>
      <c r="T169" s="138">
        <f>S169*H169</f>
        <v>0</v>
      </c>
      <c r="AR169" s="139" t="s">
        <v>119</v>
      </c>
      <c r="AT169" s="139" t="s">
        <v>115</v>
      </c>
      <c r="AU169" s="139" t="s">
        <v>79</v>
      </c>
      <c r="AY169" s="16" t="s">
        <v>113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6" t="s">
        <v>77</v>
      </c>
      <c r="BK169" s="140">
        <f>ROUND(I169*H169,2)</f>
        <v>0</v>
      </c>
      <c r="BL169" s="16" t="s">
        <v>119</v>
      </c>
      <c r="BM169" s="139" t="s">
        <v>216</v>
      </c>
    </row>
    <row r="170" spans="2:65" s="1" customFormat="1" ht="16.5" customHeight="1">
      <c r="B170" s="31"/>
      <c r="C170" s="162" t="s">
        <v>217</v>
      </c>
      <c r="D170" s="162" t="s">
        <v>158</v>
      </c>
      <c r="E170" s="163" t="s">
        <v>218</v>
      </c>
      <c r="F170" s="164" t="s">
        <v>219</v>
      </c>
      <c r="G170" s="165" t="s">
        <v>155</v>
      </c>
      <c r="H170" s="166">
        <v>22.569</v>
      </c>
      <c r="I170" s="167">
        <v>0</v>
      </c>
      <c r="J170" s="168">
        <f>ROUND(I170*H170,2)</f>
        <v>0</v>
      </c>
      <c r="K170" s="169"/>
      <c r="L170" s="170"/>
      <c r="M170" s="171" t="s">
        <v>1</v>
      </c>
      <c r="N170" s="172" t="s">
        <v>37</v>
      </c>
      <c r="P170" s="137">
        <f>O170*H170</f>
        <v>0</v>
      </c>
      <c r="Q170" s="137">
        <v>0.167</v>
      </c>
      <c r="R170" s="137">
        <f>Q170*H170</f>
        <v>3.7690230000000002</v>
      </c>
      <c r="S170" s="137">
        <v>0</v>
      </c>
      <c r="T170" s="138">
        <f>S170*H170</f>
        <v>0</v>
      </c>
      <c r="AR170" s="139" t="s">
        <v>152</v>
      </c>
      <c r="AT170" s="139" t="s">
        <v>158</v>
      </c>
      <c r="AU170" s="139" t="s">
        <v>79</v>
      </c>
      <c r="AY170" s="16" t="s">
        <v>113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6" t="s">
        <v>77</v>
      </c>
      <c r="BK170" s="140">
        <f>ROUND(I170*H170,2)</f>
        <v>0</v>
      </c>
      <c r="BL170" s="16" t="s">
        <v>119</v>
      </c>
      <c r="BM170" s="139" t="s">
        <v>220</v>
      </c>
    </row>
    <row r="171" spans="2:51" s="13" customFormat="1" ht="12">
      <c r="B171" s="148"/>
      <c r="D171" s="142" t="s">
        <v>124</v>
      </c>
      <c r="F171" s="150" t="s">
        <v>221</v>
      </c>
      <c r="H171" s="151">
        <v>22.569</v>
      </c>
      <c r="I171" s="152"/>
      <c r="L171" s="148"/>
      <c r="M171" s="153"/>
      <c r="T171" s="154"/>
      <c r="AT171" s="149" t="s">
        <v>124</v>
      </c>
      <c r="AU171" s="149" t="s">
        <v>79</v>
      </c>
      <c r="AV171" s="13" t="s">
        <v>79</v>
      </c>
      <c r="AW171" s="13" t="s">
        <v>4</v>
      </c>
      <c r="AX171" s="13" t="s">
        <v>77</v>
      </c>
      <c r="AY171" s="149" t="s">
        <v>113</v>
      </c>
    </row>
    <row r="172" spans="2:65" s="1" customFormat="1" ht="16.5" customHeight="1">
      <c r="B172" s="31"/>
      <c r="C172" s="127" t="s">
        <v>7</v>
      </c>
      <c r="D172" s="127" t="s">
        <v>115</v>
      </c>
      <c r="E172" s="128" t="s">
        <v>222</v>
      </c>
      <c r="F172" s="129" t="s">
        <v>223</v>
      </c>
      <c r="G172" s="130" t="s">
        <v>155</v>
      </c>
      <c r="H172" s="131">
        <v>19.625</v>
      </c>
      <c r="I172" s="132">
        <v>0</v>
      </c>
      <c r="J172" s="133">
        <f>ROUND(I172*H172,2)</f>
        <v>0</v>
      </c>
      <c r="K172" s="134"/>
      <c r="L172" s="31"/>
      <c r="M172" s="135" t="s">
        <v>1</v>
      </c>
      <c r="N172" s="136" t="s">
        <v>37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119</v>
      </c>
      <c r="AT172" s="139" t="s">
        <v>115</v>
      </c>
      <c r="AU172" s="139" t="s">
        <v>79</v>
      </c>
      <c r="AY172" s="16" t="s">
        <v>113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6" t="s">
        <v>77</v>
      </c>
      <c r="BK172" s="140">
        <f>ROUND(I172*H172,2)</f>
        <v>0</v>
      </c>
      <c r="BL172" s="16" t="s">
        <v>119</v>
      </c>
      <c r="BM172" s="139" t="s">
        <v>224</v>
      </c>
    </row>
    <row r="173" spans="2:63" s="11" customFormat="1" ht="22.9" customHeight="1">
      <c r="B173" s="115"/>
      <c r="D173" s="116" t="s">
        <v>71</v>
      </c>
      <c r="E173" s="125" t="s">
        <v>157</v>
      </c>
      <c r="F173" s="125" t="s">
        <v>225</v>
      </c>
      <c r="I173" s="118"/>
      <c r="J173" s="126">
        <f>BK173</f>
        <v>0</v>
      </c>
      <c r="L173" s="115"/>
      <c r="M173" s="120"/>
      <c r="P173" s="121">
        <f>SUM(P174:P177)</f>
        <v>0</v>
      </c>
      <c r="R173" s="121">
        <f>SUM(R174:R177)</f>
        <v>7.4965</v>
      </c>
      <c r="T173" s="122">
        <f>SUM(T174:T177)</f>
        <v>0</v>
      </c>
      <c r="AR173" s="116" t="s">
        <v>77</v>
      </c>
      <c r="AT173" s="123" t="s">
        <v>71</v>
      </c>
      <c r="AU173" s="123" t="s">
        <v>77</v>
      </c>
      <c r="AY173" s="116" t="s">
        <v>113</v>
      </c>
      <c r="BK173" s="124">
        <f>SUM(BK174:BK177)</f>
        <v>0</v>
      </c>
    </row>
    <row r="174" spans="2:65" s="1" customFormat="1" ht="24.2" customHeight="1">
      <c r="B174" s="31"/>
      <c r="C174" s="127" t="s">
        <v>226</v>
      </c>
      <c r="D174" s="127" t="s">
        <v>115</v>
      </c>
      <c r="E174" s="128" t="s">
        <v>227</v>
      </c>
      <c r="F174" s="129" t="s">
        <v>228</v>
      </c>
      <c r="G174" s="130" t="s">
        <v>188</v>
      </c>
      <c r="H174" s="131">
        <v>17</v>
      </c>
      <c r="I174" s="132">
        <v>0</v>
      </c>
      <c r="J174" s="133">
        <f>ROUND(I174*H174,2)</f>
        <v>0</v>
      </c>
      <c r="K174" s="134"/>
      <c r="L174" s="31"/>
      <c r="M174" s="135" t="s">
        <v>1</v>
      </c>
      <c r="N174" s="136" t="s">
        <v>37</v>
      </c>
      <c r="P174" s="137">
        <f>O174*H174</f>
        <v>0</v>
      </c>
      <c r="Q174" s="137">
        <v>0</v>
      </c>
      <c r="R174" s="137">
        <f>Q174*H174</f>
        <v>0</v>
      </c>
      <c r="S174" s="137">
        <v>0</v>
      </c>
      <c r="T174" s="138">
        <f>S174*H174</f>
        <v>0</v>
      </c>
      <c r="AR174" s="139" t="s">
        <v>119</v>
      </c>
      <c r="AT174" s="139" t="s">
        <v>115</v>
      </c>
      <c r="AU174" s="139" t="s">
        <v>79</v>
      </c>
      <c r="AY174" s="16" t="s">
        <v>113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6" t="s">
        <v>77</v>
      </c>
      <c r="BK174" s="140">
        <f>ROUND(I174*H174,2)</f>
        <v>0</v>
      </c>
      <c r="BL174" s="16" t="s">
        <v>119</v>
      </c>
      <c r="BM174" s="139" t="s">
        <v>229</v>
      </c>
    </row>
    <row r="175" spans="2:65" s="1" customFormat="1" ht="24.2" customHeight="1">
      <c r="B175" s="31"/>
      <c r="C175" s="162" t="s">
        <v>230</v>
      </c>
      <c r="D175" s="162" t="s">
        <v>158</v>
      </c>
      <c r="E175" s="163" t="s">
        <v>231</v>
      </c>
      <c r="F175" s="164" t="s">
        <v>232</v>
      </c>
      <c r="G175" s="165" t="s">
        <v>188</v>
      </c>
      <c r="H175" s="166">
        <v>17</v>
      </c>
      <c r="I175" s="167">
        <v>0</v>
      </c>
      <c r="J175" s="168">
        <f>ROUND(I175*H175,2)</f>
        <v>0</v>
      </c>
      <c r="K175" s="169"/>
      <c r="L175" s="170"/>
      <c r="M175" s="171" t="s">
        <v>1</v>
      </c>
      <c r="N175" s="172" t="s">
        <v>37</v>
      </c>
      <c r="P175" s="137">
        <f>O175*H175</f>
        <v>0</v>
      </c>
      <c r="Q175" s="137">
        <v>0.0005</v>
      </c>
      <c r="R175" s="137">
        <f>Q175*H175</f>
        <v>0.0085</v>
      </c>
      <c r="S175" s="137">
        <v>0</v>
      </c>
      <c r="T175" s="138">
        <f>S175*H175</f>
        <v>0</v>
      </c>
      <c r="AR175" s="139" t="s">
        <v>152</v>
      </c>
      <c r="AT175" s="139" t="s">
        <v>158</v>
      </c>
      <c r="AU175" s="139" t="s">
        <v>79</v>
      </c>
      <c r="AY175" s="16" t="s">
        <v>113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6" t="s">
        <v>77</v>
      </c>
      <c r="BK175" s="140">
        <f>ROUND(I175*H175,2)</f>
        <v>0</v>
      </c>
      <c r="BL175" s="16" t="s">
        <v>119</v>
      </c>
      <c r="BM175" s="139" t="s">
        <v>233</v>
      </c>
    </row>
    <row r="176" spans="2:65" s="1" customFormat="1" ht="24.2" customHeight="1">
      <c r="B176" s="31"/>
      <c r="C176" s="127" t="s">
        <v>234</v>
      </c>
      <c r="D176" s="127" t="s">
        <v>115</v>
      </c>
      <c r="E176" s="128" t="s">
        <v>235</v>
      </c>
      <c r="F176" s="129" t="s">
        <v>236</v>
      </c>
      <c r="G176" s="130" t="s">
        <v>203</v>
      </c>
      <c r="H176" s="131">
        <v>16</v>
      </c>
      <c r="I176" s="132">
        <v>0</v>
      </c>
      <c r="J176" s="133">
        <f>ROUND(I176*H176,2)</f>
        <v>0</v>
      </c>
      <c r="K176" s="134"/>
      <c r="L176" s="31"/>
      <c r="M176" s="135" t="s">
        <v>1</v>
      </c>
      <c r="N176" s="136" t="s">
        <v>37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119</v>
      </c>
      <c r="AT176" s="139" t="s">
        <v>115</v>
      </c>
      <c r="AU176" s="139" t="s">
        <v>79</v>
      </c>
      <c r="AY176" s="16" t="s">
        <v>113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6" t="s">
        <v>77</v>
      </c>
      <c r="BK176" s="140">
        <f>ROUND(I176*H176,2)</f>
        <v>0</v>
      </c>
      <c r="BL176" s="16" t="s">
        <v>119</v>
      </c>
      <c r="BM176" s="139" t="s">
        <v>237</v>
      </c>
    </row>
    <row r="177" spans="2:65" s="1" customFormat="1" ht="16.5" customHeight="1">
      <c r="B177" s="31"/>
      <c r="C177" s="162" t="s">
        <v>238</v>
      </c>
      <c r="D177" s="162" t="s">
        <v>158</v>
      </c>
      <c r="E177" s="163" t="s">
        <v>239</v>
      </c>
      <c r="F177" s="164" t="s">
        <v>240</v>
      </c>
      <c r="G177" s="165" t="s">
        <v>203</v>
      </c>
      <c r="H177" s="166">
        <v>16</v>
      </c>
      <c r="I177" s="167">
        <v>0</v>
      </c>
      <c r="J177" s="168">
        <f>ROUND(I177*H177,2)</f>
        <v>0</v>
      </c>
      <c r="K177" s="169"/>
      <c r="L177" s="170"/>
      <c r="M177" s="171" t="s">
        <v>1</v>
      </c>
      <c r="N177" s="172" t="s">
        <v>37</v>
      </c>
      <c r="P177" s="137">
        <f>O177*H177</f>
        <v>0</v>
      </c>
      <c r="Q177" s="137">
        <v>0.468</v>
      </c>
      <c r="R177" s="137">
        <f>Q177*H177</f>
        <v>7.488</v>
      </c>
      <c r="S177" s="137">
        <v>0</v>
      </c>
      <c r="T177" s="138">
        <f>S177*H177</f>
        <v>0</v>
      </c>
      <c r="AR177" s="139" t="s">
        <v>152</v>
      </c>
      <c r="AT177" s="139" t="s">
        <v>158</v>
      </c>
      <c r="AU177" s="139" t="s">
        <v>79</v>
      </c>
      <c r="AY177" s="16" t="s">
        <v>113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6" t="s">
        <v>77</v>
      </c>
      <c r="BK177" s="140">
        <f>ROUND(I177*H177,2)</f>
        <v>0</v>
      </c>
      <c r="BL177" s="16" t="s">
        <v>119</v>
      </c>
      <c r="BM177" s="139" t="s">
        <v>241</v>
      </c>
    </row>
    <row r="178" spans="2:63" s="11" customFormat="1" ht="22.9" customHeight="1">
      <c r="B178" s="115"/>
      <c r="D178" s="116" t="s">
        <v>71</v>
      </c>
      <c r="E178" s="125" t="s">
        <v>242</v>
      </c>
      <c r="F178" s="125" t="s">
        <v>243</v>
      </c>
      <c r="I178" s="118"/>
      <c r="J178" s="126">
        <f>BK178</f>
        <v>0</v>
      </c>
      <c r="L178" s="115"/>
      <c r="M178" s="120"/>
      <c r="P178" s="121">
        <f>P179</f>
        <v>0</v>
      </c>
      <c r="R178" s="121">
        <f>R179</f>
        <v>0</v>
      </c>
      <c r="T178" s="122">
        <f>T179</f>
        <v>0</v>
      </c>
      <c r="AR178" s="116" t="s">
        <v>77</v>
      </c>
      <c r="AT178" s="123" t="s">
        <v>71</v>
      </c>
      <c r="AU178" s="123" t="s">
        <v>77</v>
      </c>
      <c r="AY178" s="116" t="s">
        <v>113</v>
      </c>
      <c r="BK178" s="124">
        <f>BK179</f>
        <v>0</v>
      </c>
    </row>
    <row r="179" spans="2:65" s="1" customFormat="1" ht="24.2" customHeight="1">
      <c r="B179" s="31"/>
      <c r="C179" s="127" t="s">
        <v>244</v>
      </c>
      <c r="D179" s="127" t="s">
        <v>115</v>
      </c>
      <c r="E179" s="128" t="s">
        <v>245</v>
      </c>
      <c r="F179" s="129" t="s">
        <v>246</v>
      </c>
      <c r="G179" s="130" t="s">
        <v>247</v>
      </c>
      <c r="H179" s="131">
        <v>35.254</v>
      </c>
      <c r="I179" s="132">
        <v>0</v>
      </c>
      <c r="J179" s="133">
        <f>ROUND(I179*H179,2)</f>
        <v>0</v>
      </c>
      <c r="K179" s="134"/>
      <c r="L179" s="31"/>
      <c r="M179" s="135" t="s">
        <v>1</v>
      </c>
      <c r="N179" s="136" t="s">
        <v>37</v>
      </c>
      <c r="P179" s="137">
        <f>O179*H179</f>
        <v>0</v>
      </c>
      <c r="Q179" s="137">
        <v>0</v>
      </c>
      <c r="R179" s="137">
        <f>Q179*H179</f>
        <v>0</v>
      </c>
      <c r="S179" s="137">
        <v>0</v>
      </c>
      <c r="T179" s="138">
        <f>S179*H179</f>
        <v>0</v>
      </c>
      <c r="AR179" s="139" t="s">
        <v>119</v>
      </c>
      <c r="AT179" s="139" t="s">
        <v>115</v>
      </c>
      <c r="AU179" s="139" t="s">
        <v>79</v>
      </c>
      <c r="AY179" s="16" t="s">
        <v>113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6" t="s">
        <v>77</v>
      </c>
      <c r="BK179" s="140">
        <f>ROUND(I179*H179,2)</f>
        <v>0</v>
      </c>
      <c r="BL179" s="16" t="s">
        <v>119</v>
      </c>
      <c r="BM179" s="139" t="s">
        <v>248</v>
      </c>
    </row>
    <row r="180" spans="2:63" s="11" customFormat="1" ht="25.9" customHeight="1">
      <c r="B180" s="115"/>
      <c r="D180" s="116" t="s">
        <v>71</v>
      </c>
      <c r="E180" s="117" t="s">
        <v>249</v>
      </c>
      <c r="F180" s="117" t="s">
        <v>250</v>
      </c>
      <c r="I180" s="118"/>
      <c r="J180" s="119">
        <f>BK180</f>
        <v>0</v>
      </c>
      <c r="L180" s="115"/>
      <c r="M180" s="120"/>
      <c r="P180" s="121">
        <f>P181+P200</f>
        <v>0</v>
      </c>
      <c r="R180" s="121">
        <f>R181+R200</f>
        <v>0.152299</v>
      </c>
      <c r="T180" s="122">
        <f>T181+T200</f>
        <v>0</v>
      </c>
      <c r="AR180" s="116" t="s">
        <v>79</v>
      </c>
      <c r="AT180" s="123" t="s">
        <v>71</v>
      </c>
      <c r="AU180" s="123" t="s">
        <v>72</v>
      </c>
      <c r="AY180" s="116" t="s">
        <v>113</v>
      </c>
      <c r="BK180" s="124">
        <f>BK181+BK200</f>
        <v>0</v>
      </c>
    </row>
    <row r="181" spans="2:63" s="11" customFormat="1" ht="22.9" customHeight="1">
      <c r="B181" s="115"/>
      <c r="D181" s="116" t="s">
        <v>71</v>
      </c>
      <c r="E181" s="125" t="s">
        <v>251</v>
      </c>
      <c r="F181" s="125" t="s">
        <v>252</v>
      </c>
      <c r="I181" s="118"/>
      <c r="J181" s="126">
        <f>BK181</f>
        <v>0</v>
      </c>
      <c r="L181" s="115"/>
      <c r="M181" s="120"/>
      <c r="P181" s="121">
        <f>SUM(P182:P199)</f>
        <v>0</v>
      </c>
      <c r="R181" s="121">
        <f>SUM(R182:R199)</f>
        <v>0.131131</v>
      </c>
      <c r="T181" s="122">
        <f>SUM(T182:T199)</f>
        <v>0</v>
      </c>
      <c r="AR181" s="116" t="s">
        <v>79</v>
      </c>
      <c r="AT181" s="123" t="s">
        <v>71</v>
      </c>
      <c r="AU181" s="123" t="s">
        <v>77</v>
      </c>
      <c r="AY181" s="116" t="s">
        <v>113</v>
      </c>
      <c r="BK181" s="124">
        <f>SUM(BK182:BK199)</f>
        <v>0</v>
      </c>
    </row>
    <row r="182" spans="2:65" s="1" customFormat="1" ht="24.2" customHeight="1">
      <c r="B182" s="31"/>
      <c r="C182" s="127" t="s">
        <v>253</v>
      </c>
      <c r="D182" s="127" t="s">
        <v>115</v>
      </c>
      <c r="E182" s="128" t="s">
        <v>254</v>
      </c>
      <c r="F182" s="129" t="s">
        <v>255</v>
      </c>
      <c r="G182" s="130" t="s">
        <v>155</v>
      </c>
      <c r="H182" s="131">
        <v>5.76</v>
      </c>
      <c r="I182" s="132">
        <v>0</v>
      </c>
      <c r="J182" s="133">
        <f>ROUND(I182*H182,2)</f>
        <v>0</v>
      </c>
      <c r="K182" s="134"/>
      <c r="L182" s="31"/>
      <c r="M182" s="135" t="s">
        <v>1</v>
      </c>
      <c r="N182" s="136" t="s">
        <v>37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195</v>
      </c>
      <c r="AT182" s="139" t="s">
        <v>115</v>
      </c>
      <c r="AU182" s="139" t="s">
        <v>79</v>
      </c>
      <c r="AY182" s="16" t="s">
        <v>113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6" t="s">
        <v>77</v>
      </c>
      <c r="BK182" s="140">
        <f>ROUND(I182*H182,2)</f>
        <v>0</v>
      </c>
      <c r="BL182" s="16" t="s">
        <v>195</v>
      </c>
      <c r="BM182" s="139" t="s">
        <v>256</v>
      </c>
    </row>
    <row r="183" spans="2:51" s="13" customFormat="1" ht="12">
      <c r="B183" s="148"/>
      <c r="D183" s="142" t="s">
        <v>124</v>
      </c>
      <c r="E183" s="149" t="s">
        <v>1</v>
      </c>
      <c r="F183" s="150" t="s">
        <v>257</v>
      </c>
      <c r="H183" s="151">
        <v>5.76</v>
      </c>
      <c r="I183" s="152"/>
      <c r="L183" s="148"/>
      <c r="M183" s="153"/>
      <c r="T183" s="154"/>
      <c r="AT183" s="149" t="s">
        <v>124</v>
      </c>
      <c r="AU183" s="149" t="s">
        <v>79</v>
      </c>
      <c r="AV183" s="13" t="s">
        <v>79</v>
      </c>
      <c r="AW183" s="13" t="s">
        <v>29</v>
      </c>
      <c r="AX183" s="13" t="s">
        <v>77</v>
      </c>
      <c r="AY183" s="149" t="s">
        <v>113</v>
      </c>
    </row>
    <row r="184" spans="2:65" s="1" customFormat="1" ht="16.5" customHeight="1">
      <c r="B184" s="31"/>
      <c r="C184" s="162" t="s">
        <v>258</v>
      </c>
      <c r="D184" s="162" t="s">
        <v>158</v>
      </c>
      <c r="E184" s="163" t="s">
        <v>259</v>
      </c>
      <c r="F184" s="164" t="s">
        <v>260</v>
      </c>
      <c r="G184" s="165" t="s">
        <v>247</v>
      </c>
      <c r="H184" s="166">
        <v>0.002</v>
      </c>
      <c r="I184" s="167">
        <v>0</v>
      </c>
      <c r="J184" s="168">
        <f>ROUND(I184*H184,2)</f>
        <v>0</v>
      </c>
      <c r="K184" s="169"/>
      <c r="L184" s="170"/>
      <c r="M184" s="171" t="s">
        <v>1</v>
      </c>
      <c r="N184" s="172" t="s">
        <v>37</v>
      </c>
      <c r="P184" s="137">
        <f>O184*H184</f>
        <v>0</v>
      </c>
      <c r="Q184" s="137">
        <v>1</v>
      </c>
      <c r="R184" s="137">
        <f>Q184*H184</f>
        <v>0.002</v>
      </c>
      <c r="S184" s="137">
        <v>0</v>
      </c>
      <c r="T184" s="138">
        <f>S184*H184</f>
        <v>0</v>
      </c>
      <c r="AR184" s="139" t="s">
        <v>261</v>
      </c>
      <c r="AT184" s="139" t="s">
        <v>158</v>
      </c>
      <c r="AU184" s="139" t="s">
        <v>79</v>
      </c>
      <c r="AY184" s="16" t="s">
        <v>113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6" t="s">
        <v>77</v>
      </c>
      <c r="BK184" s="140">
        <f>ROUND(I184*H184,2)</f>
        <v>0</v>
      </c>
      <c r="BL184" s="16" t="s">
        <v>195</v>
      </c>
      <c r="BM184" s="139" t="s">
        <v>262</v>
      </c>
    </row>
    <row r="185" spans="2:51" s="13" customFormat="1" ht="12">
      <c r="B185" s="148"/>
      <c r="D185" s="142" t="s">
        <v>124</v>
      </c>
      <c r="F185" s="150" t="s">
        <v>263</v>
      </c>
      <c r="H185" s="151">
        <v>0.002</v>
      </c>
      <c r="I185" s="152"/>
      <c r="L185" s="148"/>
      <c r="M185" s="153"/>
      <c r="T185" s="154"/>
      <c r="AT185" s="149" t="s">
        <v>124</v>
      </c>
      <c r="AU185" s="149" t="s">
        <v>79</v>
      </c>
      <c r="AV185" s="13" t="s">
        <v>79</v>
      </c>
      <c r="AW185" s="13" t="s">
        <v>4</v>
      </c>
      <c r="AX185" s="13" t="s">
        <v>77</v>
      </c>
      <c r="AY185" s="149" t="s">
        <v>113</v>
      </c>
    </row>
    <row r="186" spans="2:65" s="1" customFormat="1" ht="24.2" customHeight="1">
      <c r="B186" s="31"/>
      <c r="C186" s="127" t="s">
        <v>264</v>
      </c>
      <c r="D186" s="127" t="s">
        <v>115</v>
      </c>
      <c r="E186" s="128" t="s">
        <v>265</v>
      </c>
      <c r="F186" s="129" t="s">
        <v>266</v>
      </c>
      <c r="G186" s="130" t="s">
        <v>155</v>
      </c>
      <c r="H186" s="131">
        <v>13.44</v>
      </c>
      <c r="I186" s="132">
        <v>0</v>
      </c>
      <c r="J186" s="133">
        <f>ROUND(I186*H186,2)</f>
        <v>0</v>
      </c>
      <c r="K186" s="134"/>
      <c r="L186" s="31"/>
      <c r="M186" s="135" t="s">
        <v>1</v>
      </c>
      <c r="N186" s="136" t="s">
        <v>37</v>
      </c>
      <c r="P186" s="137">
        <f>O186*H186</f>
        <v>0</v>
      </c>
      <c r="Q186" s="137">
        <v>0</v>
      </c>
      <c r="R186" s="137">
        <f>Q186*H186</f>
        <v>0</v>
      </c>
      <c r="S186" s="137">
        <v>0</v>
      </c>
      <c r="T186" s="138">
        <f>S186*H186</f>
        <v>0</v>
      </c>
      <c r="AR186" s="139" t="s">
        <v>195</v>
      </c>
      <c r="AT186" s="139" t="s">
        <v>115</v>
      </c>
      <c r="AU186" s="139" t="s">
        <v>79</v>
      </c>
      <c r="AY186" s="16" t="s">
        <v>113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6" t="s">
        <v>77</v>
      </c>
      <c r="BK186" s="140">
        <f>ROUND(I186*H186,2)</f>
        <v>0</v>
      </c>
      <c r="BL186" s="16" t="s">
        <v>195</v>
      </c>
      <c r="BM186" s="139" t="s">
        <v>267</v>
      </c>
    </row>
    <row r="187" spans="2:51" s="13" customFormat="1" ht="12">
      <c r="B187" s="148"/>
      <c r="D187" s="142" t="s">
        <v>124</v>
      </c>
      <c r="E187" s="149" t="s">
        <v>1</v>
      </c>
      <c r="F187" s="150" t="s">
        <v>268</v>
      </c>
      <c r="H187" s="151">
        <v>13.44</v>
      </c>
      <c r="I187" s="152"/>
      <c r="L187" s="148"/>
      <c r="M187" s="153"/>
      <c r="T187" s="154"/>
      <c r="AT187" s="149" t="s">
        <v>124</v>
      </c>
      <c r="AU187" s="149" t="s">
        <v>79</v>
      </c>
      <c r="AV187" s="13" t="s">
        <v>79</v>
      </c>
      <c r="AW187" s="13" t="s">
        <v>29</v>
      </c>
      <c r="AX187" s="13" t="s">
        <v>77</v>
      </c>
      <c r="AY187" s="149" t="s">
        <v>113</v>
      </c>
    </row>
    <row r="188" spans="2:65" s="1" customFormat="1" ht="16.5" customHeight="1">
      <c r="B188" s="31"/>
      <c r="C188" s="162" t="s">
        <v>269</v>
      </c>
      <c r="D188" s="162" t="s">
        <v>158</v>
      </c>
      <c r="E188" s="163" t="s">
        <v>259</v>
      </c>
      <c r="F188" s="164" t="s">
        <v>260</v>
      </c>
      <c r="G188" s="165" t="s">
        <v>247</v>
      </c>
      <c r="H188" s="166">
        <v>0.005</v>
      </c>
      <c r="I188" s="167">
        <v>0</v>
      </c>
      <c r="J188" s="168">
        <f>ROUND(I188*H188,2)</f>
        <v>0</v>
      </c>
      <c r="K188" s="169"/>
      <c r="L188" s="170"/>
      <c r="M188" s="171" t="s">
        <v>1</v>
      </c>
      <c r="N188" s="172" t="s">
        <v>37</v>
      </c>
      <c r="P188" s="137">
        <f>O188*H188</f>
        <v>0</v>
      </c>
      <c r="Q188" s="137">
        <v>1</v>
      </c>
      <c r="R188" s="137">
        <f>Q188*H188</f>
        <v>0.005</v>
      </c>
      <c r="S188" s="137">
        <v>0</v>
      </c>
      <c r="T188" s="138">
        <f>S188*H188</f>
        <v>0</v>
      </c>
      <c r="AR188" s="139" t="s">
        <v>261</v>
      </c>
      <c r="AT188" s="139" t="s">
        <v>158</v>
      </c>
      <c r="AU188" s="139" t="s">
        <v>79</v>
      </c>
      <c r="AY188" s="16" t="s">
        <v>113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6" t="s">
        <v>77</v>
      </c>
      <c r="BK188" s="140">
        <f>ROUND(I188*H188,2)</f>
        <v>0</v>
      </c>
      <c r="BL188" s="16" t="s">
        <v>195</v>
      </c>
      <c r="BM188" s="139" t="s">
        <v>270</v>
      </c>
    </row>
    <row r="189" spans="2:51" s="13" customFormat="1" ht="12">
      <c r="B189" s="148"/>
      <c r="D189" s="142" t="s">
        <v>124</v>
      </c>
      <c r="F189" s="150" t="s">
        <v>271</v>
      </c>
      <c r="H189" s="151">
        <v>0.005</v>
      </c>
      <c r="I189" s="152"/>
      <c r="L189" s="148"/>
      <c r="M189" s="153"/>
      <c r="T189" s="154"/>
      <c r="AT189" s="149" t="s">
        <v>124</v>
      </c>
      <c r="AU189" s="149" t="s">
        <v>79</v>
      </c>
      <c r="AV189" s="13" t="s">
        <v>79</v>
      </c>
      <c r="AW189" s="13" t="s">
        <v>4</v>
      </c>
      <c r="AX189" s="13" t="s">
        <v>77</v>
      </c>
      <c r="AY189" s="149" t="s">
        <v>113</v>
      </c>
    </row>
    <row r="190" spans="2:65" s="1" customFormat="1" ht="24.2" customHeight="1">
      <c r="B190" s="31"/>
      <c r="C190" s="127" t="s">
        <v>272</v>
      </c>
      <c r="D190" s="127" t="s">
        <v>115</v>
      </c>
      <c r="E190" s="128" t="s">
        <v>273</v>
      </c>
      <c r="F190" s="129" t="s">
        <v>274</v>
      </c>
      <c r="G190" s="130" t="s">
        <v>155</v>
      </c>
      <c r="H190" s="131">
        <v>5.76</v>
      </c>
      <c r="I190" s="132">
        <v>0</v>
      </c>
      <c r="J190" s="133">
        <f>ROUND(I190*H190,2)</f>
        <v>0</v>
      </c>
      <c r="K190" s="134"/>
      <c r="L190" s="31"/>
      <c r="M190" s="135" t="s">
        <v>1</v>
      </c>
      <c r="N190" s="136" t="s">
        <v>37</v>
      </c>
      <c r="P190" s="137">
        <f>O190*H190</f>
        <v>0</v>
      </c>
      <c r="Q190" s="137">
        <v>0.0004</v>
      </c>
      <c r="R190" s="137">
        <f>Q190*H190</f>
        <v>0.002304</v>
      </c>
      <c r="S190" s="137">
        <v>0</v>
      </c>
      <c r="T190" s="138">
        <f>S190*H190</f>
        <v>0</v>
      </c>
      <c r="AR190" s="139" t="s">
        <v>195</v>
      </c>
      <c r="AT190" s="139" t="s">
        <v>115</v>
      </c>
      <c r="AU190" s="139" t="s">
        <v>79</v>
      </c>
      <c r="AY190" s="16" t="s">
        <v>113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6" t="s">
        <v>77</v>
      </c>
      <c r="BK190" s="140">
        <f>ROUND(I190*H190,2)</f>
        <v>0</v>
      </c>
      <c r="BL190" s="16" t="s">
        <v>195</v>
      </c>
      <c r="BM190" s="139" t="s">
        <v>275</v>
      </c>
    </row>
    <row r="191" spans="2:65" s="1" customFormat="1" ht="37.9" customHeight="1">
      <c r="B191" s="31"/>
      <c r="C191" s="162" t="s">
        <v>261</v>
      </c>
      <c r="D191" s="162" t="s">
        <v>158</v>
      </c>
      <c r="E191" s="163" t="s">
        <v>276</v>
      </c>
      <c r="F191" s="164" t="s">
        <v>277</v>
      </c>
      <c r="G191" s="165" t="s">
        <v>155</v>
      </c>
      <c r="H191" s="166">
        <v>6.713</v>
      </c>
      <c r="I191" s="167">
        <v>0</v>
      </c>
      <c r="J191" s="168">
        <f>ROUND(I191*H191,2)</f>
        <v>0</v>
      </c>
      <c r="K191" s="169"/>
      <c r="L191" s="170"/>
      <c r="M191" s="171" t="s">
        <v>1</v>
      </c>
      <c r="N191" s="172" t="s">
        <v>37</v>
      </c>
      <c r="P191" s="137">
        <f>O191*H191</f>
        <v>0</v>
      </c>
      <c r="Q191" s="137">
        <v>0.0048</v>
      </c>
      <c r="R191" s="137">
        <f>Q191*H191</f>
        <v>0.0322224</v>
      </c>
      <c r="S191" s="137">
        <v>0</v>
      </c>
      <c r="T191" s="138">
        <f>S191*H191</f>
        <v>0</v>
      </c>
      <c r="AR191" s="139" t="s">
        <v>261</v>
      </c>
      <c r="AT191" s="139" t="s">
        <v>158</v>
      </c>
      <c r="AU191" s="139" t="s">
        <v>79</v>
      </c>
      <c r="AY191" s="16" t="s">
        <v>113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6" t="s">
        <v>77</v>
      </c>
      <c r="BK191" s="140">
        <f>ROUND(I191*H191,2)</f>
        <v>0</v>
      </c>
      <c r="BL191" s="16" t="s">
        <v>195</v>
      </c>
      <c r="BM191" s="139" t="s">
        <v>278</v>
      </c>
    </row>
    <row r="192" spans="2:51" s="13" customFormat="1" ht="12">
      <c r="B192" s="148"/>
      <c r="D192" s="142" t="s">
        <v>124</v>
      </c>
      <c r="F192" s="150" t="s">
        <v>279</v>
      </c>
      <c r="H192" s="151">
        <v>6.713</v>
      </c>
      <c r="I192" s="152"/>
      <c r="L192" s="148"/>
      <c r="M192" s="153"/>
      <c r="T192" s="154"/>
      <c r="AT192" s="149" t="s">
        <v>124</v>
      </c>
      <c r="AU192" s="149" t="s">
        <v>79</v>
      </c>
      <c r="AV192" s="13" t="s">
        <v>79</v>
      </c>
      <c r="AW192" s="13" t="s">
        <v>4</v>
      </c>
      <c r="AX192" s="13" t="s">
        <v>77</v>
      </c>
      <c r="AY192" s="149" t="s">
        <v>113</v>
      </c>
    </row>
    <row r="193" spans="2:65" s="1" customFormat="1" ht="24.2" customHeight="1">
      <c r="B193" s="31"/>
      <c r="C193" s="127" t="s">
        <v>280</v>
      </c>
      <c r="D193" s="127" t="s">
        <v>115</v>
      </c>
      <c r="E193" s="128" t="s">
        <v>281</v>
      </c>
      <c r="F193" s="129" t="s">
        <v>282</v>
      </c>
      <c r="G193" s="130" t="s">
        <v>155</v>
      </c>
      <c r="H193" s="131">
        <v>13.44</v>
      </c>
      <c r="I193" s="132">
        <v>0</v>
      </c>
      <c r="J193" s="133">
        <f>ROUND(I193*H193,2)</f>
        <v>0</v>
      </c>
      <c r="K193" s="134"/>
      <c r="L193" s="31"/>
      <c r="M193" s="135" t="s">
        <v>1</v>
      </c>
      <c r="N193" s="136" t="s">
        <v>37</v>
      </c>
      <c r="P193" s="137">
        <f>O193*H193</f>
        <v>0</v>
      </c>
      <c r="Q193" s="137">
        <v>0.0004</v>
      </c>
      <c r="R193" s="137">
        <f>Q193*H193</f>
        <v>0.005376</v>
      </c>
      <c r="S193" s="137">
        <v>0</v>
      </c>
      <c r="T193" s="138">
        <f>S193*H193</f>
        <v>0</v>
      </c>
      <c r="AR193" s="139" t="s">
        <v>195</v>
      </c>
      <c r="AT193" s="139" t="s">
        <v>115</v>
      </c>
      <c r="AU193" s="139" t="s">
        <v>79</v>
      </c>
      <c r="AY193" s="16" t="s">
        <v>113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6" t="s">
        <v>77</v>
      </c>
      <c r="BK193" s="140">
        <f>ROUND(I193*H193,2)</f>
        <v>0</v>
      </c>
      <c r="BL193" s="16" t="s">
        <v>195</v>
      </c>
      <c r="BM193" s="139" t="s">
        <v>283</v>
      </c>
    </row>
    <row r="194" spans="2:65" s="1" customFormat="1" ht="37.9" customHeight="1">
      <c r="B194" s="31"/>
      <c r="C194" s="162" t="s">
        <v>284</v>
      </c>
      <c r="D194" s="162" t="s">
        <v>158</v>
      </c>
      <c r="E194" s="163" t="s">
        <v>276</v>
      </c>
      <c r="F194" s="164" t="s">
        <v>277</v>
      </c>
      <c r="G194" s="165" t="s">
        <v>155</v>
      </c>
      <c r="H194" s="166">
        <v>16.41</v>
      </c>
      <c r="I194" s="167">
        <v>0</v>
      </c>
      <c r="J194" s="168">
        <f>ROUND(I194*H194,2)</f>
        <v>0</v>
      </c>
      <c r="K194" s="169"/>
      <c r="L194" s="170"/>
      <c r="M194" s="171" t="s">
        <v>1</v>
      </c>
      <c r="N194" s="172" t="s">
        <v>37</v>
      </c>
      <c r="P194" s="137">
        <f>O194*H194</f>
        <v>0</v>
      </c>
      <c r="Q194" s="137">
        <v>0.0048</v>
      </c>
      <c r="R194" s="137">
        <f>Q194*H194</f>
        <v>0.07876799999999999</v>
      </c>
      <c r="S194" s="137">
        <v>0</v>
      </c>
      <c r="T194" s="138">
        <f>S194*H194</f>
        <v>0</v>
      </c>
      <c r="AR194" s="139" t="s">
        <v>261</v>
      </c>
      <c r="AT194" s="139" t="s">
        <v>158</v>
      </c>
      <c r="AU194" s="139" t="s">
        <v>79</v>
      </c>
      <c r="AY194" s="16" t="s">
        <v>113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6" t="s">
        <v>77</v>
      </c>
      <c r="BK194" s="140">
        <f>ROUND(I194*H194,2)</f>
        <v>0</v>
      </c>
      <c r="BL194" s="16" t="s">
        <v>195</v>
      </c>
      <c r="BM194" s="139" t="s">
        <v>285</v>
      </c>
    </row>
    <row r="195" spans="2:51" s="13" customFormat="1" ht="12">
      <c r="B195" s="148"/>
      <c r="D195" s="142" t="s">
        <v>124</v>
      </c>
      <c r="F195" s="150" t="s">
        <v>286</v>
      </c>
      <c r="H195" s="151">
        <v>16.41</v>
      </c>
      <c r="I195" s="152"/>
      <c r="L195" s="148"/>
      <c r="M195" s="153"/>
      <c r="T195" s="154"/>
      <c r="AT195" s="149" t="s">
        <v>124</v>
      </c>
      <c r="AU195" s="149" t="s">
        <v>79</v>
      </c>
      <c r="AV195" s="13" t="s">
        <v>79</v>
      </c>
      <c r="AW195" s="13" t="s">
        <v>4</v>
      </c>
      <c r="AX195" s="13" t="s">
        <v>77</v>
      </c>
      <c r="AY195" s="149" t="s">
        <v>113</v>
      </c>
    </row>
    <row r="196" spans="2:65" s="1" customFormat="1" ht="24.2" customHeight="1">
      <c r="B196" s="31"/>
      <c r="C196" s="127" t="s">
        <v>287</v>
      </c>
      <c r="D196" s="127" t="s">
        <v>115</v>
      </c>
      <c r="E196" s="128" t="s">
        <v>288</v>
      </c>
      <c r="F196" s="129" t="s">
        <v>289</v>
      </c>
      <c r="G196" s="130" t="s">
        <v>155</v>
      </c>
      <c r="H196" s="131">
        <v>13.44</v>
      </c>
      <c r="I196" s="132">
        <v>0</v>
      </c>
      <c r="J196" s="133">
        <f>ROUND(I196*H196,2)</f>
        <v>0</v>
      </c>
      <c r="K196" s="134"/>
      <c r="L196" s="31"/>
      <c r="M196" s="135" t="s">
        <v>1</v>
      </c>
      <c r="N196" s="136" t="s">
        <v>37</v>
      </c>
      <c r="P196" s="137">
        <f>O196*H196</f>
        <v>0</v>
      </c>
      <c r="Q196" s="137">
        <v>4E-05</v>
      </c>
      <c r="R196" s="137">
        <f>Q196*H196</f>
        <v>0.0005376000000000001</v>
      </c>
      <c r="S196" s="137">
        <v>0</v>
      </c>
      <c r="T196" s="138">
        <f>S196*H196</f>
        <v>0</v>
      </c>
      <c r="AR196" s="139" t="s">
        <v>195</v>
      </c>
      <c r="AT196" s="139" t="s">
        <v>115</v>
      </c>
      <c r="AU196" s="139" t="s">
        <v>79</v>
      </c>
      <c r="AY196" s="16" t="s">
        <v>113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6" t="s">
        <v>77</v>
      </c>
      <c r="BK196" s="140">
        <f>ROUND(I196*H196,2)</f>
        <v>0</v>
      </c>
      <c r="BL196" s="16" t="s">
        <v>195</v>
      </c>
      <c r="BM196" s="139" t="s">
        <v>290</v>
      </c>
    </row>
    <row r="197" spans="2:65" s="1" customFormat="1" ht="24.2" customHeight="1">
      <c r="B197" s="31"/>
      <c r="C197" s="162" t="s">
        <v>291</v>
      </c>
      <c r="D197" s="162" t="s">
        <v>158</v>
      </c>
      <c r="E197" s="163" t="s">
        <v>292</v>
      </c>
      <c r="F197" s="164" t="s">
        <v>293</v>
      </c>
      <c r="G197" s="165" t="s">
        <v>155</v>
      </c>
      <c r="H197" s="166">
        <v>16.41</v>
      </c>
      <c r="I197" s="167">
        <v>0</v>
      </c>
      <c r="J197" s="168">
        <f>ROUND(I197*H197,2)</f>
        <v>0</v>
      </c>
      <c r="K197" s="169"/>
      <c r="L197" s="170"/>
      <c r="M197" s="171" t="s">
        <v>1</v>
      </c>
      <c r="N197" s="172" t="s">
        <v>37</v>
      </c>
      <c r="P197" s="137">
        <f>O197*H197</f>
        <v>0</v>
      </c>
      <c r="Q197" s="137">
        <v>0.0003</v>
      </c>
      <c r="R197" s="137">
        <f>Q197*H197</f>
        <v>0.004922999999999999</v>
      </c>
      <c r="S197" s="137">
        <v>0</v>
      </c>
      <c r="T197" s="138">
        <f>S197*H197</f>
        <v>0</v>
      </c>
      <c r="AR197" s="139" t="s">
        <v>261</v>
      </c>
      <c r="AT197" s="139" t="s">
        <v>158</v>
      </c>
      <c r="AU197" s="139" t="s">
        <v>79</v>
      </c>
      <c r="AY197" s="16" t="s">
        <v>113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6" t="s">
        <v>77</v>
      </c>
      <c r="BK197" s="140">
        <f>ROUND(I197*H197,2)</f>
        <v>0</v>
      </c>
      <c r="BL197" s="16" t="s">
        <v>195</v>
      </c>
      <c r="BM197" s="139" t="s">
        <v>294</v>
      </c>
    </row>
    <row r="198" spans="2:51" s="13" customFormat="1" ht="12">
      <c r="B198" s="148"/>
      <c r="D198" s="142" t="s">
        <v>124</v>
      </c>
      <c r="F198" s="150" t="s">
        <v>286</v>
      </c>
      <c r="H198" s="151">
        <v>16.41</v>
      </c>
      <c r="I198" s="152"/>
      <c r="L198" s="148"/>
      <c r="M198" s="153"/>
      <c r="T198" s="154"/>
      <c r="AT198" s="149" t="s">
        <v>124</v>
      </c>
      <c r="AU198" s="149" t="s">
        <v>79</v>
      </c>
      <c r="AV198" s="13" t="s">
        <v>79</v>
      </c>
      <c r="AW198" s="13" t="s">
        <v>4</v>
      </c>
      <c r="AX198" s="13" t="s">
        <v>77</v>
      </c>
      <c r="AY198" s="149" t="s">
        <v>113</v>
      </c>
    </row>
    <row r="199" spans="2:65" s="1" customFormat="1" ht="24.2" customHeight="1">
      <c r="B199" s="31"/>
      <c r="C199" s="127" t="s">
        <v>295</v>
      </c>
      <c r="D199" s="127" t="s">
        <v>115</v>
      </c>
      <c r="E199" s="128" t="s">
        <v>296</v>
      </c>
      <c r="F199" s="129" t="s">
        <v>297</v>
      </c>
      <c r="G199" s="130" t="s">
        <v>298</v>
      </c>
      <c r="H199" s="173">
        <v>52.974</v>
      </c>
      <c r="I199" s="132">
        <v>0</v>
      </c>
      <c r="J199" s="133">
        <f>ROUND(I199*H199,2)</f>
        <v>0</v>
      </c>
      <c r="K199" s="134"/>
      <c r="L199" s="31"/>
      <c r="M199" s="135" t="s">
        <v>1</v>
      </c>
      <c r="N199" s="136" t="s">
        <v>37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195</v>
      </c>
      <c r="AT199" s="139" t="s">
        <v>115</v>
      </c>
      <c r="AU199" s="139" t="s">
        <v>79</v>
      </c>
      <c r="AY199" s="16" t="s">
        <v>113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6" t="s">
        <v>77</v>
      </c>
      <c r="BK199" s="140">
        <f>ROUND(I199*H199,2)</f>
        <v>0</v>
      </c>
      <c r="BL199" s="16" t="s">
        <v>195</v>
      </c>
      <c r="BM199" s="139" t="s">
        <v>299</v>
      </c>
    </row>
    <row r="200" spans="2:63" s="11" customFormat="1" ht="22.9" customHeight="1">
      <c r="B200" s="115"/>
      <c r="D200" s="116" t="s">
        <v>71</v>
      </c>
      <c r="E200" s="125" t="s">
        <v>300</v>
      </c>
      <c r="F200" s="125" t="s">
        <v>301</v>
      </c>
      <c r="I200" s="118"/>
      <c r="J200" s="126">
        <f>BK200</f>
        <v>0</v>
      </c>
      <c r="L200" s="115"/>
      <c r="M200" s="120"/>
      <c r="P200" s="121">
        <f>SUM(P201:P205)</f>
        <v>0</v>
      </c>
      <c r="R200" s="121">
        <f>SUM(R201:R205)</f>
        <v>0.021168</v>
      </c>
      <c r="T200" s="122">
        <f>SUM(T201:T205)</f>
        <v>0</v>
      </c>
      <c r="AR200" s="116" t="s">
        <v>79</v>
      </c>
      <c r="AT200" s="123" t="s">
        <v>71</v>
      </c>
      <c r="AU200" s="123" t="s">
        <v>77</v>
      </c>
      <c r="AY200" s="116" t="s">
        <v>113</v>
      </c>
      <c r="BK200" s="124">
        <f>SUM(BK201:BK205)</f>
        <v>0</v>
      </c>
    </row>
    <row r="201" spans="2:65" s="1" customFormat="1" ht="24.2" customHeight="1">
      <c r="B201" s="31"/>
      <c r="C201" s="127" t="s">
        <v>302</v>
      </c>
      <c r="D201" s="127" t="s">
        <v>115</v>
      </c>
      <c r="E201" s="128" t="s">
        <v>303</v>
      </c>
      <c r="F201" s="129" t="s">
        <v>304</v>
      </c>
      <c r="G201" s="130" t="s">
        <v>155</v>
      </c>
      <c r="H201" s="131">
        <v>20.16</v>
      </c>
      <c r="I201" s="132">
        <v>0</v>
      </c>
      <c r="J201" s="133">
        <f>ROUND(I201*H201,2)</f>
        <v>0</v>
      </c>
      <c r="K201" s="134"/>
      <c r="L201" s="31"/>
      <c r="M201" s="135" t="s">
        <v>1</v>
      </c>
      <c r="N201" s="136" t="s">
        <v>37</v>
      </c>
      <c r="P201" s="137">
        <f>O201*H201</f>
        <v>0</v>
      </c>
      <c r="Q201" s="137">
        <v>0</v>
      </c>
      <c r="R201" s="137">
        <f>Q201*H201</f>
        <v>0</v>
      </c>
      <c r="S201" s="137">
        <v>0</v>
      </c>
      <c r="T201" s="138">
        <f>S201*H201</f>
        <v>0</v>
      </c>
      <c r="AR201" s="139" t="s">
        <v>195</v>
      </c>
      <c r="AT201" s="139" t="s">
        <v>115</v>
      </c>
      <c r="AU201" s="139" t="s">
        <v>79</v>
      </c>
      <c r="AY201" s="16" t="s">
        <v>113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6" t="s">
        <v>77</v>
      </c>
      <c r="BK201" s="140">
        <f>ROUND(I201*H201,2)</f>
        <v>0</v>
      </c>
      <c r="BL201" s="16" t="s">
        <v>195</v>
      </c>
      <c r="BM201" s="139" t="s">
        <v>305</v>
      </c>
    </row>
    <row r="202" spans="2:51" s="12" customFormat="1" ht="12">
      <c r="B202" s="141"/>
      <c r="D202" s="142" t="s">
        <v>124</v>
      </c>
      <c r="E202" s="143" t="s">
        <v>1</v>
      </c>
      <c r="F202" s="144" t="s">
        <v>306</v>
      </c>
      <c r="H202" s="143" t="s">
        <v>1</v>
      </c>
      <c r="I202" s="145"/>
      <c r="L202" s="141"/>
      <c r="M202" s="146"/>
      <c r="T202" s="147"/>
      <c r="AT202" s="143" t="s">
        <v>124</v>
      </c>
      <c r="AU202" s="143" t="s">
        <v>79</v>
      </c>
      <c r="AV202" s="12" t="s">
        <v>77</v>
      </c>
      <c r="AW202" s="12" t="s">
        <v>29</v>
      </c>
      <c r="AX202" s="12" t="s">
        <v>72</v>
      </c>
      <c r="AY202" s="143" t="s">
        <v>113</v>
      </c>
    </row>
    <row r="203" spans="2:51" s="13" customFormat="1" ht="12">
      <c r="B203" s="148"/>
      <c r="D203" s="142" t="s">
        <v>124</v>
      </c>
      <c r="E203" s="149" t="s">
        <v>1</v>
      </c>
      <c r="F203" s="150" t="s">
        <v>307</v>
      </c>
      <c r="H203" s="151">
        <v>20.16</v>
      </c>
      <c r="I203" s="152"/>
      <c r="L203" s="148"/>
      <c r="M203" s="153"/>
      <c r="T203" s="154"/>
      <c r="AT203" s="149" t="s">
        <v>124</v>
      </c>
      <c r="AU203" s="149" t="s">
        <v>79</v>
      </c>
      <c r="AV203" s="13" t="s">
        <v>79</v>
      </c>
      <c r="AW203" s="13" t="s">
        <v>29</v>
      </c>
      <c r="AX203" s="13" t="s">
        <v>77</v>
      </c>
      <c r="AY203" s="149" t="s">
        <v>113</v>
      </c>
    </row>
    <row r="204" spans="2:65" s="1" customFormat="1" ht="16.5" customHeight="1">
      <c r="B204" s="31"/>
      <c r="C204" s="162" t="s">
        <v>308</v>
      </c>
      <c r="D204" s="162" t="s">
        <v>158</v>
      </c>
      <c r="E204" s="163" t="s">
        <v>309</v>
      </c>
      <c r="F204" s="164" t="s">
        <v>310</v>
      </c>
      <c r="G204" s="165" t="s">
        <v>161</v>
      </c>
      <c r="H204" s="166">
        <v>21.168</v>
      </c>
      <c r="I204" s="167">
        <v>0</v>
      </c>
      <c r="J204" s="168">
        <f>ROUND(I204*H204,2)</f>
        <v>0</v>
      </c>
      <c r="K204" s="169"/>
      <c r="L204" s="170"/>
      <c r="M204" s="171" t="s">
        <v>1</v>
      </c>
      <c r="N204" s="172" t="s">
        <v>37</v>
      </c>
      <c r="P204" s="137">
        <f>O204*H204</f>
        <v>0</v>
      </c>
      <c r="Q204" s="137">
        <v>0.001</v>
      </c>
      <c r="R204" s="137">
        <f>Q204*H204</f>
        <v>0.021168</v>
      </c>
      <c r="S204" s="137">
        <v>0</v>
      </c>
      <c r="T204" s="138">
        <f>S204*H204</f>
        <v>0</v>
      </c>
      <c r="AR204" s="139" t="s">
        <v>261</v>
      </c>
      <c r="AT204" s="139" t="s">
        <v>158</v>
      </c>
      <c r="AU204" s="139" t="s">
        <v>79</v>
      </c>
      <c r="AY204" s="16" t="s">
        <v>113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6" t="s">
        <v>77</v>
      </c>
      <c r="BK204" s="140">
        <f>ROUND(I204*H204,2)</f>
        <v>0</v>
      </c>
      <c r="BL204" s="16" t="s">
        <v>195</v>
      </c>
      <c r="BM204" s="139" t="s">
        <v>311</v>
      </c>
    </row>
    <row r="205" spans="2:51" s="13" customFormat="1" ht="12">
      <c r="B205" s="148"/>
      <c r="D205" s="142" t="s">
        <v>124</v>
      </c>
      <c r="F205" s="150" t="s">
        <v>312</v>
      </c>
      <c r="H205" s="151">
        <v>21.168</v>
      </c>
      <c r="I205" s="152"/>
      <c r="L205" s="148"/>
      <c r="M205" s="153"/>
      <c r="T205" s="154"/>
      <c r="AT205" s="149" t="s">
        <v>124</v>
      </c>
      <c r="AU205" s="149" t="s">
        <v>79</v>
      </c>
      <c r="AV205" s="13" t="s">
        <v>79</v>
      </c>
      <c r="AW205" s="13" t="s">
        <v>4</v>
      </c>
      <c r="AX205" s="13" t="s">
        <v>77</v>
      </c>
      <c r="AY205" s="149" t="s">
        <v>113</v>
      </c>
    </row>
    <row r="206" spans="2:63" s="11" customFormat="1" ht="25.9" customHeight="1">
      <c r="B206" s="115"/>
      <c r="D206" s="116" t="s">
        <v>71</v>
      </c>
      <c r="E206" s="117" t="s">
        <v>313</v>
      </c>
      <c r="F206" s="117" t="s">
        <v>314</v>
      </c>
      <c r="I206" s="118"/>
      <c r="J206" s="119">
        <f>BK206</f>
        <v>0</v>
      </c>
      <c r="L206" s="115"/>
      <c r="M206" s="120"/>
      <c r="P206" s="121">
        <f>P207+P209</f>
        <v>0</v>
      </c>
      <c r="R206" s="121">
        <f>R207+R209</f>
        <v>0</v>
      </c>
      <c r="T206" s="122">
        <f>T207+T209</f>
        <v>0</v>
      </c>
      <c r="AR206" s="116" t="s">
        <v>139</v>
      </c>
      <c r="AT206" s="123" t="s">
        <v>71</v>
      </c>
      <c r="AU206" s="123" t="s">
        <v>72</v>
      </c>
      <c r="AY206" s="116" t="s">
        <v>113</v>
      </c>
      <c r="BK206" s="124">
        <f>BK207+BK209</f>
        <v>0</v>
      </c>
    </row>
    <row r="207" spans="2:63" s="11" customFormat="1" ht="22.9" customHeight="1">
      <c r="B207" s="115"/>
      <c r="D207" s="116" t="s">
        <v>71</v>
      </c>
      <c r="E207" s="125" t="s">
        <v>315</v>
      </c>
      <c r="F207" s="125" t="s">
        <v>316</v>
      </c>
      <c r="I207" s="118"/>
      <c r="J207" s="126">
        <f>BK207</f>
        <v>0</v>
      </c>
      <c r="L207" s="115"/>
      <c r="M207" s="120"/>
      <c r="P207" s="121">
        <f>P208</f>
        <v>0</v>
      </c>
      <c r="R207" s="121">
        <f>R208</f>
        <v>0</v>
      </c>
      <c r="T207" s="122">
        <f>T208</f>
        <v>0</v>
      </c>
      <c r="AR207" s="116" t="s">
        <v>139</v>
      </c>
      <c r="AT207" s="123" t="s">
        <v>71</v>
      </c>
      <c r="AU207" s="123" t="s">
        <v>77</v>
      </c>
      <c r="AY207" s="116" t="s">
        <v>113</v>
      </c>
      <c r="BK207" s="124">
        <f>BK208</f>
        <v>0</v>
      </c>
    </row>
    <row r="208" spans="2:65" s="1" customFormat="1" ht="16.5" customHeight="1">
      <c r="B208" s="31"/>
      <c r="C208" s="127" t="s">
        <v>317</v>
      </c>
      <c r="D208" s="127" t="s">
        <v>115</v>
      </c>
      <c r="E208" s="128" t="s">
        <v>318</v>
      </c>
      <c r="F208" s="129" t="s">
        <v>319</v>
      </c>
      <c r="G208" s="130" t="s">
        <v>320</v>
      </c>
      <c r="H208" s="131">
        <v>1</v>
      </c>
      <c r="I208" s="132">
        <v>0</v>
      </c>
      <c r="J208" s="133">
        <f>ROUND(I208*H208,2)</f>
        <v>0</v>
      </c>
      <c r="K208" s="134"/>
      <c r="L208" s="31"/>
      <c r="M208" s="135" t="s">
        <v>1</v>
      </c>
      <c r="N208" s="136" t="s">
        <v>37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321</v>
      </c>
      <c r="AT208" s="139" t="s">
        <v>115</v>
      </c>
      <c r="AU208" s="139" t="s">
        <v>79</v>
      </c>
      <c r="AY208" s="16" t="s">
        <v>113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6" t="s">
        <v>77</v>
      </c>
      <c r="BK208" s="140">
        <f>ROUND(I208*H208,2)</f>
        <v>0</v>
      </c>
      <c r="BL208" s="16" t="s">
        <v>321</v>
      </c>
      <c r="BM208" s="139" t="s">
        <v>322</v>
      </c>
    </row>
    <row r="209" spans="2:63" s="11" customFormat="1" ht="22.9" customHeight="1">
      <c r="B209" s="115"/>
      <c r="D209" s="116" t="s">
        <v>71</v>
      </c>
      <c r="E209" s="125" t="s">
        <v>323</v>
      </c>
      <c r="F209" s="125" t="s">
        <v>324</v>
      </c>
      <c r="I209" s="118"/>
      <c r="J209" s="126">
        <f>BK209</f>
        <v>0</v>
      </c>
      <c r="L209" s="115"/>
      <c r="M209" s="120"/>
      <c r="P209" s="121">
        <f>P210</f>
        <v>0</v>
      </c>
      <c r="R209" s="121">
        <f>R210</f>
        <v>0</v>
      </c>
      <c r="T209" s="122">
        <f>T210</f>
        <v>0</v>
      </c>
      <c r="AR209" s="116" t="s">
        <v>139</v>
      </c>
      <c r="AT209" s="123" t="s">
        <v>71</v>
      </c>
      <c r="AU209" s="123" t="s">
        <v>77</v>
      </c>
      <c r="AY209" s="116" t="s">
        <v>113</v>
      </c>
      <c r="BK209" s="124">
        <f>BK210</f>
        <v>0</v>
      </c>
    </row>
    <row r="210" spans="2:65" s="1" customFormat="1" ht="16.5" customHeight="1">
      <c r="B210" s="31"/>
      <c r="C210" s="127" t="s">
        <v>325</v>
      </c>
      <c r="D210" s="127" t="s">
        <v>115</v>
      </c>
      <c r="E210" s="128" t="s">
        <v>326</v>
      </c>
      <c r="F210" s="129" t="s">
        <v>324</v>
      </c>
      <c r="G210" s="130" t="s">
        <v>320</v>
      </c>
      <c r="H210" s="131">
        <v>1</v>
      </c>
      <c r="I210" s="132">
        <v>0</v>
      </c>
      <c r="J210" s="133">
        <f>ROUND(I210*H210,2)</f>
        <v>0</v>
      </c>
      <c r="K210" s="134"/>
      <c r="L210" s="31"/>
      <c r="M210" s="174" t="s">
        <v>1</v>
      </c>
      <c r="N210" s="175" t="s">
        <v>37</v>
      </c>
      <c r="O210" s="176"/>
      <c r="P210" s="177">
        <f>O210*H210</f>
        <v>0</v>
      </c>
      <c r="Q210" s="177">
        <v>0</v>
      </c>
      <c r="R210" s="177">
        <f>Q210*H210</f>
        <v>0</v>
      </c>
      <c r="S210" s="177">
        <v>0</v>
      </c>
      <c r="T210" s="178">
        <f>S210*H210</f>
        <v>0</v>
      </c>
      <c r="AR210" s="139" t="s">
        <v>321</v>
      </c>
      <c r="AT210" s="139" t="s">
        <v>115</v>
      </c>
      <c r="AU210" s="139" t="s">
        <v>79</v>
      </c>
      <c r="AY210" s="16" t="s">
        <v>113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6" t="s">
        <v>77</v>
      </c>
      <c r="BK210" s="140">
        <f>ROUND(I210*H210,2)</f>
        <v>0</v>
      </c>
      <c r="BL210" s="16" t="s">
        <v>321</v>
      </c>
      <c r="BM210" s="139" t="s">
        <v>327</v>
      </c>
    </row>
    <row r="211" spans="2:12" s="1" customFormat="1" ht="6.95" customHeight="1">
      <c r="B211" s="43"/>
      <c r="C211" s="44"/>
      <c r="D211" s="44"/>
      <c r="E211" s="44"/>
      <c r="F211" s="44"/>
      <c r="G211" s="44"/>
      <c r="H211" s="44"/>
      <c r="I211" s="44"/>
      <c r="J211" s="44"/>
      <c r="K211" s="44"/>
      <c r="L211" s="31"/>
    </row>
  </sheetData>
  <sheetProtection password="CC35" sheet="1" objects="1" scenarios="1" formatColumns="0" formatRows="0" autoFilter="0"/>
  <autoFilter ref="C123:K210"/>
  <mergeCells count="6">
    <mergeCell ref="E116:H116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Oškrobaná</dc:creator>
  <cp:keywords/>
  <dc:description/>
  <cp:lastModifiedBy>Krejcarova Eva</cp:lastModifiedBy>
  <dcterms:created xsi:type="dcterms:W3CDTF">2023-09-13T06:09:17Z</dcterms:created>
  <dcterms:modified xsi:type="dcterms:W3CDTF">2024-04-04T12:53:01Z</dcterms:modified>
  <cp:category/>
  <cp:version/>
  <cp:contentType/>
  <cp:contentStatus/>
</cp:coreProperties>
</file>