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28680" yWindow="65416" windowWidth="29040" windowHeight="15840" activeTab="0"/>
  </bookViews>
  <sheets>
    <sheet name="Rekapitulace stavby" sheetId="1" r:id="rId1"/>
    <sheet name="SO.01 - Komunikac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<sst xmlns="http://schemas.openxmlformats.org/spreadsheetml/2006/main" count="2266" uniqueCount="401">
  <si>
    <t>Export Komplet</t>
  </si>
  <si>
    <t/>
  </si>
  <si>
    <t>2.0</t>
  </si>
  <si>
    <t>ZAMOK</t>
  </si>
  <si>
    <t>False</t>
  </si>
  <si>
    <t>{e54cbe25-abcd-4f16-a00b-23e3e45893d3}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</si>
  <si>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</si>
  <si>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</si>
  <si>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</si>
  <si>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</si>
  <si>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</si>
  <si>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</si>
  <si>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</si>
  <si>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</si>
  <si>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23046G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</si>
  <si>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</si>
  <si>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</si>
  <si>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povrchu komunikace ul. B. Němcové Litvinov</t>
  </si>
  <si>
    <t>KSO:</t>
  </si>
  <si>
    <t>CC-CZ:</t>
  </si>
  <si>
    <t>Místo:</t>
  </si>
  <si>
    <t>Litvínov</t>
  </si>
  <si>
    <t>Datum:</t>
  </si>
  <si>
    <t>10. 8. 2023</t>
  </si>
  <si>
    <t>Zadavatel:</t>
  </si>
  <si>
    <t>IČ:</t>
  </si>
  <si>
    <t>00266027</t>
  </si>
  <si>
    <t>Město Litvínov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</si>
  <si>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</si>
  <si>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</si>
  <si>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</si>
  <si>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</si>
  <si>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</si>
  <si>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</si>
  <si>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</si>
  <si>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28738217</t>
  </si>
  <si>
    <t>MESSOR s.r.o.</t>
  </si>
  <si>
    <t>CZ28738217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</si>
  <si>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</si>
  <si>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</si>
  <si>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</si>
  <si>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</si>
  <si>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</si>
  <si>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</si>
  <si>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</si>
  <si>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</si>
  <si>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</si>
  <si>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</si>
  <si>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</si>
  <si>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</si>
  <si>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</si>
  <si>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</si>
  <si>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</si>
  <si>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</si>
  <si>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</si>
  <si>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</si>
  <si>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</si>
  <si>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</si>
  <si>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</si>
  <si>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</si>
  <si>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</si>
  <si>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</si>
  <si>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</si>
  <si>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</si>
  <si>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</si>
  <si>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</si>
  <si>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</si>
  <si>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</si>
  <si>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</si>
  <si>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</si>
  <si>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</si>
  <si>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</si>
  <si>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</si>
  <si>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</si>
  <si>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</si>
  <si>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</si>
  <si>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</si>
  <si>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</si>
  <si>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</si>
  <si>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</si>
  <si>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</si>
  <si>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</si>
  <si>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</si>
  <si>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</si>
  <si>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</si>
  <si>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>Komunikace</t>
  </si>
  <si>
    <t>STA</t>
  </si>
  <si>
    <t>1</t>
  </si>
  <si>
    <t>{b8e07e11-9abe-4507-b64d-4c31898b3ca4}</t>
  </si>
  <si>
    <t>2</t>
  </si>
  <si>
    <t>KRYCÍ LIST SOUPISU PRACÍ</t>
  </si>
  <si>
    <t>Objekt:</t>
  </si>
  <si>
    <t>SO.01 -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</si>
  <si>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</si>
  <si>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</si>
  <si>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</si>
  <si>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</si>
  <si>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</si>
  <si>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</si>
  <si>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</si>
  <si>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</si>
  <si>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</si>
  <si>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</si>
  <si>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</si>
  <si>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</si>
  <si>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</si>
  <si>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</si>
  <si>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</si>
  <si>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</si>
  <si>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</si>
  <si>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</si>
  <si>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</si>
  <si>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</si>
  <si>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</si>
  <si>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</si>
  <si>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</si>
  <si>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</si>
  <si>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</si>
  <si>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</si>
  <si>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</si>
  <si>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</si>
  <si>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</si>
  <si>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</si>
  <si>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</si>
  <si>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</si>
  <si>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</si>
  <si>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113107130</t>
  </si>
  <si>
    <t>Odstranění podkladu z betonu prostého tl do 100 mm ručně</t>
  </si>
  <si>
    <t>m2</t>
  </si>
  <si>
    <t>CS ÚRS 2023 02</t>
  </si>
  <si>
    <t>4</t>
  </si>
  <si>
    <t>114154742</t>
  </si>
  <si>
    <t>PP</t>
  </si>
  <si>
    <t>Odstranění podkladů nebo krytů ručně s přemístěním hmot na skládku na vzdálenost do 3 m nebo s naložením na dopravní prostředek z betonu prostého, o tl. vrstvy do 100 mm</t>
  </si>
  <si>
    <t>VV</t>
  </si>
  <si>
    <t>Výkres C.4.b</t>
  </si>
  <si>
    <t>Nabetonávky u obrub</t>
  </si>
  <si>
    <t>36*0,4+4*0,4</t>
  </si>
  <si>
    <t>Součet</t>
  </si>
  <si>
    <t>113107137</t>
  </si>
  <si>
    <t>Odstranění podkladu z betonu vyztuženého sítěmi tl přes 150 do 300 mm ručně</t>
  </si>
  <si>
    <t>969444859</t>
  </si>
  <si>
    <t>Odstranění podkladů nebo krytů ručně s přemístěním hmot na skládku na vzdálenost do 3 m nebo s naložením na dopravní prostředek z betonu vyztuženého sítěmi, o tl. vrstvy přes 150 do 300 mm</t>
  </si>
  <si>
    <t>"T" 10+13</t>
  </si>
  <si>
    <t>3</t>
  </si>
  <si>
    <t>113107142</t>
  </si>
  <si>
    <t>Odstranění podkladu živičného tl přes 50 do 100 mm ručně</t>
  </si>
  <si>
    <t>-1917355717</t>
  </si>
  <si>
    <t>Odstranění podkladů nebo krytů ručně s přemístěním hmot na skládku na vzdálenost do 3 m nebo s naložením na dopravní prostředek živičných, o tl. vrstvy přes 50 do 100 mm</t>
  </si>
  <si>
    <t>C.4.b</t>
  </si>
  <si>
    <t>U obrub</t>
  </si>
  <si>
    <t>(149+25+12,5+95)*0,1</t>
  </si>
  <si>
    <t>"T"(12++9)*0,1</t>
  </si>
  <si>
    <t>113154353</t>
  </si>
  <si>
    <t>Frézování živičného krytu tl 50 mm pruh š přes 0,5 do 1 m pl přes 1000 do 10000 m2 s překážkami v trase</t>
  </si>
  <si>
    <t>-1716942871</t>
  </si>
  <si>
    <t>Frézování živičného podkladu nebo krytu s naložením na dopravní prostředek plochy přes 1 000 do 10 000 m2 s překážkami v trase pruhu šířky do 1 m, tloušťky vrstvy 50 mm</t>
  </si>
  <si>
    <t>1739+10+10</t>
  </si>
  <si>
    <t>"T" 132</t>
  </si>
  <si>
    <t>5</t>
  </si>
  <si>
    <t>113154254</t>
  </si>
  <si>
    <t>Frézování živičného krytu tl 100 mm pruh š přes 0,5 do 1 m pl přes 500 do 1000 m2 s překážkami v trase</t>
  </si>
  <si>
    <t>-780833896</t>
  </si>
  <si>
    <t>Frézování živičného podkladu nebo krytu s naložením na dopravní prostředek plochy přes 500 do 1 000 m2 s překážkami v trase pruhu šířky do 1 m, tloušťky vrstvy 100 mm</t>
  </si>
  <si>
    <t>"Sanace podkladní vrstvy komunikace 10% ploch" (1739+10+10)*0,1</t>
  </si>
  <si>
    <t>"Sanace T" 132*0,1</t>
  </si>
  <si>
    <t>6</t>
  </si>
  <si>
    <t>113202111</t>
  </si>
  <si>
    <t>Vytrhání obrub krajníků obrubníků stojatých</t>
  </si>
  <si>
    <t>m</t>
  </si>
  <si>
    <t>1172386518</t>
  </si>
  <si>
    <t>Vytrhání obrub s vybouráním lože, s přemístěním hmot na skládku na vzdálenost do 3 m nebo s naložením na dopravní prostředek z krajníků nebo obrubníků stojatých</t>
  </si>
  <si>
    <t>149+25+12,5+95</t>
  </si>
  <si>
    <t>"T" 12+9</t>
  </si>
  <si>
    <t>7</t>
  </si>
  <si>
    <t>181152302</t>
  </si>
  <si>
    <t>Úprava pláně pro silnice a dálnice v zářezech se zhutněním</t>
  </si>
  <si>
    <t>-2065120950</t>
  </si>
  <si>
    <t>Úprava pláně na stavbách silnic a dálnic strojně v zářezech mimo skalních se zhutněním</t>
  </si>
  <si>
    <t>"T" po odbourání betobového podkladu</t>
  </si>
  <si>
    <t>13+10</t>
  </si>
  <si>
    <t>Komunikace pozemní</t>
  </si>
  <si>
    <t>8</t>
  </si>
  <si>
    <t>564851111</t>
  </si>
  <si>
    <t>Podklad ze štěrkodrtě ŠD plochy přes 100 m2 tl 150 mm</t>
  </si>
  <si>
    <t>429219213</t>
  </si>
  <si>
    <t>Podklad ze štěrkodrti ŠD s rozprostřením a zhutněním plochy přes 100 m2, po zhutnění tl. 150 mm</t>
  </si>
  <si>
    <t>"Frakce 0-63" 13+10</t>
  </si>
  <si>
    <t>"Frakce 0-32" 13+10</t>
  </si>
  <si>
    <t>9</t>
  </si>
  <si>
    <t>572141112</t>
  </si>
  <si>
    <t>Vyrovnání povrchu dosavadních krytů asfaltovým betonem ACO (AB) tl přes 40 do 60 mm</t>
  </si>
  <si>
    <t>68528480</t>
  </si>
  <si>
    <t>Vyrovnání povrchu dosavadních krytů s rozprostřením hmot a zhutněním asfaltovým betonem ACO (AB) tl. přes 40 do 60 mm</t>
  </si>
  <si>
    <t>Vyrovnávky 5% ploch komunikace</t>
  </si>
  <si>
    <t>1759*0,05</t>
  </si>
  <si>
    <t>"T" 132*0,05</t>
  </si>
  <si>
    <t>10</t>
  </si>
  <si>
    <t>573231107</t>
  </si>
  <si>
    <t>Postřik živičný spojovací ze silniční emulze v množství 0,40 kg/m2</t>
  </si>
  <si>
    <t>-813310241</t>
  </si>
  <si>
    <t>Postřik spojovací PS bez posypu kamenivem ze silniční emulze, v množství 0,40 kg/m2</t>
  </si>
  <si>
    <t>"Komunikace" 1759</t>
  </si>
  <si>
    <t>"Sanace 10% ploch" 1759*0,1</t>
  </si>
  <si>
    <t>"Sanace T" 132*0,1+13+10</t>
  </si>
  <si>
    <t>11</t>
  </si>
  <si>
    <t>565155111</t>
  </si>
  <si>
    <t>Asfaltový beton vrstva podkladní ACP 16 (obalované kamenivo OKS) tl 70 mm š do 3 m</t>
  </si>
  <si>
    <t>2132554330</t>
  </si>
  <si>
    <t>Asfaltový beton vrstva podkladní ACP 16 (obalované kamenivo střednězrnné - OKS) s rozprostřením a zhutněním v pruhu šířky přes 1,5 do 3 m, po zhutnění tl. 70 mm</t>
  </si>
  <si>
    <t>Sanace podkladní vrstvy komunikace 10% plochy</t>
  </si>
  <si>
    <t>1759*0,1</t>
  </si>
  <si>
    <t>12</t>
  </si>
  <si>
    <t>577144111</t>
  </si>
  <si>
    <t>Asfaltový beton vrstva obrusná ACO 11 (ABS) tř. I tl 50 mm š do 3 m z nemodifikovaného asfaltu</t>
  </si>
  <si>
    <t>261471853</t>
  </si>
  <si>
    <t>Asfaltový beton vrstva obrusná ACO 11 (ABS) s rozprostřením a se zhutněním z nemodifikovaného asfaltu v pruhu šířky do 3 m tř. I, po zhutnění tl. 50 mm</t>
  </si>
  <si>
    <t>Výkres C.3</t>
  </si>
  <si>
    <t>1759</t>
  </si>
  <si>
    <t>"T" 132+13+10</t>
  </si>
  <si>
    <t>Trubní vedení</t>
  </si>
  <si>
    <t>13</t>
  </si>
  <si>
    <t>899331111</t>
  </si>
  <si>
    <t>Výšková úprava uličního vstupu nebo vpusti do 200 mm zvýšením poklopu</t>
  </si>
  <si>
    <t>kus</t>
  </si>
  <si>
    <t>CS ÚRS 2023 01</t>
  </si>
  <si>
    <t>851197954</t>
  </si>
  <si>
    <t>14</t>
  </si>
  <si>
    <t>899431111</t>
  </si>
  <si>
    <t>Výšková úprava uličního vstupu nebo vpusti do 200 mm zvýšením krycího hrnce, šoupěte nebo hydrantu</t>
  </si>
  <si>
    <t>-800504287</t>
  </si>
  <si>
    <t>Výšková úprava uličního vstupu nebo vpusti do 200 mm zvýšením krycího hrnce, šoupěte nebo hydrantu bez úpravy armatur</t>
  </si>
  <si>
    <t>"T" 2</t>
  </si>
  <si>
    <t>Ostatní konstrukce a práce, bourání</t>
  </si>
  <si>
    <t>915611111</t>
  </si>
  <si>
    <t>Předznačení vodorovného liniového značení</t>
  </si>
  <si>
    <t>1834268921</t>
  </si>
  <si>
    <t>Předznačení pro vodorovné značení stříkané barvou nebo prováděné z nátěrových hmot liniové dělicí čáry, vodicí proužky</t>
  </si>
  <si>
    <t>"V10b" 43*4,5+43*4,5</t>
  </si>
  <si>
    <t>"V10e a kříž" 8,4*9</t>
  </si>
  <si>
    <t>"V12c" 2,5*8</t>
  </si>
  <si>
    <t>16</t>
  </si>
  <si>
    <t>915621111</t>
  </si>
  <si>
    <t>Předznačení vodorovného plošného značení</t>
  </si>
  <si>
    <t>558398971</t>
  </si>
  <si>
    <t>Předznačení pro vodorovné značení stříkané barvou nebo prováděné z nátěrových hmot plošné šipky, symboly, nápisy</t>
  </si>
  <si>
    <t>"V10f ZTP"1</t>
  </si>
  <si>
    <t>17</t>
  </si>
  <si>
    <t>915111111</t>
  </si>
  <si>
    <t>Vodorovné dopravní značení dělící čáry souvislé š 125 mm základní bílá barva</t>
  </si>
  <si>
    <t>1942737690</t>
  </si>
  <si>
    <t>Vodorovné dopravní značení stříkané barvou dělící čára šířky 125 mm souvislá bílá základní</t>
  </si>
  <si>
    <t>18</t>
  </si>
  <si>
    <t>915111115</t>
  </si>
  <si>
    <t>Vodorovné dopravní značení dělící čáry souvislé š 125 mm základní žlutá barva</t>
  </si>
  <si>
    <t>708222693</t>
  </si>
  <si>
    <t>Vodorovné dopravní značení stříkané barvou dělící čára šířky 125 mm souvislá žlutá základní</t>
  </si>
  <si>
    <t>19</t>
  </si>
  <si>
    <t>915131111</t>
  </si>
  <si>
    <t>Vodorovné dopravní značení přechody pro chodce, šipky, symboly základní bílá barva</t>
  </si>
  <si>
    <t>1279279344</t>
  </si>
  <si>
    <t>Vodorovné dopravní značení stříkané barvou přechody pro chodce, šipky, symboly bílé základní</t>
  </si>
  <si>
    <t>20</t>
  </si>
  <si>
    <t>915211111</t>
  </si>
  <si>
    <t>Vodorovné dopravní značení dělící čáry souvislé š 125 mm bílý plast</t>
  </si>
  <si>
    <t>-689548410</t>
  </si>
  <si>
    <t>Vodorovné dopravní značení stříkaným plastem dělící čára šířky 125 mm souvislá bílá základní</t>
  </si>
  <si>
    <t>915211115</t>
  </si>
  <si>
    <t>Vodorovné dopravní značení dělící čáry souvislé š 125 mm žlutý plast</t>
  </si>
  <si>
    <t>1626643347</t>
  </si>
  <si>
    <t>Vodorovné dopravní značení stříkaným plastem dělící čára šířky 125 mm souvislá žlutá základní</t>
  </si>
  <si>
    <t>22</t>
  </si>
  <si>
    <t>915231111</t>
  </si>
  <si>
    <t>Vodorovné dopravní značení přechody pro chodce, šipky, symboly bílý plast</t>
  </si>
  <si>
    <t>-1707278488</t>
  </si>
  <si>
    <t>Vodorovné dopravní značení stříkaným plastem přechody pro chodce, šipky, symboly nápisy bílé základní</t>
  </si>
  <si>
    <t>23</t>
  </si>
  <si>
    <t>916131213</t>
  </si>
  <si>
    <t>Osazení silničního obrubníku betonového stojatého s boční opěrou do lože z betonu prostého</t>
  </si>
  <si>
    <t>-141013667</t>
  </si>
  <si>
    <t>Osazení silničního obrubníku betonového se zřízením lože, s vyplněním a zatřením spár cementovou maltou stojatého s boční opěrou z betonu prostého, do lože z betonu prostého</t>
  </si>
  <si>
    <t>C.3</t>
  </si>
  <si>
    <t>"T" 15+28+9</t>
  </si>
  <si>
    <t>24</t>
  </si>
  <si>
    <t>M</t>
  </si>
  <si>
    <t>59217031</t>
  </si>
  <si>
    <t>obrubník betonový silniční 1000x150x250mm</t>
  </si>
  <si>
    <t>-1695116098</t>
  </si>
  <si>
    <t>333,5*1,02</t>
  </si>
  <si>
    <t>340,17*1,02 'Přepočtené koeficientem množství</t>
  </si>
  <si>
    <t>25</t>
  </si>
  <si>
    <t>916991121</t>
  </si>
  <si>
    <t>Lože pod obrubníky, krajníky nebo obruby z dlažebních kostek z betonu prostého</t>
  </si>
  <si>
    <t>m3</t>
  </si>
  <si>
    <t>747919030</t>
  </si>
  <si>
    <t>Lože pod obrubníky, krajníky nebo obruby z dlažebních kostek z betonu prostého</t>
  </si>
  <si>
    <t>Příplatek k loži obrub, pro dobetonávku k zaříznuté spáře asfaltu</t>
  </si>
  <si>
    <t>(149+25+12,5+95)*0,1*0,1</t>
  </si>
  <si>
    <t>"T" (15+28+9)*0,1*0,1</t>
  </si>
  <si>
    <t>26</t>
  </si>
  <si>
    <t>919731121</t>
  </si>
  <si>
    <t>Zarovnání styčné plochy podkladu nebo krytu živičného tl do 50 mm</t>
  </si>
  <si>
    <t>1630537652</t>
  </si>
  <si>
    <t>Zarovnání styčné plochy podkladu nebo krytu podél vybourané části komunikace nebo zpevněné plochy živičné tl. do 50 mm</t>
  </si>
  <si>
    <t>6,6+3,5+4+4+13,5</t>
  </si>
  <si>
    <t>"T" 3+3</t>
  </si>
  <si>
    <t>27</t>
  </si>
  <si>
    <t>919731122</t>
  </si>
  <si>
    <t>Zarovnání styčné plochy podkladu nebo krytu živičného tl přes 50 do 100 mm</t>
  </si>
  <si>
    <t>1665730008</t>
  </si>
  <si>
    <t>Zarovnání styčné plochy podkladu nebo krytu podél vybourané části komunikace nebo zpevněné plochy živičné tl. přes 50 do 100 mm</t>
  </si>
  <si>
    <t>28</t>
  </si>
  <si>
    <t>919732221</t>
  </si>
  <si>
    <t>Styčná spára napojení nového živičného povrchu na stávající za tepla š 15 mm hl 25 mm bez prořezání</t>
  </si>
  <si>
    <t>1643876408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</si>
  <si>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</si>
  <si>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29</t>
  </si>
  <si>
    <t>919735111</t>
  </si>
  <si>
    <t>Řezání stávajícího živičného krytu hl do 50 mm</t>
  </si>
  <si>
    <t>-1997684857</t>
  </si>
  <si>
    <t>Řezání stávajícího živičného krytu nebo podkladu hloubky do 50 mm</t>
  </si>
  <si>
    <t>"T" 3</t>
  </si>
  <si>
    <t>30</t>
  </si>
  <si>
    <t>919735112</t>
  </si>
  <si>
    <t>Řezání stávajícího živičného krytu hl přes 50 do 100 mm</t>
  </si>
  <si>
    <t>-104863812</t>
  </si>
  <si>
    <t>Řezání stávajícího živičného krytu nebo podkladu hloubky přes 50 do 100 mm</t>
  </si>
  <si>
    <t>31</t>
  </si>
  <si>
    <t>938909311</t>
  </si>
  <si>
    <t>Čištění vozovek metením strojně podkladu nebo krytu betonového nebo živičného</t>
  </si>
  <si>
    <t>-736568665</t>
  </si>
  <si>
    <t>Čištění vozovek metením bláta, prachu nebo hlinitého nánosu s odklizením na hromady na vzdálenost do 20 m nebo naložením na dopravní prostředek strojně povrchu podkladu nebo krytu betonového nebo živičného</t>
  </si>
  <si>
    <t>"T" 132+10+13</t>
  </si>
  <si>
    <t>997</t>
  </si>
  <si>
    <t>Přesun sutě</t>
  </si>
  <si>
    <t>32</t>
  </si>
  <si>
    <t>997006512</t>
  </si>
  <si>
    <t>Vodorovné doprava suti s naložením a složením na skládku přes 100 m do 1 km</t>
  </si>
  <si>
    <t>t</t>
  </si>
  <si>
    <t>-1823240202</t>
  </si>
  <si>
    <t>Vodorovná doprava suti na skládku s naložením na dopravní prostředek a složením přes 100 m do 1 km</t>
  </si>
  <si>
    <t>33</t>
  </si>
  <si>
    <t>997006519</t>
  </si>
  <si>
    <t>Příplatek k vodorovnému přemístění suti na skládku ZKD 1 km přes 1 km</t>
  </si>
  <si>
    <t>-1730922753</t>
  </si>
  <si>
    <t>Vodorovná doprava suti na skládku Příplatek k ceně -6512 za každý další i započatý 1 km</t>
  </si>
  <si>
    <t>351,784*9 'Přepočtené koeficientem množství</t>
  </si>
  <si>
    <t>34</t>
  </si>
  <si>
    <t>997013861</t>
  </si>
  <si>
    <t>Poplatek za uložení stavebního odpadu na recyklační skládce (skládkovné) z prostého betonu kód odpadu 17 01 01</t>
  </si>
  <si>
    <t>1175576924</t>
  </si>
  <si>
    <t>Poplatek za uložení stavebního odpadu na recyklační skládce (skládkovné) z prostého betonu zatříděného do Katalogu odpadů pod kódem 17 01 01</t>
  </si>
  <si>
    <t>3,84+62,013</t>
  </si>
  <si>
    <t>35</t>
  </si>
  <si>
    <t>997013862</t>
  </si>
  <si>
    <t>Poplatek za uložení stavebního odpadu na recyklační skládce (skládkovné) z armovaného betonu kód odpadu 17 01 01</t>
  </si>
  <si>
    <t>-274025124</t>
  </si>
  <si>
    <t>Poplatek za uložení stavebního odpadu na recyklační skládce (skládkovné) z armovaného betonu zatříděného do Katalogu odpadů pod kódem 17 01 01</t>
  </si>
  <si>
    <t>14,49</t>
  </si>
  <si>
    <t>36</t>
  </si>
  <si>
    <t>997013873</t>
  </si>
  <si>
    <t>Poplatek za uložení stavebního odpadu na recyklační skládce (skládkovné) zeminy a kamení zatříděného do Katalogu odpadů pod kódem 17 05 04</t>
  </si>
  <si>
    <t>-634445559</t>
  </si>
  <si>
    <t>3,828</t>
  </si>
  <si>
    <t>37</t>
  </si>
  <si>
    <t>997013875</t>
  </si>
  <si>
    <t>Poplatek za uložení stavebního odpadu na recyklační skládce (skládkovné) asfaltového bez obsahu dehtu zatříděného do Katalogu odpadů pod kódem 17 03 02</t>
  </si>
  <si>
    <t>-1850186096</t>
  </si>
  <si>
    <t>6,655+217,465+43,493</t>
  </si>
  <si>
    <t>998</t>
  </si>
  <si>
    <t>Přesun hmot</t>
  </si>
  <si>
    <t>38</t>
  </si>
  <si>
    <t>998225111</t>
  </si>
  <si>
    <t>Přesun hmot pro pozemní komunikace s krytem z kamene, monolitickým betonovým nebo živičným</t>
  </si>
  <si>
    <t>6772322</t>
  </si>
  <si>
    <t>Přesun hmot pro komunikace s krytem z kameniva, monolitickým betonovým nebo živičným dopravní vzdálenost do 200 m jakékoliv délky objektu</t>
  </si>
  <si>
    <t>VRN</t>
  </si>
  <si>
    <t>Vedlejší rozpočtové náklady</t>
  </si>
  <si>
    <t>VRN1</t>
  </si>
  <si>
    <t>Průzkumné, geodetické a projektové práce</t>
  </si>
  <si>
    <t>39</t>
  </si>
  <si>
    <t>012203000</t>
  </si>
  <si>
    <t>Geodetické práce při provádění stavby</t>
  </si>
  <si>
    <t>…</t>
  </si>
  <si>
    <t>1024</t>
  </si>
  <si>
    <t>1822065894</t>
  </si>
  <si>
    <t>40</t>
  </si>
  <si>
    <t>013294000</t>
  </si>
  <si>
    <t>Ostatní dokumentace</t>
  </si>
  <si>
    <t>-1031254293</t>
  </si>
  <si>
    <t>"DIO" 1</t>
  </si>
  <si>
    <t>VRN3</t>
  </si>
  <si>
    <t>Zařízení staveniště</t>
  </si>
  <si>
    <t>41</t>
  </si>
  <si>
    <t>030001000</t>
  </si>
  <si>
    <t>297002431</t>
  </si>
  <si>
    <t>42</t>
  </si>
  <si>
    <t>034303000</t>
  </si>
  <si>
    <t>Dopravní značení na staveništi</t>
  </si>
  <si>
    <t>212205280</t>
  </si>
  <si>
    <t>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</si>
</sst>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10"/>
      <color theme="1"/>
      <name val="Arial"/>
      <family val="2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1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13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4" fontId="19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32" fillId="0" borderId="0" xfId="0" applyFont="1"/>
    <xf numFmtId="0" fontId="32" fillId="0" borderId="3" xfId="0" applyFont="1" applyBorder="1"/>
    <xf numFmtId="0" fontId="3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2" fillId="0" borderId="0" xfId="0" applyFont="1" applyProtection="1">
      <protection locked="0"/>
    </xf>
    <xf numFmtId="4" fontId="28" fillId="0" borderId="0" xfId="0" applyNumberFormat="1" applyFont="1"/>
    <xf numFmtId="0" fontId="32" fillId="0" borderId="14" xfId="0" applyFont="1" applyBorder="1"/>
    <xf numFmtId="166" fontId="32" fillId="0" borderId="0" xfId="0" applyNumberFormat="1" applyFont="1"/>
    <xf numFmtId="166" fontId="32" fillId="0" borderId="15" xfId="0" applyNumberFormat="1" applyFont="1" applyBorder="1"/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9" fillId="0" borderId="0" xfId="0" applyFont="1" applyAlignment="1">
      <alignment horizontal="left"/>
    </xf>
    <xf numFmtId="4" fontId="29" fillId="0" borderId="0" xfId="0" applyNumberFormat="1" applyFont="1"/>
    <xf numFmtId="0" fontId="17" fillId="0" borderId="22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167" fontId="17" fillId="0" borderId="22" xfId="0" applyNumberFormat="1" applyFont="1" applyBorder="1" applyAlignment="1">
      <alignment vertical="center"/>
    </xf>
    <xf numFmtId="4" fontId="17" fillId="2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Border="1" applyAlignment="1">
      <alignment vertical="center"/>
    </xf>
    <xf numFmtId="0" fontId="18" fillId="2" borderId="14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 applyProtection="1">
      <alignment vertical="center"/>
      <protection locked="0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7" fontId="36" fillId="0" borderId="0" xfId="0" applyNumberFormat="1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8646-DF4C-4C85-8FBB-CB8EBE394770}">
  <dimension ref="A1:CM97"/>
  <sheetViews>
    <sheetView showGridLines="0" tabSelected="1" workbookViewId="0" topLeftCell="A1"/>
  </sheetViews>
  <sheetFormatPr defaultColWidth="9.140625" defaultRowHeight="12.7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</cols>
  <sheetData>
    <row r="1" spans="1:74" ht="12.75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5" customHeight="1"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6</v>
      </c>
      <c r="BT2" s="3" t="s">
        <v>7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6</v>
      </c>
      <c r="BT3" s="3" t="s">
        <v>8</v>
      </c>
    </row>
    <row r="4" spans="2:71" ht="24.95" customHeight="1">
      <c r="B4" s="6"/>
      <c r="D4" s="7" t="s">
        <v>9</v>
      </c>
      <c r="AR4" s="6"/>
      <c r="AS4" s="8" t="s">
        <v>10</v>
      </c>
      <c r="BE4" s="9" t="s">
        <v>11</v>
      </c>
      <c r="BS4" s="3" t="s">
        <v>12</v>
      </c>
    </row>
    <row r="5" spans="2:71" ht="12" customHeight="1">
      <c r="B5" s="6"/>
      <c r="D5" s="10" t="s">
        <v>13</v>
      </c>
      <c r="K5" s="11" t="s">
        <v>14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R5" s="6"/>
      <c r="BE5" s="12" t="s">
        <v>15</v>
      </c>
      <c r="BS5" s="3" t="s">
        <v>6</v>
      </c>
    </row>
    <row r="6" spans="2:71" ht="36.95" customHeight="1">
      <c r="B6" s="6"/>
      <c r="D6" s="13" t="s">
        <v>16</v>
      </c>
      <c r="K6" s="14" t="s">
        <v>17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R6" s="6"/>
      <c r="BE6" s="15"/>
      <c r="BS6" s="3" t="s">
        <v>6</v>
      </c>
    </row>
    <row r="7" spans="2:71" ht="12" customHeight="1">
      <c r="B7" s="6"/>
      <c r="D7" s="16" t="s">
        <v>18</v>
      </c>
      <c r="K7" s="17" t="s">
        <v>1</v>
      </c>
      <c r="AK7" s="16" t="s">
        <v>19</v>
      </c>
      <c r="AN7" s="17" t="s">
        <v>1</v>
      </c>
      <c r="AR7" s="6"/>
      <c r="BE7" s="15"/>
      <c r="BS7" s="3" t="s">
        <v>6</v>
      </c>
    </row>
    <row r="8" spans="2:71" ht="12" customHeight="1">
      <c r="B8" s="6"/>
      <c r="D8" s="16" t="s">
        <v>20</v>
      </c>
      <c r="K8" s="17" t="s">
        <v>21</v>
      </c>
      <c r="AK8" s="16" t="s">
        <v>22</v>
      </c>
      <c r="AN8" s="18" t="s">
        <v>23</v>
      </c>
      <c r="AR8" s="6"/>
      <c r="BE8" s="15"/>
      <c r="BS8" s="3" t="s">
        <v>6</v>
      </c>
    </row>
    <row r="9" spans="2:71" ht="14.45" customHeight="1">
      <c r="B9" s="6"/>
      <c r="AR9" s="6"/>
      <c r="BE9" s="15"/>
      <c r="BS9" s="3" t="s">
        <v>6</v>
      </c>
    </row>
    <row r="10" spans="2:71" ht="12" customHeight="1">
      <c r="B10" s="6"/>
      <c r="D10" s="16" t="s">
        <v>24</v>
      </c>
      <c r="AK10" s="16" t="s">
        <v>25</v>
      </c>
      <c r="AN10" s="17" t="s">
        <v>26</v>
      </c>
      <c r="AR10" s="6"/>
      <c r="BE10" s="15"/>
      <c r="BS10" s="3" t="s">
        <v>6</v>
      </c>
    </row>
    <row r="11" spans="2:71" ht="18.4" customHeight="1">
      <c r="B11" s="6"/>
      <c r="E11" s="17" t="s">
        <v>27</v>
      </c>
      <c r="AK11" s="16" t="s">
        <v>28</v>
      </c>
      <c r="AN11" s="17" t="s">
        <v>1</v>
      </c>
      <c r="AR11" s="6"/>
      <c r="BE11" s="15"/>
      <c r="BS11" s="3" t="s">
        <v>6</v>
      </c>
    </row>
    <row r="12" spans="2:71" ht="6.95" customHeight="1">
      <c r="B12" s="6"/>
      <c r="AR12" s="6"/>
      <c r="BE12" s="15"/>
      <c r="BS12" s="3" t="s">
        <v>6</v>
      </c>
    </row>
    <row r="13" spans="2:71" ht="12" customHeight="1">
      <c r="B13" s="6"/>
      <c r="D13" s="16" t="s">
        <v>29</v>
      </c>
      <c r="AK13" s="16" t="s">
        <v>25</v>
      </c>
      <c r="AN13" s="19" t="s">
        <v>30</v>
      </c>
      <c r="AR13" s="6"/>
      <c r="BE13" s="15"/>
      <c r="BS13" s="3" t="s">
        <v>6</v>
      </c>
    </row>
    <row r="14" spans="2:71" ht="12.75">
      <c r="B14" s="6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16" t="s">
        <v>28</v>
      </c>
      <c r="AN14" s="19" t="s">
        <v>30</v>
      </c>
      <c r="AR14" s="6"/>
      <c r="BE14" s="15"/>
      <c r="BS14" s="3" t="s">
        <v>6</v>
      </c>
    </row>
    <row r="15" spans="2:71" ht="6.95" customHeight="1">
      <c r="B15" s="6"/>
      <c r="AR15" s="6"/>
      <c r="BE15" s="15"/>
      <c r="BS15" s="3" t="s">
        <v>4</v>
      </c>
    </row>
    <row r="16" spans="2:71" ht="12" customHeight="1">
      <c r="B16" s="6"/>
      <c r="D16" s="16" t="s">
        <v>31</v>
      </c>
      <c r="AK16" s="16" t="s">
        <v>25</v>
      </c>
      <c r="AN16" s="17" t="s">
        <v>1</v>
      </c>
      <c r="AR16" s="6"/>
      <c r="BE16" s="15"/>
      <c r="BS16" s="3" t="s">
        <v>4</v>
      </c>
    </row>
    <row r="17" spans="2:71" ht="18.4" customHeight="1">
      <c r="B17" s="6"/>
      <c r="E17" s="17" t="s">
        <v>32</v>
      </c>
      <c r="AK17" s="16" t="s">
        <v>28</v>
      </c>
      <c r="AN17" s="17" t="s">
        <v>1</v>
      </c>
      <c r="AR17" s="6"/>
      <c r="BE17" s="15"/>
      <c r="BS17" s="3" t="s">
        <v>33</v>
      </c>
    </row>
    <row r="18" spans="2:71" ht="6.95" customHeight="1">
      <c r="B18" s="6"/>
      <c r="AR18" s="6"/>
      <c r="BE18" s="15"/>
      <c r="BS18" s="3" t="s">
        <v>6</v>
      </c>
    </row>
    <row r="19" spans="2:71" ht="12" customHeight="1">
      <c r="B19" s="6"/>
      <c r="D19" s="16" t="s">
        <v>34</v>
      </c>
      <c r="AK19" s="16" t="s">
        <v>25</v>
      </c>
      <c r="AN19" s="17" t="s">
        <v>35</v>
      </c>
      <c r="AR19" s="6"/>
      <c r="BE19" s="15"/>
      <c r="BS19" s="3" t="s">
        <v>6</v>
      </c>
    </row>
    <row r="20" spans="2:71" ht="18.4" customHeight="1">
      <c r="B20" s="6"/>
      <c r="E20" s="17" t="s">
        <v>36</v>
      </c>
      <c r="AK20" s="16" t="s">
        <v>28</v>
      </c>
      <c r="AN20" s="17" t="s">
        <v>37</v>
      </c>
      <c r="AR20" s="6"/>
      <c r="BE20" s="15"/>
      <c r="BS20" s="3" t="s">
        <v>33</v>
      </c>
    </row>
    <row r="21" spans="2:57" ht="6.95" customHeight="1">
      <c r="B21" s="6"/>
      <c r="AR21" s="6"/>
      <c r="BE21" s="15"/>
    </row>
    <row r="22" spans="2:57" ht="12" customHeight="1">
      <c r="B22" s="6"/>
      <c r="D22" s="16" t="s">
        <v>38</v>
      </c>
      <c r="AR22" s="6"/>
      <c r="BE22" s="15"/>
    </row>
    <row r="23" spans="2:57" ht="16.5" customHeight="1">
      <c r="B23" s="6"/>
      <c r="E23" s="22" t="s">
        <v>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R23" s="6"/>
      <c r="BE23" s="15"/>
    </row>
    <row r="24" spans="2:57" ht="6.95" customHeight="1">
      <c r="B24" s="6"/>
      <c r="AR24" s="6"/>
      <c r="BE24" s="15"/>
    </row>
    <row r="25" spans="2:57" ht="6.95" customHeight="1">
      <c r="B25" s="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6"/>
      <c r="BE25" s="15"/>
    </row>
    <row r="26" spans="2:57" s="24" customFormat="1" ht="25.9" customHeight="1">
      <c r="B26" s="25"/>
      <c r="D26" s="26" t="s">
        <v>39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>
        <f>ROUND(AG94,2)</f>
        <v>0</v>
      </c>
      <c r="AL26" s="29"/>
      <c r="AM26" s="29"/>
      <c r="AN26" s="29"/>
      <c r="AO26" s="29"/>
      <c r="AR26" s="25"/>
      <c r="BE26" s="15"/>
    </row>
    <row r="27" spans="2:57" s="24" customFormat="1" ht="6.95" customHeight="1">
      <c r="B27" s="25"/>
      <c r="AR27" s="25"/>
      <c r="BE27" s="15"/>
    </row>
    <row r="28" spans="2:57" s="24" customFormat="1" ht="12.75">
      <c r="B28" s="25"/>
      <c r="L28" s="30" t="s">
        <v>40</v>
      </c>
      <c r="M28" s="30"/>
      <c r="N28" s="30"/>
      <c r="O28" s="30"/>
      <c r="P28" s="30"/>
      <c r="W28" s="30" t="s">
        <v>41</v>
      </c>
      <c r="X28" s="30"/>
      <c r="Y28" s="30"/>
      <c r="Z28" s="30"/>
      <c r="AA28" s="30"/>
      <c r="AB28" s="30"/>
      <c r="AC28" s="30"/>
      <c r="AD28" s="30"/>
      <c r="AE28" s="30"/>
      <c r="AK28" s="30" t="s">
        <v>42</v>
      </c>
      <c r="AL28" s="30"/>
      <c r="AM28" s="30"/>
      <c r="AN28" s="30"/>
      <c r="AO28" s="30"/>
      <c r="AR28" s="25"/>
      <c r="BE28" s="15"/>
    </row>
    <row r="29" spans="2:57" s="31" customFormat="1" ht="14.45" customHeight="1">
      <c r="B29" s="32"/>
      <c r="D29" s="16" t="s">
        <v>43</v>
      </c>
      <c r="F29" s="16" t="s">
        <v>44</v>
      </c>
      <c r="L29" s="33">
        <v>0.21</v>
      </c>
      <c r="M29" s="34"/>
      <c r="N29" s="34"/>
      <c r="O29" s="34"/>
      <c r="P29" s="34"/>
      <c r="W29" s="35">
        <f>ROUND(AZ94,2)</f>
        <v>0</v>
      </c>
      <c r="X29" s="34"/>
      <c r="Y29" s="34"/>
      <c r="Z29" s="34"/>
      <c r="AA29" s="34"/>
      <c r="AB29" s="34"/>
      <c r="AC29" s="34"/>
      <c r="AD29" s="34"/>
      <c r="AE29" s="34"/>
      <c r="AK29" s="35">
        <f>ROUND(AV94,2)</f>
        <v>0</v>
      </c>
      <c r="AL29" s="34"/>
      <c r="AM29" s="34"/>
      <c r="AN29" s="34"/>
      <c r="AO29" s="34"/>
      <c r="AR29" s="32"/>
      <c r="BE29" s="36"/>
    </row>
    <row r="30" spans="2:57" s="31" customFormat="1" ht="14.45" customHeight="1">
      <c r="B30" s="32"/>
      <c r="F30" s="16" t="s">
        <v>45</v>
      </c>
      <c r="L30" s="33">
        <v>0.15</v>
      </c>
      <c r="M30" s="34"/>
      <c r="N30" s="34"/>
      <c r="O30" s="34"/>
      <c r="P30" s="34"/>
      <c r="W30" s="35">
        <f>ROUND(BA94,2)</f>
        <v>0</v>
      </c>
      <c r="X30" s="34"/>
      <c r="Y30" s="34"/>
      <c r="Z30" s="34"/>
      <c r="AA30" s="34"/>
      <c r="AB30" s="34"/>
      <c r="AC30" s="34"/>
      <c r="AD30" s="34"/>
      <c r="AE30" s="34"/>
      <c r="AK30" s="35">
        <f>ROUND(AW94,2)</f>
        <v>0</v>
      </c>
      <c r="AL30" s="34"/>
      <c r="AM30" s="34"/>
      <c r="AN30" s="34"/>
      <c r="AO30" s="34"/>
      <c r="AR30" s="32"/>
      <c r="BE30" s="36"/>
    </row>
    <row r="31" spans="2:57" s="31" customFormat="1" ht="14.45" customHeight="1" hidden="1">
      <c r="B31" s="32"/>
      <c r="F31" s="16" t="s">
        <v>46</v>
      </c>
      <c r="L31" s="33">
        <v>0.21</v>
      </c>
      <c r="M31" s="34"/>
      <c r="N31" s="34"/>
      <c r="O31" s="34"/>
      <c r="P31" s="34"/>
      <c r="W31" s="35">
        <f>ROUND(BB94,2)</f>
        <v>0</v>
      </c>
      <c r="X31" s="34"/>
      <c r="Y31" s="34"/>
      <c r="Z31" s="34"/>
      <c r="AA31" s="34"/>
      <c r="AB31" s="34"/>
      <c r="AC31" s="34"/>
      <c r="AD31" s="34"/>
      <c r="AE31" s="34"/>
      <c r="AK31" s="35">
        <v>0</v>
      </c>
      <c r="AL31" s="34"/>
      <c r="AM31" s="34"/>
      <c r="AN31" s="34"/>
      <c r="AO31" s="34"/>
      <c r="AR31" s="32"/>
      <c r="BE31" s="36"/>
    </row>
    <row r="32" spans="2:57" s="31" customFormat="1" ht="14.45" customHeight="1" hidden="1">
      <c r="B32" s="32"/>
      <c r="F32" s="16" t="s">
        <v>47</v>
      </c>
      <c r="L32" s="33">
        <v>0.15</v>
      </c>
      <c r="M32" s="34"/>
      <c r="N32" s="34"/>
      <c r="O32" s="34"/>
      <c r="P32" s="34"/>
      <c r="W32" s="35">
        <f>ROUND(BC94,2)</f>
        <v>0</v>
      </c>
      <c r="X32" s="34"/>
      <c r="Y32" s="34"/>
      <c r="Z32" s="34"/>
      <c r="AA32" s="34"/>
      <c r="AB32" s="34"/>
      <c r="AC32" s="34"/>
      <c r="AD32" s="34"/>
      <c r="AE32" s="34"/>
      <c r="AK32" s="35">
        <v>0</v>
      </c>
      <c r="AL32" s="34"/>
      <c r="AM32" s="34"/>
      <c r="AN32" s="34"/>
      <c r="AO32" s="34"/>
      <c r="AR32" s="32"/>
      <c r="BE32" s="36"/>
    </row>
    <row r="33" spans="2:57" s="31" customFormat="1" ht="14.45" customHeight="1" hidden="1">
      <c r="B33" s="32"/>
      <c r="F33" s="16" t="s">
        <v>48</v>
      </c>
      <c r="L33" s="33">
        <v>0</v>
      </c>
      <c r="M33" s="34"/>
      <c r="N33" s="34"/>
      <c r="O33" s="34"/>
      <c r="P33" s="34"/>
      <c r="W33" s="35">
        <f>ROUND(BD94,2)</f>
        <v>0</v>
      </c>
      <c r="X33" s="34"/>
      <c r="Y33" s="34"/>
      <c r="Z33" s="34"/>
      <c r="AA33" s="34"/>
      <c r="AB33" s="34"/>
      <c r="AC33" s="34"/>
      <c r="AD33" s="34"/>
      <c r="AE33" s="34"/>
      <c r="AK33" s="35">
        <v>0</v>
      </c>
      <c r="AL33" s="34"/>
      <c r="AM33" s="34"/>
      <c r="AN33" s="34"/>
      <c r="AO33" s="34"/>
      <c r="AR33" s="32"/>
      <c r="BE33" s="36"/>
    </row>
    <row r="34" spans="2:57" s="24" customFormat="1" ht="6.95" customHeight="1">
      <c r="B34" s="25"/>
      <c r="AR34" s="25"/>
      <c r="BE34" s="15"/>
    </row>
    <row r="35" spans="2:44" s="24" customFormat="1" ht="25.9" customHeight="1">
      <c r="B35" s="25"/>
      <c r="C35" s="37"/>
      <c r="D35" s="38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50</v>
      </c>
      <c r="U35" s="39"/>
      <c r="V35" s="39"/>
      <c r="W35" s="39"/>
      <c r="X35" s="41" t="s">
        <v>51</v>
      </c>
      <c r="Y35" s="42"/>
      <c r="Z35" s="42"/>
      <c r="AA35" s="42"/>
      <c r="AB35" s="42"/>
      <c r="AC35" s="39"/>
      <c r="AD35" s="39"/>
      <c r="AE35" s="39"/>
      <c r="AF35" s="39"/>
      <c r="AG35" s="39"/>
      <c r="AH35" s="39"/>
      <c r="AI35" s="39"/>
      <c r="AJ35" s="39"/>
      <c r="AK35" s="43">
        <f>SUM(AK26:AK33)</f>
        <v>0</v>
      </c>
      <c r="AL35" s="42"/>
      <c r="AM35" s="42"/>
      <c r="AN35" s="42"/>
      <c r="AO35" s="44"/>
      <c r="AP35" s="37"/>
      <c r="AQ35" s="37"/>
      <c r="AR35" s="25"/>
    </row>
    <row r="36" spans="2:44" s="24" customFormat="1" ht="6.95" customHeight="1">
      <c r="B36" s="25"/>
      <c r="AR36" s="25"/>
    </row>
    <row r="37" spans="2:44" s="24" customFormat="1" ht="14.45" customHeight="1">
      <c r="B37" s="25"/>
      <c r="AR37" s="25"/>
    </row>
    <row r="38" spans="2:44" ht="14.45" customHeight="1">
      <c r="B38" s="6"/>
      <c r="AR38" s="6"/>
    </row>
    <row r="39" spans="2:44" ht="14.45" customHeight="1">
      <c r="B39" s="6"/>
      <c r="AR39" s="6"/>
    </row>
    <row r="40" spans="2:44" ht="14.45" customHeight="1">
      <c r="B40" s="6"/>
      <c r="AR40" s="6"/>
    </row>
    <row r="41" spans="2:44" ht="14.45" customHeight="1">
      <c r="B41" s="6"/>
      <c r="AR41" s="6"/>
    </row>
    <row r="42" spans="2:44" ht="14.45" customHeight="1">
      <c r="B42" s="6"/>
      <c r="AR42" s="6"/>
    </row>
    <row r="43" spans="2:44" ht="14.45" customHeight="1">
      <c r="B43" s="6"/>
      <c r="AR43" s="6"/>
    </row>
    <row r="44" spans="2:44" ht="14.45" customHeight="1">
      <c r="B44" s="6"/>
      <c r="AR44" s="6"/>
    </row>
    <row r="45" spans="2:44" ht="14.45" customHeight="1">
      <c r="B45" s="6"/>
      <c r="AR45" s="6"/>
    </row>
    <row r="46" spans="2:44" ht="14.45" customHeight="1">
      <c r="B46" s="6"/>
      <c r="AR46" s="6"/>
    </row>
    <row r="47" spans="2:44" ht="14.45" customHeight="1">
      <c r="B47" s="6"/>
      <c r="AR47" s="6"/>
    </row>
    <row r="48" spans="2:44" ht="14.45" customHeight="1">
      <c r="B48" s="6"/>
      <c r="AR48" s="6"/>
    </row>
    <row r="49" spans="2:44" s="24" customFormat="1" ht="14.45" customHeight="1">
      <c r="B49" s="25"/>
      <c r="D49" s="45" t="s">
        <v>52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53</v>
      </c>
      <c r="AI49" s="46"/>
      <c r="AJ49" s="46"/>
      <c r="AK49" s="46"/>
      <c r="AL49" s="46"/>
      <c r="AM49" s="46"/>
      <c r="AN49" s="46"/>
      <c r="AO49" s="46"/>
      <c r="AR49" s="25"/>
    </row>
    <row r="50" spans="2:44" ht="12.75">
      <c r="B50" s="6"/>
      <c r="AR50" s="6"/>
    </row>
    <row r="51" spans="2:44" ht="12.75">
      <c r="B51" s="6"/>
      <c r="AR51" s="6"/>
    </row>
    <row r="52" spans="2:44" ht="12.75">
      <c r="B52" s="6"/>
      <c r="AR52" s="6"/>
    </row>
    <row r="53" spans="2:44" ht="12.75">
      <c r="B53" s="6"/>
      <c r="AR53" s="6"/>
    </row>
    <row r="54" spans="2:44" ht="12.75">
      <c r="B54" s="6"/>
      <c r="AR54" s="6"/>
    </row>
    <row r="55" spans="2:44" ht="12.75">
      <c r="B55" s="6"/>
      <c r="AR55" s="6"/>
    </row>
    <row r="56" spans="2:44" ht="12.75">
      <c r="B56" s="6"/>
      <c r="AR56" s="6"/>
    </row>
    <row r="57" spans="2:44" ht="12.75">
      <c r="B57" s="6"/>
      <c r="AR57" s="6"/>
    </row>
    <row r="58" spans="2:44" ht="12.75">
      <c r="B58" s="6"/>
      <c r="AR58" s="6"/>
    </row>
    <row r="59" spans="2:44" ht="12.75">
      <c r="B59" s="6"/>
      <c r="AR59" s="6"/>
    </row>
    <row r="60" spans="2:44" s="24" customFormat="1" ht="12.75">
      <c r="B60" s="25"/>
      <c r="D60" s="47" t="s">
        <v>54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47" t="s">
        <v>55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47" t="s">
        <v>54</v>
      </c>
      <c r="AI60" s="27"/>
      <c r="AJ60" s="27"/>
      <c r="AK60" s="27"/>
      <c r="AL60" s="27"/>
      <c r="AM60" s="47" t="s">
        <v>55</v>
      </c>
      <c r="AN60" s="27"/>
      <c r="AO60" s="27"/>
      <c r="AR60" s="25"/>
    </row>
    <row r="61" spans="2:44" ht="12.75">
      <c r="B61" s="6"/>
      <c r="AR61" s="6"/>
    </row>
    <row r="62" spans="2:44" ht="12.75">
      <c r="B62" s="6"/>
      <c r="AR62" s="6"/>
    </row>
    <row r="63" spans="2:44" ht="12.75">
      <c r="B63" s="6"/>
      <c r="AR63" s="6"/>
    </row>
    <row r="64" spans="2:44" s="24" customFormat="1" ht="12.75">
      <c r="B64" s="25"/>
      <c r="D64" s="45" t="s">
        <v>56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57</v>
      </c>
      <c r="AI64" s="46"/>
      <c r="AJ64" s="46"/>
      <c r="AK64" s="46"/>
      <c r="AL64" s="46"/>
      <c r="AM64" s="46"/>
      <c r="AN64" s="46"/>
      <c r="AO64" s="46"/>
      <c r="AR64" s="25"/>
    </row>
    <row r="65" spans="2:44" ht="12.75">
      <c r="B65" s="6"/>
      <c r="AR65" s="6"/>
    </row>
    <row r="66" spans="2:44" ht="12.75">
      <c r="B66" s="6"/>
      <c r="AR66" s="6"/>
    </row>
    <row r="67" spans="2:44" ht="12.75">
      <c r="B67" s="6"/>
      <c r="AR67" s="6"/>
    </row>
    <row r="68" spans="2:44" ht="12.75">
      <c r="B68" s="6"/>
      <c r="AR68" s="6"/>
    </row>
    <row r="69" spans="2:44" ht="12.75">
      <c r="B69" s="6"/>
      <c r="AR69" s="6"/>
    </row>
    <row r="70" spans="2:44" ht="12.75">
      <c r="B70" s="6"/>
      <c r="AR70" s="6"/>
    </row>
    <row r="71" spans="2:44" ht="12.75">
      <c r="B71" s="6"/>
      <c r="AR71" s="6"/>
    </row>
    <row r="72" spans="2:44" ht="12.75">
      <c r="B72" s="6"/>
      <c r="AR72" s="6"/>
    </row>
    <row r="73" spans="2:44" ht="12.75">
      <c r="B73" s="6"/>
      <c r="AR73" s="6"/>
    </row>
    <row r="74" spans="2:44" ht="12.75">
      <c r="B74" s="6"/>
      <c r="AR74" s="6"/>
    </row>
    <row r="75" spans="2:44" s="24" customFormat="1" ht="12.75">
      <c r="B75" s="25"/>
      <c r="D75" s="47" t="s">
        <v>54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47" t="s">
        <v>55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47" t="s">
        <v>54</v>
      </c>
      <c r="AI75" s="27"/>
      <c r="AJ75" s="27"/>
      <c r="AK75" s="27"/>
      <c r="AL75" s="27"/>
      <c r="AM75" s="47" t="s">
        <v>55</v>
      </c>
      <c r="AN75" s="27"/>
      <c r="AO75" s="27"/>
      <c r="AR75" s="25"/>
    </row>
    <row r="76" spans="2:44" s="24" customFormat="1" ht="12.75">
      <c r="B76" s="25"/>
      <c r="AR76" s="25"/>
    </row>
    <row r="77" spans="2:44" s="24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25"/>
    </row>
    <row r="81" spans="2:44" s="24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25"/>
    </row>
    <row r="82" spans="2:44" s="24" customFormat="1" ht="24.95" customHeight="1">
      <c r="B82" s="25"/>
      <c r="C82" s="7" t="s">
        <v>58</v>
      </c>
      <c r="AR82" s="25"/>
    </row>
    <row r="83" spans="2:44" s="24" customFormat="1" ht="6.95" customHeight="1">
      <c r="B83" s="25"/>
      <c r="AR83" s="25"/>
    </row>
    <row r="84" spans="2:44" s="52" customFormat="1" ht="12" customHeight="1">
      <c r="B84" s="53"/>
      <c r="C84" s="16" t="s">
        <v>13</v>
      </c>
      <c r="L84" s="52" t="str">
        <f>K5</f>
        <v>23046G</v>
      </c>
      <c r="AR84" s="53"/>
    </row>
    <row r="85" spans="2:44" s="54" customFormat="1" ht="36.95" customHeight="1">
      <c r="B85" s="55"/>
      <c r="C85" s="56" t="s">
        <v>16</v>
      </c>
      <c r="L85" s="57" t="str">
        <f>K6</f>
        <v>Obnova povrchu komunikace ul. B. Němcové Litvinov</v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R85" s="55"/>
    </row>
    <row r="86" spans="2:44" s="24" customFormat="1" ht="6.95" customHeight="1">
      <c r="B86" s="25"/>
      <c r="AR86" s="25"/>
    </row>
    <row r="87" spans="2:44" s="24" customFormat="1" ht="12" customHeight="1">
      <c r="B87" s="25"/>
      <c r="C87" s="16" t="s">
        <v>20</v>
      </c>
      <c r="L87" s="59" t="str">
        <f>IF(K8="","",K8)</f>
        <v>Litvínov</v>
      </c>
      <c r="AI87" s="16" t="s">
        <v>22</v>
      </c>
      <c r="AM87" s="60" t="str">
        <f>IF(AN8="","",AN8)</f>
        <v>10. 8. 2023</v>
      </c>
      <c r="AN87" s="60"/>
      <c r="AR87" s="25"/>
    </row>
    <row r="88" spans="2:44" s="24" customFormat="1" ht="6.95" customHeight="1">
      <c r="B88" s="25"/>
      <c r="AR88" s="25"/>
    </row>
    <row r="89" spans="2:56" s="24" customFormat="1" ht="15.2" customHeight="1">
      <c r="B89" s="25"/>
      <c r="C89" s="16" t="s">
        <v>24</v>
      </c>
      <c r="L89" s="52" t="str">
        <f>IF(E11="","",E11)</f>
        <v>Město Litvínov</v>
      </c>
      <c r="AI89" s="16" t="s">
        <v>31</v>
      </c>
      <c r="AM89" s="61" t="str">
        <f>IF(E17="","",E17)</f>
        <v xml:space="preserve"> </v>
      </c>
      <c r="AN89" s="62"/>
      <c r="AO89" s="62"/>
      <c r="AP89" s="62"/>
      <c r="AR89" s="25"/>
      <c r="AS89" s="63" t="s">
        <v>59</v>
      </c>
      <c r="AT89" s="64"/>
      <c r="AU89" s="65"/>
      <c r="AV89" s="65"/>
      <c r="AW89" s="65"/>
      <c r="AX89" s="65"/>
      <c r="AY89" s="65"/>
      <c r="AZ89" s="65"/>
      <c r="BA89" s="65"/>
      <c r="BB89" s="65"/>
      <c r="BC89" s="65"/>
      <c r="BD89" s="66"/>
    </row>
    <row r="90" spans="2:56" s="24" customFormat="1" ht="15.2" customHeight="1">
      <c r="B90" s="25"/>
      <c r="C90" s="16" t="s">
        <v>29</v>
      </c>
      <c r="L90" s="52">
        <f>IF(E14="Vyplň údaj","",E14)</f>
        <v>0</v>
      </c>
      <c r="AI90" s="16" t="s">
        <v>34</v>
      </c>
      <c r="AM90" s="61" t="str">
        <f>IF(E20="","",E20)</f>
        <v>MESSOR s.r.o.</v>
      </c>
      <c r="AN90" s="62"/>
      <c r="AO90" s="62"/>
      <c r="AP90" s="62"/>
      <c r="AR90" s="25"/>
      <c r="AS90" s="67"/>
      <c r="AT90" s="68"/>
      <c r="BD90" s="69"/>
    </row>
    <row r="91" spans="2:56" s="24" customFormat="1" ht="10.9" customHeight="1">
      <c r="B91" s="25"/>
      <c r="AR91" s="25"/>
      <c r="AS91" s="67"/>
      <c r="AT91" s="68"/>
      <c r="BD91" s="69"/>
    </row>
    <row r="92" spans="2:56" s="24" customFormat="1" ht="29.25" customHeight="1">
      <c r="B92" s="25"/>
      <c r="C92" s="70" t="s">
        <v>60</v>
      </c>
      <c r="D92" s="71"/>
      <c r="E92" s="71"/>
      <c r="F92" s="71"/>
      <c r="G92" s="71"/>
      <c r="H92" s="72"/>
      <c r="I92" s="73" t="s">
        <v>61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4" t="s">
        <v>62</v>
      </c>
      <c r="AH92" s="71"/>
      <c r="AI92" s="71"/>
      <c r="AJ92" s="71"/>
      <c r="AK92" s="71"/>
      <c r="AL92" s="71"/>
      <c r="AM92" s="71"/>
      <c r="AN92" s="73" t="s">
        <v>63</v>
      </c>
      <c r="AO92" s="71"/>
      <c r="AP92" s="75"/>
      <c r="AQ92" s="76" t="s">
        <v>64</v>
      </c>
      <c r="AR92" s="25"/>
      <c r="AS92" s="77" t="s">
        <v>65</v>
      </c>
      <c r="AT92" s="78" t="s">
        <v>66</v>
      </c>
      <c r="AU92" s="78" t="s">
        <v>67</v>
      </c>
      <c r="AV92" s="78" t="s">
        <v>68</v>
      </c>
      <c r="AW92" s="78" t="s">
        <v>69</v>
      </c>
      <c r="AX92" s="78" t="s">
        <v>70</v>
      </c>
      <c r="AY92" s="78" t="s">
        <v>71</v>
      </c>
      <c r="AZ92" s="78" t="s">
        <v>72</v>
      </c>
      <c r="BA92" s="78" t="s">
        <v>73</v>
      </c>
      <c r="BB92" s="78" t="s">
        <v>74</v>
      </c>
      <c r="BC92" s="78" t="s">
        <v>75</v>
      </c>
      <c r="BD92" s="79" t="s">
        <v>76</v>
      </c>
    </row>
    <row r="93" spans="2:56" s="24" customFormat="1" ht="10.9" customHeight="1">
      <c r="B93" s="25"/>
      <c r="AR93" s="25"/>
      <c r="AS93" s="80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</row>
    <row r="94" spans="2:90" s="81" customFormat="1" ht="32.45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5">
        <f>ROUND(AG95,2)</f>
        <v>0</v>
      </c>
      <c r="AH94" s="85"/>
      <c r="AI94" s="85"/>
      <c r="AJ94" s="85"/>
      <c r="AK94" s="85"/>
      <c r="AL94" s="85"/>
      <c r="AM94" s="85"/>
      <c r="AN94" s="86">
        <f>SUM(AG94,AT94)</f>
        <v>0</v>
      </c>
      <c r="AO94" s="86"/>
      <c r="AP94" s="86"/>
      <c r="AQ94" s="87" t="s">
        <v>1</v>
      </c>
      <c r="AR94" s="82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</v>
      </c>
    </row>
    <row r="95" spans="1:91" s="106" customFormat="1" ht="16.5" customHeight="1">
      <c r="A95" s="94" t="s">
        <v>83</v>
      </c>
      <c r="B95" s="95"/>
      <c r="C95" s="96"/>
      <c r="D95" s="97" t="s">
        <v>84</v>
      </c>
      <c r="E95" s="97"/>
      <c r="F95" s="97"/>
      <c r="G95" s="97"/>
      <c r="H95" s="97"/>
      <c r="I95" s="98"/>
      <c r="J95" s="97" t="s">
        <v>85</v>
      </c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9">
        <f>'SO.01 - Komunikace'!J30</f>
        <v>0</v>
      </c>
      <c r="AH95" s="100"/>
      <c r="AI95" s="100"/>
      <c r="AJ95" s="100"/>
      <c r="AK95" s="100"/>
      <c r="AL95" s="100"/>
      <c r="AM95" s="100"/>
      <c r="AN95" s="99">
        <f>SUM(AG95,AT95)</f>
        <v>0</v>
      </c>
      <c r="AO95" s="100"/>
      <c r="AP95" s="100"/>
      <c r="AQ95" s="101" t="s">
        <v>86</v>
      </c>
      <c r="AR95" s="95"/>
      <c r="AS95" s="102">
        <v>0</v>
      </c>
      <c r="AT95" s="103">
        <f>ROUND(SUM(AV95:AW95),2)</f>
        <v>0</v>
      </c>
      <c r="AU95" s="104">
        <f>'SO.01 - Komunikace'!P127</f>
        <v>0</v>
      </c>
      <c r="AV95" s="103">
        <f>'SO.01 - Komunikace'!J33</f>
        <v>0</v>
      </c>
      <c r="AW95" s="103">
        <f>'SO.01 - Komunikace'!J34</f>
        <v>0</v>
      </c>
      <c r="AX95" s="103">
        <f>'SO.01 - Komunikace'!J35</f>
        <v>0</v>
      </c>
      <c r="AY95" s="103">
        <f>'SO.01 - Komunikace'!J36</f>
        <v>0</v>
      </c>
      <c r="AZ95" s="103">
        <f>'SO.01 - Komunikace'!F33</f>
        <v>0</v>
      </c>
      <c r="BA95" s="103">
        <f>'SO.01 - Komunikace'!F34</f>
        <v>0</v>
      </c>
      <c r="BB95" s="103">
        <f>'SO.01 - Komunikace'!F35</f>
        <v>0</v>
      </c>
      <c r="BC95" s="103">
        <f>'SO.01 - Komunikace'!F36</f>
        <v>0</v>
      </c>
      <c r="BD95" s="105">
        <f>'SO.01 - Komunikace'!F37</f>
        <v>0</v>
      </c>
      <c r="BT95" s="107" t="s">
        <v>87</v>
      </c>
      <c r="BV95" s="107" t="s">
        <v>81</v>
      </c>
      <c r="BW95" s="107" t="s">
        <v>88</v>
      </c>
      <c r="BX95" s="107" t="s">
        <v>5</v>
      </c>
      <c r="CL95" s="107" t="s">
        <v>1</v>
      </c>
      <c r="CM95" s="107" t="s">
        <v>89</v>
      </c>
    </row>
    <row r="96" spans="2:44" s="24" customFormat="1" ht="30" customHeight="1">
      <c r="B96" s="25"/>
      <c r="AR96" s="25"/>
    </row>
    <row r="97" spans="2:44" s="24" customFormat="1" ht="6.95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25"/>
    </row>
  </sheetData>
  <sheetProtection algorithmName="SHA-512" hashValue="D18RlpU6ZnNPU4vYcBIV45tpox3mL4fw+Pfy9WGaOWW2cTydblvo5uLJAcQFS13BrbGdb6PSyOqqp5XBsJf0qA==" saltValue="p3gzb9LoEFjDraemOqPrEw==" spinCount="100000" sheet="1"/>
  <mergeCells count="42"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J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J5"/>
    <mergeCell ref="BE5:BE34"/>
    <mergeCell ref="K6:AJ6"/>
    <mergeCell ref="E14:AJ14"/>
    <mergeCell ref="E23:AN23"/>
    <mergeCell ref="AK26:AO26"/>
    <mergeCell ref="L28:P28"/>
    <mergeCell ref="W28:AE28"/>
    <mergeCell ref="AK28:AO28"/>
  </mergeCells>
  <hyperlinks>
    <hyperlink ref="A95" location="'SO.01 - Komunikace'!C2" display="/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6B685-511D-410D-BEE4-7E25FA2D742E}">
  <dimension ref="B2:BM345"/>
  <sheetViews>
    <sheetView showGridLines="0" workbookViewId="0" topLeftCell="A1">
      <selection activeCell="W11" sqref="W11"/>
    </sheetView>
  </sheetViews>
  <sheetFormatPr defaultColWidth="9.140625" defaultRowHeight="12.7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46" ht="36.9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88</v>
      </c>
    </row>
    <row r="3" spans="2:4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89</v>
      </c>
    </row>
    <row r="4" spans="2:46" ht="24.95" customHeight="1">
      <c r="B4" s="6"/>
      <c r="D4" s="7" t="s">
        <v>90</v>
      </c>
      <c r="L4" s="6"/>
      <c r="M4" s="108" t="s">
        <v>10</v>
      </c>
      <c r="AT4" s="3" t="s">
        <v>4</v>
      </c>
    </row>
    <row r="5" spans="2:12" ht="6.95" customHeight="1">
      <c r="B5" s="6"/>
      <c r="L5" s="6"/>
    </row>
    <row r="6" spans="2:12" ht="12" customHeight="1">
      <c r="B6" s="6"/>
      <c r="D6" s="16" t="s">
        <v>16</v>
      </c>
      <c r="L6" s="6"/>
    </row>
    <row r="7" spans="2:12" ht="16.5" customHeight="1">
      <c r="B7" s="6"/>
      <c r="E7" s="109" t="str">
        <f>'Rekapitulace stavby'!K6</f>
        <v>Obnova povrchu komunikace ul. B. Němcové Litvinov</v>
      </c>
      <c r="F7" s="110"/>
      <c r="G7" s="110"/>
      <c r="H7" s="110"/>
      <c r="L7" s="6"/>
    </row>
    <row r="8" spans="2:12" s="24" customFormat="1" ht="12" customHeight="1">
      <c r="B8" s="25"/>
      <c r="D8" s="16" t="s">
        <v>91</v>
      </c>
      <c r="L8" s="25"/>
    </row>
    <row r="9" spans="2:12" s="24" customFormat="1" ht="16.5" customHeight="1">
      <c r="B9" s="25"/>
      <c r="E9" s="57" t="s">
        <v>92</v>
      </c>
      <c r="F9" s="111"/>
      <c r="G9" s="111"/>
      <c r="H9" s="111"/>
      <c r="L9" s="25"/>
    </row>
    <row r="10" spans="2:12" s="24" customFormat="1" ht="12.75">
      <c r="B10" s="25"/>
      <c r="L10" s="25"/>
    </row>
    <row r="11" spans="2:12" s="24" customFormat="1" ht="12" customHeight="1">
      <c r="B11" s="25"/>
      <c r="D11" s="16" t="s">
        <v>18</v>
      </c>
      <c r="F11" s="17" t="s">
        <v>1</v>
      </c>
      <c r="I11" s="16" t="s">
        <v>19</v>
      </c>
      <c r="J11" s="17" t="s">
        <v>1</v>
      </c>
      <c r="L11" s="25"/>
    </row>
    <row r="12" spans="2:12" s="24" customFormat="1" ht="12" customHeight="1">
      <c r="B12" s="25"/>
      <c r="D12" s="16" t="s">
        <v>20</v>
      </c>
      <c r="F12" s="17" t="s">
        <v>21</v>
      </c>
      <c r="I12" s="16" t="s">
        <v>22</v>
      </c>
      <c r="J12" s="112" t="str">
        <f>'Rekapitulace stavby'!AN8</f>
        <v>10. 8. 2023</v>
      </c>
      <c r="L12" s="25"/>
    </row>
    <row r="13" spans="2:12" s="24" customFormat="1" ht="10.9" customHeight="1">
      <c r="B13" s="25"/>
      <c r="L13" s="25"/>
    </row>
    <row r="14" spans="2:12" s="24" customFormat="1" ht="12" customHeight="1">
      <c r="B14" s="25"/>
      <c r="D14" s="16" t="s">
        <v>24</v>
      </c>
      <c r="I14" s="16" t="s">
        <v>25</v>
      </c>
      <c r="J14" s="17" t="s">
        <v>26</v>
      </c>
      <c r="L14" s="25"/>
    </row>
    <row r="15" spans="2:12" s="24" customFormat="1" ht="18" customHeight="1">
      <c r="B15" s="25"/>
      <c r="E15" s="17" t="s">
        <v>27</v>
      </c>
      <c r="I15" s="16" t="s">
        <v>28</v>
      </c>
      <c r="J15" s="17" t="s">
        <v>1</v>
      </c>
      <c r="L15" s="25"/>
    </row>
    <row r="16" spans="2:12" s="24" customFormat="1" ht="6.95" customHeight="1">
      <c r="B16" s="25"/>
      <c r="L16" s="25"/>
    </row>
    <row r="17" spans="2:12" s="24" customFormat="1" ht="12" customHeight="1">
      <c r="B17" s="25"/>
      <c r="D17" s="16" t="s">
        <v>29</v>
      </c>
      <c r="I17" s="16" t="s">
        <v>25</v>
      </c>
      <c r="J17" s="19" t="str">
        <f>'Rekapitulace stavby'!AN13</f>
        <v>Vyplň údaj</v>
      </c>
      <c r="L17" s="25"/>
    </row>
    <row r="18" spans="2:12" s="24" customFormat="1" ht="18" customHeight="1">
      <c r="B18" s="25"/>
      <c r="E18" s="20">
        <f>'Rekapitulace stavby'!E14</f>
        <v>0</v>
      </c>
      <c r="F18" s="11"/>
      <c r="G18" s="11"/>
      <c r="H18" s="11"/>
      <c r="I18" s="16" t="s">
        <v>28</v>
      </c>
      <c r="J18" s="19" t="str">
        <f>'Rekapitulace stavby'!AN14</f>
        <v>Vyplň údaj</v>
      </c>
      <c r="L18" s="25"/>
    </row>
    <row r="19" spans="2:12" s="24" customFormat="1" ht="6.95" customHeight="1">
      <c r="B19" s="25"/>
      <c r="L19" s="25"/>
    </row>
    <row r="20" spans="2:12" s="24" customFormat="1" ht="12" customHeight="1">
      <c r="B20" s="25"/>
      <c r="D20" s="16" t="s">
        <v>31</v>
      </c>
      <c r="I20" s="16" t="s">
        <v>25</v>
      </c>
      <c r="J20" s="17" t="str">
        <f>IF('Rekapitulace stavby'!AN16="","",'Rekapitulace stavby'!AN16)</f>
        <v/>
      </c>
      <c r="L20" s="25"/>
    </row>
    <row r="21" spans="2:12" s="24" customFormat="1" ht="18" customHeight="1">
      <c r="B21" s="25"/>
      <c r="E21" s="17" t="str">
        <f>IF('Rekapitulace stavby'!E17="","",'Rekapitulace stavby'!E17)</f>
        <v xml:space="preserve"> </v>
      </c>
      <c r="I21" s="16" t="s">
        <v>28</v>
      </c>
      <c r="J21" s="17" t="str">
        <f>IF('Rekapitulace stavby'!AN17="","",'Rekapitulace stavby'!AN17)</f>
        <v/>
      </c>
      <c r="L21" s="25"/>
    </row>
    <row r="22" spans="2:12" s="24" customFormat="1" ht="6.95" customHeight="1">
      <c r="B22" s="25"/>
      <c r="L22" s="25"/>
    </row>
    <row r="23" spans="2:12" s="24" customFormat="1" ht="12" customHeight="1">
      <c r="B23" s="25"/>
      <c r="D23" s="16" t="s">
        <v>34</v>
      </c>
      <c r="I23" s="16" t="s">
        <v>25</v>
      </c>
      <c r="J23" s="17" t="s">
        <v>35</v>
      </c>
      <c r="L23" s="25"/>
    </row>
    <row r="24" spans="2:12" s="24" customFormat="1" ht="18" customHeight="1">
      <c r="B24" s="25"/>
      <c r="E24" s="17" t="s">
        <v>36</v>
      </c>
      <c r="I24" s="16" t="s">
        <v>28</v>
      </c>
      <c r="J24" s="17" t="s">
        <v>37</v>
      </c>
      <c r="L24" s="25"/>
    </row>
    <row r="25" spans="2:12" s="24" customFormat="1" ht="6.95" customHeight="1">
      <c r="B25" s="25"/>
      <c r="L25" s="25"/>
    </row>
    <row r="26" spans="2:12" s="24" customFormat="1" ht="12" customHeight="1">
      <c r="B26" s="25"/>
      <c r="D26" s="16" t="s">
        <v>38</v>
      </c>
      <c r="L26" s="25"/>
    </row>
    <row r="27" spans="2:12" s="113" customFormat="1" ht="16.5" customHeight="1">
      <c r="B27" s="114"/>
      <c r="E27" s="22" t="s">
        <v>1</v>
      </c>
      <c r="F27" s="22"/>
      <c r="G27" s="22"/>
      <c r="H27" s="22"/>
      <c r="L27" s="114"/>
    </row>
    <row r="28" spans="2:12" s="24" customFormat="1" ht="6.95" customHeight="1">
      <c r="B28" s="25"/>
      <c r="L28" s="25"/>
    </row>
    <row r="29" spans="2:12" s="24" customFormat="1" ht="6.95" customHeight="1">
      <c r="B29" s="25"/>
      <c r="D29" s="65"/>
      <c r="E29" s="65"/>
      <c r="F29" s="65"/>
      <c r="G29" s="65"/>
      <c r="H29" s="65"/>
      <c r="I29" s="65"/>
      <c r="J29" s="65"/>
      <c r="K29" s="65"/>
      <c r="L29" s="25"/>
    </row>
    <row r="30" spans="2:12" s="24" customFormat="1" ht="25.35" customHeight="1">
      <c r="B30" s="25"/>
      <c r="D30" s="115" t="s">
        <v>39</v>
      </c>
      <c r="J30" s="116">
        <f>ROUND(J126,2)</f>
        <v>0</v>
      </c>
      <c r="L30" s="25"/>
    </row>
    <row r="31" spans="2:12" s="24" customFormat="1" ht="6.95" customHeight="1">
      <c r="B31" s="25"/>
      <c r="D31" s="65"/>
      <c r="E31" s="65"/>
      <c r="F31" s="65"/>
      <c r="G31" s="65"/>
      <c r="H31" s="65"/>
      <c r="I31" s="65"/>
      <c r="J31" s="65"/>
      <c r="K31" s="65"/>
      <c r="L31" s="25"/>
    </row>
    <row r="32" spans="2:12" s="24" customFormat="1" ht="14.45" customHeight="1">
      <c r="B32" s="25"/>
      <c r="F32" s="117" t="s">
        <v>41</v>
      </c>
      <c r="I32" s="117" t="s">
        <v>40</v>
      </c>
      <c r="J32" s="117" t="s">
        <v>42</v>
      </c>
      <c r="L32" s="25"/>
    </row>
    <row r="33" spans="2:12" s="24" customFormat="1" ht="14.45" customHeight="1">
      <c r="B33" s="25"/>
      <c r="D33" s="118" t="s">
        <v>43</v>
      </c>
      <c r="E33" s="16" t="s">
        <v>44</v>
      </c>
      <c r="F33" s="119">
        <f>ROUND((SUM(BE126:BE344)),2)</f>
        <v>0</v>
      </c>
      <c r="I33" s="120">
        <v>0.21</v>
      </c>
      <c r="J33" s="119">
        <f>ROUND(((SUM(BE126:BE344))*I33),2)</f>
        <v>0</v>
      </c>
      <c r="L33" s="25"/>
    </row>
    <row r="34" spans="2:12" s="24" customFormat="1" ht="14.45" customHeight="1">
      <c r="B34" s="25"/>
      <c r="E34" s="16" t="s">
        <v>45</v>
      </c>
      <c r="F34" s="119">
        <f>ROUND((SUM(BF126:BF344)),2)</f>
        <v>0</v>
      </c>
      <c r="I34" s="120">
        <v>0.15</v>
      </c>
      <c r="J34" s="119">
        <f>ROUND(((SUM(BF126:BF344))*I34),2)</f>
        <v>0</v>
      </c>
      <c r="L34" s="25"/>
    </row>
    <row r="35" spans="2:12" s="24" customFormat="1" ht="14.45" customHeight="1" hidden="1">
      <c r="B35" s="25"/>
      <c r="E35" s="16" t="s">
        <v>46</v>
      </c>
      <c r="F35" s="119">
        <f>ROUND((SUM(BG126:BG344)),2)</f>
        <v>0</v>
      </c>
      <c r="I35" s="120">
        <v>0.21</v>
      </c>
      <c r="J35" s="119">
        <f>0</f>
        <v>0</v>
      </c>
      <c r="L35" s="25"/>
    </row>
    <row r="36" spans="2:12" s="24" customFormat="1" ht="14.45" customHeight="1" hidden="1">
      <c r="B36" s="25"/>
      <c r="E36" s="16" t="s">
        <v>47</v>
      </c>
      <c r="F36" s="119">
        <f>ROUND((SUM(BH126:BH344)),2)</f>
        <v>0</v>
      </c>
      <c r="I36" s="120">
        <v>0.15</v>
      </c>
      <c r="J36" s="119">
        <f>0</f>
        <v>0</v>
      </c>
      <c r="L36" s="25"/>
    </row>
    <row r="37" spans="2:12" s="24" customFormat="1" ht="14.45" customHeight="1" hidden="1">
      <c r="B37" s="25"/>
      <c r="E37" s="16" t="s">
        <v>48</v>
      </c>
      <c r="F37" s="119">
        <f>ROUND((SUM(BI126:BI344)),2)</f>
        <v>0</v>
      </c>
      <c r="I37" s="120">
        <v>0</v>
      </c>
      <c r="J37" s="119">
        <f>0</f>
        <v>0</v>
      </c>
      <c r="L37" s="25"/>
    </row>
    <row r="38" spans="2:12" s="24" customFormat="1" ht="6.95" customHeight="1">
      <c r="B38" s="25"/>
      <c r="L38" s="25"/>
    </row>
    <row r="39" spans="2:12" s="24" customFormat="1" ht="25.35" customHeight="1">
      <c r="B39" s="25"/>
      <c r="C39" s="121"/>
      <c r="D39" s="122" t="s">
        <v>49</v>
      </c>
      <c r="E39" s="72"/>
      <c r="F39" s="72"/>
      <c r="G39" s="123" t="s">
        <v>50</v>
      </c>
      <c r="H39" s="124" t="s">
        <v>51</v>
      </c>
      <c r="I39" s="72"/>
      <c r="J39" s="125">
        <f>SUM(J30:J37)</f>
        <v>0</v>
      </c>
      <c r="K39" s="126"/>
      <c r="L39" s="25"/>
    </row>
    <row r="40" spans="2:12" s="24" customFormat="1" ht="14.45" customHeight="1">
      <c r="B40" s="25"/>
      <c r="L40" s="25"/>
    </row>
    <row r="41" spans="2:12" ht="14.45" customHeight="1">
      <c r="B41" s="6"/>
      <c r="L41" s="6"/>
    </row>
    <row r="42" spans="2:12" ht="14.45" customHeight="1">
      <c r="B42" s="6"/>
      <c r="L42" s="6"/>
    </row>
    <row r="43" spans="2:12" ht="14.45" customHeight="1">
      <c r="B43" s="6"/>
      <c r="L43" s="6"/>
    </row>
    <row r="44" spans="2:12" ht="14.45" customHeight="1">
      <c r="B44" s="6"/>
      <c r="L44" s="6"/>
    </row>
    <row r="45" spans="2:12" ht="14.45" customHeight="1">
      <c r="B45" s="6"/>
      <c r="L45" s="6"/>
    </row>
    <row r="46" spans="2:12" ht="14.45" customHeight="1">
      <c r="B46" s="6"/>
      <c r="L46" s="6"/>
    </row>
    <row r="47" spans="2:12" ht="14.45" customHeight="1">
      <c r="B47" s="6"/>
      <c r="L47" s="6"/>
    </row>
    <row r="48" spans="2:12" ht="14.45" customHeight="1">
      <c r="B48" s="6"/>
      <c r="L48" s="6"/>
    </row>
    <row r="49" spans="2:12" ht="14.45" customHeight="1">
      <c r="B49" s="6"/>
      <c r="L49" s="6"/>
    </row>
    <row r="50" spans="2:12" s="24" customFormat="1" ht="14.45" customHeight="1">
      <c r="B50" s="25"/>
      <c r="D50" s="45" t="s">
        <v>52</v>
      </c>
      <c r="E50" s="46"/>
      <c r="F50" s="46"/>
      <c r="G50" s="45" t="s">
        <v>53</v>
      </c>
      <c r="H50" s="46"/>
      <c r="I50" s="46"/>
      <c r="J50" s="46"/>
      <c r="K50" s="46"/>
      <c r="L50" s="25"/>
    </row>
    <row r="51" spans="2:12" ht="12.75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12.75">
      <c r="B57" s="6"/>
      <c r="L57" s="6"/>
    </row>
    <row r="58" spans="2:12" ht="12.75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s="24" customFormat="1" ht="12.75">
      <c r="B61" s="25"/>
      <c r="D61" s="47" t="s">
        <v>54</v>
      </c>
      <c r="E61" s="27"/>
      <c r="F61" s="127" t="s">
        <v>55</v>
      </c>
      <c r="G61" s="47" t="s">
        <v>54</v>
      </c>
      <c r="H61" s="27"/>
      <c r="I61" s="27"/>
      <c r="J61" s="128" t="s">
        <v>55</v>
      </c>
      <c r="K61" s="27"/>
      <c r="L61" s="25"/>
    </row>
    <row r="62" spans="2:12" ht="12.75">
      <c r="B62" s="6"/>
      <c r="L62" s="6"/>
    </row>
    <row r="63" spans="2:12" ht="12.75">
      <c r="B63" s="6"/>
      <c r="L63" s="6"/>
    </row>
    <row r="64" spans="2:12" ht="12.75">
      <c r="B64" s="6"/>
      <c r="L64" s="6"/>
    </row>
    <row r="65" spans="2:12" s="24" customFormat="1" ht="12.75">
      <c r="B65" s="25"/>
      <c r="D65" s="45" t="s">
        <v>56</v>
      </c>
      <c r="E65" s="46"/>
      <c r="F65" s="46"/>
      <c r="G65" s="45" t="s">
        <v>57</v>
      </c>
      <c r="H65" s="46"/>
      <c r="I65" s="46"/>
      <c r="J65" s="46"/>
      <c r="K65" s="46"/>
      <c r="L65" s="25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12.75">
      <c r="B71" s="6"/>
      <c r="L71" s="6"/>
    </row>
    <row r="72" spans="2:12" ht="12.75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s="24" customFormat="1" ht="12.75">
      <c r="B76" s="25"/>
      <c r="D76" s="47" t="s">
        <v>54</v>
      </c>
      <c r="E76" s="27"/>
      <c r="F76" s="127" t="s">
        <v>55</v>
      </c>
      <c r="G76" s="47" t="s">
        <v>54</v>
      </c>
      <c r="H76" s="27"/>
      <c r="I76" s="27"/>
      <c r="J76" s="128" t="s">
        <v>55</v>
      </c>
      <c r="K76" s="27"/>
      <c r="L76" s="25"/>
    </row>
    <row r="77" spans="2:12" s="24" customFormat="1" ht="14.4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25"/>
    </row>
    <row r="81" spans="2:12" s="24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25"/>
    </row>
    <row r="82" spans="2:12" s="24" customFormat="1" ht="24.95" customHeight="1">
      <c r="B82" s="25"/>
      <c r="C82" s="7" t="s">
        <v>93</v>
      </c>
      <c r="L82" s="25"/>
    </row>
    <row r="83" spans="2:12" s="24" customFormat="1" ht="6.95" customHeight="1">
      <c r="B83" s="25"/>
      <c r="L83" s="25"/>
    </row>
    <row r="84" spans="2:12" s="24" customFormat="1" ht="12" customHeight="1">
      <c r="B84" s="25"/>
      <c r="C84" s="16" t="s">
        <v>16</v>
      </c>
      <c r="L84" s="25"/>
    </row>
    <row r="85" spans="2:12" s="24" customFormat="1" ht="16.5" customHeight="1">
      <c r="B85" s="25"/>
      <c r="E85" s="109" t="str">
        <f>E7</f>
        <v>Obnova povrchu komunikace ul. B. Němcové Litvinov</v>
      </c>
      <c r="F85" s="110"/>
      <c r="G85" s="110"/>
      <c r="H85" s="110"/>
      <c r="L85" s="25"/>
    </row>
    <row r="86" spans="2:12" s="24" customFormat="1" ht="12" customHeight="1">
      <c r="B86" s="25"/>
      <c r="C86" s="16" t="s">
        <v>91</v>
      </c>
      <c r="L86" s="25"/>
    </row>
    <row r="87" spans="2:12" s="24" customFormat="1" ht="16.5" customHeight="1">
      <c r="B87" s="25"/>
      <c r="E87" s="57" t="str">
        <f>E9</f>
        <v>SO.01 - Komunikace</v>
      </c>
      <c r="F87" s="111"/>
      <c r="G87" s="111"/>
      <c r="H87" s="111"/>
      <c r="L87" s="25"/>
    </row>
    <row r="88" spans="2:12" s="24" customFormat="1" ht="6.95" customHeight="1">
      <c r="B88" s="25"/>
      <c r="L88" s="25"/>
    </row>
    <row r="89" spans="2:12" s="24" customFormat="1" ht="12" customHeight="1">
      <c r="B89" s="25"/>
      <c r="C89" s="16" t="s">
        <v>20</v>
      </c>
      <c r="F89" s="17" t="str">
        <f>F12</f>
        <v>Litvínov</v>
      </c>
      <c r="I89" s="16" t="s">
        <v>22</v>
      </c>
      <c r="J89" s="112" t="str">
        <f>IF(J12="","",J12)</f>
        <v>10. 8. 2023</v>
      </c>
      <c r="L89" s="25"/>
    </row>
    <row r="90" spans="2:12" s="24" customFormat="1" ht="6.95" customHeight="1">
      <c r="B90" s="25"/>
      <c r="L90" s="25"/>
    </row>
    <row r="91" spans="2:12" s="24" customFormat="1" ht="15.2" customHeight="1">
      <c r="B91" s="25"/>
      <c r="C91" s="16" t="s">
        <v>24</v>
      </c>
      <c r="F91" s="17" t="str">
        <f>E15</f>
        <v>Město Litvínov</v>
      </c>
      <c r="I91" s="16" t="s">
        <v>31</v>
      </c>
      <c r="J91" s="129" t="str">
        <f>E21</f>
        <v xml:space="preserve"> </v>
      </c>
      <c r="L91" s="25"/>
    </row>
    <row r="92" spans="2:12" s="24" customFormat="1" ht="15.2" customHeight="1">
      <c r="B92" s="25"/>
      <c r="C92" s="16" t="s">
        <v>29</v>
      </c>
      <c r="F92" s="17">
        <f>IF(E18="","",E18)</f>
        <v>0</v>
      </c>
      <c r="I92" s="16" t="s">
        <v>34</v>
      </c>
      <c r="J92" s="129" t="str">
        <f>E24</f>
        <v>MESSOR s.r.o.</v>
      </c>
      <c r="L92" s="25"/>
    </row>
    <row r="93" spans="2:12" s="24" customFormat="1" ht="10.35" customHeight="1">
      <c r="B93" s="25"/>
      <c r="L93" s="25"/>
    </row>
    <row r="94" spans="2:12" s="24" customFormat="1" ht="29.25" customHeight="1">
      <c r="B94" s="25"/>
      <c r="C94" s="130" t="s">
        <v>94</v>
      </c>
      <c r="D94" s="121"/>
      <c r="E94" s="121"/>
      <c r="F94" s="121"/>
      <c r="G94" s="121"/>
      <c r="H94" s="121"/>
      <c r="I94" s="121"/>
      <c r="J94" s="131" t="s">
        <v>95</v>
      </c>
      <c r="K94" s="121"/>
      <c r="L94" s="25"/>
    </row>
    <row r="95" spans="2:12" s="24" customFormat="1" ht="10.35" customHeight="1">
      <c r="B95" s="25"/>
      <c r="L95" s="25"/>
    </row>
    <row r="96" spans="2:47" s="24" customFormat="1" ht="22.9" customHeight="1">
      <c r="B96" s="25"/>
      <c r="C96" s="132" t="s">
        <v>96</v>
      </c>
      <c r="J96" s="116">
        <f>J126</f>
        <v>0</v>
      </c>
      <c r="L96" s="25"/>
      <c r="AU96" s="3" t="s">
        <v>97</v>
      </c>
    </row>
    <row r="97" spans="2:12" s="133" customFormat="1" ht="24.95" customHeight="1">
      <c r="B97" s="134"/>
      <c r="D97" s="135" t="s">
        <v>98</v>
      </c>
      <c r="E97" s="136"/>
      <c r="F97" s="136"/>
      <c r="G97" s="136"/>
      <c r="H97" s="136"/>
      <c r="I97" s="136"/>
      <c r="J97" s="137">
        <f>J127</f>
        <v>0</v>
      </c>
      <c r="L97" s="134"/>
    </row>
    <row r="98" spans="2:12" s="138" customFormat="1" ht="19.9" customHeight="1">
      <c r="B98" s="139"/>
      <c r="D98" s="140" t="s">
        <v>99</v>
      </c>
      <c r="E98" s="141"/>
      <c r="F98" s="141"/>
      <c r="G98" s="141"/>
      <c r="H98" s="141"/>
      <c r="I98" s="141"/>
      <c r="J98" s="142">
        <f>J128</f>
        <v>0</v>
      </c>
      <c r="L98" s="139"/>
    </row>
    <row r="99" spans="2:12" s="138" customFormat="1" ht="19.9" customHeight="1">
      <c r="B99" s="139"/>
      <c r="D99" s="140" t="s">
        <v>100</v>
      </c>
      <c r="E99" s="141"/>
      <c r="F99" s="141"/>
      <c r="G99" s="141"/>
      <c r="H99" s="141"/>
      <c r="I99" s="141"/>
      <c r="J99" s="142">
        <f>J170</f>
        <v>0</v>
      </c>
      <c r="L99" s="139"/>
    </row>
    <row r="100" spans="2:12" s="138" customFormat="1" ht="19.9" customHeight="1">
      <c r="B100" s="139"/>
      <c r="D100" s="140" t="s">
        <v>101</v>
      </c>
      <c r="E100" s="141"/>
      <c r="F100" s="141"/>
      <c r="G100" s="141"/>
      <c r="H100" s="141"/>
      <c r="I100" s="141"/>
      <c r="J100" s="142">
        <f>J201</f>
        <v>0</v>
      </c>
      <c r="L100" s="139"/>
    </row>
    <row r="101" spans="2:12" s="138" customFormat="1" ht="19.9" customHeight="1">
      <c r="B101" s="139"/>
      <c r="D101" s="140" t="s">
        <v>102</v>
      </c>
      <c r="E101" s="141"/>
      <c r="F101" s="141"/>
      <c r="G101" s="141"/>
      <c r="H101" s="141"/>
      <c r="I101" s="141"/>
      <c r="J101" s="142">
        <f>J210</f>
        <v>0</v>
      </c>
      <c r="L101" s="139"/>
    </row>
    <row r="102" spans="2:12" s="138" customFormat="1" ht="19.9" customHeight="1">
      <c r="B102" s="139"/>
      <c r="D102" s="140" t="s">
        <v>103</v>
      </c>
      <c r="E102" s="141"/>
      <c r="F102" s="141"/>
      <c r="G102" s="141"/>
      <c r="H102" s="141"/>
      <c r="I102" s="141"/>
      <c r="J102" s="142">
        <f>J309</f>
        <v>0</v>
      </c>
      <c r="L102" s="139"/>
    </row>
    <row r="103" spans="2:12" s="138" customFormat="1" ht="19.9" customHeight="1">
      <c r="B103" s="139"/>
      <c r="D103" s="140" t="s">
        <v>104</v>
      </c>
      <c r="E103" s="141"/>
      <c r="F103" s="141"/>
      <c r="G103" s="141"/>
      <c r="H103" s="141"/>
      <c r="I103" s="141"/>
      <c r="J103" s="142">
        <f>J327</f>
        <v>0</v>
      </c>
      <c r="L103" s="139"/>
    </row>
    <row r="104" spans="2:12" s="133" customFormat="1" ht="24.95" customHeight="1">
      <c r="B104" s="134"/>
      <c r="D104" s="135" t="s">
        <v>105</v>
      </c>
      <c r="E104" s="136"/>
      <c r="F104" s="136"/>
      <c r="G104" s="136"/>
      <c r="H104" s="136"/>
      <c r="I104" s="136"/>
      <c r="J104" s="137">
        <f>J330</f>
        <v>0</v>
      </c>
      <c r="L104" s="134"/>
    </row>
    <row r="105" spans="2:12" s="138" customFormat="1" ht="19.9" customHeight="1">
      <c r="B105" s="139"/>
      <c r="D105" s="140" t="s">
        <v>106</v>
      </c>
      <c r="E105" s="141"/>
      <c r="F105" s="141"/>
      <c r="G105" s="141"/>
      <c r="H105" s="141"/>
      <c r="I105" s="141"/>
      <c r="J105" s="142">
        <f>J331</f>
        <v>0</v>
      </c>
      <c r="L105" s="139"/>
    </row>
    <row r="106" spans="2:12" s="138" customFormat="1" ht="19.9" customHeight="1">
      <c r="B106" s="139"/>
      <c r="D106" s="140" t="s">
        <v>107</v>
      </c>
      <c r="E106" s="141"/>
      <c r="F106" s="141"/>
      <c r="G106" s="141"/>
      <c r="H106" s="141"/>
      <c r="I106" s="141"/>
      <c r="J106" s="142">
        <f>J338</f>
        <v>0</v>
      </c>
      <c r="L106" s="139"/>
    </row>
    <row r="107" spans="2:12" s="24" customFormat="1" ht="21.75" customHeight="1">
      <c r="B107" s="25"/>
      <c r="L107" s="25"/>
    </row>
    <row r="108" spans="2:12" s="24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25"/>
    </row>
    <row r="112" spans="2:12" s="24" customFormat="1" ht="6.95" customHeight="1"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25"/>
    </row>
    <row r="113" spans="2:12" s="24" customFormat="1" ht="24.95" customHeight="1">
      <c r="B113" s="25"/>
      <c r="C113" s="7" t="s">
        <v>108</v>
      </c>
      <c r="L113" s="25"/>
    </row>
    <row r="114" spans="2:12" s="24" customFormat="1" ht="6.95" customHeight="1">
      <c r="B114" s="25"/>
      <c r="L114" s="25"/>
    </row>
    <row r="115" spans="2:12" s="24" customFormat="1" ht="12" customHeight="1">
      <c r="B115" s="25"/>
      <c r="C115" s="16" t="s">
        <v>16</v>
      </c>
      <c r="L115" s="25"/>
    </row>
    <row r="116" spans="2:12" s="24" customFormat="1" ht="16.5" customHeight="1">
      <c r="B116" s="25"/>
      <c r="E116" s="109" t="str">
        <f>E7</f>
        <v>Obnova povrchu komunikace ul. B. Němcové Litvinov</v>
      </c>
      <c r="F116" s="110"/>
      <c r="G116" s="110"/>
      <c r="H116" s="110"/>
      <c r="L116" s="25"/>
    </row>
    <row r="117" spans="2:12" s="24" customFormat="1" ht="12" customHeight="1">
      <c r="B117" s="25"/>
      <c r="C117" s="16" t="s">
        <v>91</v>
      </c>
      <c r="L117" s="25"/>
    </row>
    <row r="118" spans="2:12" s="24" customFormat="1" ht="16.5" customHeight="1">
      <c r="B118" s="25"/>
      <c r="E118" s="57" t="str">
        <f>E9</f>
        <v>SO.01 - Komunikace</v>
      </c>
      <c r="F118" s="111"/>
      <c r="G118" s="111"/>
      <c r="H118" s="111"/>
      <c r="L118" s="25"/>
    </row>
    <row r="119" spans="2:12" s="24" customFormat="1" ht="6.95" customHeight="1">
      <c r="B119" s="25"/>
      <c r="L119" s="25"/>
    </row>
    <row r="120" spans="2:12" s="24" customFormat="1" ht="12" customHeight="1">
      <c r="B120" s="25"/>
      <c r="C120" s="16" t="s">
        <v>20</v>
      </c>
      <c r="F120" s="17" t="str">
        <f>F12</f>
        <v>Litvínov</v>
      </c>
      <c r="I120" s="16" t="s">
        <v>22</v>
      </c>
      <c r="J120" s="112" t="str">
        <f>IF(J12="","",J12)</f>
        <v>10. 8. 2023</v>
      </c>
      <c r="L120" s="25"/>
    </row>
    <row r="121" spans="2:12" s="24" customFormat="1" ht="6.95" customHeight="1">
      <c r="B121" s="25"/>
      <c r="L121" s="25"/>
    </row>
    <row r="122" spans="2:12" s="24" customFormat="1" ht="15.2" customHeight="1">
      <c r="B122" s="25"/>
      <c r="C122" s="16" t="s">
        <v>24</v>
      </c>
      <c r="F122" s="17" t="str">
        <f>E15</f>
        <v>Město Litvínov</v>
      </c>
      <c r="I122" s="16" t="s">
        <v>31</v>
      </c>
      <c r="J122" s="129" t="str">
        <f>E21</f>
        <v xml:space="preserve"> </v>
      </c>
      <c r="L122" s="25"/>
    </row>
    <row r="123" spans="2:12" s="24" customFormat="1" ht="15.2" customHeight="1">
      <c r="B123" s="25"/>
      <c r="C123" s="16" t="s">
        <v>29</v>
      </c>
      <c r="F123" s="17">
        <f>IF(E18="","",E18)</f>
        <v>0</v>
      </c>
      <c r="I123" s="16" t="s">
        <v>34</v>
      </c>
      <c r="J123" s="129" t="str">
        <f>E24</f>
        <v>MESSOR s.r.o.</v>
      </c>
      <c r="L123" s="25"/>
    </row>
    <row r="124" spans="2:12" s="24" customFormat="1" ht="10.35" customHeight="1">
      <c r="B124" s="25"/>
      <c r="L124" s="25"/>
    </row>
    <row r="125" spans="2:20" s="143" customFormat="1" ht="29.25" customHeight="1">
      <c r="B125" s="144"/>
      <c r="C125" s="145" t="s">
        <v>109</v>
      </c>
      <c r="D125" s="146" t="s">
        <v>64</v>
      </c>
      <c r="E125" s="146" t="s">
        <v>60</v>
      </c>
      <c r="F125" s="146" t="s">
        <v>61</v>
      </c>
      <c r="G125" s="146" t="s">
        <v>110</v>
      </c>
      <c r="H125" s="146" t="s">
        <v>111</v>
      </c>
      <c r="I125" s="146" t="s">
        <v>112</v>
      </c>
      <c r="J125" s="146" t="s">
        <v>95</v>
      </c>
      <c r="K125" s="147" t="s">
        <v>113</v>
      </c>
      <c r="L125" s="144"/>
      <c r="M125" s="77" t="s">
        <v>1</v>
      </c>
      <c r="N125" s="78" t="s">
        <v>43</v>
      </c>
      <c r="O125" s="78" t="s">
        <v>114</v>
      </c>
      <c r="P125" s="78" t="s">
        <v>115</v>
      </c>
      <c r="Q125" s="78" t="s">
        <v>116</v>
      </c>
      <c r="R125" s="78" t="s">
        <v>117</v>
      </c>
      <c r="S125" s="78" t="s">
        <v>118</v>
      </c>
      <c r="T125" s="79" t="s">
        <v>119</v>
      </c>
    </row>
    <row r="126" spans="2:63" s="24" customFormat="1" ht="22.9" customHeight="1">
      <c r="B126" s="25"/>
      <c r="C126" s="83" t="s">
        <v>120</v>
      </c>
      <c r="J126" s="148">
        <f>BK126</f>
        <v>0</v>
      </c>
      <c r="L126" s="25"/>
      <c r="M126" s="80"/>
      <c r="N126" s="65"/>
      <c r="O126" s="65"/>
      <c r="P126" s="149" t="e">
        <f>P127+P330</f>
        <v>#REF!</v>
      </c>
      <c r="Q126" s="65"/>
      <c r="R126" s="149" t="e">
        <f>R127+R330</f>
        <v>#REF!</v>
      </c>
      <c r="S126" s="65"/>
      <c r="T126" s="150" t="e">
        <f>T127+T330</f>
        <v>#REF!</v>
      </c>
      <c r="AT126" s="3" t="s">
        <v>78</v>
      </c>
      <c r="AU126" s="3" t="s">
        <v>97</v>
      </c>
      <c r="BK126" s="151">
        <f>BK127+BK330</f>
        <v>0</v>
      </c>
    </row>
    <row r="127" spans="2:63" s="152" customFormat="1" ht="25.9" customHeight="1">
      <c r="B127" s="153"/>
      <c r="D127" s="154" t="s">
        <v>78</v>
      </c>
      <c r="E127" s="155" t="s">
        <v>121</v>
      </c>
      <c r="F127" s="155" t="s">
        <v>122</v>
      </c>
      <c r="I127" s="156"/>
      <c r="J127" s="157">
        <f>BK127</f>
        <v>0</v>
      </c>
      <c r="L127" s="153"/>
      <c r="M127" s="158"/>
      <c r="P127" s="159">
        <f>P128+P170+P201+P210+P309+P327</f>
        <v>0</v>
      </c>
      <c r="R127" s="159">
        <f>R128+R170+R201+R210+R309+R327</f>
        <v>106.4832859</v>
      </c>
      <c r="T127" s="160">
        <f>T128+T170+T201+T210+T309+T327</f>
        <v>351.78349999999995</v>
      </c>
      <c r="AR127" s="154" t="s">
        <v>87</v>
      </c>
      <c r="AT127" s="161" t="s">
        <v>78</v>
      </c>
      <c r="AU127" s="161" t="s">
        <v>79</v>
      </c>
      <c r="AY127" s="154" t="s">
        <v>123</v>
      </c>
      <c r="BK127" s="162">
        <f>BK128+BK170+BK201+BK210+BK309+BK327</f>
        <v>0</v>
      </c>
    </row>
    <row r="128" spans="2:63" s="152" customFormat="1" ht="22.9" customHeight="1">
      <c r="B128" s="153"/>
      <c r="D128" s="154" t="s">
        <v>78</v>
      </c>
      <c r="E128" s="163" t="s">
        <v>87</v>
      </c>
      <c r="F128" s="163" t="s">
        <v>124</v>
      </c>
      <c r="I128" s="156"/>
      <c r="J128" s="164">
        <f>BK128</f>
        <v>0</v>
      </c>
      <c r="L128" s="153"/>
      <c r="M128" s="158"/>
      <c r="P128" s="159">
        <f>SUM(P129:P169)</f>
        <v>0</v>
      </c>
      <c r="R128" s="159">
        <f>SUM(R129:R169)</f>
        <v>0.136152</v>
      </c>
      <c r="T128" s="160">
        <f>SUM(T129:T169)</f>
        <v>347.9555</v>
      </c>
      <c r="AR128" s="154" t="s">
        <v>87</v>
      </c>
      <c r="AT128" s="161" t="s">
        <v>78</v>
      </c>
      <c r="AU128" s="161" t="s">
        <v>87</v>
      </c>
      <c r="AY128" s="154" t="s">
        <v>123</v>
      </c>
      <c r="BK128" s="162">
        <f>SUM(BK129:BK169)</f>
        <v>0</v>
      </c>
    </row>
    <row r="129" spans="2:65" s="24" customFormat="1" ht="16.5" customHeight="1">
      <c r="B129" s="25"/>
      <c r="C129" s="165" t="s">
        <v>87</v>
      </c>
      <c r="D129" s="165" t="s">
        <v>125</v>
      </c>
      <c r="E129" s="166" t="s">
        <v>126</v>
      </c>
      <c r="F129" s="167" t="s">
        <v>127</v>
      </c>
      <c r="G129" s="168" t="s">
        <v>128</v>
      </c>
      <c r="H129" s="169">
        <v>16</v>
      </c>
      <c r="I129" s="170"/>
      <c r="J129" s="171">
        <f>ROUND(I129*H129,2)</f>
        <v>0</v>
      </c>
      <c r="K129" s="167" t="s">
        <v>129</v>
      </c>
      <c r="L129" s="25"/>
      <c r="M129" s="172" t="s">
        <v>1</v>
      </c>
      <c r="N129" s="173" t="s">
        <v>44</v>
      </c>
      <c r="P129" s="174">
        <f>O129*H129</f>
        <v>0</v>
      </c>
      <c r="Q129" s="174">
        <v>0</v>
      </c>
      <c r="R129" s="174">
        <f>Q129*H129</f>
        <v>0</v>
      </c>
      <c r="S129" s="174">
        <v>0.24</v>
      </c>
      <c r="T129" s="175">
        <f>S129*H129</f>
        <v>3.84</v>
      </c>
      <c r="AR129" s="176" t="s">
        <v>130</v>
      </c>
      <c r="AT129" s="176" t="s">
        <v>125</v>
      </c>
      <c r="AU129" s="176" t="s">
        <v>89</v>
      </c>
      <c r="AY129" s="3" t="s">
        <v>123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3" t="s">
        <v>87</v>
      </c>
      <c r="BK129" s="177">
        <f>ROUND(I129*H129,2)</f>
        <v>0</v>
      </c>
      <c r="BL129" s="3" t="s">
        <v>130</v>
      </c>
      <c r="BM129" s="176" t="s">
        <v>131</v>
      </c>
    </row>
    <row r="130" spans="2:47" s="24" customFormat="1" ht="19.5">
      <c r="B130" s="25"/>
      <c r="D130" s="178" t="s">
        <v>132</v>
      </c>
      <c r="F130" s="179" t="s">
        <v>133</v>
      </c>
      <c r="I130" s="180"/>
      <c r="L130" s="25"/>
      <c r="M130" s="181"/>
      <c r="T130" s="69"/>
      <c r="AT130" s="3" t="s">
        <v>132</v>
      </c>
      <c r="AU130" s="3" t="s">
        <v>89</v>
      </c>
    </row>
    <row r="131" spans="2:51" s="182" customFormat="1" ht="11.25">
      <c r="B131" s="183"/>
      <c r="D131" s="178" t="s">
        <v>134</v>
      </c>
      <c r="E131" s="184" t="s">
        <v>1</v>
      </c>
      <c r="F131" s="185" t="s">
        <v>135</v>
      </c>
      <c r="H131" s="184" t="s">
        <v>1</v>
      </c>
      <c r="I131" s="186"/>
      <c r="L131" s="183"/>
      <c r="M131" s="187"/>
      <c r="T131" s="188"/>
      <c r="AT131" s="184" t="s">
        <v>134</v>
      </c>
      <c r="AU131" s="184" t="s">
        <v>89</v>
      </c>
      <c r="AV131" s="182" t="s">
        <v>87</v>
      </c>
      <c r="AW131" s="182" t="s">
        <v>33</v>
      </c>
      <c r="AX131" s="182" t="s">
        <v>79</v>
      </c>
      <c r="AY131" s="184" t="s">
        <v>123</v>
      </c>
    </row>
    <row r="132" spans="2:51" s="182" customFormat="1" ht="11.25">
      <c r="B132" s="183"/>
      <c r="D132" s="178" t="s">
        <v>134</v>
      </c>
      <c r="E132" s="184" t="s">
        <v>1</v>
      </c>
      <c r="F132" s="185" t="s">
        <v>136</v>
      </c>
      <c r="H132" s="184" t="s">
        <v>1</v>
      </c>
      <c r="I132" s="186"/>
      <c r="L132" s="183"/>
      <c r="M132" s="187"/>
      <c r="T132" s="188"/>
      <c r="AT132" s="184" t="s">
        <v>134</v>
      </c>
      <c r="AU132" s="184" t="s">
        <v>89</v>
      </c>
      <c r="AV132" s="182" t="s">
        <v>87</v>
      </c>
      <c r="AW132" s="182" t="s">
        <v>33</v>
      </c>
      <c r="AX132" s="182" t="s">
        <v>79</v>
      </c>
      <c r="AY132" s="184" t="s">
        <v>123</v>
      </c>
    </row>
    <row r="133" spans="2:51" s="189" customFormat="1" ht="11.25">
      <c r="B133" s="190"/>
      <c r="D133" s="178" t="s">
        <v>134</v>
      </c>
      <c r="E133" s="191" t="s">
        <v>1</v>
      </c>
      <c r="F133" s="192" t="s">
        <v>137</v>
      </c>
      <c r="H133" s="193">
        <v>16</v>
      </c>
      <c r="I133" s="194"/>
      <c r="L133" s="190"/>
      <c r="M133" s="195"/>
      <c r="T133" s="196"/>
      <c r="AT133" s="191" t="s">
        <v>134</v>
      </c>
      <c r="AU133" s="191" t="s">
        <v>89</v>
      </c>
      <c r="AV133" s="189" t="s">
        <v>89</v>
      </c>
      <c r="AW133" s="189" t="s">
        <v>33</v>
      </c>
      <c r="AX133" s="189" t="s">
        <v>79</v>
      </c>
      <c r="AY133" s="191" t="s">
        <v>123</v>
      </c>
    </row>
    <row r="134" spans="2:51" s="197" customFormat="1" ht="11.25">
      <c r="B134" s="198"/>
      <c r="D134" s="178" t="s">
        <v>134</v>
      </c>
      <c r="E134" s="199" t="s">
        <v>1</v>
      </c>
      <c r="F134" s="200" t="s">
        <v>138</v>
      </c>
      <c r="H134" s="201">
        <v>16</v>
      </c>
      <c r="I134" s="202"/>
      <c r="L134" s="198"/>
      <c r="M134" s="203"/>
      <c r="T134" s="204"/>
      <c r="AT134" s="199" t="s">
        <v>134</v>
      </c>
      <c r="AU134" s="199" t="s">
        <v>89</v>
      </c>
      <c r="AV134" s="197" t="s">
        <v>130</v>
      </c>
      <c r="AW134" s="197" t="s">
        <v>33</v>
      </c>
      <c r="AX134" s="197" t="s">
        <v>87</v>
      </c>
      <c r="AY134" s="199" t="s">
        <v>123</v>
      </c>
    </row>
    <row r="135" spans="2:65" s="24" customFormat="1" ht="16.5" customHeight="1">
      <c r="B135" s="25"/>
      <c r="C135" s="165" t="s">
        <v>89</v>
      </c>
      <c r="D135" s="165" t="s">
        <v>125</v>
      </c>
      <c r="E135" s="166" t="s">
        <v>139</v>
      </c>
      <c r="F135" s="167" t="s">
        <v>140</v>
      </c>
      <c r="G135" s="168" t="s">
        <v>128</v>
      </c>
      <c r="H135" s="169">
        <v>23</v>
      </c>
      <c r="I135" s="170"/>
      <c r="J135" s="171">
        <f>ROUND(I135*H135,2)</f>
        <v>0</v>
      </c>
      <c r="K135" s="167" t="s">
        <v>129</v>
      </c>
      <c r="L135" s="25"/>
      <c r="M135" s="172" t="s">
        <v>1</v>
      </c>
      <c r="N135" s="173" t="s">
        <v>44</v>
      </c>
      <c r="P135" s="174">
        <f>O135*H135</f>
        <v>0</v>
      </c>
      <c r="Q135" s="174">
        <v>0</v>
      </c>
      <c r="R135" s="174">
        <f>Q135*H135</f>
        <v>0</v>
      </c>
      <c r="S135" s="174">
        <v>0.63</v>
      </c>
      <c r="T135" s="175">
        <f>S135*H135</f>
        <v>14.49</v>
      </c>
      <c r="AR135" s="176" t="s">
        <v>130</v>
      </c>
      <c r="AT135" s="176" t="s">
        <v>125</v>
      </c>
      <c r="AU135" s="176" t="s">
        <v>89</v>
      </c>
      <c r="AY135" s="3" t="s">
        <v>123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3" t="s">
        <v>87</v>
      </c>
      <c r="BK135" s="177">
        <f>ROUND(I135*H135,2)</f>
        <v>0</v>
      </c>
      <c r="BL135" s="3" t="s">
        <v>130</v>
      </c>
      <c r="BM135" s="176" t="s">
        <v>141</v>
      </c>
    </row>
    <row r="136" spans="2:47" s="24" customFormat="1" ht="19.5">
      <c r="B136" s="25"/>
      <c r="D136" s="178" t="s">
        <v>132</v>
      </c>
      <c r="F136" s="179" t="s">
        <v>142</v>
      </c>
      <c r="I136" s="180"/>
      <c r="L136" s="25"/>
      <c r="M136" s="181"/>
      <c r="T136" s="69"/>
      <c r="AT136" s="3" t="s">
        <v>132</v>
      </c>
      <c r="AU136" s="3" t="s">
        <v>89</v>
      </c>
    </row>
    <row r="137" spans="2:51" s="182" customFormat="1" ht="11.25">
      <c r="B137" s="183"/>
      <c r="D137" s="178" t="s">
        <v>134</v>
      </c>
      <c r="E137" s="184" t="s">
        <v>1</v>
      </c>
      <c r="F137" s="185" t="s">
        <v>135</v>
      </c>
      <c r="H137" s="184" t="s">
        <v>1</v>
      </c>
      <c r="I137" s="186"/>
      <c r="L137" s="183"/>
      <c r="M137" s="187"/>
      <c r="T137" s="188"/>
      <c r="AT137" s="184" t="s">
        <v>134</v>
      </c>
      <c r="AU137" s="184" t="s">
        <v>89</v>
      </c>
      <c r="AV137" s="182" t="s">
        <v>87</v>
      </c>
      <c r="AW137" s="182" t="s">
        <v>33</v>
      </c>
      <c r="AX137" s="182" t="s">
        <v>79</v>
      </c>
      <c r="AY137" s="184" t="s">
        <v>123</v>
      </c>
    </row>
    <row r="138" spans="2:51" s="189" customFormat="1" ht="11.25">
      <c r="B138" s="190"/>
      <c r="D138" s="178" t="s">
        <v>134</v>
      </c>
      <c r="E138" s="191" t="s">
        <v>1</v>
      </c>
      <c r="F138" s="192" t="s">
        <v>143</v>
      </c>
      <c r="H138" s="193">
        <v>23</v>
      </c>
      <c r="I138" s="194"/>
      <c r="L138" s="190"/>
      <c r="M138" s="195"/>
      <c r="T138" s="196"/>
      <c r="AT138" s="191" t="s">
        <v>134</v>
      </c>
      <c r="AU138" s="191" t="s">
        <v>89</v>
      </c>
      <c r="AV138" s="189" t="s">
        <v>89</v>
      </c>
      <c r="AW138" s="189" t="s">
        <v>33</v>
      </c>
      <c r="AX138" s="189" t="s">
        <v>79</v>
      </c>
      <c r="AY138" s="191" t="s">
        <v>123</v>
      </c>
    </row>
    <row r="139" spans="2:51" s="197" customFormat="1" ht="11.25">
      <c r="B139" s="198"/>
      <c r="D139" s="178" t="s">
        <v>134</v>
      </c>
      <c r="E139" s="199" t="s">
        <v>1</v>
      </c>
      <c r="F139" s="200" t="s">
        <v>138</v>
      </c>
      <c r="H139" s="201">
        <v>23</v>
      </c>
      <c r="I139" s="202"/>
      <c r="L139" s="198"/>
      <c r="M139" s="203"/>
      <c r="T139" s="204"/>
      <c r="AT139" s="199" t="s">
        <v>134</v>
      </c>
      <c r="AU139" s="199" t="s">
        <v>89</v>
      </c>
      <c r="AV139" s="197" t="s">
        <v>130</v>
      </c>
      <c r="AW139" s="197" t="s">
        <v>33</v>
      </c>
      <c r="AX139" s="197" t="s">
        <v>87</v>
      </c>
      <c r="AY139" s="199" t="s">
        <v>123</v>
      </c>
    </row>
    <row r="140" spans="2:65" s="24" customFormat="1" ht="16.5" customHeight="1">
      <c r="B140" s="25"/>
      <c r="C140" s="165" t="s">
        <v>144</v>
      </c>
      <c r="D140" s="165" t="s">
        <v>125</v>
      </c>
      <c r="E140" s="166" t="s">
        <v>145</v>
      </c>
      <c r="F140" s="167" t="s">
        <v>146</v>
      </c>
      <c r="G140" s="168" t="s">
        <v>128</v>
      </c>
      <c r="H140" s="169">
        <v>30.25</v>
      </c>
      <c r="I140" s="170"/>
      <c r="J140" s="171">
        <f>ROUND(I140*H140,2)</f>
        <v>0</v>
      </c>
      <c r="K140" s="167" t="s">
        <v>129</v>
      </c>
      <c r="L140" s="25"/>
      <c r="M140" s="172" t="s">
        <v>1</v>
      </c>
      <c r="N140" s="173" t="s">
        <v>44</v>
      </c>
      <c r="P140" s="174">
        <f>O140*H140</f>
        <v>0</v>
      </c>
      <c r="Q140" s="174">
        <v>0</v>
      </c>
      <c r="R140" s="174">
        <f>Q140*H140</f>
        <v>0</v>
      </c>
      <c r="S140" s="174">
        <v>0.22</v>
      </c>
      <c r="T140" s="175">
        <f>S140*H140</f>
        <v>6.655</v>
      </c>
      <c r="AR140" s="176" t="s">
        <v>130</v>
      </c>
      <c r="AT140" s="176" t="s">
        <v>125</v>
      </c>
      <c r="AU140" s="176" t="s">
        <v>89</v>
      </c>
      <c r="AY140" s="3" t="s">
        <v>123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3" t="s">
        <v>87</v>
      </c>
      <c r="BK140" s="177">
        <f>ROUND(I140*H140,2)</f>
        <v>0</v>
      </c>
      <c r="BL140" s="3" t="s">
        <v>130</v>
      </c>
      <c r="BM140" s="176" t="s">
        <v>147</v>
      </c>
    </row>
    <row r="141" spans="2:47" s="24" customFormat="1" ht="19.5">
      <c r="B141" s="25"/>
      <c r="D141" s="178" t="s">
        <v>132</v>
      </c>
      <c r="F141" s="179" t="s">
        <v>148</v>
      </c>
      <c r="I141" s="180"/>
      <c r="L141" s="25"/>
      <c r="M141" s="181"/>
      <c r="T141" s="69"/>
      <c r="AT141" s="3" t="s">
        <v>132</v>
      </c>
      <c r="AU141" s="3" t="s">
        <v>89</v>
      </c>
    </row>
    <row r="142" spans="2:51" s="182" customFormat="1" ht="11.25">
      <c r="B142" s="183"/>
      <c r="D142" s="178" t="s">
        <v>134</v>
      </c>
      <c r="E142" s="184" t="s">
        <v>1</v>
      </c>
      <c r="F142" s="185" t="s">
        <v>149</v>
      </c>
      <c r="H142" s="184" t="s">
        <v>1</v>
      </c>
      <c r="I142" s="186"/>
      <c r="L142" s="183"/>
      <c r="M142" s="187"/>
      <c r="T142" s="188"/>
      <c r="AT142" s="184" t="s">
        <v>134</v>
      </c>
      <c r="AU142" s="184" t="s">
        <v>89</v>
      </c>
      <c r="AV142" s="182" t="s">
        <v>87</v>
      </c>
      <c r="AW142" s="182" t="s">
        <v>33</v>
      </c>
      <c r="AX142" s="182" t="s">
        <v>79</v>
      </c>
      <c r="AY142" s="184" t="s">
        <v>123</v>
      </c>
    </row>
    <row r="143" spans="2:51" s="182" customFormat="1" ht="11.25">
      <c r="B143" s="183"/>
      <c r="D143" s="178" t="s">
        <v>134</v>
      </c>
      <c r="E143" s="184" t="s">
        <v>1</v>
      </c>
      <c r="F143" s="185" t="s">
        <v>150</v>
      </c>
      <c r="H143" s="184" t="s">
        <v>1</v>
      </c>
      <c r="I143" s="186"/>
      <c r="L143" s="183"/>
      <c r="M143" s="187"/>
      <c r="T143" s="188"/>
      <c r="AT143" s="184" t="s">
        <v>134</v>
      </c>
      <c r="AU143" s="184" t="s">
        <v>89</v>
      </c>
      <c r="AV143" s="182" t="s">
        <v>87</v>
      </c>
      <c r="AW143" s="182" t="s">
        <v>33</v>
      </c>
      <c r="AX143" s="182" t="s">
        <v>79</v>
      </c>
      <c r="AY143" s="184" t="s">
        <v>123</v>
      </c>
    </row>
    <row r="144" spans="2:51" s="189" customFormat="1" ht="11.25">
      <c r="B144" s="190"/>
      <c r="D144" s="178" t="s">
        <v>134</v>
      </c>
      <c r="E144" s="191" t="s">
        <v>1</v>
      </c>
      <c r="F144" s="192" t="s">
        <v>151</v>
      </c>
      <c r="H144" s="193">
        <v>28.15</v>
      </c>
      <c r="I144" s="194"/>
      <c r="L144" s="190"/>
      <c r="M144" s="195"/>
      <c r="T144" s="196"/>
      <c r="AT144" s="191" t="s">
        <v>134</v>
      </c>
      <c r="AU144" s="191" t="s">
        <v>89</v>
      </c>
      <c r="AV144" s="189" t="s">
        <v>89</v>
      </c>
      <c r="AW144" s="189" t="s">
        <v>33</v>
      </c>
      <c r="AX144" s="189" t="s">
        <v>79</v>
      </c>
      <c r="AY144" s="191" t="s">
        <v>123</v>
      </c>
    </row>
    <row r="145" spans="2:51" s="189" customFormat="1" ht="11.25">
      <c r="B145" s="190"/>
      <c r="D145" s="178" t="s">
        <v>134</v>
      </c>
      <c r="E145" s="191" t="s">
        <v>1</v>
      </c>
      <c r="F145" s="192" t="s">
        <v>152</v>
      </c>
      <c r="H145" s="193">
        <v>2.1</v>
      </c>
      <c r="I145" s="194"/>
      <c r="L145" s="190"/>
      <c r="M145" s="195"/>
      <c r="T145" s="196"/>
      <c r="AT145" s="191" t="s">
        <v>134</v>
      </c>
      <c r="AU145" s="191" t="s">
        <v>89</v>
      </c>
      <c r="AV145" s="189" t="s">
        <v>89</v>
      </c>
      <c r="AW145" s="189" t="s">
        <v>33</v>
      </c>
      <c r="AX145" s="189" t="s">
        <v>79</v>
      </c>
      <c r="AY145" s="191" t="s">
        <v>123</v>
      </c>
    </row>
    <row r="146" spans="2:51" s="197" customFormat="1" ht="11.25">
      <c r="B146" s="198"/>
      <c r="D146" s="178" t="s">
        <v>134</v>
      </c>
      <c r="E146" s="199" t="s">
        <v>1</v>
      </c>
      <c r="F146" s="200" t="s">
        <v>138</v>
      </c>
      <c r="H146" s="201">
        <v>30.25</v>
      </c>
      <c r="I146" s="202"/>
      <c r="L146" s="198"/>
      <c r="M146" s="203"/>
      <c r="T146" s="204"/>
      <c r="AT146" s="199" t="s">
        <v>134</v>
      </c>
      <c r="AU146" s="199" t="s">
        <v>89</v>
      </c>
      <c r="AV146" s="197" t="s">
        <v>130</v>
      </c>
      <c r="AW146" s="197" t="s">
        <v>33</v>
      </c>
      <c r="AX146" s="197" t="s">
        <v>87</v>
      </c>
      <c r="AY146" s="199" t="s">
        <v>123</v>
      </c>
    </row>
    <row r="147" spans="2:65" s="24" customFormat="1" ht="21.75" customHeight="1">
      <c r="B147" s="25"/>
      <c r="C147" s="165" t="s">
        <v>130</v>
      </c>
      <c r="D147" s="165" t="s">
        <v>125</v>
      </c>
      <c r="E147" s="166" t="s">
        <v>153</v>
      </c>
      <c r="F147" s="167" t="s">
        <v>154</v>
      </c>
      <c r="G147" s="168" t="s">
        <v>128</v>
      </c>
      <c r="H147" s="169">
        <v>1891</v>
      </c>
      <c r="I147" s="170"/>
      <c r="J147" s="171">
        <f>ROUND(I147*H147,2)</f>
        <v>0</v>
      </c>
      <c r="K147" s="167" t="s">
        <v>129</v>
      </c>
      <c r="L147" s="25"/>
      <c r="M147" s="172" t="s">
        <v>1</v>
      </c>
      <c r="N147" s="173" t="s">
        <v>44</v>
      </c>
      <c r="P147" s="174">
        <f>O147*H147</f>
        <v>0</v>
      </c>
      <c r="Q147" s="174">
        <v>6E-05</v>
      </c>
      <c r="R147" s="174">
        <f>Q147*H147</f>
        <v>0.11346</v>
      </c>
      <c r="S147" s="174">
        <v>0.115</v>
      </c>
      <c r="T147" s="175">
        <f>S147*H147</f>
        <v>217.465</v>
      </c>
      <c r="AR147" s="176" t="s">
        <v>130</v>
      </c>
      <c r="AT147" s="176" t="s">
        <v>125</v>
      </c>
      <c r="AU147" s="176" t="s">
        <v>89</v>
      </c>
      <c r="AY147" s="3" t="s">
        <v>123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3" t="s">
        <v>87</v>
      </c>
      <c r="BK147" s="177">
        <f>ROUND(I147*H147,2)</f>
        <v>0</v>
      </c>
      <c r="BL147" s="3" t="s">
        <v>130</v>
      </c>
      <c r="BM147" s="176" t="s">
        <v>155</v>
      </c>
    </row>
    <row r="148" spans="2:47" s="24" customFormat="1" ht="19.5">
      <c r="B148" s="25"/>
      <c r="D148" s="178" t="s">
        <v>132</v>
      </c>
      <c r="F148" s="179" t="s">
        <v>156</v>
      </c>
      <c r="I148" s="180"/>
      <c r="L148" s="25"/>
      <c r="M148" s="181"/>
      <c r="T148" s="69"/>
      <c r="AT148" s="3" t="s">
        <v>132</v>
      </c>
      <c r="AU148" s="3" t="s">
        <v>89</v>
      </c>
    </row>
    <row r="149" spans="2:51" s="182" customFormat="1" ht="11.25">
      <c r="B149" s="183"/>
      <c r="D149" s="178" t="s">
        <v>134</v>
      </c>
      <c r="E149" s="184" t="s">
        <v>1</v>
      </c>
      <c r="F149" s="185" t="s">
        <v>135</v>
      </c>
      <c r="H149" s="184" t="s">
        <v>1</v>
      </c>
      <c r="I149" s="186"/>
      <c r="L149" s="183"/>
      <c r="M149" s="187"/>
      <c r="T149" s="188"/>
      <c r="AT149" s="184" t="s">
        <v>134</v>
      </c>
      <c r="AU149" s="184" t="s">
        <v>89</v>
      </c>
      <c r="AV149" s="182" t="s">
        <v>87</v>
      </c>
      <c r="AW149" s="182" t="s">
        <v>33</v>
      </c>
      <c r="AX149" s="182" t="s">
        <v>79</v>
      </c>
      <c r="AY149" s="184" t="s">
        <v>123</v>
      </c>
    </row>
    <row r="150" spans="2:51" s="189" customFormat="1" ht="11.25">
      <c r="B150" s="190"/>
      <c r="D150" s="178" t="s">
        <v>134</v>
      </c>
      <c r="E150" s="191" t="s">
        <v>1</v>
      </c>
      <c r="F150" s="192" t="s">
        <v>157</v>
      </c>
      <c r="H150" s="193">
        <v>1759</v>
      </c>
      <c r="I150" s="194"/>
      <c r="L150" s="190"/>
      <c r="M150" s="195"/>
      <c r="T150" s="196"/>
      <c r="AT150" s="191" t="s">
        <v>134</v>
      </c>
      <c r="AU150" s="191" t="s">
        <v>89</v>
      </c>
      <c r="AV150" s="189" t="s">
        <v>89</v>
      </c>
      <c r="AW150" s="189" t="s">
        <v>33</v>
      </c>
      <c r="AX150" s="189" t="s">
        <v>79</v>
      </c>
      <c r="AY150" s="191" t="s">
        <v>123</v>
      </c>
    </row>
    <row r="151" spans="2:51" s="189" customFormat="1" ht="11.25">
      <c r="B151" s="190"/>
      <c r="D151" s="178" t="s">
        <v>134</v>
      </c>
      <c r="E151" s="191" t="s">
        <v>1</v>
      </c>
      <c r="F151" s="192" t="s">
        <v>158</v>
      </c>
      <c r="H151" s="193">
        <v>132</v>
      </c>
      <c r="I151" s="194"/>
      <c r="L151" s="190"/>
      <c r="M151" s="195"/>
      <c r="T151" s="196"/>
      <c r="AT151" s="191" t="s">
        <v>134</v>
      </c>
      <c r="AU151" s="191" t="s">
        <v>89</v>
      </c>
      <c r="AV151" s="189" t="s">
        <v>89</v>
      </c>
      <c r="AW151" s="189" t="s">
        <v>33</v>
      </c>
      <c r="AX151" s="189" t="s">
        <v>79</v>
      </c>
      <c r="AY151" s="191" t="s">
        <v>123</v>
      </c>
    </row>
    <row r="152" spans="2:51" s="197" customFormat="1" ht="11.25">
      <c r="B152" s="198"/>
      <c r="D152" s="178" t="s">
        <v>134</v>
      </c>
      <c r="E152" s="199" t="s">
        <v>1</v>
      </c>
      <c r="F152" s="200" t="s">
        <v>138</v>
      </c>
      <c r="H152" s="201">
        <v>1891</v>
      </c>
      <c r="I152" s="202"/>
      <c r="L152" s="198"/>
      <c r="M152" s="203"/>
      <c r="T152" s="204"/>
      <c r="AT152" s="199" t="s">
        <v>134</v>
      </c>
      <c r="AU152" s="199" t="s">
        <v>89</v>
      </c>
      <c r="AV152" s="197" t="s">
        <v>130</v>
      </c>
      <c r="AW152" s="197" t="s">
        <v>33</v>
      </c>
      <c r="AX152" s="197" t="s">
        <v>87</v>
      </c>
      <c r="AY152" s="199" t="s">
        <v>123</v>
      </c>
    </row>
    <row r="153" spans="2:65" s="24" customFormat="1" ht="21.75" customHeight="1">
      <c r="B153" s="25"/>
      <c r="C153" s="165" t="s">
        <v>159</v>
      </c>
      <c r="D153" s="165" t="s">
        <v>125</v>
      </c>
      <c r="E153" s="166" t="s">
        <v>160</v>
      </c>
      <c r="F153" s="167" t="s">
        <v>161</v>
      </c>
      <c r="G153" s="168" t="s">
        <v>128</v>
      </c>
      <c r="H153" s="169">
        <v>189.1</v>
      </c>
      <c r="I153" s="170"/>
      <c r="J153" s="171">
        <f>ROUND(I153*H153,2)</f>
        <v>0</v>
      </c>
      <c r="K153" s="167" t="s">
        <v>129</v>
      </c>
      <c r="L153" s="25"/>
      <c r="M153" s="172" t="s">
        <v>1</v>
      </c>
      <c r="N153" s="173" t="s">
        <v>44</v>
      </c>
      <c r="P153" s="174">
        <f>O153*H153</f>
        <v>0</v>
      </c>
      <c r="Q153" s="174">
        <v>0.00012</v>
      </c>
      <c r="R153" s="174">
        <f>Q153*H153</f>
        <v>0.022692</v>
      </c>
      <c r="S153" s="174">
        <v>0.23</v>
      </c>
      <c r="T153" s="175">
        <f>S153*H153</f>
        <v>43.493</v>
      </c>
      <c r="AR153" s="176" t="s">
        <v>130</v>
      </c>
      <c r="AT153" s="176" t="s">
        <v>125</v>
      </c>
      <c r="AU153" s="176" t="s">
        <v>89</v>
      </c>
      <c r="AY153" s="3" t="s">
        <v>123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3" t="s">
        <v>87</v>
      </c>
      <c r="BK153" s="177">
        <f>ROUND(I153*H153,2)</f>
        <v>0</v>
      </c>
      <c r="BL153" s="3" t="s">
        <v>130</v>
      </c>
      <c r="BM153" s="176" t="s">
        <v>162</v>
      </c>
    </row>
    <row r="154" spans="2:47" s="24" customFormat="1" ht="19.5">
      <c r="B154" s="25"/>
      <c r="D154" s="178" t="s">
        <v>132</v>
      </c>
      <c r="F154" s="179" t="s">
        <v>163</v>
      </c>
      <c r="I154" s="180"/>
      <c r="L154" s="25"/>
      <c r="M154" s="181"/>
      <c r="T154" s="69"/>
      <c r="AT154" s="3" t="s">
        <v>132</v>
      </c>
      <c r="AU154" s="3" t="s">
        <v>89</v>
      </c>
    </row>
    <row r="155" spans="2:51" s="182" customFormat="1" ht="11.25">
      <c r="B155" s="183"/>
      <c r="D155" s="178" t="s">
        <v>134</v>
      </c>
      <c r="E155" s="184" t="s">
        <v>1</v>
      </c>
      <c r="F155" s="185" t="s">
        <v>135</v>
      </c>
      <c r="H155" s="184" t="s">
        <v>1</v>
      </c>
      <c r="I155" s="186"/>
      <c r="L155" s="183"/>
      <c r="M155" s="187"/>
      <c r="T155" s="188"/>
      <c r="AT155" s="184" t="s">
        <v>134</v>
      </c>
      <c r="AU155" s="184" t="s">
        <v>89</v>
      </c>
      <c r="AV155" s="182" t="s">
        <v>87</v>
      </c>
      <c r="AW155" s="182" t="s">
        <v>33</v>
      </c>
      <c r="AX155" s="182" t="s">
        <v>79</v>
      </c>
      <c r="AY155" s="184" t="s">
        <v>123</v>
      </c>
    </row>
    <row r="156" spans="2:51" s="189" customFormat="1" ht="11.25">
      <c r="B156" s="190"/>
      <c r="D156" s="178" t="s">
        <v>134</v>
      </c>
      <c r="E156" s="191" t="s">
        <v>1</v>
      </c>
      <c r="F156" s="192" t="s">
        <v>164</v>
      </c>
      <c r="H156" s="193">
        <v>175.9</v>
      </c>
      <c r="I156" s="194"/>
      <c r="L156" s="190"/>
      <c r="M156" s="195"/>
      <c r="T156" s="196"/>
      <c r="AT156" s="191" t="s">
        <v>134</v>
      </c>
      <c r="AU156" s="191" t="s">
        <v>89</v>
      </c>
      <c r="AV156" s="189" t="s">
        <v>89</v>
      </c>
      <c r="AW156" s="189" t="s">
        <v>33</v>
      </c>
      <c r="AX156" s="189" t="s">
        <v>79</v>
      </c>
      <c r="AY156" s="191" t="s">
        <v>123</v>
      </c>
    </row>
    <row r="157" spans="2:51" s="189" customFormat="1" ht="11.25">
      <c r="B157" s="190"/>
      <c r="D157" s="178" t="s">
        <v>134</v>
      </c>
      <c r="E157" s="191" t="s">
        <v>1</v>
      </c>
      <c r="F157" s="192" t="s">
        <v>165</v>
      </c>
      <c r="H157" s="193">
        <v>13.2</v>
      </c>
      <c r="I157" s="194"/>
      <c r="L157" s="190"/>
      <c r="M157" s="195"/>
      <c r="T157" s="196"/>
      <c r="AT157" s="191" t="s">
        <v>134</v>
      </c>
      <c r="AU157" s="191" t="s">
        <v>89</v>
      </c>
      <c r="AV157" s="189" t="s">
        <v>89</v>
      </c>
      <c r="AW157" s="189" t="s">
        <v>33</v>
      </c>
      <c r="AX157" s="189" t="s">
        <v>79</v>
      </c>
      <c r="AY157" s="191" t="s">
        <v>123</v>
      </c>
    </row>
    <row r="158" spans="2:51" s="197" customFormat="1" ht="11.25">
      <c r="B158" s="198"/>
      <c r="D158" s="178" t="s">
        <v>134</v>
      </c>
      <c r="E158" s="199" t="s">
        <v>1</v>
      </c>
      <c r="F158" s="200" t="s">
        <v>138</v>
      </c>
      <c r="H158" s="201">
        <v>189.1</v>
      </c>
      <c r="I158" s="202"/>
      <c r="L158" s="198"/>
      <c r="M158" s="203"/>
      <c r="T158" s="204"/>
      <c r="AT158" s="199" t="s">
        <v>134</v>
      </c>
      <c r="AU158" s="199" t="s">
        <v>89</v>
      </c>
      <c r="AV158" s="197" t="s">
        <v>130</v>
      </c>
      <c r="AW158" s="197" t="s">
        <v>33</v>
      </c>
      <c r="AX158" s="197" t="s">
        <v>87</v>
      </c>
      <c r="AY158" s="199" t="s">
        <v>123</v>
      </c>
    </row>
    <row r="159" spans="2:65" s="24" customFormat="1" ht="16.5" customHeight="1">
      <c r="B159" s="25"/>
      <c r="C159" s="165" t="s">
        <v>166</v>
      </c>
      <c r="D159" s="165" t="s">
        <v>125</v>
      </c>
      <c r="E159" s="166" t="s">
        <v>167</v>
      </c>
      <c r="F159" s="167" t="s">
        <v>168</v>
      </c>
      <c r="G159" s="168" t="s">
        <v>169</v>
      </c>
      <c r="H159" s="169">
        <v>302.5</v>
      </c>
      <c r="I159" s="170"/>
      <c r="J159" s="171">
        <f>ROUND(I159*H159,2)</f>
        <v>0</v>
      </c>
      <c r="K159" s="167" t="s">
        <v>129</v>
      </c>
      <c r="L159" s="25"/>
      <c r="M159" s="172" t="s">
        <v>1</v>
      </c>
      <c r="N159" s="173" t="s">
        <v>44</v>
      </c>
      <c r="P159" s="174">
        <f>O159*H159</f>
        <v>0</v>
      </c>
      <c r="Q159" s="174">
        <v>0</v>
      </c>
      <c r="R159" s="174">
        <f>Q159*H159</f>
        <v>0</v>
      </c>
      <c r="S159" s="174">
        <v>0.205</v>
      </c>
      <c r="T159" s="175">
        <f>S159*H159</f>
        <v>62.012499999999996</v>
      </c>
      <c r="AR159" s="176" t="s">
        <v>130</v>
      </c>
      <c r="AT159" s="176" t="s">
        <v>125</v>
      </c>
      <c r="AU159" s="176" t="s">
        <v>89</v>
      </c>
      <c r="AY159" s="3" t="s">
        <v>123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3" t="s">
        <v>87</v>
      </c>
      <c r="BK159" s="177">
        <f>ROUND(I159*H159,2)</f>
        <v>0</v>
      </c>
      <c r="BL159" s="3" t="s">
        <v>130</v>
      </c>
      <c r="BM159" s="176" t="s">
        <v>170</v>
      </c>
    </row>
    <row r="160" spans="2:47" s="24" customFormat="1" ht="19.5">
      <c r="B160" s="25"/>
      <c r="D160" s="178" t="s">
        <v>132</v>
      </c>
      <c r="F160" s="179" t="s">
        <v>171</v>
      </c>
      <c r="I160" s="180"/>
      <c r="L160" s="25"/>
      <c r="M160" s="181"/>
      <c r="T160" s="69"/>
      <c r="AT160" s="3" t="s">
        <v>132</v>
      </c>
      <c r="AU160" s="3" t="s">
        <v>89</v>
      </c>
    </row>
    <row r="161" spans="2:51" s="182" customFormat="1" ht="11.25">
      <c r="B161" s="183"/>
      <c r="D161" s="178" t="s">
        <v>134</v>
      </c>
      <c r="E161" s="184" t="s">
        <v>1</v>
      </c>
      <c r="F161" s="185" t="s">
        <v>149</v>
      </c>
      <c r="H161" s="184" t="s">
        <v>1</v>
      </c>
      <c r="I161" s="186"/>
      <c r="L161" s="183"/>
      <c r="M161" s="187"/>
      <c r="T161" s="188"/>
      <c r="AT161" s="184" t="s">
        <v>134</v>
      </c>
      <c r="AU161" s="184" t="s">
        <v>89</v>
      </c>
      <c r="AV161" s="182" t="s">
        <v>87</v>
      </c>
      <c r="AW161" s="182" t="s">
        <v>33</v>
      </c>
      <c r="AX161" s="182" t="s">
        <v>79</v>
      </c>
      <c r="AY161" s="184" t="s">
        <v>123</v>
      </c>
    </row>
    <row r="162" spans="2:51" s="189" customFormat="1" ht="11.25">
      <c r="B162" s="190"/>
      <c r="D162" s="178" t="s">
        <v>134</v>
      </c>
      <c r="E162" s="191" t="s">
        <v>1</v>
      </c>
      <c r="F162" s="192" t="s">
        <v>172</v>
      </c>
      <c r="H162" s="193">
        <v>281.5</v>
      </c>
      <c r="I162" s="194"/>
      <c r="L162" s="190"/>
      <c r="M162" s="195"/>
      <c r="T162" s="196"/>
      <c r="AT162" s="191" t="s">
        <v>134</v>
      </c>
      <c r="AU162" s="191" t="s">
        <v>89</v>
      </c>
      <c r="AV162" s="189" t="s">
        <v>89</v>
      </c>
      <c r="AW162" s="189" t="s">
        <v>33</v>
      </c>
      <c r="AX162" s="189" t="s">
        <v>79</v>
      </c>
      <c r="AY162" s="191" t="s">
        <v>123</v>
      </c>
    </row>
    <row r="163" spans="2:51" s="189" customFormat="1" ht="11.25">
      <c r="B163" s="190"/>
      <c r="D163" s="178" t="s">
        <v>134</v>
      </c>
      <c r="E163" s="191" t="s">
        <v>1</v>
      </c>
      <c r="F163" s="192" t="s">
        <v>173</v>
      </c>
      <c r="H163" s="193">
        <v>21</v>
      </c>
      <c r="I163" s="194"/>
      <c r="L163" s="190"/>
      <c r="M163" s="195"/>
      <c r="T163" s="196"/>
      <c r="AT163" s="191" t="s">
        <v>134</v>
      </c>
      <c r="AU163" s="191" t="s">
        <v>89</v>
      </c>
      <c r="AV163" s="189" t="s">
        <v>89</v>
      </c>
      <c r="AW163" s="189" t="s">
        <v>33</v>
      </c>
      <c r="AX163" s="189" t="s">
        <v>79</v>
      </c>
      <c r="AY163" s="191" t="s">
        <v>123</v>
      </c>
    </row>
    <row r="164" spans="2:51" s="197" customFormat="1" ht="11.25">
      <c r="B164" s="198"/>
      <c r="D164" s="178" t="s">
        <v>134</v>
      </c>
      <c r="E164" s="199" t="s">
        <v>1</v>
      </c>
      <c r="F164" s="200" t="s">
        <v>138</v>
      </c>
      <c r="H164" s="201">
        <v>302.5</v>
      </c>
      <c r="I164" s="202"/>
      <c r="L164" s="198"/>
      <c r="M164" s="203"/>
      <c r="T164" s="204"/>
      <c r="AT164" s="199" t="s">
        <v>134</v>
      </c>
      <c r="AU164" s="199" t="s">
        <v>89</v>
      </c>
      <c r="AV164" s="197" t="s">
        <v>130</v>
      </c>
      <c r="AW164" s="197" t="s">
        <v>33</v>
      </c>
      <c r="AX164" s="197" t="s">
        <v>87</v>
      </c>
      <c r="AY164" s="199" t="s">
        <v>123</v>
      </c>
    </row>
    <row r="165" spans="2:65" s="24" customFormat="1" ht="16.5" customHeight="1">
      <c r="B165" s="25"/>
      <c r="C165" s="165" t="s">
        <v>174</v>
      </c>
      <c r="D165" s="165" t="s">
        <v>125</v>
      </c>
      <c r="E165" s="166" t="s">
        <v>175</v>
      </c>
      <c r="F165" s="167" t="s">
        <v>176</v>
      </c>
      <c r="G165" s="168" t="s">
        <v>128</v>
      </c>
      <c r="H165" s="169">
        <v>23</v>
      </c>
      <c r="I165" s="170"/>
      <c r="J165" s="171">
        <f>ROUND(I165*H165,2)</f>
        <v>0</v>
      </c>
      <c r="K165" s="167" t="s">
        <v>129</v>
      </c>
      <c r="L165" s="25"/>
      <c r="M165" s="172" t="s">
        <v>1</v>
      </c>
      <c r="N165" s="173" t="s">
        <v>44</v>
      </c>
      <c r="P165" s="174">
        <f>O165*H165</f>
        <v>0</v>
      </c>
      <c r="Q165" s="174">
        <v>0</v>
      </c>
      <c r="R165" s="174">
        <f>Q165*H165</f>
        <v>0</v>
      </c>
      <c r="S165" s="174">
        <v>0</v>
      </c>
      <c r="T165" s="175">
        <f>S165*H165</f>
        <v>0</v>
      </c>
      <c r="AR165" s="176" t="s">
        <v>130</v>
      </c>
      <c r="AT165" s="176" t="s">
        <v>125</v>
      </c>
      <c r="AU165" s="176" t="s">
        <v>89</v>
      </c>
      <c r="AY165" s="3" t="s">
        <v>123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3" t="s">
        <v>87</v>
      </c>
      <c r="BK165" s="177">
        <f>ROUND(I165*H165,2)</f>
        <v>0</v>
      </c>
      <c r="BL165" s="3" t="s">
        <v>130</v>
      </c>
      <c r="BM165" s="176" t="s">
        <v>177</v>
      </c>
    </row>
    <row r="166" spans="2:47" s="24" customFormat="1" ht="12.75">
      <c r="B166" s="25"/>
      <c r="D166" s="178" t="s">
        <v>132</v>
      </c>
      <c r="F166" s="179" t="s">
        <v>178</v>
      </c>
      <c r="I166" s="180"/>
      <c r="L166" s="25"/>
      <c r="M166" s="181"/>
      <c r="T166" s="69"/>
      <c r="AT166" s="3" t="s">
        <v>132</v>
      </c>
      <c r="AU166" s="3" t="s">
        <v>89</v>
      </c>
    </row>
    <row r="167" spans="2:51" s="182" customFormat="1" ht="11.25">
      <c r="B167" s="183"/>
      <c r="D167" s="178" t="s">
        <v>134</v>
      </c>
      <c r="E167" s="184" t="s">
        <v>1</v>
      </c>
      <c r="F167" s="185" t="s">
        <v>179</v>
      </c>
      <c r="H167" s="184" t="s">
        <v>1</v>
      </c>
      <c r="I167" s="186"/>
      <c r="L167" s="183"/>
      <c r="M167" s="187"/>
      <c r="T167" s="188"/>
      <c r="AT167" s="184" t="s">
        <v>134</v>
      </c>
      <c r="AU167" s="184" t="s">
        <v>89</v>
      </c>
      <c r="AV167" s="182" t="s">
        <v>87</v>
      </c>
      <c r="AW167" s="182" t="s">
        <v>33</v>
      </c>
      <c r="AX167" s="182" t="s">
        <v>79</v>
      </c>
      <c r="AY167" s="184" t="s">
        <v>123</v>
      </c>
    </row>
    <row r="168" spans="2:51" s="189" customFormat="1" ht="11.25">
      <c r="B168" s="190"/>
      <c r="D168" s="178" t="s">
        <v>134</v>
      </c>
      <c r="E168" s="191" t="s">
        <v>1</v>
      </c>
      <c r="F168" s="192" t="s">
        <v>180</v>
      </c>
      <c r="H168" s="193">
        <v>23</v>
      </c>
      <c r="I168" s="194"/>
      <c r="L168" s="190"/>
      <c r="M168" s="195"/>
      <c r="T168" s="196"/>
      <c r="AT168" s="191" t="s">
        <v>134</v>
      </c>
      <c r="AU168" s="191" t="s">
        <v>89</v>
      </c>
      <c r="AV168" s="189" t="s">
        <v>89</v>
      </c>
      <c r="AW168" s="189" t="s">
        <v>33</v>
      </c>
      <c r="AX168" s="189" t="s">
        <v>79</v>
      </c>
      <c r="AY168" s="191" t="s">
        <v>123</v>
      </c>
    </row>
    <row r="169" spans="2:51" s="197" customFormat="1" ht="11.25">
      <c r="B169" s="198"/>
      <c r="D169" s="178" t="s">
        <v>134</v>
      </c>
      <c r="E169" s="199" t="s">
        <v>1</v>
      </c>
      <c r="F169" s="200" t="s">
        <v>138</v>
      </c>
      <c r="H169" s="201">
        <v>23</v>
      </c>
      <c r="I169" s="202"/>
      <c r="L169" s="198"/>
      <c r="M169" s="203"/>
      <c r="T169" s="204"/>
      <c r="AT169" s="199" t="s">
        <v>134</v>
      </c>
      <c r="AU169" s="199" t="s">
        <v>89</v>
      </c>
      <c r="AV169" s="197" t="s">
        <v>130</v>
      </c>
      <c r="AW169" s="197" t="s">
        <v>33</v>
      </c>
      <c r="AX169" s="197" t="s">
        <v>87</v>
      </c>
      <c r="AY169" s="199" t="s">
        <v>123</v>
      </c>
    </row>
    <row r="170" spans="2:63" s="152" customFormat="1" ht="22.9" customHeight="1">
      <c r="B170" s="153"/>
      <c r="D170" s="154" t="s">
        <v>78</v>
      </c>
      <c r="E170" s="163" t="s">
        <v>159</v>
      </c>
      <c r="F170" s="163" t="s">
        <v>181</v>
      </c>
      <c r="I170" s="156"/>
      <c r="J170" s="164">
        <f>BK170</f>
        <v>0</v>
      </c>
      <c r="L170" s="153"/>
      <c r="M170" s="158"/>
      <c r="P170" s="159">
        <f>SUM(P171:P200)</f>
        <v>0</v>
      </c>
      <c r="R170" s="159">
        <f>SUM(R171:R200)</f>
        <v>14.76871</v>
      </c>
      <c r="T170" s="160">
        <f>SUM(T171:T200)</f>
        <v>0</v>
      </c>
      <c r="AR170" s="154" t="s">
        <v>87</v>
      </c>
      <c r="AT170" s="161" t="s">
        <v>78</v>
      </c>
      <c r="AU170" s="161" t="s">
        <v>87</v>
      </c>
      <c r="AY170" s="154" t="s">
        <v>123</v>
      </c>
      <c r="BK170" s="162">
        <f>SUM(BK171:BK200)</f>
        <v>0</v>
      </c>
    </row>
    <row r="171" spans="2:65" s="24" customFormat="1" ht="16.5" customHeight="1">
      <c r="B171" s="25"/>
      <c r="C171" s="165" t="s">
        <v>182</v>
      </c>
      <c r="D171" s="165" t="s">
        <v>125</v>
      </c>
      <c r="E171" s="166" t="s">
        <v>183</v>
      </c>
      <c r="F171" s="167" t="s">
        <v>184</v>
      </c>
      <c r="G171" s="168" t="s">
        <v>128</v>
      </c>
      <c r="H171" s="169">
        <v>46</v>
      </c>
      <c r="I171" s="170"/>
      <c r="J171" s="171">
        <f>ROUND(I171*H171,2)</f>
        <v>0</v>
      </c>
      <c r="K171" s="167" t="s">
        <v>129</v>
      </c>
      <c r="L171" s="25"/>
      <c r="M171" s="172" t="s">
        <v>1</v>
      </c>
      <c r="N171" s="173" t="s">
        <v>44</v>
      </c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AR171" s="176" t="s">
        <v>130</v>
      </c>
      <c r="AT171" s="176" t="s">
        <v>125</v>
      </c>
      <c r="AU171" s="176" t="s">
        <v>89</v>
      </c>
      <c r="AY171" s="3" t="s">
        <v>123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3" t="s">
        <v>87</v>
      </c>
      <c r="BK171" s="177">
        <f>ROUND(I171*H171,2)</f>
        <v>0</v>
      </c>
      <c r="BL171" s="3" t="s">
        <v>130</v>
      </c>
      <c r="BM171" s="176" t="s">
        <v>185</v>
      </c>
    </row>
    <row r="172" spans="2:47" s="24" customFormat="1" ht="12.75">
      <c r="B172" s="25"/>
      <c r="D172" s="178" t="s">
        <v>132</v>
      </c>
      <c r="F172" s="179" t="s">
        <v>186</v>
      </c>
      <c r="I172" s="180"/>
      <c r="L172" s="25"/>
      <c r="M172" s="181"/>
      <c r="T172" s="69"/>
      <c r="AT172" s="3" t="s">
        <v>132</v>
      </c>
      <c r="AU172" s="3" t="s">
        <v>89</v>
      </c>
    </row>
    <row r="173" spans="2:51" s="182" customFormat="1" ht="11.25">
      <c r="B173" s="183"/>
      <c r="D173" s="178" t="s">
        <v>134</v>
      </c>
      <c r="E173" s="184" t="s">
        <v>1</v>
      </c>
      <c r="F173" s="185" t="s">
        <v>179</v>
      </c>
      <c r="H173" s="184" t="s">
        <v>1</v>
      </c>
      <c r="I173" s="186"/>
      <c r="L173" s="183"/>
      <c r="M173" s="187"/>
      <c r="T173" s="188"/>
      <c r="AT173" s="184" t="s">
        <v>134</v>
      </c>
      <c r="AU173" s="184" t="s">
        <v>89</v>
      </c>
      <c r="AV173" s="182" t="s">
        <v>87</v>
      </c>
      <c r="AW173" s="182" t="s">
        <v>33</v>
      </c>
      <c r="AX173" s="182" t="s">
        <v>79</v>
      </c>
      <c r="AY173" s="184" t="s">
        <v>123</v>
      </c>
    </row>
    <row r="174" spans="2:51" s="189" customFormat="1" ht="11.25">
      <c r="B174" s="190"/>
      <c r="D174" s="178" t="s">
        <v>134</v>
      </c>
      <c r="E174" s="191" t="s">
        <v>1</v>
      </c>
      <c r="F174" s="192" t="s">
        <v>187</v>
      </c>
      <c r="H174" s="193">
        <v>23</v>
      </c>
      <c r="I174" s="194"/>
      <c r="L174" s="190"/>
      <c r="M174" s="195"/>
      <c r="T174" s="196"/>
      <c r="AT174" s="191" t="s">
        <v>134</v>
      </c>
      <c r="AU174" s="191" t="s">
        <v>89</v>
      </c>
      <c r="AV174" s="189" t="s">
        <v>89</v>
      </c>
      <c r="AW174" s="189" t="s">
        <v>33</v>
      </c>
      <c r="AX174" s="189" t="s">
        <v>79</v>
      </c>
      <c r="AY174" s="191" t="s">
        <v>123</v>
      </c>
    </row>
    <row r="175" spans="2:51" s="189" customFormat="1" ht="11.25">
      <c r="B175" s="190"/>
      <c r="D175" s="178" t="s">
        <v>134</v>
      </c>
      <c r="E175" s="191" t="s">
        <v>1</v>
      </c>
      <c r="F175" s="192" t="s">
        <v>188</v>
      </c>
      <c r="H175" s="193">
        <v>23</v>
      </c>
      <c r="I175" s="194"/>
      <c r="L175" s="190"/>
      <c r="M175" s="195"/>
      <c r="T175" s="196"/>
      <c r="AT175" s="191" t="s">
        <v>134</v>
      </c>
      <c r="AU175" s="191" t="s">
        <v>89</v>
      </c>
      <c r="AV175" s="189" t="s">
        <v>89</v>
      </c>
      <c r="AW175" s="189" t="s">
        <v>33</v>
      </c>
      <c r="AX175" s="189" t="s">
        <v>79</v>
      </c>
      <c r="AY175" s="191" t="s">
        <v>123</v>
      </c>
    </row>
    <row r="176" spans="2:51" s="197" customFormat="1" ht="11.25">
      <c r="B176" s="198"/>
      <c r="D176" s="178" t="s">
        <v>134</v>
      </c>
      <c r="E176" s="199" t="s">
        <v>1</v>
      </c>
      <c r="F176" s="200" t="s">
        <v>138</v>
      </c>
      <c r="H176" s="201">
        <v>46</v>
      </c>
      <c r="I176" s="202"/>
      <c r="L176" s="198"/>
      <c r="M176" s="203"/>
      <c r="T176" s="204"/>
      <c r="AT176" s="199" t="s">
        <v>134</v>
      </c>
      <c r="AU176" s="199" t="s">
        <v>89</v>
      </c>
      <c r="AV176" s="197" t="s">
        <v>130</v>
      </c>
      <c r="AW176" s="197" t="s">
        <v>33</v>
      </c>
      <c r="AX176" s="197" t="s">
        <v>87</v>
      </c>
      <c r="AY176" s="199" t="s">
        <v>123</v>
      </c>
    </row>
    <row r="177" spans="2:65" s="24" customFormat="1" ht="16.5" customHeight="1">
      <c r="B177" s="25"/>
      <c r="C177" s="165" t="s">
        <v>189</v>
      </c>
      <c r="D177" s="165" t="s">
        <v>125</v>
      </c>
      <c r="E177" s="166" t="s">
        <v>190</v>
      </c>
      <c r="F177" s="167" t="s">
        <v>191</v>
      </c>
      <c r="G177" s="168" t="s">
        <v>128</v>
      </c>
      <c r="H177" s="169">
        <v>94.55</v>
      </c>
      <c r="I177" s="170"/>
      <c r="J177" s="171">
        <f>ROUND(I177*H177,2)</f>
        <v>0</v>
      </c>
      <c r="K177" s="167" t="s">
        <v>129</v>
      </c>
      <c r="L177" s="25"/>
      <c r="M177" s="172" t="s">
        <v>1</v>
      </c>
      <c r="N177" s="173" t="s">
        <v>44</v>
      </c>
      <c r="P177" s="174">
        <f>O177*H177</f>
        <v>0</v>
      </c>
      <c r="Q177" s="174">
        <v>0.1562</v>
      </c>
      <c r="R177" s="174">
        <f>Q177*H177</f>
        <v>14.76871</v>
      </c>
      <c r="S177" s="174">
        <v>0</v>
      </c>
      <c r="T177" s="175">
        <f>S177*H177</f>
        <v>0</v>
      </c>
      <c r="AR177" s="176" t="s">
        <v>130</v>
      </c>
      <c r="AT177" s="176" t="s">
        <v>125</v>
      </c>
      <c r="AU177" s="176" t="s">
        <v>89</v>
      </c>
      <c r="AY177" s="3" t="s">
        <v>123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3" t="s">
        <v>87</v>
      </c>
      <c r="BK177" s="177">
        <f>ROUND(I177*H177,2)</f>
        <v>0</v>
      </c>
      <c r="BL177" s="3" t="s">
        <v>130</v>
      </c>
      <c r="BM177" s="176" t="s">
        <v>192</v>
      </c>
    </row>
    <row r="178" spans="2:47" s="24" customFormat="1" ht="12.75">
      <c r="B178" s="25"/>
      <c r="D178" s="178" t="s">
        <v>132</v>
      </c>
      <c r="F178" s="179" t="s">
        <v>193</v>
      </c>
      <c r="I178" s="180"/>
      <c r="L178" s="25"/>
      <c r="M178" s="181"/>
      <c r="T178" s="69"/>
      <c r="AT178" s="3" t="s">
        <v>132</v>
      </c>
      <c r="AU178" s="3" t="s">
        <v>89</v>
      </c>
    </row>
    <row r="179" spans="2:51" s="182" customFormat="1" ht="11.25">
      <c r="B179" s="183"/>
      <c r="D179" s="178" t="s">
        <v>134</v>
      </c>
      <c r="E179" s="184" t="s">
        <v>1</v>
      </c>
      <c r="F179" s="185" t="s">
        <v>194</v>
      </c>
      <c r="H179" s="184" t="s">
        <v>1</v>
      </c>
      <c r="I179" s="186"/>
      <c r="L179" s="183"/>
      <c r="M179" s="187"/>
      <c r="T179" s="188"/>
      <c r="AT179" s="184" t="s">
        <v>134</v>
      </c>
      <c r="AU179" s="184" t="s">
        <v>89</v>
      </c>
      <c r="AV179" s="182" t="s">
        <v>87</v>
      </c>
      <c r="AW179" s="182" t="s">
        <v>33</v>
      </c>
      <c r="AX179" s="182" t="s">
        <v>79</v>
      </c>
      <c r="AY179" s="184" t="s">
        <v>123</v>
      </c>
    </row>
    <row r="180" spans="2:51" s="189" customFormat="1" ht="11.25">
      <c r="B180" s="190"/>
      <c r="D180" s="178" t="s">
        <v>134</v>
      </c>
      <c r="E180" s="191" t="s">
        <v>1</v>
      </c>
      <c r="F180" s="192" t="s">
        <v>195</v>
      </c>
      <c r="H180" s="193">
        <v>87.95</v>
      </c>
      <c r="I180" s="194"/>
      <c r="L180" s="190"/>
      <c r="M180" s="195"/>
      <c r="T180" s="196"/>
      <c r="AT180" s="191" t="s">
        <v>134</v>
      </c>
      <c r="AU180" s="191" t="s">
        <v>89</v>
      </c>
      <c r="AV180" s="189" t="s">
        <v>89</v>
      </c>
      <c r="AW180" s="189" t="s">
        <v>33</v>
      </c>
      <c r="AX180" s="189" t="s">
        <v>79</v>
      </c>
      <c r="AY180" s="191" t="s">
        <v>123</v>
      </c>
    </row>
    <row r="181" spans="2:51" s="189" customFormat="1" ht="11.25">
      <c r="B181" s="190"/>
      <c r="D181" s="178" t="s">
        <v>134</v>
      </c>
      <c r="E181" s="191" t="s">
        <v>1</v>
      </c>
      <c r="F181" s="192" t="s">
        <v>196</v>
      </c>
      <c r="H181" s="193">
        <v>6.6</v>
      </c>
      <c r="I181" s="194"/>
      <c r="L181" s="190"/>
      <c r="M181" s="195"/>
      <c r="T181" s="196"/>
      <c r="AT181" s="191" t="s">
        <v>134</v>
      </c>
      <c r="AU181" s="191" t="s">
        <v>89</v>
      </c>
      <c r="AV181" s="189" t="s">
        <v>89</v>
      </c>
      <c r="AW181" s="189" t="s">
        <v>33</v>
      </c>
      <c r="AX181" s="189" t="s">
        <v>79</v>
      </c>
      <c r="AY181" s="191" t="s">
        <v>123</v>
      </c>
    </row>
    <row r="182" spans="2:51" s="197" customFormat="1" ht="11.25">
      <c r="B182" s="198"/>
      <c r="D182" s="178" t="s">
        <v>134</v>
      </c>
      <c r="E182" s="199" t="s">
        <v>1</v>
      </c>
      <c r="F182" s="200" t="s">
        <v>138</v>
      </c>
      <c r="H182" s="201">
        <v>94.55</v>
      </c>
      <c r="I182" s="202"/>
      <c r="L182" s="198"/>
      <c r="M182" s="203"/>
      <c r="T182" s="204"/>
      <c r="AT182" s="199" t="s">
        <v>134</v>
      </c>
      <c r="AU182" s="199" t="s">
        <v>89</v>
      </c>
      <c r="AV182" s="197" t="s">
        <v>130</v>
      </c>
      <c r="AW182" s="197" t="s">
        <v>33</v>
      </c>
      <c r="AX182" s="197" t="s">
        <v>87</v>
      </c>
      <c r="AY182" s="199" t="s">
        <v>123</v>
      </c>
    </row>
    <row r="183" spans="2:65" s="24" customFormat="1" ht="16.5" customHeight="1">
      <c r="B183" s="25"/>
      <c r="C183" s="165" t="s">
        <v>197</v>
      </c>
      <c r="D183" s="165" t="s">
        <v>125</v>
      </c>
      <c r="E183" s="166" t="s">
        <v>198</v>
      </c>
      <c r="F183" s="167" t="s">
        <v>199</v>
      </c>
      <c r="G183" s="168" t="s">
        <v>128</v>
      </c>
      <c r="H183" s="169">
        <v>1971.1</v>
      </c>
      <c r="I183" s="170"/>
      <c r="J183" s="171">
        <f>ROUND(I183*H183,2)</f>
        <v>0</v>
      </c>
      <c r="K183" s="167" t="s">
        <v>129</v>
      </c>
      <c r="L183" s="25"/>
      <c r="M183" s="172" t="s">
        <v>1</v>
      </c>
      <c r="N183" s="173" t="s">
        <v>44</v>
      </c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AR183" s="176" t="s">
        <v>130</v>
      </c>
      <c r="AT183" s="176" t="s">
        <v>125</v>
      </c>
      <c r="AU183" s="176" t="s">
        <v>89</v>
      </c>
      <c r="AY183" s="3" t="s">
        <v>123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3" t="s">
        <v>87</v>
      </c>
      <c r="BK183" s="177">
        <f>ROUND(I183*H183,2)</f>
        <v>0</v>
      </c>
      <c r="BL183" s="3" t="s">
        <v>130</v>
      </c>
      <c r="BM183" s="176" t="s">
        <v>200</v>
      </c>
    </row>
    <row r="184" spans="2:47" s="24" customFormat="1" ht="12.75">
      <c r="B184" s="25"/>
      <c r="D184" s="178" t="s">
        <v>132</v>
      </c>
      <c r="F184" s="179" t="s">
        <v>201</v>
      </c>
      <c r="I184" s="180"/>
      <c r="L184" s="25"/>
      <c r="M184" s="181"/>
      <c r="T184" s="69"/>
      <c r="AT184" s="3" t="s">
        <v>132</v>
      </c>
      <c r="AU184" s="3" t="s">
        <v>89</v>
      </c>
    </row>
    <row r="185" spans="2:51" s="189" customFormat="1" ht="11.25">
      <c r="B185" s="190"/>
      <c r="D185" s="178" t="s">
        <v>134</v>
      </c>
      <c r="E185" s="191" t="s">
        <v>1</v>
      </c>
      <c r="F185" s="192" t="s">
        <v>202</v>
      </c>
      <c r="H185" s="193">
        <v>1759</v>
      </c>
      <c r="I185" s="194"/>
      <c r="L185" s="190"/>
      <c r="M185" s="195"/>
      <c r="T185" s="196"/>
      <c r="AT185" s="191" t="s">
        <v>134</v>
      </c>
      <c r="AU185" s="191" t="s">
        <v>89</v>
      </c>
      <c r="AV185" s="189" t="s">
        <v>89</v>
      </c>
      <c r="AW185" s="189" t="s">
        <v>33</v>
      </c>
      <c r="AX185" s="189" t="s">
        <v>79</v>
      </c>
      <c r="AY185" s="191" t="s">
        <v>123</v>
      </c>
    </row>
    <row r="186" spans="2:51" s="189" customFormat="1" ht="11.25">
      <c r="B186" s="190"/>
      <c r="D186" s="178" t="s">
        <v>134</v>
      </c>
      <c r="E186" s="191" t="s">
        <v>1</v>
      </c>
      <c r="F186" s="192" t="s">
        <v>203</v>
      </c>
      <c r="H186" s="193">
        <v>175.9</v>
      </c>
      <c r="I186" s="194"/>
      <c r="L186" s="190"/>
      <c r="M186" s="195"/>
      <c r="T186" s="196"/>
      <c r="AT186" s="191" t="s">
        <v>134</v>
      </c>
      <c r="AU186" s="191" t="s">
        <v>89</v>
      </c>
      <c r="AV186" s="189" t="s">
        <v>89</v>
      </c>
      <c r="AW186" s="189" t="s">
        <v>33</v>
      </c>
      <c r="AX186" s="189" t="s">
        <v>79</v>
      </c>
      <c r="AY186" s="191" t="s">
        <v>123</v>
      </c>
    </row>
    <row r="187" spans="2:51" s="189" customFormat="1" ht="11.25">
      <c r="B187" s="190"/>
      <c r="D187" s="178" t="s">
        <v>134</v>
      </c>
      <c r="E187" s="191" t="s">
        <v>1</v>
      </c>
      <c r="F187" s="192" t="s">
        <v>204</v>
      </c>
      <c r="H187" s="193">
        <v>36.2</v>
      </c>
      <c r="I187" s="194"/>
      <c r="L187" s="190"/>
      <c r="M187" s="195"/>
      <c r="T187" s="196"/>
      <c r="AT187" s="191" t="s">
        <v>134</v>
      </c>
      <c r="AU187" s="191" t="s">
        <v>89</v>
      </c>
      <c r="AV187" s="189" t="s">
        <v>89</v>
      </c>
      <c r="AW187" s="189" t="s">
        <v>33</v>
      </c>
      <c r="AX187" s="189" t="s">
        <v>79</v>
      </c>
      <c r="AY187" s="191" t="s">
        <v>123</v>
      </c>
    </row>
    <row r="188" spans="2:51" s="197" customFormat="1" ht="11.25">
      <c r="B188" s="198"/>
      <c r="D188" s="178" t="s">
        <v>134</v>
      </c>
      <c r="E188" s="199" t="s">
        <v>1</v>
      </c>
      <c r="F188" s="200" t="s">
        <v>138</v>
      </c>
      <c r="H188" s="201">
        <v>1971.1</v>
      </c>
      <c r="I188" s="202"/>
      <c r="L188" s="198"/>
      <c r="M188" s="203"/>
      <c r="T188" s="204"/>
      <c r="AT188" s="199" t="s">
        <v>134</v>
      </c>
      <c r="AU188" s="199" t="s">
        <v>89</v>
      </c>
      <c r="AV188" s="197" t="s">
        <v>130</v>
      </c>
      <c r="AW188" s="197" t="s">
        <v>33</v>
      </c>
      <c r="AX188" s="197" t="s">
        <v>87</v>
      </c>
      <c r="AY188" s="199" t="s">
        <v>123</v>
      </c>
    </row>
    <row r="189" spans="2:65" s="24" customFormat="1" ht="16.5" customHeight="1">
      <c r="B189" s="25"/>
      <c r="C189" s="165" t="s">
        <v>205</v>
      </c>
      <c r="D189" s="165" t="s">
        <v>125</v>
      </c>
      <c r="E189" s="166" t="s">
        <v>206</v>
      </c>
      <c r="F189" s="167" t="s">
        <v>207</v>
      </c>
      <c r="G189" s="168" t="s">
        <v>128</v>
      </c>
      <c r="H189" s="169">
        <v>212.1</v>
      </c>
      <c r="I189" s="170"/>
      <c r="J189" s="171">
        <f>ROUND(I189*H189,2)</f>
        <v>0</v>
      </c>
      <c r="K189" s="167" t="s">
        <v>129</v>
      </c>
      <c r="L189" s="25"/>
      <c r="M189" s="172" t="s">
        <v>1</v>
      </c>
      <c r="N189" s="173" t="s">
        <v>44</v>
      </c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AR189" s="176" t="s">
        <v>130</v>
      </c>
      <c r="AT189" s="176" t="s">
        <v>125</v>
      </c>
      <c r="AU189" s="176" t="s">
        <v>89</v>
      </c>
      <c r="AY189" s="3" t="s">
        <v>123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3" t="s">
        <v>87</v>
      </c>
      <c r="BK189" s="177">
        <f>ROUND(I189*H189,2)</f>
        <v>0</v>
      </c>
      <c r="BL189" s="3" t="s">
        <v>130</v>
      </c>
      <c r="BM189" s="176" t="s">
        <v>208</v>
      </c>
    </row>
    <row r="190" spans="2:47" s="24" customFormat="1" ht="19.5">
      <c r="B190" s="25"/>
      <c r="D190" s="178" t="s">
        <v>132</v>
      </c>
      <c r="F190" s="179" t="s">
        <v>209</v>
      </c>
      <c r="I190" s="180"/>
      <c r="L190" s="25"/>
      <c r="M190" s="181"/>
      <c r="T190" s="69"/>
      <c r="AT190" s="3" t="s">
        <v>132</v>
      </c>
      <c r="AU190" s="3" t="s">
        <v>89</v>
      </c>
    </row>
    <row r="191" spans="2:51" s="182" customFormat="1" ht="11.25">
      <c r="B191" s="183"/>
      <c r="D191" s="178" t="s">
        <v>134</v>
      </c>
      <c r="E191" s="184" t="s">
        <v>1</v>
      </c>
      <c r="F191" s="185" t="s">
        <v>210</v>
      </c>
      <c r="H191" s="184" t="s">
        <v>1</v>
      </c>
      <c r="I191" s="186"/>
      <c r="L191" s="183"/>
      <c r="M191" s="187"/>
      <c r="T191" s="188"/>
      <c r="AT191" s="184" t="s">
        <v>134</v>
      </c>
      <c r="AU191" s="184" t="s">
        <v>89</v>
      </c>
      <c r="AV191" s="182" t="s">
        <v>87</v>
      </c>
      <c r="AW191" s="182" t="s">
        <v>33</v>
      </c>
      <c r="AX191" s="182" t="s">
        <v>79</v>
      </c>
      <c r="AY191" s="184" t="s">
        <v>123</v>
      </c>
    </row>
    <row r="192" spans="2:51" s="189" customFormat="1" ht="11.25">
      <c r="B192" s="190"/>
      <c r="D192" s="178" t="s">
        <v>134</v>
      </c>
      <c r="E192" s="191" t="s">
        <v>1</v>
      </c>
      <c r="F192" s="192" t="s">
        <v>211</v>
      </c>
      <c r="H192" s="193">
        <v>175.9</v>
      </c>
      <c r="I192" s="194"/>
      <c r="L192" s="190"/>
      <c r="M192" s="195"/>
      <c r="T192" s="196"/>
      <c r="AT192" s="191" t="s">
        <v>134</v>
      </c>
      <c r="AU192" s="191" t="s">
        <v>89</v>
      </c>
      <c r="AV192" s="189" t="s">
        <v>89</v>
      </c>
      <c r="AW192" s="189" t="s">
        <v>33</v>
      </c>
      <c r="AX192" s="189" t="s">
        <v>79</v>
      </c>
      <c r="AY192" s="191" t="s">
        <v>123</v>
      </c>
    </row>
    <row r="193" spans="2:51" s="189" customFormat="1" ht="11.25">
      <c r="B193" s="190"/>
      <c r="D193" s="178" t="s">
        <v>134</v>
      </c>
      <c r="E193" s="191" t="s">
        <v>1</v>
      </c>
      <c r="F193" s="192" t="s">
        <v>204</v>
      </c>
      <c r="H193" s="193">
        <v>36.2</v>
      </c>
      <c r="I193" s="194"/>
      <c r="L193" s="190"/>
      <c r="M193" s="195"/>
      <c r="T193" s="196"/>
      <c r="AT193" s="191" t="s">
        <v>134</v>
      </c>
      <c r="AU193" s="191" t="s">
        <v>89</v>
      </c>
      <c r="AV193" s="189" t="s">
        <v>89</v>
      </c>
      <c r="AW193" s="189" t="s">
        <v>33</v>
      </c>
      <c r="AX193" s="189" t="s">
        <v>79</v>
      </c>
      <c r="AY193" s="191" t="s">
        <v>123</v>
      </c>
    </row>
    <row r="194" spans="2:51" s="197" customFormat="1" ht="11.25">
      <c r="B194" s="198"/>
      <c r="D194" s="178" t="s">
        <v>134</v>
      </c>
      <c r="E194" s="199" t="s">
        <v>1</v>
      </c>
      <c r="F194" s="200" t="s">
        <v>138</v>
      </c>
      <c r="H194" s="201">
        <v>212.1</v>
      </c>
      <c r="I194" s="202"/>
      <c r="L194" s="198"/>
      <c r="M194" s="203"/>
      <c r="T194" s="204"/>
      <c r="AT194" s="199" t="s">
        <v>134</v>
      </c>
      <c r="AU194" s="199" t="s">
        <v>89</v>
      </c>
      <c r="AV194" s="197" t="s">
        <v>130</v>
      </c>
      <c r="AW194" s="197" t="s">
        <v>33</v>
      </c>
      <c r="AX194" s="197" t="s">
        <v>87</v>
      </c>
      <c r="AY194" s="199" t="s">
        <v>123</v>
      </c>
    </row>
    <row r="195" spans="2:65" s="24" customFormat="1" ht="21.75" customHeight="1">
      <c r="B195" s="25"/>
      <c r="C195" s="165" t="s">
        <v>212</v>
      </c>
      <c r="D195" s="165" t="s">
        <v>125</v>
      </c>
      <c r="E195" s="166" t="s">
        <v>213</v>
      </c>
      <c r="F195" s="167" t="s">
        <v>214</v>
      </c>
      <c r="G195" s="168" t="s">
        <v>128</v>
      </c>
      <c r="H195" s="169">
        <v>1914</v>
      </c>
      <c r="I195" s="170"/>
      <c r="J195" s="171">
        <f>ROUND(I195*H195,2)</f>
        <v>0</v>
      </c>
      <c r="K195" s="167" t="s">
        <v>129</v>
      </c>
      <c r="L195" s="25"/>
      <c r="M195" s="172" t="s">
        <v>1</v>
      </c>
      <c r="N195" s="173" t="s">
        <v>44</v>
      </c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AR195" s="176" t="s">
        <v>130</v>
      </c>
      <c r="AT195" s="176" t="s">
        <v>125</v>
      </c>
      <c r="AU195" s="176" t="s">
        <v>89</v>
      </c>
      <c r="AY195" s="3" t="s">
        <v>123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3" t="s">
        <v>87</v>
      </c>
      <c r="BK195" s="177">
        <f>ROUND(I195*H195,2)</f>
        <v>0</v>
      </c>
      <c r="BL195" s="3" t="s">
        <v>130</v>
      </c>
      <c r="BM195" s="176" t="s">
        <v>215</v>
      </c>
    </row>
    <row r="196" spans="2:47" s="24" customFormat="1" ht="19.5">
      <c r="B196" s="25"/>
      <c r="D196" s="178" t="s">
        <v>132</v>
      </c>
      <c r="F196" s="179" t="s">
        <v>216</v>
      </c>
      <c r="I196" s="180"/>
      <c r="L196" s="25"/>
      <c r="M196" s="181"/>
      <c r="T196" s="69"/>
      <c r="AT196" s="3" t="s">
        <v>132</v>
      </c>
      <c r="AU196" s="3" t="s">
        <v>89</v>
      </c>
    </row>
    <row r="197" spans="2:51" s="182" customFormat="1" ht="11.25">
      <c r="B197" s="183"/>
      <c r="D197" s="178" t="s">
        <v>134</v>
      </c>
      <c r="E197" s="184" t="s">
        <v>1</v>
      </c>
      <c r="F197" s="185" t="s">
        <v>217</v>
      </c>
      <c r="H197" s="184" t="s">
        <v>1</v>
      </c>
      <c r="I197" s="186"/>
      <c r="L197" s="183"/>
      <c r="M197" s="187"/>
      <c r="T197" s="188"/>
      <c r="AT197" s="184" t="s">
        <v>134</v>
      </c>
      <c r="AU197" s="184" t="s">
        <v>89</v>
      </c>
      <c r="AV197" s="182" t="s">
        <v>87</v>
      </c>
      <c r="AW197" s="182" t="s">
        <v>33</v>
      </c>
      <c r="AX197" s="182" t="s">
        <v>79</v>
      </c>
      <c r="AY197" s="184" t="s">
        <v>123</v>
      </c>
    </row>
    <row r="198" spans="2:51" s="189" customFormat="1" ht="11.25">
      <c r="B198" s="190"/>
      <c r="D198" s="178" t="s">
        <v>134</v>
      </c>
      <c r="E198" s="191" t="s">
        <v>1</v>
      </c>
      <c r="F198" s="192" t="s">
        <v>218</v>
      </c>
      <c r="H198" s="193">
        <v>1759</v>
      </c>
      <c r="I198" s="194"/>
      <c r="L198" s="190"/>
      <c r="M198" s="195"/>
      <c r="T198" s="196"/>
      <c r="AT198" s="191" t="s">
        <v>134</v>
      </c>
      <c r="AU198" s="191" t="s">
        <v>89</v>
      </c>
      <c r="AV198" s="189" t="s">
        <v>89</v>
      </c>
      <c r="AW198" s="189" t="s">
        <v>33</v>
      </c>
      <c r="AX198" s="189" t="s">
        <v>79</v>
      </c>
      <c r="AY198" s="191" t="s">
        <v>123</v>
      </c>
    </row>
    <row r="199" spans="2:51" s="189" customFormat="1" ht="11.25">
      <c r="B199" s="190"/>
      <c r="D199" s="178" t="s">
        <v>134</v>
      </c>
      <c r="E199" s="191" t="s">
        <v>1</v>
      </c>
      <c r="F199" s="192" t="s">
        <v>219</v>
      </c>
      <c r="H199" s="193">
        <v>155</v>
      </c>
      <c r="I199" s="194"/>
      <c r="L199" s="190"/>
      <c r="M199" s="195"/>
      <c r="T199" s="196"/>
      <c r="AT199" s="191" t="s">
        <v>134</v>
      </c>
      <c r="AU199" s="191" t="s">
        <v>89</v>
      </c>
      <c r="AV199" s="189" t="s">
        <v>89</v>
      </c>
      <c r="AW199" s="189" t="s">
        <v>33</v>
      </c>
      <c r="AX199" s="189" t="s">
        <v>79</v>
      </c>
      <c r="AY199" s="191" t="s">
        <v>123</v>
      </c>
    </row>
    <row r="200" spans="2:51" s="197" customFormat="1" ht="11.25">
      <c r="B200" s="198"/>
      <c r="D200" s="178" t="s">
        <v>134</v>
      </c>
      <c r="E200" s="199" t="s">
        <v>1</v>
      </c>
      <c r="F200" s="200" t="s">
        <v>138</v>
      </c>
      <c r="H200" s="201">
        <v>1914</v>
      </c>
      <c r="I200" s="202"/>
      <c r="L200" s="198"/>
      <c r="M200" s="203"/>
      <c r="T200" s="204"/>
      <c r="AT200" s="199" t="s">
        <v>134</v>
      </c>
      <c r="AU200" s="199" t="s">
        <v>89</v>
      </c>
      <c r="AV200" s="197" t="s">
        <v>130</v>
      </c>
      <c r="AW200" s="197" t="s">
        <v>33</v>
      </c>
      <c r="AX200" s="197" t="s">
        <v>87</v>
      </c>
      <c r="AY200" s="199" t="s">
        <v>123</v>
      </c>
    </row>
    <row r="201" spans="2:63" s="152" customFormat="1" ht="22.9" customHeight="1">
      <c r="B201" s="153"/>
      <c r="D201" s="154" t="s">
        <v>78</v>
      </c>
      <c r="E201" s="163" t="s">
        <v>182</v>
      </c>
      <c r="F201" s="163" t="s">
        <v>220</v>
      </c>
      <c r="I201" s="156"/>
      <c r="J201" s="164">
        <f>BK201</f>
        <v>0</v>
      </c>
      <c r="L201" s="153"/>
      <c r="M201" s="158"/>
      <c r="P201" s="159">
        <f>SUM(P202:P209)</f>
        <v>0</v>
      </c>
      <c r="R201" s="159">
        <f>SUM(R202:R209)</f>
        <v>4.29964</v>
      </c>
      <c r="T201" s="160">
        <f>SUM(T202:T209)</f>
        <v>0</v>
      </c>
      <c r="AR201" s="154" t="s">
        <v>87</v>
      </c>
      <c r="AT201" s="161" t="s">
        <v>78</v>
      </c>
      <c r="AU201" s="161" t="s">
        <v>87</v>
      </c>
      <c r="AY201" s="154" t="s">
        <v>123</v>
      </c>
      <c r="BK201" s="162">
        <f>SUM(BK202:BK209)</f>
        <v>0</v>
      </c>
    </row>
    <row r="202" spans="2:65" s="24" customFormat="1" ht="16.5" customHeight="1">
      <c r="B202" s="25"/>
      <c r="C202" s="165" t="s">
        <v>221</v>
      </c>
      <c r="D202" s="165" t="s">
        <v>125</v>
      </c>
      <c r="E202" s="166" t="s">
        <v>222</v>
      </c>
      <c r="F202" s="167" t="s">
        <v>223</v>
      </c>
      <c r="G202" s="168" t="s">
        <v>224</v>
      </c>
      <c r="H202" s="169">
        <v>8</v>
      </c>
      <c r="I202" s="170"/>
      <c r="J202" s="171">
        <f>ROUND(I202*H202,2)</f>
        <v>0</v>
      </c>
      <c r="K202" s="167" t="s">
        <v>225</v>
      </c>
      <c r="L202" s="25"/>
      <c r="M202" s="172" t="s">
        <v>1</v>
      </c>
      <c r="N202" s="173" t="s">
        <v>44</v>
      </c>
      <c r="P202" s="174">
        <f>O202*H202</f>
        <v>0</v>
      </c>
      <c r="Q202" s="174">
        <v>0.4208</v>
      </c>
      <c r="R202" s="174">
        <f>Q202*H202</f>
        <v>3.3664</v>
      </c>
      <c r="S202" s="174">
        <v>0</v>
      </c>
      <c r="T202" s="175">
        <f>S202*H202</f>
        <v>0</v>
      </c>
      <c r="AR202" s="176" t="s">
        <v>130</v>
      </c>
      <c r="AT202" s="176" t="s">
        <v>125</v>
      </c>
      <c r="AU202" s="176" t="s">
        <v>89</v>
      </c>
      <c r="AY202" s="3" t="s">
        <v>123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3" t="s">
        <v>87</v>
      </c>
      <c r="BK202" s="177">
        <f>ROUND(I202*H202,2)</f>
        <v>0</v>
      </c>
      <c r="BL202" s="3" t="s">
        <v>130</v>
      </c>
      <c r="BM202" s="176" t="s">
        <v>226</v>
      </c>
    </row>
    <row r="203" spans="2:47" s="24" customFormat="1" ht="12.75">
      <c r="B203" s="25"/>
      <c r="D203" s="178" t="s">
        <v>132</v>
      </c>
      <c r="F203" s="179" t="s">
        <v>223</v>
      </c>
      <c r="I203" s="180"/>
      <c r="L203" s="25"/>
      <c r="M203" s="181"/>
      <c r="T203" s="69"/>
      <c r="AT203" s="3" t="s">
        <v>132</v>
      </c>
      <c r="AU203" s="3" t="s">
        <v>89</v>
      </c>
    </row>
    <row r="204" spans="2:51" s="189" customFormat="1" ht="11.25">
      <c r="B204" s="190"/>
      <c r="D204" s="178" t="s">
        <v>134</v>
      </c>
      <c r="E204" s="191" t="s">
        <v>1</v>
      </c>
      <c r="F204" s="192" t="s">
        <v>182</v>
      </c>
      <c r="H204" s="193">
        <v>8</v>
      </c>
      <c r="I204" s="194"/>
      <c r="L204" s="190"/>
      <c r="M204" s="195"/>
      <c r="T204" s="196"/>
      <c r="AT204" s="191" t="s">
        <v>134</v>
      </c>
      <c r="AU204" s="191" t="s">
        <v>89</v>
      </c>
      <c r="AV204" s="189" t="s">
        <v>89</v>
      </c>
      <c r="AW204" s="189" t="s">
        <v>33</v>
      </c>
      <c r="AX204" s="189" t="s">
        <v>87</v>
      </c>
      <c r="AY204" s="191" t="s">
        <v>123</v>
      </c>
    </row>
    <row r="205" spans="2:65" s="24" customFormat="1" ht="21.75" customHeight="1">
      <c r="B205" s="25"/>
      <c r="C205" s="165" t="s">
        <v>227</v>
      </c>
      <c r="D205" s="165" t="s">
        <v>125</v>
      </c>
      <c r="E205" s="166" t="s">
        <v>228</v>
      </c>
      <c r="F205" s="167" t="s">
        <v>229</v>
      </c>
      <c r="G205" s="168" t="s">
        <v>224</v>
      </c>
      <c r="H205" s="169">
        <v>3</v>
      </c>
      <c r="I205" s="170"/>
      <c r="J205" s="171">
        <f>ROUND(I205*H205,2)</f>
        <v>0</v>
      </c>
      <c r="K205" s="167" t="s">
        <v>225</v>
      </c>
      <c r="L205" s="25"/>
      <c r="M205" s="172" t="s">
        <v>1</v>
      </c>
      <c r="N205" s="173" t="s">
        <v>44</v>
      </c>
      <c r="P205" s="174">
        <f>O205*H205</f>
        <v>0</v>
      </c>
      <c r="Q205" s="174">
        <v>0.31108</v>
      </c>
      <c r="R205" s="174">
        <f>Q205*H205</f>
        <v>0.9332400000000001</v>
      </c>
      <c r="S205" s="174">
        <v>0</v>
      </c>
      <c r="T205" s="175">
        <f>S205*H205</f>
        <v>0</v>
      </c>
      <c r="AR205" s="176" t="s">
        <v>130</v>
      </c>
      <c r="AT205" s="176" t="s">
        <v>125</v>
      </c>
      <c r="AU205" s="176" t="s">
        <v>89</v>
      </c>
      <c r="AY205" s="3" t="s">
        <v>123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3" t="s">
        <v>87</v>
      </c>
      <c r="BK205" s="177">
        <f>ROUND(I205*H205,2)</f>
        <v>0</v>
      </c>
      <c r="BL205" s="3" t="s">
        <v>130</v>
      </c>
      <c r="BM205" s="176" t="s">
        <v>230</v>
      </c>
    </row>
    <row r="206" spans="2:47" s="24" customFormat="1" ht="12.75">
      <c r="B206" s="25"/>
      <c r="D206" s="178" t="s">
        <v>132</v>
      </c>
      <c r="F206" s="179" t="s">
        <v>231</v>
      </c>
      <c r="I206" s="180"/>
      <c r="L206" s="25"/>
      <c r="M206" s="181"/>
      <c r="T206" s="69"/>
      <c r="AT206" s="3" t="s">
        <v>132</v>
      </c>
      <c r="AU206" s="3" t="s">
        <v>89</v>
      </c>
    </row>
    <row r="207" spans="2:51" s="189" customFormat="1" ht="11.25">
      <c r="B207" s="190"/>
      <c r="D207" s="178" t="s">
        <v>134</v>
      </c>
      <c r="E207" s="191" t="s">
        <v>1</v>
      </c>
      <c r="F207" s="192" t="s">
        <v>87</v>
      </c>
      <c r="H207" s="193">
        <v>1</v>
      </c>
      <c r="I207" s="194"/>
      <c r="L207" s="190"/>
      <c r="M207" s="195"/>
      <c r="T207" s="196"/>
      <c r="AT207" s="191" t="s">
        <v>134</v>
      </c>
      <c r="AU207" s="191" t="s">
        <v>89</v>
      </c>
      <c r="AV207" s="189" t="s">
        <v>89</v>
      </c>
      <c r="AW207" s="189" t="s">
        <v>33</v>
      </c>
      <c r="AX207" s="189" t="s">
        <v>79</v>
      </c>
      <c r="AY207" s="191" t="s">
        <v>123</v>
      </c>
    </row>
    <row r="208" spans="2:51" s="189" customFormat="1" ht="11.25">
      <c r="B208" s="190"/>
      <c r="D208" s="178" t="s">
        <v>134</v>
      </c>
      <c r="E208" s="191" t="s">
        <v>1</v>
      </c>
      <c r="F208" s="192" t="s">
        <v>232</v>
      </c>
      <c r="H208" s="193">
        <v>2</v>
      </c>
      <c r="I208" s="194"/>
      <c r="L208" s="190"/>
      <c r="M208" s="195"/>
      <c r="T208" s="196"/>
      <c r="AT208" s="191" t="s">
        <v>134</v>
      </c>
      <c r="AU208" s="191" t="s">
        <v>89</v>
      </c>
      <c r="AV208" s="189" t="s">
        <v>89</v>
      </c>
      <c r="AW208" s="189" t="s">
        <v>33</v>
      </c>
      <c r="AX208" s="189" t="s">
        <v>79</v>
      </c>
      <c r="AY208" s="191" t="s">
        <v>123</v>
      </c>
    </row>
    <row r="209" spans="2:51" s="197" customFormat="1" ht="11.25">
      <c r="B209" s="198"/>
      <c r="D209" s="178" t="s">
        <v>134</v>
      </c>
      <c r="E209" s="199" t="s">
        <v>1</v>
      </c>
      <c r="F209" s="200" t="s">
        <v>138</v>
      </c>
      <c r="H209" s="201">
        <v>3</v>
      </c>
      <c r="I209" s="202"/>
      <c r="L209" s="198"/>
      <c r="M209" s="203"/>
      <c r="T209" s="204"/>
      <c r="AT209" s="199" t="s">
        <v>134</v>
      </c>
      <c r="AU209" s="199" t="s">
        <v>89</v>
      </c>
      <c r="AV209" s="197" t="s">
        <v>130</v>
      </c>
      <c r="AW209" s="197" t="s">
        <v>33</v>
      </c>
      <c r="AX209" s="197" t="s">
        <v>87</v>
      </c>
      <c r="AY209" s="199" t="s">
        <v>123</v>
      </c>
    </row>
    <row r="210" spans="2:63" s="152" customFormat="1" ht="22.9" customHeight="1">
      <c r="B210" s="153"/>
      <c r="D210" s="154" t="s">
        <v>78</v>
      </c>
      <c r="E210" s="163" t="s">
        <v>189</v>
      </c>
      <c r="F210" s="163" t="s">
        <v>233</v>
      </c>
      <c r="I210" s="156"/>
      <c r="J210" s="164">
        <f>BK210</f>
        <v>0</v>
      </c>
      <c r="L210" s="153"/>
      <c r="M210" s="158"/>
      <c r="P210" s="159">
        <f>SUM(P211:P308)</f>
        <v>0</v>
      </c>
      <c r="R210" s="159">
        <f>SUM(R211:R308)</f>
        <v>87.27878390000001</v>
      </c>
      <c r="T210" s="160">
        <f>SUM(T211:T308)</f>
        <v>3.8280000000000003</v>
      </c>
      <c r="AR210" s="154" t="s">
        <v>87</v>
      </c>
      <c r="AT210" s="161" t="s">
        <v>78</v>
      </c>
      <c r="AU210" s="161" t="s">
        <v>87</v>
      </c>
      <c r="AY210" s="154" t="s">
        <v>123</v>
      </c>
      <c r="BK210" s="162">
        <f>SUM(BK211:BK308)</f>
        <v>0</v>
      </c>
    </row>
    <row r="211" spans="2:65" s="24" customFormat="1" ht="16.5" customHeight="1">
      <c r="B211" s="25"/>
      <c r="C211" s="165" t="s">
        <v>8</v>
      </c>
      <c r="D211" s="165" t="s">
        <v>125</v>
      </c>
      <c r="E211" s="166" t="s">
        <v>234</v>
      </c>
      <c r="F211" s="167" t="s">
        <v>235</v>
      </c>
      <c r="G211" s="168" t="s">
        <v>169</v>
      </c>
      <c r="H211" s="169">
        <v>482.6</v>
      </c>
      <c r="I211" s="170"/>
      <c r="J211" s="171">
        <f>ROUND(I211*H211,2)</f>
        <v>0</v>
      </c>
      <c r="K211" s="167" t="s">
        <v>129</v>
      </c>
      <c r="L211" s="25"/>
      <c r="M211" s="172" t="s">
        <v>1</v>
      </c>
      <c r="N211" s="173" t="s">
        <v>44</v>
      </c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AR211" s="176" t="s">
        <v>130</v>
      </c>
      <c r="AT211" s="176" t="s">
        <v>125</v>
      </c>
      <c r="AU211" s="176" t="s">
        <v>89</v>
      </c>
      <c r="AY211" s="3" t="s">
        <v>123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3" t="s">
        <v>87</v>
      </c>
      <c r="BK211" s="177">
        <f>ROUND(I211*H211,2)</f>
        <v>0</v>
      </c>
      <c r="BL211" s="3" t="s">
        <v>130</v>
      </c>
      <c r="BM211" s="176" t="s">
        <v>236</v>
      </c>
    </row>
    <row r="212" spans="2:47" s="24" customFormat="1" ht="12.75">
      <c r="B212" s="25"/>
      <c r="D212" s="178" t="s">
        <v>132</v>
      </c>
      <c r="F212" s="179" t="s">
        <v>237</v>
      </c>
      <c r="I212" s="180"/>
      <c r="L212" s="25"/>
      <c r="M212" s="181"/>
      <c r="T212" s="69"/>
      <c r="AT212" s="3" t="s">
        <v>132</v>
      </c>
      <c r="AU212" s="3" t="s">
        <v>89</v>
      </c>
    </row>
    <row r="213" spans="2:51" s="182" customFormat="1" ht="11.25">
      <c r="B213" s="183"/>
      <c r="D213" s="178" t="s">
        <v>134</v>
      </c>
      <c r="E213" s="184" t="s">
        <v>1</v>
      </c>
      <c r="F213" s="185" t="s">
        <v>217</v>
      </c>
      <c r="H213" s="184" t="s">
        <v>1</v>
      </c>
      <c r="I213" s="186"/>
      <c r="L213" s="183"/>
      <c r="M213" s="187"/>
      <c r="T213" s="188"/>
      <c r="AT213" s="184" t="s">
        <v>134</v>
      </c>
      <c r="AU213" s="184" t="s">
        <v>89</v>
      </c>
      <c r="AV213" s="182" t="s">
        <v>87</v>
      </c>
      <c r="AW213" s="182" t="s">
        <v>33</v>
      </c>
      <c r="AX213" s="182" t="s">
        <v>79</v>
      </c>
      <c r="AY213" s="184" t="s">
        <v>123</v>
      </c>
    </row>
    <row r="214" spans="2:51" s="189" customFormat="1" ht="11.25">
      <c r="B214" s="190"/>
      <c r="D214" s="178" t="s">
        <v>134</v>
      </c>
      <c r="E214" s="191" t="s">
        <v>1</v>
      </c>
      <c r="F214" s="192" t="s">
        <v>238</v>
      </c>
      <c r="H214" s="193">
        <v>387</v>
      </c>
      <c r="I214" s="194"/>
      <c r="L214" s="190"/>
      <c r="M214" s="195"/>
      <c r="T214" s="196"/>
      <c r="AT214" s="191" t="s">
        <v>134</v>
      </c>
      <c r="AU214" s="191" t="s">
        <v>89</v>
      </c>
      <c r="AV214" s="189" t="s">
        <v>89</v>
      </c>
      <c r="AW214" s="189" t="s">
        <v>33</v>
      </c>
      <c r="AX214" s="189" t="s">
        <v>79</v>
      </c>
      <c r="AY214" s="191" t="s">
        <v>123</v>
      </c>
    </row>
    <row r="215" spans="2:51" s="189" customFormat="1" ht="11.25">
      <c r="B215" s="190"/>
      <c r="D215" s="178" t="s">
        <v>134</v>
      </c>
      <c r="E215" s="191" t="s">
        <v>1</v>
      </c>
      <c r="F215" s="192" t="s">
        <v>239</v>
      </c>
      <c r="H215" s="193">
        <v>75.6</v>
      </c>
      <c r="I215" s="194"/>
      <c r="L215" s="190"/>
      <c r="M215" s="195"/>
      <c r="T215" s="196"/>
      <c r="AT215" s="191" t="s">
        <v>134</v>
      </c>
      <c r="AU215" s="191" t="s">
        <v>89</v>
      </c>
      <c r="AV215" s="189" t="s">
        <v>89</v>
      </c>
      <c r="AW215" s="189" t="s">
        <v>33</v>
      </c>
      <c r="AX215" s="189" t="s">
        <v>79</v>
      </c>
      <c r="AY215" s="191" t="s">
        <v>123</v>
      </c>
    </row>
    <row r="216" spans="2:51" s="189" customFormat="1" ht="11.25">
      <c r="B216" s="190"/>
      <c r="D216" s="178" t="s">
        <v>134</v>
      </c>
      <c r="E216" s="191" t="s">
        <v>1</v>
      </c>
      <c r="F216" s="192" t="s">
        <v>240</v>
      </c>
      <c r="H216" s="193">
        <v>20</v>
      </c>
      <c r="I216" s="194"/>
      <c r="L216" s="190"/>
      <c r="M216" s="195"/>
      <c r="T216" s="196"/>
      <c r="AT216" s="191" t="s">
        <v>134</v>
      </c>
      <c r="AU216" s="191" t="s">
        <v>89</v>
      </c>
      <c r="AV216" s="189" t="s">
        <v>89</v>
      </c>
      <c r="AW216" s="189" t="s">
        <v>33</v>
      </c>
      <c r="AX216" s="189" t="s">
        <v>79</v>
      </c>
      <c r="AY216" s="191" t="s">
        <v>123</v>
      </c>
    </row>
    <row r="217" spans="2:51" s="197" customFormat="1" ht="11.25">
      <c r="B217" s="198"/>
      <c r="D217" s="178" t="s">
        <v>134</v>
      </c>
      <c r="E217" s="199" t="s">
        <v>1</v>
      </c>
      <c r="F217" s="200" t="s">
        <v>138</v>
      </c>
      <c r="H217" s="201">
        <v>482.6</v>
      </c>
      <c r="I217" s="202"/>
      <c r="L217" s="198"/>
      <c r="M217" s="203"/>
      <c r="T217" s="204"/>
      <c r="AT217" s="199" t="s">
        <v>134</v>
      </c>
      <c r="AU217" s="199" t="s">
        <v>89</v>
      </c>
      <c r="AV217" s="197" t="s">
        <v>130</v>
      </c>
      <c r="AW217" s="197" t="s">
        <v>33</v>
      </c>
      <c r="AX217" s="197" t="s">
        <v>87</v>
      </c>
      <c r="AY217" s="199" t="s">
        <v>123</v>
      </c>
    </row>
    <row r="218" spans="2:65" s="24" customFormat="1" ht="16.5" customHeight="1">
      <c r="B218" s="25"/>
      <c r="C218" s="165" t="s">
        <v>241</v>
      </c>
      <c r="D218" s="165" t="s">
        <v>125</v>
      </c>
      <c r="E218" s="166" t="s">
        <v>242</v>
      </c>
      <c r="F218" s="167" t="s">
        <v>243</v>
      </c>
      <c r="G218" s="168" t="s">
        <v>128</v>
      </c>
      <c r="H218" s="169">
        <v>1</v>
      </c>
      <c r="I218" s="170"/>
      <c r="J218" s="171">
        <f>ROUND(I218*H218,2)</f>
        <v>0</v>
      </c>
      <c r="K218" s="167" t="s">
        <v>129</v>
      </c>
      <c r="L218" s="25"/>
      <c r="M218" s="172" t="s">
        <v>1</v>
      </c>
      <c r="N218" s="173" t="s">
        <v>44</v>
      </c>
      <c r="P218" s="174">
        <f>O218*H218</f>
        <v>0</v>
      </c>
      <c r="Q218" s="174">
        <v>1E-05</v>
      </c>
      <c r="R218" s="174">
        <f>Q218*H218</f>
        <v>1E-05</v>
      </c>
      <c r="S218" s="174">
        <v>0</v>
      </c>
      <c r="T218" s="175">
        <f>S218*H218</f>
        <v>0</v>
      </c>
      <c r="AR218" s="176" t="s">
        <v>130</v>
      </c>
      <c r="AT218" s="176" t="s">
        <v>125</v>
      </c>
      <c r="AU218" s="176" t="s">
        <v>89</v>
      </c>
      <c r="AY218" s="3" t="s">
        <v>123</v>
      </c>
      <c r="BE218" s="177">
        <f>IF(N218="základní",J218,0)</f>
        <v>0</v>
      </c>
      <c r="BF218" s="177">
        <f>IF(N218="snížená",J218,0)</f>
        <v>0</v>
      </c>
      <c r="BG218" s="177">
        <f>IF(N218="zákl. přenesená",J218,0)</f>
        <v>0</v>
      </c>
      <c r="BH218" s="177">
        <f>IF(N218="sníž. přenesená",J218,0)</f>
        <v>0</v>
      </c>
      <c r="BI218" s="177">
        <f>IF(N218="nulová",J218,0)</f>
        <v>0</v>
      </c>
      <c r="BJ218" s="3" t="s">
        <v>87</v>
      </c>
      <c r="BK218" s="177">
        <f>ROUND(I218*H218,2)</f>
        <v>0</v>
      </c>
      <c r="BL218" s="3" t="s">
        <v>130</v>
      </c>
      <c r="BM218" s="176" t="s">
        <v>244</v>
      </c>
    </row>
    <row r="219" spans="2:47" s="24" customFormat="1" ht="12.75">
      <c r="B219" s="25"/>
      <c r="D219" s="178" t="s">
        <v>132</v>
      </c>
      <c r="F219" s="179" t="s">
        <v>245</v>
      </c>
      <c r="I219" s="180"/>
      <c r="L219" s="25"/>
      <c r="M219" s="181"/>
      <c r="T219" s="69"/>
      <c r="AT219" s="3" t="s">
        <v>132</v>
      </c>
      <c r="AU219" s="3" t="s">
        <v>89</v>
      </c>
    </row>
    <row r="220" spans="2:51" s="182" customFormat="1" ht="11.25">
      <c r="B220" s="183"/>
      <c r="D220" s="178" t="s">
        <v>134</v>
      </c>
      <c r="E220" s="184" t="s">
        <v>1</v>
      </c>
      <c r="F220" s="185" t="s">
        <v>217</v>
      </c>
      <c r="H220" s="184" t="s">
        <v>1</v>
      </c>
      <c r="I220" s="186"/>
      <c r="L220" s="183"/>
      <c r="M220" s="187"/>
      <c r="T220" s="188"/>
      <c r="AT220" s="184" t="s">
        <v>134</v>
      </c>
      <c r="AU220" s="184" t="s">
        <v>89</v>
      </c>
      <c r="AV220" s="182" t="s">
        <v>87</v>
      </c>
      <c r="AW220" s="182" t="s">
        <v>33</v>
      </c>
      <c r="AX220" s="182" t="s">
        <v>79</v>
      </c>
      <c r="AY220" s="184" t="s">
        <v>123</v>
      </c>
    </row>
    <row r="221" spans="2:51" s="189" customFormat="1" ht="11.25">
      <c r="B221" s="190"/>
      <c r="D221" s="178" t="s">
        <v>134</v>
      </c>
      <c r="E221" s="191" t="s">
        <v>1</v>
      </c>
      <c r="F221" s="192" t="s">
        <v>246</v>
      </c>
      <c r="H221" s="193">
        <v>1</v>
      </c>
      <c r="I221" s="194"/>
      <c r="L221" s="190"/>
      <c r="M221" s="195"/>
      <c r="T221" s="196"/>
      <c r="AT221" s="191" t="s">
        <v>134</v>
      </c>
      <c r="AU221" s="191" t="s">
        <v>89</v>
      </c>
      <c r="AV221" s="189" t="s">
        <v>89</v>
      </c>
      <c r="AW221" s="189" t="s">
        <v>33</v>
      </c>
      <c r="AX221" s="189" t="s">
        <v>79</v>
      </c>
      <c r="AY221" s="191" t="s">
        <v>123</v>
      </c>
    </row>
    <row r="222" spans="2:51" s="197" customFormat="1" ht="11.25">
      <c r="B222" s="198"/>
      <c r="D222" s="178" t="s">
        <v>134</v>
      </c>
      <c r="E222" s="199" t="s">
        <v>1</v>
      </c>
      <c r="F222" s="200" t="s">
        <v>138</v>
      </c>
      <c r="H222" s="201">
        <v>1</v>
      </c>
      <c r="I222" s="202"/>
      <c r="L222" s="198"/>
      <c r="M222" s="203"/>
      <c r="T222" s="204"/>
      <c r="AT222" s="199" t="s">
        <v>134</v>
      </c>
      <c r="AU222" s="199" t="s">
        <v>89</v>
      </c>
      <c r="AV222" s="197" t="s">
        <v>130</v>
      </c>
      <c r="AW222" s="197" t="s">
        <v>33</v>
      </c>
      <c r="AX222" s="197" t="s">
        <v>87</v>
      </c>
      <c r="AY222" s="199" t="s">
        <v>123</v>
      </c>
    </row>
    <row r="223" spans="2:65" s="24" customFormat="1" ht="16.5" customHeight="1">
      <c r="B223" s="25"/>
      <c r="C223" s="165" t="s">
        <v>247</v>
      </c>
      <c r="D223" s="165" t="s">
        <v>125</v>
      </c>
      <c r="E223" s="166" t="s">
        <v>248</v>
      </c>
      <c r="F223" s="167" t="s">
        <v>249</v>
      </c>
      <c r="G223" s="168" t="s">
        <v>169</v>
      </c>
      <c r="H223" s="169">
        <v>462.6</v>
      </c>
      <c r="I223" s="170"/>
      <c r="J223" s="171">
        <f>ROUND(I223*H223,2)</f>
        <v>0</v>
      </c>
      <c r="K223" s="167" t="s">
        <v>129</v>
      </c>
      <c r="L223" s="25"/>
      <c r="M223" s="172" t="s">
        <v>1</v>
      </c>
      <c r="N223" s="173" t="s">
        <v>44</v>
      </c>
      <c r="P223" s="174">
        <f>O223*H223</f>
        <v>0</v>
      </c>
      <c r="Q223" s="174">
        <v>0.0001</v>
      </c>
      <c r="R223" s="174">
        <f>Q223*H223</f>
        <v>0.04626</v>
      </c>
      <c r="S223" s="174">
        <v>0</v>
      </c>
      <c r="T223" s="175">
        <f>S223*H223</f>
        <v>0</v>
      </c>
      <c r="AR223" s="176" t="s">
        <v>130</v>
      </c>
      <c r="AT223" s="176" t="s">
        <v>125</v>
      </c>
      <c r="AU223" s="176" t="s">
        <v>89</v>
      </c>
      <c r="AY223" s="3" t="s">
        <v>123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3" t="s">
        <v>87</v>
      </c>
      <c r="BK223" s="177">
        <f>ROUND(I223*H223,2)</f>
        <v>0</v>
      </c>
      <c r="BL223" s="3" t="s">
        <v>130</v>
      </c>
      <c r="BM223" s="176" t="s">
        <v>250</v>
      </c>
    </row>
    <row r="224" spans="2:47" s="24" customFormat="1" ht="12.75">
      <c r="B224" s="25"/>
      <c r="D224" s="178" t="s">
        <v>132</v>
      </c>
      <c r="F224" s="179" t="s">
        <v>251</v>
      </c>
      <c r="I224" s="180"/>
      <c r="L224" s="25"/>
      <c r="M224" s="181"/>
      <c r="T224" s="69"/>
      <c r="AT224" s="3" t="s">
        <v>132</v>
      </c>
      <c r="AU224" s="3" t="s">
        <v>89</v>
      </c>
    </row>
    <row r="225" spans="2:51" s="182" customFormat="1" ht="11.25">
      <c r="B225" s="183"/>
      <c r="D225" s="178" t="s">
        <v>134</v>
      </c>
      <c r="E225" s="184" t="s">
        <v>1</v>
      </c>
      <c r="F225" s="185" t="s">
        <v>217</v>
      </c>
      <c r="H225" s="184" t="s">
        <v>1</v>
      </c>
      <c r="I225" s="186"/>
      <c r="L225" s="183"/>
      <c r="M225" s="187"/>
      <c r="T225" s="188"/>
      <c r="AT225" s="184" t="s">
        <v>134</v>
      </c>
      <c r="AU225" s="184" t="s">
        <v>89</v>
      </c>
      <c r="AV225" s="182" t="s">
        <v>87</v>
      </c>
      <c r="AW225" s="182" t="s">
        <v>33</v>
      </c>
      <c r="AX225" s="182" t="s">
        <v>79</v>
      </c>
      <c r="AY225" s="184" t="s">
        <v>123</v>
      </c>
    </row>
    <row r="226" spans="2:51" s="189" customFormat="1" ht="11.25">
      <c r="B226" s="190"/>
      <c r="D226" s="178" t="s">
        <v>134</v>
      </c>
      <c r="E226" s="191" t="s">
        <v>1</v>
      </c>
      <c r="F226" s="192" t="s">
        <v>238</v>
      </c>
      <c r="H226" s="193">
        <v>387</v>
      </c>
      <c r="I226" s="194"/>
      <c r="L226" s="190"/>
      <c r="M226" s="195"/>
      <c r="T226" s="196"/>
      <c r="AT226" s="191" t="s">
        <v>134</v>
      </c>
      <c r="AU226" s="191" t="s">
        <v>89</v>
      </c>
      <c r="AV226" s="189" t="s">
        <v>89</v>
      </c>
      <c r="AW226" s="189" t="s">
        <v>33</v>
      </c>
      <c r="AX226" s="189" t="s">
        <v>79</v>
      </c>
      <c r="AY226" s="191" t="s">
        <v>123</v>
      </c>
    </row>
    <row r="227" spans="2:51" s="189" customFormat="1" ht="11.25">
      <c r="B227" s="190"/>
      <c r="D227" s="178" t="s">
        <v>134</v>
      </c>
      <c r="E227" s="191" t="s">
        <v>1</v>
      </c>
      <c r="F227" s="192" t="s">
        <v>239</v>
      </c>
      <c r="H227" s="193">
        <v>75.6</v>
      </c>
      <c r="I227" s="194"/>
      <c r="L227" s="190"/>
      <c r="M227" s="195"/>
      <c r="T227" s="196"/>
      <c r="AT227" s="191" t="s">
        <v>134</v>
      </c>
      <c r="AU227" s="191" t="s">
        <v>89</v>
      </c>
      <c r="AV227" s="189" t="s">
        <v>89</v>
      </c>
      <c r="AW227" s="189" t="s">
        <v>33</v>
      </c>
      <c r="AX227" s="189" t="s">
        <v>79</v>
      </c>
      <c r="AY227" s="191" t="s">
        <v>123</v>
      </c>
    </row>
    <row r="228" spans="2:51" s="197" customFormat="1" ht="11.25">
      <c r="B228" s="198"/>
      <c r="D228" s="178" t="s">
        <v>134</v>
      </c>
      <c r="E228" s="199" t="s">
        <v>1</v>
      </c>
      <c r="F228" s="200" t="s">
        <v>138</v>
      </c>
      <c r="H228" s="201">
        <v>462.6</v>
      </c>
      <c r="I228" s="202"/>
      <c r="L228" s="198"/>
      <c r="M228" s="203"/>
      <c r="T228" s="204"/>
      <c r="AT228" s="199" t="s">
        <v>134</v>
      </c>
      <c r="AU228" s="199" t="s">
        <v>89</v>
      </c>
      <c r="AV228" s="197" t="s">
        <v>130</v>
      </c>
      <c r="AW228" s="197" t="s">
        <v>33</v>
      </c>
      <c r="AX228" s="197" t="s">
        <v>87</v>
      </c>
      <c r="AY228" s="199" t="s">
        <v>123</v>
      </c>
    </row>
    <row r="229" spans="2:65" s="24" customFormat="1" ht="16.5" customHeight="1">
      <c r="B229" s="25"/>
      <c r="C229" s="165" t="s">
        <v>252</v>
      </c>
      <c r="D229" s="165" t="s">
        <v>125</v>
      </c>
      <c r="E229" s="166" t="s">
        <v>253</v>
      </c>
      <c r="F229" s="167" t="s">
        <v>254</v>
      </c>
      <c r="G229" s="168" t="s">
        <v>169</v>
      </c>
      <c r="H229" s="169">
        <v>20</v>
      </c>
      <c r="I229" s="170"/>
      <c r="J229" s="171">
        <f>ROUND(I229*H229,2)</f>
        <v>0</v>
      </c>
      <c r="K229" s="167" t="s">
        <v>129</v>
      </c>
      <c r="L229" s="25"/>
      <c r="M229" s="172" t="s">
        <v>1</v>
      </c>
      <c r="N229" s="173" t="s">
        <v>44</v>
      </c>
      <c r="P229" s="174">
        <f>O229*H229</f>
        <v>0</v>
      </c>
      <c r="Q229" s="174">
        <v>0.0001</v>
      </c>
      <c r="R229" s="174">
        <f>Q229*H229</f>
        <v>0.002</v>
      </c>
      <c r="S229" s="174">
        <v>0</v>
      </c>
      <c r="T229" s="175">
        <f>S229*H229</f>
        <v>0</v>
      </c>
      <c r="AR229" s="176" t="s">
        <v>130</v>
      </c>
      <c r="AT229" s="176" t="s">
        <v>125</v>
      </c>
      <c r="AU229" s="176" t="s">
        <v>89</v>
      </c>
      <c r="AY229" s="3" t="s">
        <v>123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3" t="s">
        <v>87</v>
      </c>
      <c r="BK229" s="177">
        <f>ROUND(I229*H229,2)</f>
        <v>0</v>
      </c>
      <c r="BL229" s="3" t="s">
        <v>130</v>
      </c>
      <c r="BM229" s="176" t="s">
        <v>255</v>
      </c>
    </row>
    <row r="230" spans="2:47" s="24" customFormat="1" ht="12.75">
      <c r="B230" s="25"/>
      <c r="D230" s="178" t="s">
        <v>132</v>
      </c>
      <c r="F230" s="179" t="s">
        <v>256</v>
      </c>
      <c r="I230" s="180"/>
      <c r="L230" s="25"/>
      <c r="M230" s="181"/>
      <c r="T230" s="69"/>
      <c r="AT230" s="3" t="s">
        <v>132</v>
      </c>
      <c r="AU230" s="3" t="s">
        <v>89</v>
      </c>
    </row>
    <row r="231" spans="2:51" s="182" customFormat="1" ht="11.25">
      <c r="B231" s="183"/>
      <c r="D231" s="178" t="s">
        <v>134</v>
      </c>
      <c r="E231" s="184" t="s">
        <v>1</v>
      </c>
      <c r="F231" s="185" t="s">
        <v>217</v>
      </c>
      <c r="H231" s="184" t="s">
        <v>1</v>
      </c>
      <c r="I231" s="186"/>
      <c r="L231" s="183"/>
      <c r="M231" s="187"/>
      <c r="T231" s="188"/>
      <c r="AT231" s="184" t="s">
        <v>134</v>
      </c>
      <c r="AU231" s="184" t="s">
        <v>89</v>
      </c>
      <c r="AV231" s="182" t="s">
        <v>87</v>
      </c>
      <c r="AW231" s="182" t="s">
        <v>33</v>
      </c>
      <c r="AX231" s="182" t="s">
        <v>79</v>
      </c>
      <c r="AY231" s="184" t="s">
        <v>123</v>
      </c>
    </row>
    <row r="232" spans="2:51" s="189" customFormat="1" ht="11.25">
      <c r="B232" s="190"/>
      <c r="D232" s="178" t="s">
        <v>134</v>
      </c>
      <c r="E232" s="191" t="s">
        <v>1</v>
      </c>
      <c r="F232" s="192" t="s">
        <v>240</v>
      </c>
      <c r="H232" s="193">
        <v>20</v>
      </c>
      <c r="I232" s="194"/>
      <c r="L232" s="190"/>
      <c r="M232" s="195"/>
      <c r="T232" s="196"/>
      <c r="AT232" s="191" t="s">
        <v>134</v>
      </c>
      <c r="AU232" s="191" t="s">
        <v>89</v>
      </c>
      <c r="AV232" s="189" t="s">
        <v>89</v>
      </c>
      <c r="AW232" s="189" t="s">
        <v>33</v>
      </c>
      <c r="AX232" s="189" t="s">
        <v>79</v>
      </c>
      <c r="AY232" s="191" t="s">
        <v>123</v>
      </c>
    </row>
    <row r="233" spans="2:51" s="197" customFormat="1" ht="11.25">
      <c r="B233" s="198"/>
      <c r="D233" s="178" t="s">
        <v>134</v>
      </c>
      <c r="E233" s="199" t="s">
        <v>1</v>
      </c>
      <c r="F233" s="200" t="s">
        <v>138</v>
      </c>
      <c r="H233" s="201">
        <v>20</v>
      </c>
      <c r="I233" s="202"/>
      <c r="L233" s="198"/>
      <c r="M233" s="203"/>
      <c r="T233" s="204"/>
      <c r="AT233" s="199" t="s">
        <v>134</v>
      </c>
      <c r="AU233" s="199" t="s">
        <v>89</v>
      </c>
      <c r="AV233" s="197" t="s">
        <v>130</v>
      </c>
      <c r="AW233" s="197" t="s">
        <v>33</v>
      </c>
      <c r="AX233" s="197" t="s">
        <v>87</v>
      </c>
      <c r="AY233" s="199" t="s">
        <v>123</v>
      </c>
    </row>
    <row r="234" spans="2:65" s="24" customFormat="1" ht="16.5" customHeight="1">
      <c r="B234" s="25"/>
      <c r="C234" s="165" t="s">
        <v>257</v>
      </c>
      <c r="D234" s="165" t="s">
        <v>125</v>
      </c>
      <c r="E234" s="166" t="s">
        <v>258</v>
      </c>
      <c r="F234" s="167" t="s">
        <v>259</v>
      </c>
      <c r="G234" s="168" t="s">
        <v>128</v>
      </c>
      <c r="H234" s="169">
        <v>1</v>
      </c>
      <c r="I234" s="170"/>
      <c r="J234" s="171">
        <f>ROUND(I234*H234,2)</f>
        <v>0</v>
      </c>
      <c r="K234" s="167" t="s">
        <v>129</v>
      </c>
      <c r="L234" s="25"/>
      <c r="M234" s="172" t="s">
        <v>1</v>
      </c>
      <c r="N234" s="173" t="s">
        <v>44</v>
      </c>
      <c r="P234" s="174">
        <f>O234*H234</f>
        <v>0</v>
      </c>
      <c r="Q234" s="174">
        <v>0.0012</v>
      </c>
      <c r="R234" s="174">
        <f>Q234*H234</f>
        <v>0.0012</v>
      </c>
      <c r="S234" s="174">
        <v>0</v>
      </c>
      <c r="T234" s="175">
        <f>S234*H234</f>
        <v>0</v>
      </c>
      <c r="AR234" s="176" t="s">
        <v>130</v>
      </c>
      <c r="AT234" s="176" t="s">
        <v>125</v>
      </c>
      <c r="AU234" s="176" t="s">
        <v>89</v>
      </c>
      <c r="AY234" s="3" t="s">
        <v>123</v>
      </c>
      <c r="BE234" s="177">
        <f>IF(N234="základní",J234,0)</f>
        <v>0</v>
      </c>
      <c r="BF234" s="177">
        <f>IF(N234="snížená",J234,0)</f>
        <v>0</v>
      </c>
      <c r="BG234" s="177">
        <f>IF(N234="zákl. přenesená",J234,0)</f>
        <v>0</v>
      </c>
      <c r="BH234" s="177">
        <f>IF(N234="sníž. přenesená",J234,0)</f>
        <v>0</v>
      </c>
      <c r="BI234" s="177">
        <f>IF(N234="nulová",J234,0)</f>
        <v>0</v>
      </c>
      <c r="BJ234" s="3" t="s">
        <v>87</v>
      </c>
      <c r="BK234" s="177">
        <f>ROUND(I234*H234,2)</f>
        <v>0</v>
      </c>
      <c r="BL234" s="3" t="s">
        <v>130</v>
      </c>
      <c r="BM234" s="176" t="s">
        <v>260</v>
      </c>
    </row>
    <row r="235" spans="2:47" s="24" customFormat="1" ht="12.75">
      <c r="B235" s="25"/>
      <c r="D235" s="178" t="s">
        <v>132</v>
      </c>
      <c r="F235" s="179" t="s">
        <v>261</v>
      </c>
      <c r="I235" s="180"/>
      <c r="L235" s="25"/>
      <c r="M235" s="181"/>
      <c r="T235" s="69"/>
      <c r="AT235" s="3" t="s">
        <v>132</v>
      </c>
      <c r="AU235" s="3" t="s">
        <v>89</v>
      </c>
    </row>
    <row r="236" spans="2:51" s="182" customFormat="1" ht="11.25">
      <c r="B236" s="183"/>
      <c r="D236" s="178" t="s">
        <v>134</v>
      </c>
      <c r="E236" s="184" t="s">
        <v>1</v>
      </c>
      <c r="F236" s="185" t="s">
        <v>217</v>
      </c>
      <c r="H236" s="184" t="s">
        <v>1</v>
      </c>
      <c r="I236" s="186"/>
      <c r="L236" s="183"/>
      <c r="M236" s="187"/>
      <c r="T236" s="188"/>
      <c r="AT236" s="184" t="s">
        <v>134</v>
      </c>
      <c r="AU236" s="184" t="s">
        <v>89</v>
      </c>
      <c r="AV236" s="182" t="s">
        <v>87</v>
      </c>
      <c r="AW236" s="182" t="s">
        <v>33</v>
      </c>
      <c r="AX236" s="182" t="s">
        <v>79</v>
      </c>
      <c r="AY236" s="184" t="s">
        <v>123</v>
      </c>
    </row>
    <row r="237" spans="2:51" s="189" customFormat="1" ht="11.25">
      <c r="B237" s="190"/>
      <c r="D237" s="178" t="s">
        <v>134</v>
      </c>
      <c r="E237" s="191" t="s">
        <v>1</v>
      </c>
      <c r="F237" s="192" t="s">
        <v>246</v>
      </c>
      <c r="H237" s="193">
        <v>1</v>
      </c>
      <c r="I237" s="194"/>
      <c r="L237" s="190"/>
      <c r="M237" s="195"/>
      <c r="T237" s="196"/>
      <c r="AT237" s="191" t="s">
        <v>134</v>
      </c>
      <c r="AU237" s="191" t="s">
        <v>89</v>
      </c>
      <c r="AV237" s="189" t="s">
        <v>89</v>
      </c>
      <c r="AW237" s="189" t="s">
        <v>33</v>
      </c>
      <c r="AX237" s="189" t="s">
        <v>79</v>
      </c>
      <c r="AY237" s="191" t="s">
        <v>123</v>
      </c>
    </row>
    <row r="238" spans="2:51" s="197" customFormat="1" ht="11.25">
      <c r="B238" s="198"/>
      <c r="D238" s="178" t="s">
        <v>134</v>
      </c>
      <c r="E238" s="199" t="s">
        <v>1</v>
      </c>
      <c r="F238" s="200" t="s">
        <v>138</v>
      </c>
      <c r="H238" s="201">
        <v>1</v>
      </c>
      <c r="I238" s="202"/>
      <c r="L238" s="198"/>
      <c r="M238" s="203"/>
      <c r="T238" s="204"/>
      <c r="AT238" s="199" t="s">
        <v>134</v>
      </c>
      <c r="AU238" s="199" t="s">
        <v>89</v>
      </c>
      <c r="AV238" s="197" t="s">
        <v>130</v>
      </c>
      <c r="AW238" s="197" t="s">
        <v>33</v>
      </c>
      <c r="AX238" s="197" t="s">
        <v>87</v>
      </c>
      <c r="AY238" s="199" t="s">
        <v>123</v>
      </c>
    </row>
    <row r="239" spans="2:65" s="24" customFormat="1" ht="16.5" customHeight="1">
      <c r="B239" s="25"/>
      <c r="C239" s="165" t="s">
        <v>262</v>
      </c>
      <c r="D239" s="165" t="s">
        <v>125</v>
      </c>
      <c r="E239" s="166" t="s">
        <v>263</v>
      </c>
      <c r="F239" s="167" t="s">
        <v>264</v>
      </c>
      <c r="G239" s="168" t="s">
        <v>169</v>
      </c>
      <c r="H239" s="169">
        <v>462.6</v>
      </c>
      <c r="I239" s="170"/>
      <c r="J239" s="171">
        <f>ROUND(I239*H239,2)</f>
        <v>0</v>
      </c>
      <c r="K239" s="167" t="s">
        <v>129</v>
      </c>
      <c r="L239" s="25"/>
      <c r="M239" s="172" t="s">
        <v>1</v>
      </c>
      <c r="N239" s="173" t="s">
        <v>44</v>
      </c>
      <c r="P239" s="174">
        <f>O239*H239</f>
        <v>0</v>
      </c>
      <c r="Q239" s="174">
        <v>0.0002</v>
      </c>
      <c r="R239" s="174">
        <f>Q239*H239</f>
        <v>0.09252</v>
      </c>
      <c r="S239" s="174">
        <v>0</v>
      </c>
      <c r="T239" s="175">
        <f>S239*H239</f>
        <v>0</v>
      </c>
      <c r="AR239" s="176" t="s">
        <v>130</v>
      </c>
      <c r="AT239" s="176" t="s">
        <v>125</v>
      </c>
      <c r="AU239" s="176" t="s">
        <v>89</v>
      </c>
      <c r="AY239" s="3" t="s">
        <v>123</v>
      </c>
      <c r="BE239" s="177">
        <f>IF(N239="základní",J239,0)</f>
        <v>0</v>
      </c>
      <c r="BF239" s="177">
        <f>IF(N239="snížená",J239,0)</f>
        <v>0</v>
      </c>
      <c r="BG239" s="177">
        <f>IF(N239="zákl. přenesená",J239,0)</f>
        <v>0</v>
      </c>
      <c r="BH239" s="177">
        <f>IF(N239="sníž. přenesená",J239,0)</f>
        <v>0</v>
      </c>
      <c r="BI239" s="177">
        <f>IF(N239="nulová",J239,0)</f>
        <v>0</v>
      </c>
      <c r="BJ239" s="3" t="s">
        <v>87</v>
      </c>
      <c r="BK239" s="177">
        <f>ROUND(I239*H239,2)</f>
        <v>0</v>
      </c>
      <c r="BL239" s="3" t="s">
        <v>130</v>
      </c>
      <c r="BM239" s="176" t="s">
        <v>265</v>
      </c>
    </row>
    <row r="240" spans="2:47" s="24" customFormat="1" ht="12.75">
      <c r="B240" s="25"/>
      <c r="D240" s="178" t="s">
        <v>132</v>
      </c>
      <c r="F240" s="179" t="s">
        <v>266</v>
      </c>
      <c r="I240" s="180"/>
      <c r="L240" s="25"/>
      <c r="M240" s="181"/>
      <c r="T240" s="69"/>
      <c r="AT240" s="3" t="s">
        <v>132</v>
      </c>
      <c r="AU240" s="3" t="s">
        <v>89</v>
      </c>
    </row>
    <row r="241" spans="2:51" s="182" customFormat="1" ht="11.25">
      <c r="B241" s="183"/>
      <c r="D241" s="178" t="s">
        <v>134</v>
      </c>
      <c r="E241" s="184" t="s">
        <v>1</v>
      </c>
      <c r="F241" s="185" t="s">
        <v>217</v>
      </c>
      <c r="H241" s="184" t="s">
        <v>1</v>
      </c>
      <c r="I241" s="186"/>
      <c r="L241" s="183"/>
      <c r="M241" s="187"/>
      <c r="T241" s="188"/>
      <c r="AT241" s="184" t="s">
        <v>134</v>
      </c>
      <c r="AU241" s="184" t="s">
        <v>89</v>
      </c>
      <c r="AV241" s="182" t="s">
        <v>87</v>
      </c>
      <c r="AW241" s="182" t="s">
        <v>33</v>
      </c>
      <c r="AX241" s="182" t="s">
        <v>79</v>
      </c>
      <c r="AY241" s="184" t="s">
        <v>123</v>
      </c>
    </row>
    <row r="242" spans="2:51" s="189" customFormat="1" ht="11.25">
      <c r="B242" s="190"/>
      <c r="D242" s="178" t="s">
        <v>134</v>
      </c>
      <c r="E242" s="191" t="s">
        <v>1</v>
      </c>
      <c r="F242" s="192" t="s">
        <v>238</v>
      </c>
      <c r="H242" s="193">
        <v>387</v>
      </c>
      <c r="I242" s="194"/>
      <c r="L242" s="190"/>
      <c r="M242" s="195"/>
      <c r="T242" s="196"/>
      <c r="AT242" s="191" t="s">
        <v>134</v>
      </c>
      <c r="AU242" s="191" t="s">
        <v>89</v>
      </c>
      <c r="AV242" s="189" t="s">
        <v>89</v>
      </c>
      <c r="AW242" s="189" t="s">
        <v>33</v>
      </c>
      <c r="AX242" s="189" t="s">
        <v>79</v>
      </c>
      <c r="AY242" s="191" t="s">
        <v>123</v>
      </c>
    </row>
    <row r="243" spans="2:51" s="189" customFormat="1" ht="11.25">
      <c r="B243" s="190"/>
      <c r="D243" s="178" t="s">
        <v>134</v>
      </c>
      <c r="E243" s="191" t="s">
        <v>1</v>
      </c>
      <c r="F243" s="192" t="s">
        <v>239</v>
      </c>
      <c r="H243" s="193">
        <v>75.6</v>
      </c>
      <c r="I243" s="194"/>
      <c r="L243" s="190"/>
      <c r="M243" s="195"/>
      <c r="T243" s="196"/>
      <c r="AT243" s="191" t="s">
        <v>134</v>
      </c>
      <c r="AU243" s="191" t="s">
        <v>89</v>
      </c>
      <c r="AV243" s="189" t="s">
        <v>89</v>
      </c>
      <c r="AW243" s="189" t="s">
        <v>33</v>
      </c>
      <c r="AX243" s="189" t="s">
        <v>79</v>
      </c>
      <c r="AY243" s="191" t="s">
        <v>123</v>
      </c>
    </row>
    <row r="244" spans="2:51" s="197" customFormat="1" ht="11.25">
      <c r="B244" s="198"/>
      <c r="D244" s="178" t="s">
        <v>134</v>
      </c>
      <c r="E244" s="199" t="s">
        <v>1</v>
      </c>
      <c r="F244" s="200" t="s">
        <v>138</v>
      </c>
      <c r="H244" s="201">
        <v>462.6</v>
      </c>
      <c r="I244" s="202"/>
      <c r="L244" s="198"/>
      <c r="M244" s="203"/>
      <c r="T244" s="204"/>
      <c r="AT244" s="199" t="s">
        <v>134</v>
      </c>
      <c r="AU244" s="199" t="s">
        <v>89</v>
      </c>
      <c r="AV244" s="197" t="s">
        <v>130</v>
      </c>
      <c r="AW244" s="197" t="s">
        <v>33</v>
      </c>
      <c r="AX244" s="197" t="s">
        <v>87</v>
      </c>
      <c r="AY244" s="199" t="s">
        <v>123</v>
      </c>
    </row>
    <row r="245" spans="2:65" s="24" customFormat="1" ht="16.5" customHeight="1">
      <c r="B245" s="25"/>
      <c r="C245" s="165" t="s">
        <v>7</v>
      </c>
      <c r="D245" s="165" t="s">
        <v>125</v>
      </c>
      <c r="E245" s="166" t="s">
        <v>267</v>
      </c>
      <c r="F245" s="167" t="s">
        <v>268</v>
      </c>
      <c r="G245" s="168" t="s">
        <v>169</v>
      </c>
      <c r="H245" s="169">
        <v>20</v>
      </c>
      <c r="I245" s="170"/>
      <c r="J245" s="171">
        <f>ROUND(I245*H245,2)</f>
        <v>0</v>
      </c>
      <c r="K245" s="167" t="s">
        <v>129</v>
      </c>
      <c r="L245" s="25"/>
      <c r="M245" s="172" t="s">
        <v>1</v>
      </c>
      <c r="N245" s="173" t="s">
        <v>44</v>
      </c>
      <c r="P245" s="174">
        <f>O245*H245</f>
        <v>0</v>
      </c>
      <c r="Q245" s="174">
        <v>0.0002</v>
      </c>
      <c r="R245" s="174">
        <f>Q245*H245</f>
        <v>0.004</v>
      </c>
      <c r="S245" s="174">
        <v>0</v>
      </c>
      <c r="T245" s="175">
        <f>S245*H245</f>
        <v>0</v>
      </c>
      <c r="AR245" s="176" t="s">
        <v>130</v>
      </c>
      <c r="AT245" s="176" t="s">
        <v>125</v>
      </c>
      <c r="AU245" s="176" t="s">
        <v>89</v>
      </c>
      <c r="AY245" s="3" t="s">
        <v>123</v>
      </c>
      <c r="BE245" s="177">
        <f>IF(N245="základní",J245,0)</f>
        <v>0</v>
      </c>
      <c r="BF245" s="177">
        <f>IF(N245="snížená",J245,0)</f>
        <v>0</v>
      </c>
      <c r="BG245" s="177">
        <f>IF(N245="zákl. přenesená",J245,0)</f>
        <v>0</v>
      </c>
      <c r="BH245" s="177">
        <f>IF(N245="sníž. přenesená",J245,0)</f>
        <v>0</v>
      </c>
      <c r="BI245" s="177">
        <f>IF(N245="nulová",J245,0)</f>
        <v>0</v>
      </c>
      <c r="BJ245" s="3" t="s">
        <v>87</v>
      </c>
      <c r="BK245" s="177">
        <f>ROUND(I245*H245,2)</f>
        <v>0</v>
      </c>
      <c r="BL245" s="3" t="s">
        <v>130</v>
      </c>
      <c r="BM245" s="176" t="s">
        <v>269</v>
      </c>
    </row>
    <row r="246" spans="2:47" s="24" customFormat="1" ht="12.75">
      <c r="B246" s="25"/>
      <c r="D246" s="178" t="s">
        <v>132</v>
      </c>
      <c r="F246" s="179" t="s">
        <v>270</v>
      </c>
      <c r="I246" s="180"/>
      <c r="L246" s="25"/>
      <c r="M246" s="181"/>
      <c r="T246" s="69"/>
      <c r="AT246" s="3" t="s">
        <v>132</v>
      </c>
      <c r="AU246" s="3" t="s">
        <v>89</v>
      </c>
    </row>
    <row r="247" spans="2:51" s="182" customFormat="1" ht="11.25">
      <c r="B247" s="183"/>
      <c r="D247" s="178" t="s">
        <v>134</v>
      </c>
      <c r="E247" s="184" t="s">
        <v>1</v>
      </c>
      <c r="F247" s="185" t="s">
        <v>217</v>
      </c>
      <c r="H247" s="184" t="s">
        <v>1</v>
      </c>
      <c r="I247" s="186"/>
      <c r="L247" s="183"/>
      <c r="M247" s="187"/>
      <c r="T247" s="188"/>
      <c r="AT247" s="184" t="s">
        <v>134</v>
      </c>
      <c r="AU247" s="184" t="s">
        <v>89</v>
      </c>
      <c r="AV247" s="182" t="s">
        <v>87</v>
      </c>
      <c r="AW247" s="182" t="s">
        <v>33</v>
      </c>
      <c r="AX247" s="182" t="s">
        <v>79</v>
      </c>
      <c r="AY247" s="184" t="s">
        <v>123</v>
      </c>
    </row>
    <row r="248" spans="2:51" s="189" customFormat="1" ht="11.25">
      <c r="B248" s="190"/>
      <c r="D248" s="178" t="s">
        <v>134</v>
      </c>
      <c r="E248" s="191" t="s">
        <v>1</v>
      </c>
      <c r="F248" s="192" t="s">
        <v>240</v>
      </c>
      <c r="H248" s="193">
        <v>20</v>
      </c>
      <c r="I248" s="194"/>
      <c r="L248" s="190"/>
      <c r="M248" s="195"/>
      <c r="T248" s="196"/>
      <c r="AT248" s="191" t="s">
        <v>134</v>
      </c>
      <c r="AU248" s="191" t="s">
        <v>89</v>
      </c>
      <c r="AV248" s="189" t="s">
        <v>89</v>
      </c>
      <c r="AW248" s="189" t="s">
        <v>33</v>
      </c>
      <c r="AX248" s="189" t="s">
        <v>79</v>
      </c>
      <c r="AY248" s="191" t="s">
        <v>123</v>
      </c>
    </row>
    <row r="249" spans="2:51" s="197" customFormat="1" ht="11.25">
      <c r="B249" s="198"/>
      <c r="D249" s="178" t="s">
        <v>134</v>
      </c>
      <c r="E249" s="199" t="s">
        <v>1</v>
      </c>
      <c r="F249" s="200" t="s">
        <v>138</v>
      </c>
      <c r="H249" s="201">
        <v>20</v>
      </c>
      <c r="I249" s="202"/>
      <c r="L249" s="198"/>
      <c r="M249" s="203"/>
      <c r="T249" s="204"/>
      <c r="AT249" s="199" t="s">
        <v>134</v>
      </c>
      <c r="AU249" s="199" t="s">
        <v>89</v>
      </c>
      <c r="AV249" s="197" t="s">
        <v>130</v>
      </c>
      <c r="AW249" s="197" t="s">
        <v>33</v>
      </c>
      <c r="AX249" s="197" t="s">
        <v>87</v>
      </c>
      <c r="AY249" s="199" t="s">
        <v>123</v>
      </c>
    </row>
    <row r="250" spans="2:65" s="24" customFormat="1" ht="16.5" customHeight="1">
      <c r="B250" s="25"/>
      <c r="C250" s="165" t="s">
        <v>271</v>
      </c>
      <c r="D250" s="165" t="s">
        <v>125</v>
      </c>
      <c r="E250" s="166" t="s">
        <v>272</v>
      </c>
      <c r="F250" s="167" t="s">
        <v>273</v>
      </c>
      <c r="G250" s="168" t="s">
        <v>128</v>
      </c>
      <c r="H250" s="169">
        <v>1</v>
      </c>
      <c r="I250" s="170"/>
      <c r="J250" s="171">
        <f>ROUND(I250*H250,2)</f>
        <v>0</v>
      </c>
      <c r="K250" s="167" t="s">
        <v>129</v>
      </c>
      <c r="L250" s="25"/>
      <c r="M250" s="172" t="s">
        <v>1</v>
      </c>
      <c r="N250" s="173" t="s">
        <v>44</v>
      </c>
      <c r="P250" s="174">
        <f>O250*H250</f>
        <v>0</v>
      </c>
      <c r="Q250" s="174">
        <v>0.0016</v>
      </c>
      <c r="R250" s="174">
        <f>Q250*H250</f>
        <v>0.0016</v>
      </c>
      <c r="S250" s="174">
        <v>0</v>
      </c>
      <c r="T250" s="175">
        <f>S250*H250</f>
        <v>0</v>
      </c>
      <c r="AR250" s="176" t="s">
        <v>130</v>
      </c>
      <c r="AT250" s="176" t="s">
        <v>125</v>
      </c>
      <c r="AU250" s="176" t="s">
        <v>89</v>
      </c>
      <c r="AY250" s="3" t="s">
        <v>123</v>
      </c>
      <c r="BE250" s="177">
        <f>IF(N250="základní",J250,0)</f>
        <v>0</v>
      </c>
      <c r="BF250" s="177">
        <f>IF(N250="snížená",J250,0)</f>
        <v>0</v>
      </c>
      <c r="BG250" s="177">
        <f>IF(N250="zákl. přenesená",J250,0)</f>
        <v>0</v>
      </c>
      <c r="BH250" s="177">
        <f>IF(N250="sníž. přenesená",J250,0)</f>
        <v>0</v>
      </c>
      <c r="BI250" s="177">
        <f>IF(N250="nulová",J250,0)</f>
        <v>0</v>
      </c>
      <c r="BJ250" s="3" t="s">
        <v>87</v>
      </c>
      <c r="BK250" s="177">
        <f>ROUND(I250*H250,2)</f>
        <v>0</v>
      </c>
      <c r="BL250" s="3" t="s">
        <v>130</v>
      </c>
      <c r="BM250" s="176" t="s">
        <v>274</v>
      </c>
    </row>
    <row r="251" spans="2:47" s="24" customFormat="1" ht="12.75">
      <c r="B251" s="25"/>
      <c r="D251" s="178" t="s">
        <v>132</v>
      </c>
      <c r="F251" s="179" t="s">
        <v>275</v>
      </c>
      <c r="I251" s="180"/>
      <c r="L251" s="25"/>
      <c r="M251" s="181"/>
      <c r="T251" s="69"/>
      <c r="AT251" s="3" t="s">
        <v>132</v>
      </c>
      <c r="AU251" s="3" t="s">
        <v>89</v>
      </c>
    </row>
    <row r="252" spans="2:51" s="182" customFormat="1" ht="11.25">
      <c r="B252" s="183"/>
      <c r="D252" s="178" t="s">
        <v>134</v>
      </c>
      <c r="E252" s="184" t="s">
        <v>1</v>
      </c>
      <c r="F252" s="185" t="s">
        <v>217</v>
      </c>
      <c r="H252" s="184" t="s">
        <v>1</v>
      </c>
      <c r="I252" s="186"/>
      <c r="L252" s="183"/>
      <c r="M252" s="187"/>
      <c r="T252" s="188"/>
      <c r="AT252" s="184" t="s">
        <v>134</v>
      </c>
      <c r="AU252" s="184" t="s">
        <v>89</v>
      </c>
      <c r="AV252" s="182" t="s">
        <v>87</v>
      </c>
      <c r="AW252" s="182" t="s">
        <v>33</v>
      </c>
      <c r="AX252" s="182" t="s">
        <v>79</v>
      </c>
      <c r="AY252" s="184" t="s">
        <v>123</v>
      </c>
    </row>
    <row r="253" spans="2:51" s="189" customFormat="1" ht="11.25">
      <c r="B253" s="190"/>
      <c r="D253" s="178" t="s">
        <v>134</v>
      </c>
      <c r="E253" s="191" t="s">
        <v>1</v>
      </c>
      <c r="F253" s="192" t="s">
        <v>246</v>
      </c>
      <c r="H253" s="193">
        <v>1</v>
      </c>
      <c r="I253" s="194"/>
      <c r="L253" s="190"/>
      <c r="M253" s="195"/>
      <c r="T253" s="196"/>
      <c r="AT253" s="191" t="s">
        <v>134</v>
      </c>
      <c r="AU253" s="191" t="s">
        <v>89</v>
      </c>
      <c r="AV253" s="189" t="s">
        <v>89</v>
      </c>
      <c r="AW253" s="189" t="s">
        <v>33</v>
      </c>
      <c r="AX253" s="189" t="s">
        <v>79</v>
      </c>
      <c r="AY253" s="191" t="s">
        <v>123</v>
      </c>
    </row>
    <row r="254" spans="2:51" s="197" customFormat="1" ht="11.25">
      <c r="B254" s="198"/>
      <c r="D254" s="178" t="s">
        <v>134</v>
      </c>
      <c r="E254" s="199" t="s">
        <v>1</v>
      </c>
      <c r="F254" s="200" t="s">
        <v>138</v>
      </c>
      <c r="H254" s="201">
        <v>1</v>
      </c>
      <c r="I254" s="202"/>
      <c r="L254" s="198"/>
      <c r="M254" s="203"/>
      <c r="T254" s="204"/>
      <c r="AT254" s="199" t="s">
        <v>134</v>
      </c>
      <c r="AU254" s="199" t="s">
        <v>89</v>
      </c>
      <c r="AV254" s="197" t="s">
        <v>130</v>
      </c>
      <c r="AW254" s="197" t="s">
        <v>33</v>
      </c>
      <c r="AX254" s="197" t="s">
        <v>87</v>
      </c>
      <c r="AY254" s="199" t="s">
        <v>123</v>
      </c>
    </row>
    <row r="255" spans="2:65" s="24" customFormat="1" ht="16.5" customHeight="1">
      <c r="B255" s="25"/>
      <c r="C255" s="165" t="s">
        <v>276</v>
      </c>
      <c r="D255" s="165" t="s">
        <v>125</v>
      </c>
      <c r="E255" s="166" t="s">
        <v>277</v>
      </c>
      <c r="F255" s="167" t="s">
        <v>278</v>
      </c>
      <c r="G255" s="168" t="s">
        <v>169</v>
      </c>
      <c r="H255" s="169">
        <v>333.5</v>
      </c>
      <c r="I255" s="170"/>
      <c r="J255" s="171">
        <f>ROUND(I255*H255,2)</f>
        <v>0</v>
      </c>
      <c r="K255" s="167" t="s">
        <v>129</v>
      </c>
      <c r="L255" s="25"/>
      <c r="M255" s="172" t="s">
        <v>1</v>
      </c>
      <c r="N255" s="173" t="s">
        <v>44</v>
      </c>
      <c r="P255" s="174">
        <f>O255*H255</f>
        <v>0</v>
      </c>
      <c r="Q255" s="174">
        <v>0.1554</v>
      </c>
      <c r="R255" s="174">
        <f>Q255*H255</f>
        <v>51.825900000000004</v>
      </c>
      <c r="S255" s="174">
        <v>0</v>
      </c>
      <c r="T255" s="175">
        <f>S255*H255</f>
        <v>0</v>
      </c>
      <c r="AR255" s="176" t="s">
        <v>130</v>
      </c>
      <c r="AT255" s="176" t="s">
        <v>125</v>
      </c>
      <c r="AU255" s="176" t="s">
        <v>89</v>
      </c>
      <c r="AY255" s="3" t="s">
        <v>123</v>
      </c>
      <c r="BE255" s="177">
        <f>IF(N255="základní",J255,0)</f>
        <v>0</v>
      </c>
      <c r="BF255" s="177">
        <f>IF(N255="snížená",J255,0)</f>
        <v>0</v>
      </c>
      <c r="BG255" s="177">
        <f>IF(N255="zákl. přenesená",J255,0)</f>
        <v>0</v>
      </c>
      <c r="BH255" s="177">
        <f>IF(N255="sníž. přenesená",J255,0)</f>
        <v>0</v>
      </c>
      <c r="BI255" s="177">
        <f>IF(N255="nulová",J255,0)</f>
        <v>0</v>
      </c>
      <c r="BJ255" s="3" t="s">
        <v>87</v>
      </c>
      <c r="BK255" s="177">
        <f>ROUND(I255*H255,2)</f>
        <v>0</v>
      </c>
      <c r="BL255" s="3" t="s">
        <v>130</v>
      </c>
      <c r="BM255" s="176" t="s">
        <v>279</v>
      </c>
    </row>
    <row r="256" spans="2:47" s="24" customFormat="1" ht="19.5">
      <c r="B256" s="25"/>
      <c r="D256" s="178" t="s">
        <v>132</v>
      </c>
      <c r="F256" s="179" t="s">
        <v>280</v>
      </c>
      <c r="I256" s="180"/>
      <c r="L256" s="25"/>
      <c r="M256" s="181"/>
      <c r="T256" s="69"/>
      <c r="AT256" s="3" t="s">
        <v>132</v>
      </c>
      <c r="AU256" s="3" t="s">
        <v>89</v>
      </c>
    </row>
    <row r="257" spans="2:51" s="182" customFormat="1" ht="11.25">
      <c r="B257" s="183"/>
      <c r="D257" s="178" t="s">
        <v>134</v>
      </c>
      <c r="E257" s="184" t="s">
        <v>1</v>
      </c>
      <c r="F257" s="185" t="s">
        <v>281</v>
      </c>
      <c r="H257" s="184" t="s">
        <v>1</v>
      </c>
      <c r="I257" s="186"/>
      <c r="L257" s="183"/>
      <c r="M257" s="187"/>
      <c r="T257" s="188"/>
      <c r="AT257" s="184" t="s">
        <v>134</v>
      </c>
      <c r="AU257" s="184" t="s">
        <v>89</v>
      </c>
      <c r="AV257" s="182" t="s">
        <v>87</v>
      </c>
      <c r="AW257" s="182" t="s">
        <v>33</v>
      </c>
      <c r="AX257" s="182" t="s">
        <v>79</v>
      </c>
      <c r="AY257" s="184" t="s">
        <v>123</v>
      </c>
    </row>
    <row r="258" spans="2:51" s="189" customFormat="1" ht="11.25">
      <c r="B258" s="190"/>
      <c r="D258" s="178" t="s">
        <v>134</v>
      </c>
      <c r="E258" s="191" t="s">
        <v>1</v>
      </c>
      <c r="F258" s="192" t="s">
        <v>172</v>
      </c>
      <c r="H258" s="193">
        <v>281.5</v>
      </c>
      <c r="I258" s="194"/>
      <c r="L258" s="190"/>
      <c r="M258" s="195"/>
      <c r="T258" s="196"/>
      <c r="AT258" s="191" t="s">
        <v>134</v>
      </c>
      <c r="AU258" s="191" t="s">
        <v>89</v>
      </c>
      <c r="AV258" s="189" t="s">
        <v>89</v>
      </c>
      <c r="AW258" s="189" t="s">
        <v>33</v>
      </c>
      <c r="AX258" s="189" t="s">
        <v>79</v>
      </c>
      <c r="AY258" s="191" t="s">
        <v>123</v>
      </c>
    </row>
    <row r="259" spans="2:51" s="189" customFormat="1" ht="11.25">
      <c r="B259" s="190"/>
      <c r="D259" s="178" t="s">
        <v>134</v>
      </c>
      <c r="E259" s="191" t="s">
        <v>1</v>
      </c>
      <c r="F259" s="192" t="s">
        <v>282</v>
      </c>
      <c r="H259" s="193">
        <v>52</v>
      </c>
      <c r="I259" s="194"/>
      <c r="L259" s="190"/>
      <c r="M259" s="195"/>
      <c r="T259" s="196"/>
      <c r="AT259" s="191" t="s">
        <v>134</v>
      </c>
      <c r="AU259" s="191" t="s">
        <v>89</v>
      </c>
      <c r="AV259" s="189" t="s">
        <v>89</v>
      </c>
      <c r="AW259" s="189" t="s">
        <v>33</v>
      </c>
      <c r="AX259" s="189" t="s">
        <v>79</v>
      </c>
      <c r="AY259" s="191" t="s">
        <v>123</v>
      </c>
    </row>
    <row r="260" spans="2:51" s="197" customFormat="1" ht="11.25">
      <c r="B260" s="198"/>
      <c r="D260" s="178" t="s">
        <v>134</v>
      </c>
      <c r="E260" s="199" t="s">
        <v>1</v>
      </c>
      <c r="F260" s="200" t="s">
        <v>138</v>
      </c>
      <c r="H260" s="201">
        <v>333.5</v>
      </c>
      <c r="I260" s="202"/>
      <c r="L260" s="198"/>
      <c r="M260" s="203"/>
      <c r="T260" s="204"/>
      <c r="AT260" s="199" t="s">
        <v>134</v>
      </c>
      <c r="AU260" s="199" t="s">
        <v>89</v>
      </c>
      <c r="AV260" s="197" t="s">
        <v>130</v>
      </c>
      <c r="AW260" s="197" t="s">
        <v>33</v>
      </c>
      <c r="AX260" s="197" t="s">
        <v>87</v>
      </c>
      <c r="AY260" s="199" t="s">
        <v>123</v>
      </c>
    </row>
    <row r="261" spans="2:65" s="24" customFormat="1" ht="16.5" customHeight="1">
      <c r="B261" s="25"/>
      <c r="C261" s="205" t="s">
        <v>283</v>
      </c>
      <c r="D261" s="205" t="s">
        <v>284</v>
      </c>
      <c r="E261" s="206" t="s">
        <v>285</v>
      </c>
      <c r="F261" s="207" t="s">
        <v>286</v>
      </c>
      <c r="G261" s="208" t="s">
        <v>169</v>
      </c>
      <c r="H261" s="209">
        <v>346.973</v>
      </c>
      <c r="I261" s="210"/>
      <c r="J261" s="211">
        <f>ROUND(I261*H261,2)</f>
        <v>0</v>
      </c>
      <c r="K261" s="207" t="s">
        <v>129</v>
      </c>
      <c r="L261" s="212"/>
      <c r="M261" s="213" t="s">
        <v>1</v>
      </c>
      <c r="N261" s="214" t="s">
        <v>44</v>
      </c>
      <c r="P261" s="174">
        <f>O261*H261</f>
        <v>0</v>
      </c>
      <c r="Q261" s="174">
        <v>0.08</v>
      </c>
      <c r="R261" s="174">
        <f>Q261*H261</f>
        <v>27.75784</v>
      </c>
      <c r="S261" s="174">
        <v>0</v>
      </c>
      <c r="T261" s="175">
        <f>S261*H261</f>
        <v>0</v>
      </c>
      <c r="AR261" s="176" t="s">
        <v>182</v>
      </c>
      <c r="AT261" s="176" t="s">
        <v>284</v>
      </c>
      <c r="AU261" s="176" t="s">
        <v>89</v>
      </c>
      <c r="AY261" s="3" t="s">
        <v>123</v>
      </c>
      <c r="BE261" s="177">
        <f>IF(N261="základní",J261,0)</f>
        <v>0</v>
      </c>
      <c r="BF261" s="177">
        <f>IF(N261="snížená",J261,0)</f>
        <v>0</v>
      </c>
      <c r="BG261" s="177">
        <f>IF(N261="zákl. přenesená",J261,0)</f>
        <v>0</v>
      </c>
      <c r="BH261" s="177">
        <f>IF(N261="sníž. přenesená",J261,0)</f>
        <v>0</v>
      </c>
      <c r="BI261" s="177">
        <f>IF(N261="nulová",J261,0)</f>
        <v>0</v>
      </c>
      <c r="BJ261" s="3" t="s">
        <v>87</v>
      </c>
      <c r="BK261" s="177">
        <f>ROUND(I261*H261,2)</f>
        <v>0</v>
      </c>
      <c r="BL261" s="3" t="s">
        <v>130</v>
      </c>
      <c r="BM261" s="176" t="s">
        <v>287</v>
      </c>
    </row>
    <row r="262" spans="2:47" s="24" customFormat="1" ht="12.75">
      <c r="B262" s="25"/>
      <c r="D262" s="178" t="s">
        <v>132</v>
      </c>
      <c r="F262" s="179" t="s">
        <v>286</v>
      </c>
      <c r="I262" s="180"/>
      <c r="L262" s="25"/>
      <c r="M262" s="181"/>
      <c r="T262" s="69"/>
      <c r="AT262" s="3" t="s">
        <v>132</v>
      </c>
      <c r="AU262" s="3" t="s">
        <v>89</v>
      </c>
    </row>
    <row r="263" spans="2:51" s="189" customFormat="1" ht="11.25">
      <c r="B263" s="190"/>
      <c r="D263" s="178" t="s">
        <v>134</v>
      </c>
      <c r="E263" s="191" t="s">
        <v>1</v>
      </c>
      <c r="F263" s="192" t="s">
        <v>288</v>
      </c>
      <c r="H263" s="193">
        <v>340.17</v>
      </c>
      <c r="I263" s="194"/>
      <c r="L263" s="190"/>
      <c r="M263" s="195"/>
      <c r="T263" s="196"/>
      <c r="AT263" s="191" t="s">
        <v>134</v>
      </c>
      <c r="AU263" s="191" t="s">
        <v>89</v>
      </c>
      <c r="AV263" s="189" t="s">
        <v>89</v>
      </c>
      <c r="AW263" s="189" t="s">
        <v>33</v>
      </c>
      <c r="AX263" s="189" t="s">
        <v>87</v>
      </c>
      <c r="AY263" s="191" t="s">
        <v>123</v>
      </c>
    </row>
    <row r="264" spans="2:51" s="189" customFormat="1" ht="11.25">
      <c r="B264" s="190"/>
      <c r="D264" s="178" t="s">
        <v>134</v>
      </c>
      <c r="F264" s="192" t="s">
        <v>289</v>
      </c>
      <c r="H264" s="193">
        <v>346.973</v>
      </c>
      <c r="I264" s="194"/>
      <c r="L264" s="190"/>
      <c r="M264" s="195"/>
      <c r="T264" s="196"/>
      <c r="AT264" s="191" t="s">
        <v>134</v>
      </c>
      <c r="AU264" s="191" t="s">
        <v>89</v>
      </c>
      <c r="AV264" s="189" t="s">
        <v>89</v>
      </c>
      <c r="AW264" s="189" t="s">
        <v>4</v>
      </c>
      <c r="AX264" s="189" t="s">
        <v>87</v>
      </c>
      <c r="AY264" s="191" t="s">
        <v>123</v>
      </c>
    </row>
    <row r="265" spans="2:65" s="24" customFormat="1" ht="16.5" customHeight="1">
      <c r="B265" s="25"/>
      <c r="C265" s="165" t="s">
        <v>290</v>
      </c>
      <c r="D265" s="165" t="s">
        <v>125</v>
      </c>
      <c r="E265" s="166" t="s">
        <v>291</v>
      </c>
      <c r="F265" s="167" t="s">
        <v>292</v>
      </c>
      <c r="G265" s="168" t="s">
        <v>293</v>
      </c>
      <c r="H265" s="169">
        <v>3.335</v>
      </c>
      <c r="I265" s="170"/>
      <c r="J265" s="171">
        <f>ROUND(I265*H265,2)</f>
        <v>0</v>
      </c>
      <c r="K265" s="167" t="s">
        <v>129</v>
      </c>
      <c r="L265" s="25"/>
      <c r="M265" s="172" t="s">
        <v>1</v>
      </c>
      <c r="N265" s="173" t="s">
        <v>44</v>
      </c>
      <c r="P265" s="174">
        <f>O265*H265</f>
        <v>0</v>
      </c>
      <c r="Q265" s="174">
        <v>2.25634</v>
      </c>
      <c r="R265" s="174">
        <f>Q265*H265</f>
        <v>7.5248938999999995</v>
      </c>
      <c r="S265" s="174">
        <v>0</v>
      </c>
      <c r="T265" s="175">
        <f>S265*H265</f>
        <v>0</v>
      </c>
      <c r="AR265" s="176" t="s">
        <v>130</v>
      </c>
      <c r="AT265" s="176" t="s">
        <v>125</v>
      </c>
      <c r="AU265" s="176" t="s">
        <v>89</v>
      </c>
      <c r="AY265" s="3" t="s">
        <v>123</v>
      </c>
      <c r="BE265" s="177">
        <f>IF(N265="základní",J265,0)</f>
        <v>0</v>
      </c>
      <c r="BF265" s="177">
        <f>IF(N265="snížená",J265,0)</f>
        <v>0</v>
      </c>
      <c r="BG265" s="177">
        <f>IF(N265="zákl. přenesená",J265,0)</f>
        <v>0</v>
      </c>
      <c r="BH265" s="177">
        <f>IF(N265="sníž. přenesená",J265,0)</f>
        <v>0</v>
      </c>
      <c r="BI265" s="177">
        <f>IF(N265="nulová",J265,0)</f>
        <v>0</v>
      </c>
      <c r="BJ265" s="3" t="s">
        <v>87</v>
      </c>
      <c r="BK265" s="177">
        <f>ROUND(I265*H265,2)</f>
        <v>0</v>
      </c>
      <c r="BL265" s="3" t="s">
        <v>130</v>
      </c>
      <c r="BM265" s="176" t="s">
        <v>294</v>
      </c>
    </row>
    <row r="266" spans="2:47" s="24" customFormat="1" ht="12.75">
      <c r="B266" s="25"/>
      <c r="D266" s="178" t="s">
        <v>132</v>
      </c>
      <c r="F266" s="179" t="s">
        <v>295</v>
      </c>
      <c r="I266" s="180"/>
      <c r="L266" s="25"/>
      <c r="M266" s="181"/>
      <c r="T266" s="69"/>
      <c r="AT266" s="3" t="s">
        <v>132</v>
      </c>
      <c r="AU266" s="3" t="s">
        <v>89</v>
      </c>
    </row>
    <row r="267" spans="2:51" s="182" customFormat="1" ht="11.25">
      <c r="B267" s="183"/>
      <c r="D267" s="178" t="s">
        <v>134</v>
      </c>
      <c r="E267" s="184" t="s">
        <v>1</v>
      </c>
      <c r="F267" s="185" t="s">
        <v>296</v>
      </c>
      <c r="H267" s="184" t="s">
        <v>1</v>
      </c>
      <c r="I267" s="186"/>
      <c r="L267" s="183"/>
      <c r="M267" s="187"/>
      <c r="T267" s="188"/>
      <c r="AT267" s="184" t="s">
        <v>134</v>
      </c>
      <c r="AU267" s="184" t="s">
        <v>89</v>
      </c>
      <c r="AV267" s="182" t="s">
        <v>87</v>
      </c>
      <c r="AW267" s="182" t="s">
        <v>33</v>
      </c>
      <c r="AX267" s="182" t="s">
        <v>79</v>
      </c>
      <c r="AY267" s="184" t="s">
        <v>123</v>
      </c>
    </row>
    <row r="268" spans="2:51" s="189" customFormat="1" ht="11.25">
      <c r="B268" s="190"/>
      <c r="D268" s="178" t="s">
        <v>134</v>
      </c>
      <c r="E268" s="191" t="s">
        <v>1</v>
      </c>
      <c r="F268" s="192" t="s">
        <v>297</v>
      </c>
      <c r="H268" s="193">
        <v>2.815</v>
      </c>
      <c r="I268" s="194"/>
      <c r="L268" s="190"/>
      <c r="M268" s="195"/>
      <c r="T268" s="196"/>
      <c r="AT268" s="191" t="s">
        <v>134</v>
      </c>
      <c r="AU268" s="191" t="s">
        <v>89</v>
      </c>
      <c r="AV268" s="189" t="s">
        <v>89</v>
      </c>
      <c r="AW268" s="189" t="s">
        <v>33</v>
      </c>
      <c r="AX268" s="189" t="s">
        <v>79</v>
      </c>
      <c r="AY268" s="191" t="s">
        <v>123</v>
      </c>
    </row>
    <row r="269" spans="2:51" s="189" customFormat="1" ht="11.25">
      <c r="B269" s="190"/>
      <c r="D269" s="178" t="s">
        <v>134</v>
      </c>
      <c r="E269" s="191" t="s">
        <v>1</v>
      </c>
      <c r="F269" s="192" t="s">
        <v>298</v>
      </c>
      <c r="H269" s="193">
        <v>0.52</v>
      </c>
      <c r="I269" s="194"/>
      <c r="L269" s="190"/>
      <c r="M269" s="195"/>
      <c r="T269" s="196"/>
      <c r="AT269" s="191" t="s">
        <v>134</v>
      </c>
      <c r="AU269" s="191" t="s">
        <v>89</v>
      </c>
      <c r="AV269" s="189" t="s">
        <v>89</v>
      </c>
      <c r="AW269" s="189" t="s">
        <v>33</v>
      </c>
      <c r="AX269" s="189" t="s">
        <v>79</v>
      </c>
      <c r="AY269" s="191" t="s">
        <v>123</v>
      </c>
    </row>
    <row r="270" spans="2:51" s="197" customFormat="1" ht="11.25">
      <c r="B270" s="198"/>
      <c r="D270" s="178" t="s">
        <v>134</v>
      </c>
      <c r="E270" s="199" t="s">
        <v>1</v>
      </c>
      <c r="F270" s="200" t="s">
        <v>138</v>
      </c>
      <c r="H270" s="201">
        <v>3.335</v>
      </c>
      <c r="I270" s="202"/>
      <c r="L270" s="198"/>
      <c r="M270" s="203"/>
      <c r="T270" s="204"/>
      <c r="AT270" s="199" t="s">
        <v>134</v>
      </c>
      <c r="AU270" s="199" t="s">
        <v>89</v>
      </c>
      <c r="AV270" s="197" t="s">
        <v>130</v>
      </c>
      <c r="AW270" s="197" t="s">
        <v>33</v>
      </c>
      <c r="AX270" s="197" t="s">
        <v>87</v>
      </c>
      <c r="AY270" s="199" t="s">
        <v>123</v>
      </c>
    </row>
    <row r="271" spans="2:65" s="24" customFormat="1" ht="16.5" customHeight="1">
      <c r="B271" s="25"/>
      <c r="C271" s="165" t="s">
        <v>299</v>
      </c>
      <c r="D271" s="165" t="s">
        <v>125</v>
      </c>
      <c r="E271" s="166" t="s">
        <v>300</v>
      </c>
      <c r="F271" s="167" t="s">
        <v>301</v>
      </c>
      <c r="G271" s="168" t="s">
        <v>169</v>
      </c>
      <c r="H271" s="169">
        <v>37.6</v>
      </c>
      <c r="I271" s="170"/>
      <c r="J271" s="171">
        <f>ROUND(I271*H271,2)</f>
        <v>0</v>
      </c>
      <c r="K271" s="167" t="s">
        <v>129</v>
      </c>
      <c r="L271" s="25"/>
      <c r="M271" s="172" t="s">
        <v>1</v>
      </c>
      <c r="N271" s="173" t="s">
        <v>44</v>
      </c>
      <c r="P271" s="174">
        <f>O271*H271</f>
        <v>0</v>
      </c>
      <c r="Q271" s="174">
        <v>0</v>
      </c>
      <c r="R271" s="174">
        <f>Q271*H271</f>
        <v>0</v>
      </c>
      <c r="S271" s="174">
        <v>0</v>
      </c>
      <c r="T271" s="175">
        <f>S271*H271</f>
        <v>0</v>
      </c>
      <c r="AR271" s="176" t="s">
        <v>130</v>
      </c>
      <c r="AT271" s="176" t="s">
        <v>125</v>
      </c>
      <c r="AU271" s="176" t="s">
        <v>89</v>
      </c>
      <c r="AY271" s="3" t="s">
        <v>123</v>
      </c>
      <c r="BE271" s="177">
        <f>IF(N271="základní",J271,0)</f>
        <v>0</v>
      </c>
      <c r="BF271" s="177">
        <f>IF(N271="snížená",J271,0)</f>
        <v>0</v>
      </c>
      <c r="BG271" s="177">
        <f>IF(N271="zákl. přenesená",J271,0)</f>
        <v>0</v>
      </c>
      <c r="BH271" s="177">
        <f>IF(N271="sníž. přenesená",J271,0)</f>
        <v>0</v>
      </c>
      <c r="BI271" s="177">
        <f>IF(N271="nulová",J271,0)</f>
        <v>0</v>
      </c>
      <c r="BJ271" s="3" t="s">
        <v>87</v>
      </c>
      <c r="BK271" s="177">
        <f>ROUND(I271*H271,2)</f>
        <v>0</v>
      </c>
      <c r="BL271" s="3" t="s">
        <v>130</v>
      </c>
      <c r="BM271" s="176" t="s">
        <v>302</v>
      </c>
    </row>
    <row r="272" spans="2:47" s="24" customFormat="1" ht="12.75">
      <c r="B272" s="25"/>
      <c r="D272" s="178" t="s">
        <v>132</v>
      </c>
      <c r="F272" s="179" t="s">
        <v>303</v>
      </c>
      <c r="I272" s="180"/>
      <c r="L272" s="25"/>
      <c r="M272" s="181"/>
      <c r="T272" s="69"/>
      <c r="AT272" s="3" t="s">
        <v>132</v>
      </c>
      <c r="AU272" s="3" t="s">
        <v>89</v>
      </c>
    </row>
    <row r="273" spans="2:51" s="182" customFormat="1" ht="11.25">
      <c r="B273" s="183"/>
      <c r="D273" s="178" t="s">
        <v>134</v>
      </c>
      <c r="E273" s="184" t="s">
        <v>1</v>
      </c>
      <c r="F273" s="185" t="s">
        <v>135</v>
      </c>
      <c r="H273" s="184" t="s">
        <v>1</v>
      </c>
      <c r="I273" s="186"/>
      <c r="L273" s="183"/>
      <c r="M273" s="187"/>
      <c r="T273" s="188"/>
      <c r="AT273" s="184" t="s">
        <v>134</v>
      </c>
      <c r="AU273" s="184" t="s">
        <v>89</v>
      </c>
      <c r="AV273" s="182" t="s">
        <v>87</v>
      </c>
      <c r="AW273" s="182" t="s">
        <v>33</v>
      </c>
      <c r="AX273" s="182" t="s">
        <v>79</v>
      </c>
      <c r="AY273" s="184" t="s">
        <v>123</v>
      </c>
    </row>
    <row r="274" spans="2:51" s="189" customFormat="1" ht="11.25">
      <c r="B274" s="190"/>
      <c r="D274" s="178" t="s">
        <v>134</v>
      </c>
      <c r="E274" s="191" t="s">
        <v>1</v>
      </c>
      <c r="F274" s="192" t="s">
        <v>304</v>
      </c>
      <c r="H274" s="193">
        <v>31.6</v>
      </c>
      <c r="I274" s="194"/>
      <c r="L274" s="190"/>
      <c r="M274" s="195"/>
      <c r="T274" s="196"/>
      <c r="AT274" s="191" t="s">
        <v>134</v>
      </c>
      <c r="AU274" s="191" t="s">
        <v>89</v>
      </c>
      <c r="AV274" s="189" t="s">
        <v>89</v>
      </c>
      <c r="AW274" s="189" t="s">
        <v>33</v>
      </c>
      <c r="AX274" s="189" t="s">
        <v>79</v>
      </c>
      <c r="AY274" s="191" t="s">
        <v>123</v>
      </c>
    </row>
    <row r="275" spans="2:51" s="189" customFormat="1" ht="11.25">
      <c r="B275" s="190"/>
      <c r="D275" s="178" t="s">
        <v>134</v>
      </c>
      <c r="E275" s="191" t="s">
        <v>1</v>
      </c>
      <c r="F275" s="192" t="s">
        <v>305</v>
      </c>
      <c r="H275" s="193">
        <v>6</v>
      </c>
      <c r="I275" s="194"/>
      <c r="L275" s="190"/>
      <c r="M275" s="195"/>
      <c r="T275" s="196"/>
      <c r="AT275" s="191" t="s">
        <v>134</v>
      </c>
      <c r="AU275" s="191" t="s">
        <v>89</v>
      </c>
      <c r="AV275" s="189" t="s">
        <v>89</v>
      </c>
      <c r="AW275" s="189" t="s">
        <v>33</v>
      </c>
      <c r="AX275" s="189" t="s">
        <v>79</v>
      </c>
      <c r="AY275" s="191" t="s">
        <v>123</v>
      </c>
    </row>
    <row r="276" spans="2:51" s="197" customFormat="1" ht="11.25">
      <c r="B276" s="198"/>
      <c r="D276" s="178" t="s">
        <v>134</v>
      </c>
      <c r="E276" s="199" t="s">
        <v>1</v>
      </c>
      <c r="F276" s="200" t="s">
        <v>138</v>
      </c>
      <c r="H276" s="201">
        <v>37.6</v>
      </c>
      <c r="I276" s="202"/>
      <c r="L276" s="198"/>
      <c r="M276" s="203"/>
      <c r="T276" s="204"/>
      <c r="AT276" s="199" t="s">
        <v>134</v>
      </c>
      <c r="AU276" s="199" t="s">
        <v>89</v>
      </c>
      <c r="AV276" s="197" t="s">
        <v>130</v>
      </c>
      <c r="AW276" s="197" t="s">
        <v>33</v>
      </c>
      <c r="AX276" s="197" t="s">
        <v>87</v>
      </c>
      <c r="AY276" s="199" t="s">
        <v>123</v>
      </c>
    </row>
    <row r="277" spans="2:65" s="24" customFormat="1" ht="16.5" customHeight="1">
      <c r="B277" s="25"/>
      <c r="C277" s="165" t="s">
        <v>306</v>
      </c>
      <c r="D277" s="165" t="s">
        <v>125</v>
      </c>
      <c r="E277" s="166" t="s">
        <v>307</v>
      </c>
      <c r="F277" s="167" t="s">
        <v>308</v>
      </c>
      <c r="G277" s="168" t="s">
        <v>169</v>
      </c>
      <c r="H277" s="169">
        <v>333.5</v>
      </c>
      <c r="I277" s="170"/>
      <c r="J277" s="171">
        <f>ROUND(I277*H277,2)</f>
        <v>0</v>
      </c>
      <c r="K277" s="167" t="s">
        <v>129</v>
      </c>
      <c r="L277" s="25"/>
      <c r="M277" s="172" t="s">
        <v>1</v>
      </c>
      <c r="N277" s="173" t="s">
        <v>44</v>
      </c>
      <c r="P277" s="174">
        <f>O277*H277</f>
        <v>0</v>
      </c>
      <c r="Q277" s="174">
        <v>0</v>
      </c>
      <c r="R277" s="174">
        <f>Q277*H277</f>
        <v>0</v>
      </c>
      <c r="S277" s="174">
        <v>0</v>
      </c>
      <c r="T277" s="175">
        <f>S277*H277</f>
        <v>0</v>
      </c>
      <c r="AR277" s="176" t="s">
        <v>130</v>
      </c>
      <c r="AT277" s="176" t="s">
        <v>125</v>
      </c>
      <c r="AU277" s="176" t="s">
        <v>89</v>
      </c>
      <c r="AY277" s="3" t="s">
        <v>123</v>
      </c>
      <c r="BE277" s="177">
        <f>IF(N277="základní",J277,0)</f>
        <v>0</v>
      </c>
      <c r="BF277" s="177">
        <f>IF(N277="snížená",J277,0)</f>
        <v>0</v>
      </c>
      <c r="BG277" s="177">
        <f>IF(N277="zákl. přenesená",J277,0)</f>
        <v>0</v>
      </c>
      <c r="BH277" s="177">
        <f>IF(N277="sníž. přenesená",J277,0)</f>
        <v>0</v>
      </c>
      <c r="BI277" s="177">
        <f>IF(N277="nulová",J277,0)</f>
        <v>0</v>
      </c>
      <c r="BJ277" s="3" t="s">
        <v>87</v>
      </c>
      <c r="BK277" s="177">
        <f>ROUND(I277*H277,2)</f>
        <v>0</v>
      </c>
      <c r="BL277" s="3" t="s">
        <v>130</v>
      </c>
      <c r="BM277" s="176" t="s">
        <v>309</v>
      </c>
    </row>
    <row r="278" spans="2:47" s="24" customFormat="1" ht="12.75">
      <c r="B278" s="25"/>
      <c r="D278" s="178" t="s">
        <v>132</v>
      </c>
      <c r="F278" s="179" t="s">
        <v>310</v>
      </c>
      <c r="I278" s="180"/>
      <c r="L278" s="25"/>
      <c r="M278" s="181"/>
      <c r="T278" s="69"/>
      <c r="AT278" s="3" t="s">
        <v>132</v>
      </c>
      <c r="AU278" s="3" t="s">
        <v>89</v>
      </c>
    </row>
    <row r="279" spans="2:51" s="182" customFormat="1" ht="11.25">
      <c r="B279" s="183"/>
      <c r="D279" s="178" t="s">
        <v>134</v>
      </c>
      <c r="E279" s="184" t="s">
        <v>1</v>
      </c>
      <c r="F279" s="185" t="s">
        <v>135</v>
      </c>
      <c r="H279" s="184" t="s">
        <v>1</v>
      </c>
      <c r="I279" s="186"/>
      <c r="L279" s="183"/>
      <c r="M279" s="187"/>
      <c r="T279" s="188"/>
      <c r="AT279" s="184" t="s">
        <v>134</v>
      </c>
      <c r="AU279" s="184" t="s">
        <v>89</v>
      </c>
      <c r="AV279" s="182" t="s">
        <v>87</v>
      </c>
      <c r="AW279" s="182" t="s">
        <v>33</v>
      </c>
      <c r="AX279" s="182" t="s">
        <v>79</v>
      </c>
      <c r="AY279" s="184" t="s">
        <v>123</v>
      </c>
    </row>
    <row r="280" spans="2:51" s="182" customFormat="1" ht="11.25">
      <c r="B280" s="183"/>
      <c r="D280" s="178" t="s">
        <v>134</v>
      </c>
      <c r="E280" s="184" t="s">
        <v>1</v>
      </c>
      <c r="F280" s="185" t="s">
        <v>150</v>
      </c>
      <c r="H280" s="184" t="s">
        <v>1</v>
      </c>
      <c r="I280" s="186"/>
      <c r="L280" s="183"/>
      <c r="M280" s="187"/>
      <c r="T280" s="188"/>
      <c r="AT280" s="184" t="s">
        <v>134</v>
      </c>
      <c r="AU280" s="184" t="s">
        <v>89</v>
      </c>
      <c r="AV280" s="182" t="s">
        <v>87</v>
      </c>
      <c r="AW280" s="182" t="s">
        <v>33</v>
      </c>
      <c r="AX280" s="182" t="s">
        <v>79</v>
      </c>
      <c r="AY280" s="184" t="s">
        <v>123</v>
      </c>
    </row>
    <row r="281" spans="2:51" s="189" customFormat="1" ht="11.25">
      <c r="B281" s="190"/>
      <c r="D281" s="178" t="s">
        <v>134</v>
      </c>
      <c r="E281" s="191" t="s">
        <v>1</v>
      </c>
      <c r="F281" s="192" t="s">
        <v>172</v>
      </c>
      <c r="H281" s="193">
        <v>281.5</v>
      </c>
      <c r="I281" s="194"/>
      <c r="L281" s="190"/>
      <c r="M281" s="195"/>
      <c r="T281" s="196"/>
      <c r="AT281" s="191" t="s">
        <v>134</v>
      </c>
      <c r="AU281" s="191" t="s">
        <v>89</v>
      </c>
      <c r="AV281" s="189" t="s">
        <v>89</v>
      </c>
      <c r="AW281" s="189" t="s">
        <v>33</v>
      </c>
      <c r="AX281" s="189" t="s">
        <v>79</v>
      </c>
      <c r="AY281" s="191" t="s">
        <v>123</v>
      </c>
    </row>
    <row r="282" spans="2:51" s="189" customFormat="1" ht="11.25">
      <c r="B282" s="190"/>
      <c r="D282" s="178" t="s">
        <v>134</v>
      </c>
      <c r="E282" s="191" t="s">
        <v>1</v>
      </c>
      <c r="F282" s="192" t="s">
        <v>282</v>
      </c>
      <c r="H282" s="193">
        <v>52</v>
      </c>
      <c r="I282" s="194"/>
      <c r="L282" s="190"/>
      <c r="M282" s="195"/>
      <c r="T282" s="196"/>
      <c r="AT282" s="191" t="s">
        <v>134</v>
      </c>
      <c r="AU282" s="191" t="s">
        <v>89</v>
      </c>
      <c r="AV282" s="189" t="s">
        <v>89</v>
      </c>
      <c r="AW282" s="189" t="s">
        <v>33</v>
      </c>
      <c r="AX282" s="189" t="s">
        <v>79</v>
      </c>
      <c r="AY282" s="191" t="s">
        <v>123</v>
      </c>
    </row>
    <row r="283" spans="2:51" s="197" customFormat="1" ht="11.25">
      <c r="B283" s="198"/>
      <c r="D283" s="178" t="s">
        <v>134</v>
      </c>
      <c r="E283" s="199" t="s">
        <v>1</v>
      </c>
      <c r="F283" s="200" t="s">
        <v>138</v>
      </c>
      <c r="H283" s="201">
        <v>333.5</v>
      </c>
      <c r="I283" s="202"/>
      <c r="L283" s="198"/>
      <c r="M283" s="203"/>
      <c r="T283" s="204"/>
      <c r="AT283" s="199" t="s">
        <v>134</v>
      </c>
      <c r="AU283" s="199" t="s">
        <v>89</v>
      </c>
      <c r="AV283" s="197" t="s">
        <v>130</v>
      </c>
      <c r="AW283" s="197" t="s">
        <v>33</v>
      </c>
      <c r="AX283" s="197" t="s">
        <v>87</v>
      </c>
      <c r="AY283" s="199" t="s">
        <v>123</v>
      </c>
    </row>
    <row r="284" spans="2:65" s="24" customFormat="1" ht="21.75" customHeight="1">
      <c r="B284" s="25"/>
      <c r="C284" s="165" t="s">
        <v>311</v>
      </c>
      <c r="D284" s="165" t="s">
        <v>125</v>
      </c>
      <c r="E284" s="166" t="s">
        <v>312</v>
      </c>
      <c r="F284" s="167" t="s">
        <v>313</v>
      </c>
      <c r="G284" s="168" t="s">
        <v>169</v>
      </c>
      <c r="H284" s="169">
        <v>37.6</v>
      </c>
      <c r="I284" s="170"/>
      <c r="J284" s="171">
        <f>ROUND(I284*H284,2)</f>
        <v>0</v>
      </c>
      <c r="K284" s="167" t="s">
        <v>129</v>
      </c>
      <c r="L284" s="25"/>
      <c r="M284" s="172" t="s">
        <v>1</v>
      </c>
      <c r="N284" s="173" t="s">
        <v>44</v>
      </c>
      <c r="P284" s="174">
        <f>O284*H284</f>
        <v>0</v>
      </c>
      <c r="Q284" s="174">
        <v>0.0006</v>
      </c>
      <c r="R284" s="174">
        <f>Q284*H284</f>
        <v>0.02256</v>
      </c>
      <c r="S284" s="174">
        <v>0</v>
      </c>
      <c r="T284" s="175">
        <f>S284*H284</f>
        <v>0</v>
      </c>
      <c r="AR284" s="176" t="s">
        <v>130</v>
      </c>
      <c r="AT284" s="176" t="s">
        <v>125</v>
      </c>
      <c r="AU284" s="176" t="s">
        <v>89</v>
      </c>
      <c r="AY284" s="3" t="s">
        <v>123</v>
      </c>
      <c r="BE284" s="177">
        <f>IF(N284="základní",J284,0)</f>
        <v>0</v>
      </c>
      <c r="BF284" s="177">
        <f>IF(N284="snížená",J284,0)</f>
        <v>0</v>
      </c>
      <c r="BG284" s="177">
        <f>IF(N284="zákl. přenesená",J284,0)</f>
        <v>0</v>
      </c>
      <c r="BH284" s="177">
        <f>IF(N284="sníž. přenesená",J284,0)</f>
        <v>0</v>
      </c>
      <c r="BI284" s="177">
        <f>IF(N284="nulová",J284,0)</f>
        <v>0</v>
      </c>
      <c r="BJ284" s="3" t="s">
        <v>87</v>
      </c>
      <c r="BK284" s="177">
        <f>ROUND(I284*H284,2)</f>
        <v>0</v>
      </c>
      <c r="BL284" s="3" t="s">
        <v>130</v>
      </c>
      <c r="BM284" s="176" t="s">
        <v>314</v>
      </c>
    </row>
    <row r="285" spans="2:47" s="24" customFormat="1" ht="19.5">
      <c r="B285" s="25"/>
      <c r="D285" s="178" t="s">
        <v>132</v>
      </c>
      <c r="F285" s="179" t="s">
        <v>315</v>
      </c>
      <c r="I285" s="180"/>
      <c r="L285" s="25"/>
      <c r="M285" s="181"/>
      <c r="T285" s="69"/>
      <c r="AT285" s="3" t="s">
        <v>132</v>
      </c>
      <c r="AU285" s="3" t="s">
        <v>89</v>
      </c>
    </row>
    <row r="286" spans="2:51" s="182" customFormat="1" ht="11.25">
      <c r="B286" s="183"/>
      <c r="D286" s="178" t="s">
        <v>134</v>
      </c>
      <c r="E286" s="184" t="s">
        <v>1</v>
      </c>
      <c r="F286" s="185" t="s">
        <v>135</v>
      </c>
      <c r="H286" s="184" t="s">
        <v>1</v>
      </c>
      <c r="I286" s="186"/>
      <c r="L286" s="183"/>
      <c r="M286" s="187"/>
      <c r="T286" s="188"/>
      <c r="AT286" s="184" t="s">
        <v>134</v>
      </c>
      <c r="AU286" s="184" t="s">
        <v>89</v>
      </c>
      <c r="AV286" s="182" t="s">
        <v>87</v>
      </c>
      <c r="AW286" s="182" t="s">
        <v>33</v>
      </c>
      <c r="AX286" s="182" t="s">
        <v>79</v>
      </c>
      <c r="AY286" s="184" t="s">
        <v>123</v>
      </c>
    </row>
    <row r="287" spans="2:51" s="189" customFormat="1" ht="11.25">
      <c r="B287" s="190"/>
      <c r="D287" s="178" t="s">
        <v>134</v>
      </c>
      <c r="E287" s="191" t="s">
        <v>1</v>
      </c>
      <c r="F287" s="192" t="s">
        <v>304</v>
      </c>
      <c r="H287" s="193">
        <v>31.6</v>
      </c>
      <c r="I287" s="194"/>
      <c r="L287" s="190"/>
      <c r="M287" s="195"/>
      <c r="T287" s="196"/>
      <c r="AT287" s="191" t="s">
        <v>134</v>
      </c>
      <c r="AU287" s="191" t="s">
        <v>89</v>
      </c>
      <c r="AV287" s="189" t="s">
        <v>89</v>
      </c>
      <c r="AW287" s="189" t="s">
        <v>33</v>
      </c>
      <c r="AX287" s="189" t="s">
        <v>79</v>
      </c>
      <c r="AY287" s="191" t="s">
        <v>123</v>
      </c>
    </row>
    <row r="288" spans="2:51" s="189" customFormat="1" ht="11.25">
      <c r="B288" s="190"/>
      <c r="D288" s="178" t="s">
        <v>134</v>
      </c>
      <c r="E288" s="191" t="s">
        <v>1</v>
      </c>
      <c r="F288" s="192" t="s">
        <v>305</v>
      </c>
      <c r="H288" s="193">
        <v>6</v>
      </c>
      <c r="I288" s="194"/>
      <c r="L288" s="190"/>
      <c r="M288" s="195"/>
      <c r="T288" s="196"/>
      <c r="AT288" s="191" t="s">
        <v>134</v>
      </c>
      <c r="AU288" s="191" t="s">
        <v>89</v>
      </c>
      <c r="AV288" s="189" t="s">
        <v>89</v>
      </c>
      <c r="AW288" s="189" t="s">
        <v>33</v>
      </c>
      <c r="AX288" s="189" t="s">
        <v>79</v>
      </c>
      <c r="AY288" s="191" t="s">
        <v>123</v>
      </c>
    </row>
    <row r="289" spans="2:51" s="197" customFormat="1" ht="11.25">
      <c r="B289" s="198"/>
      <c r="D289" s="178" t="s">
        <v>134</v>
      </c>
      <c r="E289" s="199" t="s">
        <v>1</v>
      </c>
      <c r="F289" s="200" t="s">
        <v>138</v>
      </c>
      <c r="H289" s="201">
        <v>37.6</v>
      </c>
      <c r="I289" s="202"/>
      <c r="L289" s="198"/>
      <c r="M289" s="203"/>
      <c r="T289" s="204"/>
      <c r="AT289" s="199" t="s">
        <v>134</v>
      </c>
      <c r="AU289" s="199" t="s">
        <v>89</v>
      </c>
      <c r="AV289" s="197" t="s">
        <v>130</v>
      </c>
      <c r="AW289" s="197" t="s">
        <v>33</v>
      </c>
      <c r="AX289" s="197" t="s">
        <v>87</v>
      </c>
      <c r="AY289" s="199" t="s">
        <v>123</v>
      </c>
    </row>
    <row r="290" spans="2:65" s="24" customFormat="1" ht="16.5" customHeight="1">
      <c r="B290" s="25"/>
      <c r="C290" s="165" t="s">
        <v>316</v>
      </c>
      <c r="D290" s="165" t="s">
        <v>125</v>
      </c>
      <c r="E290" s="166" t="s">
        <v>317</v>
      </c>
      <c r="F290" s="167" t="s">
        <v>318</v>
      </c>
      <c r="G290" s="168" t="s">
        <v>169</v>
      </c>
      <c r="H290" s="169">
        <v>34.6</v>
      </c>
      <c r="I290" s="170"/>
      <c r="J290" s="171">
        <f>ROUND(I290*H290,2)</f>
        <v>0</v>
      </c>
      <c r="K290" s="167" t="s">
        <v>129</v>
      </c>
      <c r="L290" s="25"/>
      <c r="M290" s="172" t="s">
        <v>1</v>
      </c>
      <c r="N290" s="173" t="s">
        <v>44</v>
      </c>
      <c r="P290" s="174">
        <f>O290*H290</f>
        <v>0</v>
      </c>
      <c r="Q290" s="174">
        <v>0</v>
      </c>
      <c r="R290" s="174">
        <f>Q290*H290</f>
        <v>0</v>
      </c>
      <c r="S290" s="174">
        <v>0</v>
      </c>
      <c r="T290" s="175">
        <f>S290*H290</f>
        <v>0</v>
      </c>
      <c r="AR290" s="176" t="s">
        <v>130</v>
      </c>
      <c r="AT290" s="176" t="s">
        <v>125</v>
      </c>
      <c r="AU290" s="176" t="s">
        <v>89</v>
      </c>
      <c r="AY290" s="3" t="s">
        <v>123</v>
      </c>
      <c r="BE290" s="177">
        <f>IF(N290="základní",J290,0)</f>
        <v>0</v>
      </c>
      <c r="BF290" s="177">
        <f>IF(N290="snížená",J290,0)</f>
        <v>0</v>
      </c>
      <c r="BG290" s="177">
        <f>IF(N290="zákl. přenesená",J290,0)</f>
        <v>0</v>
      </c>
      <c r="BH290" s="177">
        <f>IF(N290="sníž. přenesená",J290,0)</f>
        <v>0</v>
      </c>
      <c r="BI290" s="177">
        <f>IF(N290="nulová",J290,0)</f>
        <v>0</v>
      </c>
      <c r="BJ290" s="3" t="s">
        <v>87</v>
      </c>
      <c r="BK290" s="177">
        <f>ROUND(I290*H290,2)</f>
        <v>0</v>
      </c>
      <c r="BL290" s="3" t="s">
        <v>130</v>
      </c>
      <c r="BM290" s="176" t="s">
        <v>319</v>
      </c>
    </row>
    <row r="291" spans="2:47" s="24" customFormat="1" ht="12.75">
      <c r="B291" s="25"/>
      <c r="D291" s="178" t="s">
        <v>132</v>
      </c>
      <c r="F291" s="179" t="s">
        <v>320</v>
      </c>
      <c r="I291" s="180"/>
      <c r="L291" s="25"/>
      <c r="M291" s="181"/>
      <c r="T291" s="69"/>
      <c r="AT291" s="3" t="s">
        <v>132</v>
      </c>
      <c r="AU291" s="3" t="s">
        <v>89</v>
      </c>
    </row>
    <row r="292" spans="2:51" s="182" customFormat="1" ht="11.25">
      <c r="B292" s="183"/>
      <c r="D292" s="178" t="s">
        <v>134</v>
      </c>
      <c r="E292" s="184" t="s">
        <v>1</v>
      </c>
      <c r="F292" s="185" t="s">
        <v>135</v>
      </c>
      <c r="H292" s="184" t="s">
        <v>1</v>
      </c>
      <c r="I292" s="186"/>
      <c r="L292" s="183"/>
      <c r="M292" s="187"/>
      <c r="T292" s="188"/>
      <c r="AT292" s="184" t="s">
        <v>134</v>
      </c>
      <c r="AU292" s="184" t="s">
        <v>89</v>
      </c>
      <c r="AV292" s="182" t="s">
        <v>87</v>
      </c>
      <c r="AW292" s="182" t="s">
        <v>33</v>
      </c>
      <c r="AX292" s="182" t="s">
        <v>79</v>
      </c>
      <c r="AY292" s="184" t="s">
        <v>123</v>
      </c>
    </row>
    <row r="293" spans="2:51" s="189" customFormat="1" ht="11.25">
      <c r="B293" s="190"/>
      <c r="D293" s="178" t="s">
        <v>134</v>
      </c>
      <c r="E293" s="191" t="s">
        <v>1</v>
      </c>
      <c r="F293" s="192" t="s">
        <v>304</v>
      </c>
      <c r="H293" s="193">
        <v>31.6</v>
      </c>
      <c r="I293" s="194"/>
      <c r="L293" s="190"/>
      <c r="M293" s="195"/>
      <c r="T293" s="196"/>
      <c r="AT293" s="191" t="s">
        <v>134</v>
      </c>
      <c r="AU293" s="191" t="s">
        <v>89</v>
      </c>
      <c r="AV293" s="189" t="s">
        <v>89</v>
      </c>
      <c r="AW293" s="189" t="s">
        <v>33</v>
      </c>
      <c r="AX293" s="189" t="s">
        <v>79</v>
      </c>
      <c r="AY293" s="191" t="s">
        <v>123</v>
      </c>
    </row>
    <row r="294" spans="2:51" s="189" customFormat="1" ht="11.25">
      <c r="B294" s="190"/>
      <c r="D294" s="178" t="s">
        <v>134</v>
      </c>
      <c r="E294" s="191" t="s">
        <v>1</v>
      </c>
      <c r="F294" s="192" t="s">
        <v>321</v>
      </c>
      <c r="H294" s="193">
        <v>3</v>
      </c>
      <c r="I294" s="194"/>
      <c r="L294" s="190"/>
      <c r="M294" s="195"/>
      <c r="T294" s="196"/>
      <c r="AT294" s="191" t="s">
        <v>134</v>
      </c>
      <c r="AU294" s="191" t="s">
        <v>89</v>
      </c>
      <c r="AV294" s="189" t="s">
        <v>89</v>
      </c>
      <c r="AW294" s="189" t="s">
        <v>33</v>
      </c>
      <c r="AX294" s="189" t="s">
        <v>79</v>
      </c>
      <c r="AY294" s="191" t="s">
        <v>123</v>
      </c>
    </row>
    <row r="295" spans="2:51" s="197" customFormat="1" ht="11.25">
      <c r="B295" s="198"/>
      <c r="D295" s="178" t="s">
        <v>134</v>
      </c>
      <c r="E295" s="199" t="s">
        <v>1</v>
      </c>
      <c r="F295" s="200" t="s">
        <v>138</v>
      </c>
      <c r="H295" s="201">
        <v>34.6</v>
      </c>
      <c r="I295" s="202"/>
      <c r="L295" s="198"/>
      <c r="M295" s="203"/>
      <c r="T295" s="204"/>
      <c r="AT295" s="199" t="s">
        <v>134</v>
      </c>
      <c r="AU295" s="199" t="s">
        <v>89</v>
      </c>
      <c r="AV295" s="197" t="s">
        <v>130</v>
      </c>
      <c r="AW295" s="197" t="s">
        <v>33</v>
      </c>
      <c r="AX295" s="197" t="s">
        <v>87</v>
      </c>
      <c r="AY295" s="199" t="s">
        <v>123</v>
      </c>
    </row>
    <row r="296" spans="2:65" s="24" customFormat="1" ht="16.5" customHeight="1">
      <c r="B296" s="25"/>
      <c r="C296" s="165" t="s">
        <v>322</v>
      </c>
      <c r="D296" s="165" t="s">
        <v>125</v>
      </c>
      <c r="E296" s="166" t="s">
        <v>323</v>
      </c>
      <c r="F296" s="167" t="s">
        <v>324</v>
      </c>
      <c r="G296" s="168" t="s">
        <v>169</v>
      </c>
      <c r="H296" s="169">
        <v>333.5</v>
      </c>
      <c r="I296" s="170"/>
      <c r="J296" s="171">
        <f>ROUND(I296*H296,2)</f>
        <v>0</v>
      </c>
      <c r="K296" s="167" t="s">
        <v>129</v>
      </c>
      <c r="L296" s="25"/>
      <c r="M296" s="172" t="s">
        <v>1</v>
      </c>
      <c r="N296" s="173" t="s">
        <v>44</v>
      </c>
      <c r="P296" s="174">
        <f>O296*H296</f>
        <v>0</v>
      </c>
      <c r="Q296" s="174">
        <v>0</v>
      </c>
      <c r="R296" s="174">
        <f>Q296*H296</f>
        <v>0</v>
      </c>
      <c r="S296" s="174">
        <v>0</v>
      </c>
      <c r="T296" s="175">
        <f>S296*H296</f>
        <v>0</v>
      </c>
      <c r="AR296" s="176" t="s">
        <v>130</v>
      </c>
      <c r="AT296" s="176" t="s">
        <v>125</v>
      </c>
      <c r="AU296" s="176" t="s">
        <v>89</v>
      </c>
      <c r="AY296" s="3" t="s">
        <v>123</v>
      </c>
      <c r="BE296" s="177">
        <f>IF(N296="základní",J296,0)</f>
        <v>0</v>
      </c>
      <c r="BF296" s="177">
        <f>IF(N296="snížená",J296,0)</f>
        <v>0</v>
      </c>
      <c r="BG296" s="177">
        <f>IF(N296="zákl. přenesená",J296,0)</f>
        <v>0</v>
      </c>
      <c r="BH296" s="177">
        <f>IF(N296="sníž. přenesená",J296,0)</f>
        <v>0</v>
      </c>
      <c r="BI296" s="177">
        <f>IF(N296="nulová",J296,0)</f>
        <v>0</v>
      </c>
      <c r="BJ296" s="3" t="s">
        <v>87</v>
      </c>
      <c r="BK296" s="177">
        <f>ROUND(I296*H296,2)</f>
        <v>0</v>
      </c>
      <c r="BL296" s="3" t="s">
        <v>130</v>
      </c>
      <c r="BM296" s="176" t="s">
        <v>325</v>
      </c>
    </row>
    <row r="297" spans="2:47" s="24" customFormat="1" ht="12.75">
      <c r="B297" s="25"/>
      <c r="D297" s="178" t="s">
        <v>132</v>
      </c>
      <c r="F297" s="179" t="s">
        <v>326</v>
      </c>
      <c r="I297" s="180"/>
      <c r="L297" s="25"/>
      <c r="M297" s="181"/>
      <c r="T297" s="69"/>
      <c r="AT297" s="3" t="s">
        <v>132</v>
      </c>
      <c r="AU297" s="3" t="s">
        <v>89</v>
      </c>
    </row>
    <row r="298" spans="2:51" s="182" customFormat="1" ht="11.25">
      <c r="B298" s="183"/>
      <c r="D298" s="178" t="s">
        <v>134</v>
      </c>
      <c r="E298" s="184" t="s">
        <v>1</v>
      </c>
      <c r="F298" s="185" t="s">
        <v>135</v>
      </c>
      <c r="H298" s="184" t="s">
        <v>1</v>
      </c>
      <c r="I298" s="186"/>
      <c r="L298" s="183"/>
      <c r="M298" s="187"/>
      <c r="T298" s="188"/>
      <c r="AT298" s="184" t="s">
        <v>134</v>
      </c>
      <c r="AU298" s="184" t="s">
        <v>89</v>
      </c>
      <c r="AV298" s="182" t="s">
        <v>87</v>
      </c>
      <c r="AW298" s="182" t="s">
        <v>33</v>
      </c>
      <c r="AX298" s="182" t="s">
        <v>79</v>
      </c>
      <c r="AY298" s="184" t="s">
        <v>123</v>
      </c>
    </row>
    <row r="299" spans="2:51" s="182" customFormat="1" ht="11.25">
      <c r="B299" s="183"/>
      <c r="D299" s="178" t="s">
        <v>134</v>
      </c>
      <c r="E299" s="184" t="s">
        <v>1</v>
      </c>
      <c r="F299" s="185" t="s">
        <v>150</v>
      </c>
      <c r="H299" s="184" t="s">
        <v>1</v>
      </c>
      <c r="I299" s="186"/>
      <c r="L299" s="183"/>
      <c r="M299" s="187"/>
      <c r="T299" s="188"/>
      <c r="AT299" s="184" t="s">
        <v>134</v>
      </c>
      <c r="AU299" s="184" t="s">
        <v>89</v>
      </c>
      <c r="AV299" s="182" t="s">
        <v>87</v>
      </c>
      <c r="AW299" s="182" t="s">
        <v>33</v>
      </c>
      <c r="AX299" s="182" t="s">
        <v>79</v>
      </c>
      <c r="AY299" s="184" t="s">
        <v>123</v>
      </c>
    </row>
    <row r="300" spans="2:51" s="189" customFormat="1" ht="11.25">
      <c r="B300" s="190"/>
      <c r="D300" s="178" t="s">
        <v>134</v>
      </c>
      <c r="E300" s="191" t="s">
        <v>1</v>
      </c>
      <c r="F300" s="192" t="s">
        <v>172</v>
      </c>
      <c r="H300" s="193">
        <v>281.5</v>
      </c>
      <c r="I300" s="194"/>
      <c r="L300" s="190"/>
      <c r="M300" s="195"/>
      <c r="T300" s="196"/>
      <c r="AT300" s="191" t="s">
        <v>134</v>
      </c>
      <c r="AU300" s="191" t="s">
        <v>89</v>
      </c>
      <c r="AV300" s="189" t="s">
        <v>89</v>
      </c>
      <c r="AW300" s="189" t="s">
        <v>33</v>
      </c>
      <c r="AX300" s="189" t="s">
        <v>79</v>
      </c>
      <c r="AY300" s="191" t="s">
        <v>123</v>
      </c>
    </row>
    <row r="301" spans="2:51" s="189" customFormat="1" ht="11.25">
      <c r="B301" s="190"/>
      <c r="D301" s="178" t="s">
        <v>134</v>
      </c>
      <c r="E301" s="191" t="s">
        <v>1</v>
      </c>
      <c r="F301" s="192" t="s">
        <v>282</v>
      </c>
      <c r="H301" s="193">
        <v>52</v>
      </c>
      <c r="I301" s="194"/>
      <c r="L301" s="190"/>
      <c r="M301" s="195"/>
      <c r="T301" s="196"/>
      <c r="AT301" s="191" t="s">
        <v>134</v>
      </c>
      <c r="AU301" s="191" t="s">
        <v>89</v>
      </c>
      <c r="AV301" s="189" t="s">
        <v>89</v>
      </c>
      <c r="AW301" s="189" t="s">
        <v>33</v>
      </c>
      <c r="AX301" s="189" t="s">
        <v>79</v>
      </c>
      <c r="AY301" s="191" t="s">
        <v>123</v>
      </c>
    </row>
    <row r="302" spans="2:51" s="197" customFormat="1" ht="11.25">
      <c r="B302" s="198"/>
      <c r="D302" s="178" t="s">
        <v>134</v>
      </c>
      <c r="E302" s="199" t="s">
        <v>1</v>
      </c>
      <c r="F302" s="200" t="s">
        <v>138</v>
      </c>
      <c r="H302" s="201">
        <v>333.5</v>
      </c>
      <c r="I302" s="202"/>
      <c r="L302" s="198"/>
      <c r="M302" s="203"/>
      <c r="T302" s="204"/>
      <c r="AT302" s="199" t="s">
        <v>134</v>
      </c>
      <c r="AU302" s="199" t="s">
        <v>89</v>
      </c>
      <c r="AV302" s="197" t="s">
        <v>130</v>
      </c>
      <c r="AW302" s="197" t="s">
        <v>33</v>
      </c>
      <c r="AX302" s="197" t="s">
        <v>87</v>
      </c>
      <c r="AY302" s="199" t="s">
        <v>123</v>
      </c>
    </row>
    <row r="303" spans="2:65" s="24" customFormat="1" ht="16.5" customHeight="1">
      <c r="B303" s="25"/>
      <c r="C303" s="165" t="s">
        <v>327</v>
      </c>
      <c r="D303" s="165" t="s">
        <v>125</v>
      </c>
      <c r="E303" s="166" t="s">
        <v>328</v>
      </c>
      <c r="F303" s="167" t="s">
        <v>329</v>
      </c>
      <c r="G303" s="168" t="s">
        <v>128</v>
      </c>
      <c r="H303" s="169">
        <v>1914</v>
      </c>
      <c r="I303" s="170"/>
      <c r="J303" s="171">
        <f>ROUND(I303*H303,2)</f>
        <v>0</v>
      </c>
      <c r="K303" s="167" t="s">
        <v>129</v>
      </c>
      <c r="L303" s="25"/>
      <c r="M303" s="172" t="s">
        <v>1</v>
      </c>
      <c r="N303" s="173" t="s">
        <v>44</v>
      </c>
      <c r="P303" s="174">
        <f>O303*H303</f>
        <v>0</v>
      </c>
      <c r="Q303" s="174">
        <v>0</v>
      </c>
      <c r="R303" s="174">
        <f>Q303*H303</f>
        <v>0</v>
      </c>
      <c r="S303" s="174">
        <v>0.002</v>
      </c>
      <c r="T303" s="175">
        <f>S303*H303</f>
        <v>3.8280000000000003</v>
      </c>
      <c r="AR303" s="176" t="s">
        <v>130</v>
      </c>
      <c r="AT303" s="176" t="s">
        <v>125</v>
      </c>
      <c r="AU303" s="176" t="s">
        <v>89</v>
      </c>
      <c r="AY303" s="3" t="s">
        <v>123</v>
      </c>
      <c r="BE303" s="177">
        <f>IF(N303="základní",J303,0)</f>
        <v>0</v>
      </c>
      <c r="BF303" s="177">
        <f>IF(N303="snížená",J303,0)</f>
        <v>0</v>
      </c>
      <c r="BG303" s="177">
        <f>IF(N303="zákl. přenesená",J303,0)</f>
        <v>0</v>
      </c>
      <c r="BH303" s="177">
        <f>IF(N303="sníž. přenesená",J303,0)</f>
        <v>0</v>
      </c>
      <c r="BI303" s="177">
        <f>IF(N303="nulová",J303,0)</f>
        <v>0</v>
      </c>
      <c r="BJ303" s="3" t="s">
        <v>87</v>
      </c>
      <c r="BK303" s="177">
        <f>ROUND(I303*H303,2)</f>
        <v>0</v>
      </c>
      <c r="BL303" s="3" t="s">
        <v>130</v>
      </c>
      <c r="BM303" s="176" t="s">
        <v>330</v>
      </c>
    </row>
    <row r="304" spans="2:47" s="24" customFormat="1" ht="19.5">
      <c r="B304" s="25"/>
      <c r="D304" s="178" t="s">
        <v>132</v>
      </c>
      <c r="F304" s="179" t="s">
        <v>331</v>
      </c>
      <c r="I304" s="180"/>
      <c r="L304" s="25"/>
      <c r="M304" s="181"/>
      <c r="T304" s="69"/>
      <c r="AT304" s="3" t="s">
        <v>132</v>
      </c>
      <c r="AU304" s="3" t="s">
        <v>89</v>
      </c>
    </row>
    <row r="305" spans="2:51" s="182" customFormat="1" ht="11.25">
      <c r="B305" s="183"/>
      <c r="D305" s="178" t="s">
        <v>134</v>
      </c>
      <c r="E305" s="184" t="s">
        <v>1</v>
      </c>
      <c r="F305" s="185" t="s">
        <v>217</v>
      </c>
      <c r="H305" s="184" t="s">
        <v>1</v>
      </c>
      <c r="I305" s="186"/>
      <c r="L305" s="183"/>
      <c r="M305" s="187"/>
      <c r="T305" s="188"/>
      <c r="AT305" s="184" t="s">
        <v>134</v>
      </c>
      <c r="AU305" s="184" t="s">
        <v>89</v>
      </c>
      <c r="AV305" s="182" t="s">
        <v>87</v>
      </c>
      <c r="AW305" s="182" t="s">
        <v>33</v>
      </c>
      <c r="AX305" s="182" t="s">
        <v>79</v>
      </c>
      <c r="AY305" s="184" t="s">
        <v>123</v>
      </c>
    </row>
    <row r="306" spans="2:51" s="189" customFormat="1" ht="11.25">
      <c r="B306" s="190"/>
      <c r="D306" s="178" t="s">
        <v>134</v>
      </c>
      <c r="E306" s="191" t="s">
        <v>1</v>
      </c>
      <c r="F306" s="192" t="s">
        <v>218</v>
      </c>
      <c r="H306" s="193">
        <v>1759</v>
      </c>
      <c r="I306" s="194"/>
      <c r="L306" s="190"/>
      <c r="M306" s="195"/>
      <c r="T306" s="196"/>
      <c r="AT306" s="191" t="s">
        <v>134</v>
      </c>
      <c r="AU306" s="191" t="s">
        <v>89</v>
      </c>
      <c r="AV306" s="189" t="s">
        <v>89</v>
      </c>
      <c r="AW306" s="189" t="s">
        <v>33</v>
      </c>
      <c r="AX306" s="189" t="s">
        <v>79</v>
      </c>
      <c r="AY306" s="191" t="s">
        <v>123</v>
      </c>
    </row>
    <row r="307" spans="2:51" s="189" customFormat="1" ht="11.25">
      <c r="B307" s="190"/>
      <c r="D307" s="178" t="s">
        <v>134</v>
      </c>
      <c r="E307" s="191" t="s">
        <v>1</v>
      </c>
      <c r="F307" s="192" t="s">
        <v>332</v>
      </c>
      <c r="H307" s="193">
        <v>155</v>
      </c>
      <c r="I307" s="194"/>
      <c r="L307" s="190"/>
      <c r="M307" s="195"/>
      <c r="T307" s="196"/>
      <c r="AT307" s="191" t="s">
        <v>134</v>
      </c>
      <c r="AU307" s="191" t="s">
        <v>89</v>
      </c>
      <c r="AV307" s="189" t="s">
        <v>89</v>
      </c>
      <c r="AW307" s="189" t="s">
        <v>33</v>
      </c>
      <c r="AX307" s="189" t="s">
        <v>79</v>
      </c>
      <c r="AY307" s="191" t="s">
        <v>123</v>
      </c>
    </row>
    <row r="308" spans="2:51" s="197" customFormat="1" ht="11.25">
      <c r="B308" s="198"/>
      <c r="D308" s="178" t="s">
        <v>134</v>
      </c>
      <c r="E308" s="199" t="s">
        <v>1</v>
      </c>
      <c r="F308" s="200" t="s">
        <v>138</v>
      </c>
      <c r="H308" s="201">
        <v>1914</v>
      </c>
      <c r="I308" s="202"/>
      <c r="L308" s="198"/>
      <c r="M308" s="203"/>
      <c r="T308" s="204"/>
      <c r="AT308" s="199" t="s">
        <v>134</v>
      </c>
      <c r="AU308" s="199" t="s">
        <v>89</v>
      </c>
      <c r="AV308" s="197" t="s">
        <v>130</v>
      </c>
      <c r="AW308" s="197" t="s">
        <v>33</v>
      </c>
      <c r="AX308" s="197" t="s">
        <v>87</v>
      </c>
      <c r="AY308" s="199" t="s">
        <v>123</v>
      </c>
    </row>
    <row r="309" spans="2:63" s="152" customFormat="1" ht="22.9" customHeight="1">
      <c r="B309" s="153"/>
      <c r="D309" s="154" t="s">
        <v>78</v>
      </c>
      <c r="E309" s="163" t="s">
        <v>333</v>
      </c>
      <c r="F309" s="163" t="s">
        <v>334</v>
      </c>
      <c r="I309" s="156"/>
      <c r="J309" s="164">
        <f>BK309</f>
        <v>0</v>
      </c>
      <c r="L309" s="153"/>
      <c r="M309" s="158"/>
      <c r="P309" s="159">
        <f>SUM(P310:P326)</f>
        <v>0</v>
      </c>
      <c r="R309" s="159">
        <f>SUM(R310:R326)</f>
        <v>0</v>
      </c>
      <c r="T309" s="160">
        <f>SUM(T310:T326)</f>
        <v>0</v>
      </c>
      <c r="AR309" s="154" t="s">
        <v>87</v>
      </c>
      <c r="AT309" s="161" t="s">
        <v>78</v>
      </c>
      <c r="AU309" s="161" t="s">
        <v>87</v>
      </c>
      <c r="AY309" s="154" t="s">
        <v>123</v>
      </c>
      <c r="BK309" s="162">
        <f>SUM(BK310:BK326)</f>
        <v>0</v>
      </c>
    </row>
    <row r="310" spans="2:65" s="24" customFormat="1" ht="16.5" customHeight="1">
      <c r="B310" s="25"/>
      <c r="C310" s="165" t="s">
        <v>335</v>
      </c>
      <c r="D310" s="165" t="s">
        <v>125</v>
      </c>
      <c r="E310" s="166" t="s">
        <v>336</v>
      </c>
      <c r="F310" s="167" t="s">
        <v>337</v>
      </c>
      <c r="G310" s="168" t="s">
        <v>338</v>
      </c>
      <c r="H310" s="169">
        <v>351.784</v>
      </c>
      <c r="I310" s="170"/>
      <c r="J310" s="171">
        <f>ROUND(I310*H310,2)</f>
        <v>0</v>
      </c>
      <c r="K310" s="167" t="s">
        <v>129</v>
      </c>
      <c r="L310" s="25"/>
      <c r="M310" s="172" t="s">
        <v>1</v>
      </c>
      <c r="N310" s="173" t="s">
        <v>44</v>
      </c>
      <c r="P310" s="174">
        <f>O310*H310</f>
        <v>0</v>
      </c>
      <c r="Q310" s="174">
        <v>0</v>
      </c>
      <c r="R310" s="174">
        <f>Q310*H310</f>
        <v>0</v>
      </c>
      <c r="S310" s="174">
        <v>0</v>
      </c>
      <c r="T310" s="175">
        <f>S310*H310</f>
        <v>0</v>
      </c>
      <c r="AR310" s="176" t="s">
        <v>130</v>
      </c>
      <c r="AT310" s="176" t="s">
        <v>125</v>
      </c>
      <c r="AU310" s="176" t="s">
        <v>89</v>
      </c>
      <c r="AY310" s="3" t="s">
        <v>123</v>
      </c>
      <c r="BE310" s="177">
        <f>IF(N310="základní",J310,0)</f>
        <v>0</v>
      </c>
      <c r="BF310" s="177">
        <f>IF(N310="snížená",J310,0)</f>
        <v>0</v>
      </c>
      <c r="BG310" s="177">
        <f>IF(N310="zákl. přenesená",J310,0)</f>
        <v>0</v>
      </c>
      <c r="BH310" s="177">
        <f>IF(N310="sníž. přenesená",J310,0)</f>
        <v>0</v>
      </c>
      <c r="BI310" s="177">
        <f>IF(N310="nulová",J310,0)</f>
        <v>0</v>
      </c>
      <c r="BJ310" s="3" t="s">
        <v>87</v>
      </c>
      <c r="BK310" s="177">
        <f>ROUND(I310*H310,2)</f>
        <v>0</v>
      </c>
      <c r="BL310" s="3" t="s">
        <v>130</v>
      </c>
      <c r="BM310" s="176" t="s">
        <v>339</v>
      </c>
    </row>
    <row r="311" spans="2:47" s="24" customFormat="1" ht="12.75">
      <c r="B311" s="25"/>
      <c r="D311" s="178" t="s">
        <v>132</v>
      </c>
      <c r="F311" s="179" t="s">
        <v>340</v>
      </c>
      <c r="I311" s="180"/>
      <c r="L311" s="25"/>
      <c r="M311" s="181"/>
      <c r="T311" s="69"/>
      <c r="AT311" s="3" t="s">
        <v>132</v>
      </c>
      <c r="AU311" s="3" t="s">
        <v>89</v>
      </c>
    </row>
    <row r="312" spans="2:65" s="24" customFormat="1" ht="16.5" customHeight="1">
      <c r="B312" s="25"/>
      <c r="C312" s="165" t="s">
        <v>341</v>
      </c>
      <c r="D312" s="165" t="s">
        <v>125</v>
      </c>
      <c r="E312" s="166" t="s">
        <v>342</v>
      </c>
      <c r="F312" s="167" t="s">
        <v>343</v>
      </c>
      <c r="G312" s="168" t="s">
        <v>338</v>
      </c>
      <c r="H312" s="169">
        <v>3166.056</v>
      </c>
      <c r="I312" s="170"/>
      <c r="J312" s="171">
        <f>ROUND(I312*H312,2)</f>
        <v>0</v>
      </c>
      <c r="K312" s="167" t="s">
        <v>129</v>
      </c>
      <c r="L312" s="25"/>
      <c r="M312" s="172" t="s">
        <v>1</v>
      </c>
      <c r="N312" s="173" t="s">
        <v>44</v>
      </c>
      <c r="P312" s="174">
        <f>O312*H312</f>
        <v>0</v>
      </c>
      <c r="Q312" s="174">
        <v>0</v>
      </c>
      <c r="R312" s="174">
        <f>Q312*H312</f>
        <v>0</v>
      </c>
      <c r="S312" s="174">
        <v>0</v>
      </c>
      <c r="T312" s="175">
        <f>S312*H312</f>
        <v>0</v>
      </c>
      <c r="AR312" s="176" t="s">
        <v>130</v>
      </c>
      <c r="AT312" s="176" t="s">
        <v>125</v>
      </c>
      <c r="AU312" s="176" t="s">
        <v>89</v>
      </c>
      <c r="AY312" s="3" t="s">
        <v>123</v>
      </c>
      <c r="BE312" s="177">
        <f>IF(N312="základní",J312,0)</f>
        <v>0</v>
      </c>
      <c r="BF312" s="177">
        <f>IF(N312="snížená",J312,0)</f>
        <v>0</v>
      </c>
      <c r="BG312" s="177">
        <f>IF(N312="zákl. přenesená",J312,0)</f>
        <v>0</v>
      </c>
      <c r="BH312" s="177">
        <f>IF(N312="sníž. přenesená",J312,0)</f>
        <v>0</v>
      </c>
      <c r="BI312" s="177">
        <f>IF(N312="nulová",J312,0)</f>
        <v>0</v>
      </c>
      <c r="BJ312" s="3" t="s">
        <v>87</v>
      </c>
      <c r="BK312" s="177">
        <f>ROUND(I312*H312,2)</f>
        <v>0</v>
      </c>
      <c r="BL312" s="3" t="s">
        <v>130</v>
      </c>
      <c r="BM312" s="176" t="s">
        <v>344</v>
      </c>
    </row>
    <row r="313" spans="2:47" s="24" customFormat="1" ht="12.75">
      <c r="B313" s="25"/>
      <c r="D313" s="178" t="s">
        <v>132</v>
      </c>
      <c r="F313" s="179" t="s">
        <v>345</v>
      </c>
      <c r="I313" s="180"/>
      <c r="L313" s="25"/>
      <c r="M313" s="181"/>
      <c r="T313" s="69"/>
      <c r="AT313" s="3" t="s">
        <v>132</v>
      </c>
      <c r="AU313" s="3" t="s">
        <v>89</v>
      </c>
    </row>
    <row r="314" spans="2:51" s="189" customFormat="1" ht="11.25">
      <c r="B314" s="190"/>
      <c r="D314" s="178" t="s">
        <v>134</v>
      </c>
      <c r="F314" s="192" t="s">
        <v>346</v>
      </c>
      <c r="H314" s="193">
        <v>3166.056</v>
      </c>
      <c r="I314" s="194"/>
      <c r="L314" s="190"/>
      <c r="M314" s="195"/>
      <c r="T314" s="196"/>
      <c r="AT314" s="191" t="s">
        <v>134</v>
      </c>
      <c r="AU314" s="191" t="s">
        <v>89</v>
      </c>
      <c r="AV314" s="189" t="s">
        <v>89</v>
      </c>
      <c r="AW314" s="189" t="s">
        <v>4</v>
      </c>
      <c r="AX314" s="189" t="s">
        <v>87</v>
      </c>
      <c r="AY314" s="191" t="s">
        <v>123</v>
      </c>
    </row>
    <row r="315" spans="2:65" s="24" customFormat="1" ht="24.2" customHeight="1">
      <c r="B315" s="25"/>
      <c r="C315" s="165" t="s">
        <v>347</v>
      </c>
      <c r="D315" s="165" t="s">
        <v>125</v>
      </c>
      <c r="E315" s="166" t="s">
        <v>348</v>
      </c>
      <c r="F315" s="167" t="s">
        <v>349</v>
      </c>
      <c r="G315" s="168" t="s">
        <v>338</v>
      </c>
      <c r="H315" s="169">
        <v>65.853</v>
      </c>
      <c r="I315" s="170"/>
      <c r="J315" s="171">
        <f>ROUND(I315*H315,2)</f>
        <v>0</v>
      </c>
      <c r="K315" s="167" t="s">
        <v>129</v>
      </c>
      <c r="L315" s="25"/>
      <c r="M315" s="172" t="s">
        <v>1</v>
      </c>
      <c r="N315" s="173" t="s">
        <v>44</v>
      </c>
      <c r="P315" s="174">
        <f>O315*H315</f>
        <v>0</v>
      </c>
      <c r="Q315" s="174">
        <v>0</v>
      </c>
      <c r="R315" s="174">
        <f>Q315*H315</f>
        <v>0</v>
      </c>
      <c r="S315" s="174">
        <v>0</v>
      </c>
      <c r="T315" s="175">
        <f>S315*H315</f>
        <v>0</v>
      </c>
      <c r="AR315" s="176" t="s">
        <v>130</v>
      </c>
      <c r="AT315" s="176" t="s">
        <v>125</v>
      </c>
      <c r="AU315" s="176" t="s">
        <v>89</v>
      </c>
      <c r="AY315" s="3" t="s">
        <v>123</v>
      </c>
      <c r="BE315" s="177">
        <f>IF(N315="základní",J315,0)</f>
        <v>0</v>
      </c>
      <c r="BF315" s="177">
        <f>IF(N315="snížená",J315,0)</f>
        <v>0</v>
      </c>
      <c r="BG315" s="177">
        <f>IF(N315="zákl. přenesená",J315,0)</f>
        <v>0</v>
      </c>
      <c r="BH315" s="177">
        <f>IF(N315="sníž. přenesená",J315,0)</f>
        <v>0</v>
      </c>
      <c r="BI315" s="177">
        <f>IF(N315="nulová",J315,0)</f>
        <v>0</v>
      </c>
      <c r="BJ315" s="3" t="s">
        <v>87</v>
      </c>
      <c r="BK315" s="177">
        <f>ROUND(I315*H315,2)</f>
        <v>0</v>
      </c>
      <c r="BL315" s="3" t="s">
        <v>130</v>
      </c>
      <c r="BM315" s="176" t="s">
        <v>350</v>
      </c>
    </row>
    <row r="316" spans="2:47" s="24" customFormat="1" ht="19.5">
      <c r="B316" s="25"/>
      <c r="D316" s="178" t="s">
        <v>132</v>
      </c>
      <c r="F316" s="179" t="s">
        <v>351</v>
      </c>
      <c r="I316" s="180"/>
      <c r="L316" s="25"/>
      <c r="M316" s="181"/>
      <c r="T316" s="69"/>
      <c r="AT316" s="3" t="s">
        <v>132</v>
      </c>
      <c r="AU316" s="3" t="s">
        <v>89</v>
      </c>
    </row>
    <row r="317" spans="2:51" s="189" customFormat="1" ht="11.25">
      <c r="B317" s="190"/>
      <c r="D317" s="178" t="s">
        <v>134</v>
      </c>
      <c r="E317" s="191" t="s">
        <v>1</v>
      </c>
      <c r="F317" s="192" t="s">
        <v>352</v>
      </c>
      <c r="H317" s="193">
        <v>65.853</v>
      </c>
      <c r="I317" s="194"/>
      <c r="L317" s="190"/>
      <c r="M317" s="195"/>
      <c r="T317" s="196"/>
      <c r="AT317" s="191" t="s">
        <v>134</v>
      </c>
      <c r="AU317" s="191" t="s">
        <v>89</v>
      </c>
      <c r="AV317" s="189" t="s">
        <v>89</v>
      </c>
      <c r="AW317" s="189" t="s">
        <v>33</v>
      </c>
      <c r="AX317" s="189" t="s">
        <v>87</v>
      </c>
      <c r="AY317" s="191" t="s">
        <v>123</v>
      </c>
    </row>
    <row r="318" spans="2:65" s="24" customFormat="1" ht="24.2" customHeight="1">
      <c r="B318" s="25"/>
      <c r="C318" s="165" t="s">
        <v>353</v>
      </c>
      <c r="D318" s="165" t="s">
        <v>125</v>
      </c>
      <c r="E318" s="166" t="s">
        <v>354</v>
      </c>
      <c r="F318" s="167" t="s">
        <v>355</v>
      </c>
      <c r="G318" s="168" t="s">
        <v>338</v>
      </c>
      <c r="H318" s="169">
        <v>14.49</v>
      </c>
      <c r="I318" s="170"/>
      <c r="J318" s="171">
        <f>ROUND(I318*H318,2)</f>
        <v>0</v>
      </c>
      <c r="K318" s="167" t="s">
        <v>129</v>
      </c>
      <c r="L318" s="25"/>
      <c r="M318" s="172" t="s">
        <v>1</v>
      </c>
      <c r="N318" s="173" t="s">
        <v>44</v>
      </c>
      <c r="P318" s="174">
        <f>O318*H318</f>
        <v>0</v>
      </c>
      <c r="Q318" s="174">
        <v>0</v>
      </c>
      <c r="R318" s="174">
        <f>Q318*H318</f>
        <v>0</v>
      </c>
      <c r="S318" s="174">
        <v>0</v>
      </c>
      <c r="T318" s="175">
        <f>S318*H318</f>
        <v>0</v>
      </c>
      <c r="AR318" s="176" t="s">
        <v>130</v>
      </c>
      <c r="AT318" s="176" t="s">
        <v>125</v>
      </c>
      <c r="AU318" s="176" t="s">
        <v>89</v>
      </c>
      <c r="AY318" s="3" t="s">
        <v>123</v>
      </c>
      <c r="BE318" s="177">
        <f>IF(N318="základní",J318,0)</f>
        <v>0</v>
      </c>
      <c r="BF318" s="177">
        <f>IF(N318="snížená",J318,0)</f>
        <v>0</v>
      </c>
      <c r="BG318" s="177">
        <f>IF(N318="zákl. přenesená",J318,0)</f>
        <v>0</v>
      </c>
      <c r="BH318" s="177">
        <f>IF(N318="sníž. přenesená",J318,0)</f>
        <v>0</v>
      </c>
      <c r="BI318" s="177">
        <f>IF(N318="nulová",J318,0)</f>
        <v>0</v>
      </c>
      <c r="BJ318" s="3" t="s">
        <v>87</v>
      </c>
      <c r="BK318" s="177">
        <f>ROUND(I318*H318,2)</f>
        <v>0</v>
      </c>
      <c r="BL318" s="3" t="s">
        <v>130</v>
      </c>
      <c r="BM318" s="176" t="s">
        <v>356</v>
      </c>
    </row>
    <row r="319" spans="2:47" s="24" customFormat="1" ht="19.5">
      <c r="B319" s="25"/>
      <c r="D319" s="178" t="s">
        <v>132</v>
      </c>
      <c r="F319" s="179" t="s">
        <v>357</v>
      </c>
      <c r="I319" s="180"/>
      <c r="L319" s="25"/>
      <c r="M319" s="181"/>
      <c r="T319" s="69"/>
      <c r="AT319" s="3" t="s">
        <v>132</v>
      </c>
      <c r="AU319" s="3" t="s">
        <v>89</v>
      </c>
    </row>
    <row r="320" spans="2:51" s="189" customFormat="1" ht="11.25">
      <c r="B320" s="190"/>
      <c r="D320" s="178" t="s">
        <v>134</v>
      </c>
      <c r="E320" s="191" t="s">
        <v>1</v>
      </c>
      <c r="F320" s="192" t="s">
        <v>358</v>
      </c>
      <c r="H320" s="193">
        <v>14.49</v>
      </c>
      <c r="I320" s="194"/>
      <c r="L320" s="190"/>
      <c r="M320" s="195"/>
      <c r="T320" s="196"/>
      <c r="AT320" s="191" t="s">
        <v>134</v>
      </c>
      <c r="AU320" s="191" t="s">
        <v>89</v>
      </c>
      <c r="AV320" s="189" t="s">
        <v>89</v>
      </c>
      <c r="AW320" s="189" t="s">
        <v>33</v>
      </c>
      <c r="AX320" s="189" t="s">
        <v>87</v>
      </c>
      <c r="AY320" s="191" t="s">
        <v>123</v>
      </c>
    </row>
    <row r="321" spans="2:65" s="24" customFormat="1" ht="24.2" customHeight="1">
      <c r="B321" s="25"/>
      <c r="C321" s="165" t="s">
        <v>359</v>
      </c>
      <c r="D321" s="165" t="s">
        <v>125</v>
      </c>
      <c r="E321" s="166" t="s">
        <v>360</v>
      </c>
      <c r="F321" s="167" t="s">
        <v>361</v>
      </c>
      <c r="G321" s="168" t="s">
        <v>338</v>
      </c>
      <c r="H321" s="169">
        <v>3.828</v>
      </c>
      <c r="I321" s="170"/>
      <c r="J321" s="171">
        <f>ROUND(I321*H321,2)</f>
        <v>0</v>
      </c>
      <c r="K321" s="167" t="s">
        <v>129</v>
      </c>
      <c r="L321" s="25"/>
      <c r="M321" s="172" t="s">
        <v>1</v>
      </c>
      <c r="N321" s="173" t="s">
        <v>44</v>
      </c>
      <c r="P321" s="174">
        <f>O321*H321</f>
        <v>0</v>
      </c>
      <c r="Q321" s="174">
        <v>0</v>
      </c>
      <c r="R321" s="174">
        <f>Q321*H321</f>
        <v>0</v>
      </c>
      <c r="S321" s="174">
        <v>0</v>
      </c>
      <c r="T321" s="175">
        <f>S321*H321</f>
        <v>0</v>
      </c>
      <c r="AR321" s="176" t="s">
        <v>130</v>
      </c>
      <c r="AT321" s="176" t="s">
        <v>125</v>
      </c>
      <c r="AU321" s="176" t="s">
        <v>89</v>
      </c>
      <c r="AY321" s="3" t="s">
        <v>123</v>
      </c>
      <c r="BE321" s="177">
        <f>IF(N321="základní",J321,0)</f>
        <v>0</v>
      </c>
      <c r="BF321" s="177">
        <f>IF(N321="snížená",J321,0)</f>
        <v>0</v>
      </c>
      <c r="BG321" s="177">
        <f>IF(N321="zákl. přenesená",J321,0)</f>
        <v>0</v>
      </c>
      <c r="BH321" s="177">
        <f>IF(N321="sníž. přenesená",J321,0)</f>
        <v>0</v>
      </c>
      <c r="BI321" s="177">
        <f>IF(N321="nulová",J321,0)</f>
        <v>0</v>
      </c>
      <c r="BJ321" s="3" t="s">
        <v>87</v>
      </c>
      <c r="BK321" s="177">
        <f>ROUND(I321*H321,2)</f>
        <v>0</v>
      </c>
      <c r="BL321" s="3" t="s">
        <v>130</v>
      </c>
      <c r="BM321" s="176" t="s">
        <v>362</v>
      </c>
    </row>
    <row r="322" spans="2:47" s="24" customFormat="1" ht="19.5">
      <c r="B322" s="25"/>
      <c r="D322" s="178" t="s">
        <v>132</v>
      </c>
      <c r="F322" s="179" t="s">
        <v>361</v>
      </c>
      <c r="I322" s="180"/>
      <c r="L322" s="25"/>
      <c r="M322" s="181"/>
      <c r="T322" s="69"/>
      <c r="AT322" s="3" t="s">
        <v>132</v>
      </c>
      <c r="AU322" s="3" t="s">
        <v>89</v>
      </c>
    </row>
    <row r="323" spans="2:51" s="189" customFormat="1" ht="11.25">
      <c r="B323" s="190"/>
      <c r="D323" s="178" t="s">
        <v>134</v>
      </c>
      <c r="E323" s="191" t="s">
        <v>1</v>
      </c>
      <c r="F323" s="192" t="s">
        <v>363</v>
      </c>
      <c r="H323" s="193">
        <v>3.828</v>
      </c>
      <c r="I323" s="194"/>
      <c r="L323" s="190"/>
      <c r="M323" s="195"/>
      <c r="T323" s="196"/>
      <c r="AT323" s="191" t="s">
        <v>134</v>
      </c>
      <c r="AU323" s="191" t="s">
        <v>89</v>
      </c>
      <c r="AV323" s="189" t="s">
        <v>89</v>
      </c>
      <c r="AW323" s="189" t="s">
        <v>33</v>
      </c>
      <c r="AX323" s="189" t="s">
        <v>87</v>
      </c>
      <c r="AY323" s="191" t="s">
        <v>123</v>
      </c>
    </row>
    <row r="324" spans="2:65" s="24" customFormat="1" ht="24.2" customHeight="1">
      <c r="B324" s="25"/>
      <c r="C324" s="165" t="s">
        <v>364</v>
      </c>
      <c r="D324" s="165" t="s">
        <v>125</v>
      </c>
      <c r="E324" s="166" t="s">
        <v>365</v>
      </c>
      <c r="F324" s="167" t="s">
        <v>366</v>
      </c>
      <c r="G324" s="168" t="s">
        <v>338</v>
      </c>
      <c r="H324" s="169">
        <v>267.613</v>
      </c>
      <c r="I324" s="170"/>
      <c r="J324" s="171">
        <f>ROUND(I324*H324,2)</f>
        <v>0</v>
      </c>
      <c r="K324" s="167" t="s">
        <v>129</v>
      </c>
      <c r="L324" s="25"/>
      <c r="M324" s="172" t="s">
        <v>1</v>
      </c>
      <c r="N324" s="173" t="s">
        <v>44</v>
      </c>
      <c r="P324" s="174">
        <f>O324*H324</f>
        <v>0</v>
      </c>
      <c r="Q324" s="174">
        <v>0</v>
      </c>
      <c r="R324" s="174">
        <f>Q324*H324</f>
        <v>0</v>
      </c>
      <c r="S324" s="174">
        <v>0</v>
      </c>
      <c r="T324" s="175">
        <f>S324*H324</f>
        <v>0</v>
      </c>
      <c r="AR324" s="176" t="s">
        <v>130</v>
      </c>
      <c r="AT324" s="176" t="s">
        <v>125</v>
      </c>
      <c r="AU324" s="176" t="s">
        <v>89</v>
      </c>
      <c r="AY324" s="3" t="s">
        <v>123</v>
      </c>
      <c r="BE324" s="177">
        <f>IF(N324="základní",J324,0)</f>
        <v>0</v>
      </c>
      <c r="BF324" s="177">
        <f>IF(N324="snížená",J324,0)</f>
        <v>0</v>
      </c>
      <c r="BG324" s="177">
        <f>IF(N324="zákl. přenesená",J324,0)</f>
        <v>0</v>
      </c>
      <c r="BH324" s="177">
        <f>IF(N324="sníž. přenesená",J324,0)</f>
        <v>0</v>
      </c>
      <c r="BI324" s="177">
        <f>IF(N324="nulová",J324,0)</f>
        <v>0</v>
      </c>
      <c r="BJ324" s="3" t="s">
        <v>87</v>
      </c>
      <c r="BK324" s="177">
        <f>ROUND(I324*H324,2)</f>
        <v>0</v>
      </c>
      <c r="BL324" s="3" t="s">
        <v>130</v>
      </c>
      <c r="BM324" s="176" t="s">
        <v>367</v>
      </c>
    </row>
    <row r="325" spans="2:47" s="24" customFormat="1" ht="19.5">
      <c r="B325" s="25"/>
      <c r="D325" s="178" t="s">
        <v>132</v>
      </c>
      <c r="F325" s="179" t="s">
        <v>366</v>
      </c>
      <c r="I325" s="180"/>
      <c r="L325" s="25"/>
      <c r="M325" s="181"/>
      <c r="T325" s="69"/>
      <c r="AT325" s="3" t="s">
        <v>132</v>
      </c>
      <c r="AU325" s="3" t="s">
        <v>89</v>
      </c>
    </row>
    <row r="326" spans="2:51" s="189" customFormat="1" ht="11.25">
      <c r="B326" s="190"/>
      <c r="D326" s="178" t="s">
        <v>134</v>
      </c>
      <c r="E326" s="191" t="s">
        <v>1</v>
      </c>
      <c r="F326" s="192" t="s">
        <v>368</v>
      </c>
      <c r="H326" s="193">
        <v>267.613</v>
      </c>
      <c r="I326" s="194"/>
      <c r="L326" s="190"/>
      <c r="M326" s="195"/>
      <c r="T326" s="196"/>
      <c r="AT326" s="191" t="s">
        <v>134</v>
      </c>
      <c r="AU326" s="191" t="s">
        <v>89</v>
      </c>
      <c r="AV326" s="189" t="s">
        <v>89</v>
      </c>
      <c r="AW326" s="189" t="s">
        <v>33</v>
      </c>
      <c r="AX326" s="189" t="s">
        <v>87</v>
      </c>
      <c r="AY326" s="191" t="s">
        <v>123</v>
      </c>
    </row>
    <row r="327" spans="2:63" s="152" customFormat="1" ht="22.9" customHeight="1">
      <c r="B327" s="153"/>
      <c r="D327" s="154" t="s">
        <v>78</v>
      </c>
      <c r="E327" s="163" t="s">
        <v>369</v>
      </c>
      <c r="F327" s="163" t="s">
        <v>370</v>
      </c>
      <c r="I327" s="156"/>
      <c r="J327" s="164">
        <f>BK327</f>
        <v>0</v>
      </c>
      <c r="L327" s="153"/>
      <c r="M327" s="158"/>
      <c r="P327" s="159">
        <f>SUM(P328:P329)</f>
        <v>0</v>
      </c>
      <c r="R327" s="159">
        <f>SUM(R328:R329)</f>
        <v>0</v>
      </c>
      <c r="T327" s="160">
        <f>SUM(T328:T329)</f>
        <v>0</v>
      </c>
      <c r="AR327" s="154" t="s">
        <v>87</v>
      </c>
      <c r="AT327" s="161" t="s">
        <v>78</v>
      </c>
      <c r="AU327" s="161" t="s">
        <v>87</v>
      </c>
      <c r="AY327" s="154" t="s">
        <v>123</v>
      </c>
      <c r="BK327" s="162">
        <f>SUM(BK328:BK329)</f>
        <v>0</v>
      </c>
    </row>
    <row r="328" spans="2:65" s="24" customFormat="1" ht="21.75" customHeight="1">
      <c r="B328" s="25"/>
      <c r="C328" s="165" t="s">
        <v>371</v>
      </c>
      <c r="D328" s="165" t="s">
        <v>125</v>
      </c>
      <c r="E328" s="166" t="s">
        <v>372</v>
      </c>
      <c r="F328" s="167" t="s">
        <v>373</v>
      </c>
      <c r="G328" s="168" t="s">
        <v>338</v>
      </c>
      <c r="H328" s="169">
        <v>106.483</v>
      </c>
      <c r="I328" s="170"/>
      <c r="J328" s="171">
        <f>ROUND(I328*H328,2)</f>
        <v>0</v>
      </c>
      <c r="K328" s="167" t="s">
        <v>129</v>
      </c>
      <c r="L328" s="25"/>
      <c r="M328" s="172" t="s">
        <v>1</v>
      </c>
      <c r="N328" s="173" t="s">
        <v>44</v>
      </c>
      <c r="P328" s="174">
        <f>O328*H328</f>
        <v>0</v>
      </c>
      <c r="Q328" s="174">
        <v>0</v>
      </c>
      <c r="R328" s="174">
        <f>Q328*H328</f>
        <v>0</v>
      </c>
      <c r="S328" s="174">
        <v>0</v>
      </c>
      <c r="T328" s="175">
        <f>S328*H328</f>
        <v>0</v>
      </c>
      <c r="AR328" s="176" t="s">
        <v>130</v>
      </c>
      <c r="AT328" s="176" t="s">
        <v>125</v>
      </c>
      <c r="AU328" s="176" t="s">
        <v>89</v>
      </c>
      <c r="AY328" s="3" t="s">
        <v>123</v>
      </c>
      <c r="BE328" s="177">
        <f>IF(N328="základní",J328,0)</f>
        <v>0</v>
      </c>
      <c r="BF328" s="177">
        <f>IF(N328="snížená",J328,0)</f>
        <v>0</v>
      </c>
      <c r="BG328" s="177">
        <f>IF(N328="zákl. přenesená",J328,0)</f>
        <v>0</v>
      </c>
      <c r="BH328" s="177">
        <f>IF(N328="sníž. přenesená",J328,0)</f>
        <v>0</v>
      </c>
      <c r="BI328" s="177">
        <f>IF(N328="nulová",J328,0)</f>
        <v>0</v>
      </c>
      <c r="BJ328" s="3" t="s">
        <v>87</v>
      </c>
      <c r="BK328" s="177">
        <f>ROUND(I328*H328,2)</f>
        <v>0</v>
      </c>
      <c r="BL328" s="3" t="s">
        <v>130</v>
      </c>
      <c r="BM328" s="176" t="s">
        <v>374</v>
      </c>
    </row>
    <row r="329" spans="2:47" s="24" customFormat="1" ht="19.5">
      <c r="B329" s="25"/>
      <c r="D329" s="178" t="s">
        <v>132</v>
      </c>
      <c r="F329" s="179" t="s">
        <v>375</v>
      </c>
      <c r="I329" s="180"/>
      <c r="L329" s="25"/>
      <c r="M329" s="181"/>
      <c r="T329" s="69"/>
      <c r="AT329" s="3" t="s">
        <v>132</v>
      </c>
      <c r="AU329" s="3" t="s">
        <v>89</v>
      </c>
    </row>
    <row r="330" spans="2:63" s="152" customFormat="1" ht="25.9" customHeight="1">
      <c r="B330" s="153"/>
      <c r="D330" s="154" t="s">
        <v>78</v>
      </c>
      <c r="E330" s="155" t="s">
        <v>376</v>
      </c>
      <c r="F330" s="155" t="s">
        <v>377</v>
      </c>
      <c r="I330" s="156"/>
      <c r="J330" s="157">
        <f>BK330</f>
        <v>0</v>
      </c>
      <c r="L330" s="153"/>
      <c r="M330" s="158"/>
      <c r="P330" s="159" t="e">
        <f>P331+P338+#REF!</f>
        <v>#REF!</v>
      </c>
      <c r="R330" s="159" t="e">
        <f>R331+R338+#REF!</f>
        <v>#REF!</v>
      </c>
      <c r="T330" s="160" t="e">
        <f>T331+T338+#REF!</f>
        <v>#REF!</v>
      </c>
      <c r="AR330" s="154" t="s">
        <v>159</v>
      </c>
      <c r="AT330" s="161" t="s">
        <v>78</v>
      </c>
      <c r="AU330" s="161" t="s">
        <v>79</v>
      </c>
      <c r="AY330" s="154" t="s">
        <v>123</v>
      </c>
      <c r="BK330" s="162">
        <f>BK331+BK338</f>
        <v>0</v>
      </c>
    </row>
    <row r="331" spans="2:63" s="152" customFormat="1" ht="22.9" customHeight="1">
      <c r="B331" s="153"/>
      <c r="D331" s="154" t="s">
        <v>78</v>
      </c>
      <c r="E331" s="163" t="s">
        <v>378</v>
      </c>
      <c r="F331" s="163" t="s">
        <v>379</v>
      </c>
      <c r="I331" s="156"/>
      <c r="J331" s="164">
        <f>BK331</f>
        <v>0</v>
      </c>
      <c r="L331" s="153"/>
      <c r="M331" s="158"/>
      <c r="P331" s="159">
        <f>SUM(P332:P337)</f>
        <v>0</v>
      </c>
      <c r="R331" s="159">
        <f>SUM(R332:R337)</f>
        <v>0</v>
      </c>
      <c r="T331" s="160">
        <f>SUM(T332:T337)</f>
        <v>0</v>
      </c>
      <c r="AR331" s="154" t="s">
        <v>159</v>
      </c>
      <c r="AT331" s="161" t="s">
        <v>78</v>
      </c>
      <c r="AU331" s="161" t="s">
        <v>87</v>
      </c>
      <c r="AY331" s="154" t="s">
        <v>123</v>
      </c>
      <c r="BK331" s="162">
        <f>SUM(BK332:BK337)</f>
        <v>0</v>
      </c>
    </row>
    <row r="332" spans="2:65" s="24" customFormat="1" ht="16.5" customHeight="1">
      <c r="B332" s="25"/>
      <c r="C332" s="165" t="s">
        <v>380</v>
      </c>
      <c r="D332" s="165" t="s">
        <v>125</v>
      </c>
      <c r="E332" s="166" t="s">
        <v>381</v>
      </c>
      <c r="F332" s="167" t="s">
        <v>382</v>
      </c>
      <c r="G332" s="168" t="s">
        <v>383</v>
      </c>
      <c r="H332" s="169">
        <v>1</v>
      </c>
      <c r="I332" s="170"/>
      <c r="J332" s="171">
        <f>ROUND(I332*H332,2)</f>
        <v>0</v>
      </c>
      <c r="K332" s="167" t="s">
        <v>129</v>
      </c>
      <c r="L332" s="25"/>
      <c r="M332" s="172" t="s">
        <v>1</v>
      </c>
      <c r="N332" s="173" t="s">
        <v>44</v>
      </c>
      <c r="P332" s="174">
        <f>O332*H332</f>
        <v>0</v>
      </c>
      <c r="Q332" s="174">
        <v>0</v>
      </c>
      <c r="R332" s="174">
        <f>Q332*H332</f>
        <v>0</v>
      </c>
      <c r="S332" s="174">
        <v>0</v>
      </c>
      <c r="T332" s="175">
        <f>S332*H332</f>
        <v>0</v>
      </c>
      <c r="AR332" s="176" t="s">
        <v>384</v>
      </c>
      <c r="AT332" s="176" t="s">
        <v>125</v>
      </c>
      <c r="AU332" s="176" t="s">
        <v>89</v>
      </c>
      <c r="AY332" s="3" t="s">
        <v>123</v>
      </c>
      <c r="BE332" s="177">
        <f>IF(N332="základní",J332,0)</f>
        <v>0</v>
      </c>
      <c r="BF332" s="177">
        <f>IF(N332="snížená",J332,0)</f>
        <v>0</v>
      </c>
      <c r="BG332" s="177">
        <f>IF(N332="zákl. přenesená",J332,0)</f>
        <v>0</v>
      </c>
      <c r="BH332" s="177">
        <f>IF(N332="sníž. přenesená",J332,0)</f>
        <v>0</v>
      </c>
      <c r="BI332" s="177">
        <f>IF(N332="nulová",J332,0)</f>
        <v>0</v>
      </c>
      <c r="BJ332" s="3" t="s">
        <v>87</v>
      </c>
      <c r="BK332" s="177">
        <f>ROUND(I332*H332,2)</f>
        <v>0</v>
      </c>
      <c r="BL332" s="3" t="s">
        <v>384</v>
      </c>
      <c r="BM332" s="176" t="s">
        <v>385</v>
      </c>
    </row>
    <row r="333" spans="2:47" s="24" customFormat="1" ht="12.75">
      <c r="B333" s="25"/>
      <c r="D333" s="178" t="s">
        <v>132</v>
      </c>
      <c r="F333" s="179" t="s">
        <v>382</v>
      </c>
      <c r="I333" s="180"/>
      <c r="L333" s="25"/>
      <c r="M333" s="181"/>
      <c r="T333" s="69"/>
      <c r="AT333" s="3" t="s">
        <v>132</v>
      </c>
      <c r="AU333" s="3" t="s">
        <v>89</v>
      </c>
    </row>
    <row r="334" spans="2:51" s="189" customFormat="1" ht="11.25">
      <c r="B334" s="190"/>
      <c r="D334" s="178" t="s">
        <v>134</v>
      </c>
      <c r="E334" s="191" t="s">
        <v>1</v>
      </c>
      <c r="F334" s="192" t="s">
        <v>87</v>
      </c>
      <c r="H334" s="193">
        <v>1</v>
      </c>
      <c r="I334" s="194"/>
      <c r="L334" s="190"/>
      <c r="M334" s="195"/>
      <c r="T334" s="196"/>
      <c r="AT334" s="191" t="s">
        <v>134</v>
      </c>
      <c r="AU334" s="191" t="s">
        <v>89</v>
      </c>
      <c r="AV334" s="189" t="s">
        <v>89</v>
      </c>
      <c r="AW334" s="189" t="s">
        <v>33</v>
      </c>
      <c r="AX334" s="189" t="s">
        <v>87</v>
      </c>
      <c r="AY334" s="191" t="s">
        <v>123</v>
      </c>
    </row>
    <row r="335" spans="2:65" s="24" customFormat="1" ht="16.5" customHeight="1">
      <c r="B335" s="25"/>
      <c r="C335" s="165" t="s">
        <v>386</v>
      </c>
      <c r="D335" s="165" t="s">
        <v>125</v>
      </c>
      <c r="E335" s="166" t="s">
        <v>387</v>
      </c>
      <c r="F335" s="167" t="s">
        <v>388</v>
      </c>
      <c r="G335" s="168" t="s">
        <v>383</v>
      </c>
      <c r="H335" s="169">
        <v>1</v>
      </c>
      <c r="I335" s="170"/>
      <c r="J335" s="171">
        <f>ROUND(I335*H335,2)</f>
        <v>0</v>
      </c>
      <c r="K335" s="167" t="s">
        <v>129</v>
      </c>
      <c r="L335" s="25"/>
      <c r="M335" s="172" t="s">
        <v>1</v>
      </c>
      <c r="N335" s="173" t="s">
        <v>44</v>
      </c>
      <c r="P335" s="174">
        <f>O335*H335</f>
        <v>0</v>
      </c>
      <c r="Q335" s="174">
        <v>0</v>
      </c>
      <c r="R335" s="174">
        <f>Q335*H335</f>
        <v>0</v>
      </c>
      <c r="S335" s="174">
        <v>0</v>
      </c>
      <c r="T335" s="175">
        <f>S335*H335</f>
        <v>0</v>
      </c>
      <c r="AR335" s="176" t="s">
        <v>384</v>
      </c>
      <c r="AT335" s="176" t="s">
        <v>125</v>
      </c>
      <c r="AU335" s="176" t="s">
        <v>89</v>
      </c>
      <c r="AY335" s="3" t="s">
        <v>123</v>
      </c>
      <c r="BE335" s="177">
        <f>IF(N335="základní",J335,0)</f>
        <v>0</v>
      </c>
      <c r="BF335" s="177">
        <f>IF(N335="snížená",J335,0)</f>
        <v>0</v>
      </c>
      <c r="BG335" s="177">
        <f>IF(N335="zákl. přenesená",J335,0)</f>
        <v>0</v>
      </c>
      <c r="BH335" s="177">
        <f>IF(N335="sníž. přenesená",J335,0)</f>
        <v>0</v>
      </c>
      <c r="BI335" s="177">
        <f>IF(N335="nulová",J335,0)</f>
        <v>0</v>
      </c>
      <c r="BJ335" s="3" t="s">
        <v>87</v>
      </c>
      <c r="BK335" s="177">
        <f>ROUND(I335*H335,2)</f>
        <v>0</v>
      </c>
      <c r="BL335" s="3" t="s">
        <v>384</v>
      </c>
      <c r="BM335" s="176" t="s">
        <v>389</v>
      </c>
    </row>
    <row r="336" spans="2:47" s="24" customFormat="1" ht="12.75">
      <c r="B336" s="25"/>
      <c r="D336" s="178" t="s">
        <v>132</v>
      </c>
      <c r="F336" s="179" t="s">
        <v>388</v>
      </c>
      <c r="I336" s="180"/>
      <c r="L336" s="25"/>
      <c r="M336" s="181"/>
      <c r="T336" s="69"/>
      <c r="AT336" s="3" t="s">
        <v>132</v>
      </c>
      <c r="AU336" s="3" t="s">
        <v>89</v>
      </c>
    </row>
    <row r="337" spans="2:51" s="189" customFormat="1" ht="11.25">
      <c r="B337" s="190"/>
      <c r="D337" s="178" t="s">
        <v>134</v>
      </c>
      <c r="E337" s="191" t="s">
        <v>1</v>
      </c>
      <c r="F337" s="192" t="s">
        <v>390</v>
      </c>
      <c r="H337" s="193">
        <v>1</v>
      </c>
      <c r="I337" s="194"/>
      <c r="L337" s="190"/>
      <c r="M337" s="195"/>
      <c r="T337" s="196"/>
      <c r="AT337" s="191" t="s">
        <v>134</v>
      </c>
      <c r="AU337" s="191" t="s">
        <v>89</v>
      </c>
      <c r="AV337" s="189" t="s">
        <v>89</v>
      </c>
      <c r="AW337" s="189" t="s">
        <v>33</v>
      </c>
      <c r="AX337" s="189" t="s">
        <v>87</v>
      </c>
      <c r="AY337" s="191" t="s">
        <v>123</v>
      </c>
    </row>
    <row r="338" spans="2:63" s="152" customFormat="1" ht="22.9" customHeight="1">
      <c r="B338" s="153"/>
      <c r="D338" s="154" t="s">
        <v>78</v>
      </c>
      <c r="E338" s="163" t="s">
        <v>391</v>
      </c>
      <c r="F338" s="163" t="s">
        <v>392</v>
      </c>
      <c r="I338" s="156"/>
      <c r="J338" s="164">
        <f>BK338</f>
        <v>0</v>
      </c>
      <c r="L338" s="153"/>
      <c r="M338" s="158"/>
      <c r="P338" s="159">
        <f>SUM(P339:P344)</f>
        <v>0</v>
      </c>
      <c r="R338" s="159">
        <f>SUM(R339:R344)</f>
        <v>0</v>
      </c>
      <c r="T338" s="160">
        <f>SUM(T339:T344)</f>
        <v>0</v>
      </c>
      <c r="AR338" s="154" t="s">
        <v>159</v>
      </c>
      <c r="AT338" s="161" t="s">
        <v>78</v>
      </c>
      <c r="AU338" s="161" t="s">
        <v>87</v>
      </c>
      <c r="AY338" s="154" t="s">
        <v>123</v>
      </c>
      <c r="BK338" s="162">
        <f>SUM(BK339:BK344)</f>
        <v>0</v>
      </c>
    </row>
    <row r="339" spans="2:65" s="24" customFormat="1" ht="16.5" customHeight="1">
      <c r="B339" s="25"/>
      <c r="C339" s="165" t="s">
        <v>393</v>
      </c>
      <c r="D339" s="165" t="s">
        <v>125</v>
      </c>
      <c r="E339" s="166" t="s">
        <v>394</v>
      </c>
      <c r="F339" s="167" t="s">
        <v>392</v>
      </c>
      <c r="G339" s="168" t="s">
        <v>383</v>
      </c>
      <c r="H339" s="169">
        <v>1</v>
      </c>
      <c r="I339" s="170"/>
      <c r="J339" s="171">
        <f>ROUND(I339*H339,2)</f>
        <v>0</v>
      </c>
      <c r="K339" s="167" t="s">
        <v>129</v>
      </c>
      <c r="L339" s="25"/>
      <c r="M339" s="172" t="s">
        <v>1</v>
      </c>
      <c r="N339" s="173" t="s">
        <v>44</v>
      </c>
      <c r="P339" s="174">
        <f>O339*H339</f>
        <v>0</v>
      </c>
      <c r="Q339" s="174">
        <v>0</v>
      </c>
      <c r="R339" s="174">
        <f>Q339*H339</f>
        <v>0</v>
      </c>
      <c r="S339" s="174">
        <v>0</v>
      </c>
      <c r="T339" s="175">
        <f>S339*H339</f>
        <v>0</v>
      </c>
      <c r="AR339" s="176" t="s">
        <v>384</v>
      </c>
      <c r="AT339" s="176" t="s">
        <v>125</v>
      </c>
      <c r="AU339" s="176" t="s">
        <v>89</v>
      </c>
      <c r="AY339" s="3" t="s">
        <v>123</v>
      </c>
      <c r="BE339" s="177">
        <f>IF(N339="základní",J339,0)</f>
        <v>0</v>
      </c>
      <c r="BF339" s="177">
        <f>IF(N339="snížená",J339,0)</f>
        <v>0</v>
      </c>
      <c r="BG339" s="177">
        <f>IF(N339="zákl. přenesená",J339,0)</f>
        <v>0</v>
      </c>
      <c r="BH339" s="177">
        <f>IF(N339="sníž. přenesená",J339,0)</f>
        <v>0</v>
      </c>
      <c r="BI339" s="177">
        <f>IF(N339="nulová",J339,0)</f>
        <v>0</v>
      </c>
      <c r="BJ339" s="3" t="s">
        <v>87</v>
      </c>
      <c r="BK339" s="177">
        <f>ROUND(I339*H339,2)</f>
        <v>0</v>
      </c>
      <c r="BL339" s="3" t="s">
        <v>384</v>
      </c>
      <c r="BM339" s="176" t="s">
        <v>395</v>
      </c>
    </row>
    <row r="340" spans="2:47" s="24" customFormat="1" ht="12.75">
      <c r="B340" s="25"/>
      <c r="D340" s="178" t="s">
        <v>132</v>
      </c>
      <c r="F340" s="179" t="s">
        <v>392</v>
      </c>
      <c r="I340" s="180"/>
      <c r="L340" s="25"/>
      <c r="M340" s="181"/>
      <c r="T340" s="69"/>
      <c r="AT340" s="3" t="s">
        <v>132</v>
      </c>
      <c r="AU340" s="3" t="s">
        <v>89</v>
      </c>
    </row>
    <row r="341" spans="2:65" s="24" customFormat="1" ht="16.5" customHeight="1">
      <c r="B341" s="25"/>
      <c r="C341" s="165" t="s">
        <v>396</v>
      </c>
      <c r="D341" s="165" t="s">
        <v>125</v>
      </c>
      <c r="E341" s="166" t="s">
        <v>397</v>
      </c>
      <c r="F341" s="167" t="s">
        <v>398</v>
      </c>
      <c r="G341" s="168" t="s">
        <v>383</v>
      </c>
      <c r="H341" s="169">
        <v>1</v>
      </c>
      <c r="I341" s="170"/>
      <c r="J341" s="171">
        <f>ROUND(I341*H341,2)</f>
        <v>0</v>
      </c>
      <c r="K341" s="167" t="s">
        <v>129</v>
      </c>
      <c r="L341" s="25"/>
      <c r="M341" s="172" t="s">
        <v>1</v>
      </c>
      <c r="N341" s="173" t="s">
        <v>44</v>
      </c>
      <c r="P341" s="174">
        <f>O341*H341</f>
        <v>0</v>
      </c>
      <c r="Q341" s="174">
        <v>0</v>
      </c>
      <c r="R341" s="174">
        <f>Q341*H341</f>
        <v>0</v>
      </c>
      <c r="S341" s="174">
        <v>0</v>
      </c>
      <c r="T341" s="175">
        <f>S341*H341</f>
        <v>0</v>
      </c>
      <c r="AR341" s="176" t="s">
        <v>384</v>
      </c>
      <c r="AT341" s="176" t="s">
        <v>125</v>
      </c>
      <c r="AU341" s="176" t="s">
        <v>89</v>
      </c>
      <c r="AY341" s="3" t="s">
        <v>123</v>
      </c>
      <c r="BE341" s="177">
        <f>IF(N341="základní",J341,0)</f>
        <v>0</v>
      </c>
      <c r="BF341" s="177">
        <f>IF(N341="snížená",J341,0)</f>
        <v>0</v>
      </c>
      <c r="BG341" s="177">
        <f>IF(N341="zákl. přenesená",J341,0)</f>
        <v>0</v>
      </c>
      <c r="BH341" s="177">
        <f>IF(N341="sníž. přenesená",J341,0)</f>
        <v>0</v>
      </c>
      <c r="BI341" s="177">
        <f>IF(N341="nulová",J341,0)</f>
        <v>0</v>
      </c>
      <c r="BJ341" s="3" t="s">
        <v>87</v>
      </c>
      <c r="BK341" s="177">
        <f>ROUND(I341*H341,2)</f>
        <v>0</v>
      </c>
      <c r="BL341" s="3" t="s">
        <v>384</v>
      </c>
      <c r="BM341" s="176" t="s">
        <v>399</v>
      </c>
    </row>
    <row r="342" spans="2:47" s="24" customFormat="1" ht="12.75">
      <c r="B342" s="25"/>
      <c r="D342" s="178" t="s">
        <v>132</v>
      </c>
      <c r="F342" s="179" t="s">
        <v>398</v>
      </c>
      <c r="I342" s="180"/>
      <c r="L342" s="25"/>
      <c r="M342" s="181"/>
      <c r="T342" s="69"/>
      <c r="AT342" s="3" t="s">
        <v>132</v>
      </c>
      <c r="AU342" s="3" t="s">
        <v>89</v>
      </c>
    </row>
    <row r="343" spans="2:51" s="182" customFormat="1" ht="11.25">
      <c r="B343" s="183"/>
      <c r="D343" s="178" t="s">
        <v>134</v>
      </c>
      <c r="E343" s="184" t="s">
        <v>1</v>
      </c>
      <c r="F343" s="185" t="s">
        <v>400</v>
      </c>
      <c r="H343" s="184" t="s">
        <v>1</v>
      </c>
      <c r="I343" s="186"/>
      <c r="L343" s="183"/>
      <c r="M343" s="187"/>
      <c r="T343" s="188"/>
      <c r="AT343" s="184" t="s">
        <v>134</v>
      </c>
      <c r="AU343" s="184" t="s">
        <v>89</v>
      </c>
      <c r="AV343" s="182" t="s">
        <v>87</v>
      </c>
      <c r="AW343" s="182" t="s">
        <v>33</v>
      </c>
      <c r="AX343" s="182" t="s">
        <v>79</v>
      </c>
      <c r="AY343" s="184" t="s">
        <v>123</v>
      </c>
    </row>
    <row r="344" spans="2:51" s="189" customFormat="1" ht="11.25">
      <c r="B344" s="190"/>
      <c r="D344" s="178" t="s">
        <v>134</v>
      </c>
      <c r="E344" s="191" t="s">
        <v>1</v>
      </c>
      <c r="F344" s="192" t="s">
        <v>87</v>
      </c>
      <c r="H344" s="193">
        <v>1</v>
      </c>
      <c r="I344" s="194"/>
      <c r="L344" s="190"/>
      <c r="M344" s="195"/>
      <c r="T344" s="196"/>
      <c r="AT344" s="191" t="s">
        <v>134</v>
      </c>
      <c r="AU344" s="191" t="s">
        <v>89</v>
      </c>
      <c r="AV344" s="189" t="s">
        <v>89</v>
      </c>
      <c r="AW344" s="189" t="s">
        <v>33</v>
      </c>
      <c r="AX344" s="189" t="s">
        <v>87</v>
      </c>
      <c r="AY344" s="191" t="s">
        <v>123</v>
      </c>
    </row>
    <row r="345" spans="2:12" s="24" customFormat="1" ht="6.95" customHeight="1">
      <c r="B345" s="48"/>
      <c r="C345" s="49"/>
      <c r="D345" s="49"/>
      <c r="E345" s="49"/>
      <c r="F345" s="49"/>
      <c r="G345" s="49"/>
      <c r="H345" s="49"/>
      <c r="I345" s="49"/>
      <c r="J345" s="49"/>
      <c r="K345" s="49"/>
      <c r="L345" s="25"/>
    </row>
  </sheetData>
  <sheetProtection algorithmName="SHA-512" hashValue="BNRL6PUPTHxDBWfVaHggoq0Gqin9GpHFTLW6fIHrqOgcaEF/6yUQysxMPPLy6MgT5YUblXSo0/kY6azKBpJO1Q==" saltValue="ZgXfxdRjBmWvacXWWdt9Rw==" spinCount="100000" sheet="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Cernohorsky Dusan</dc:creator>
  <cp:keywords/>
  <dc:description/>
  <cp:lastModifiedBy>Cernohorsky Dusan</cp:lastModifiedBy>
  <dcterms:created xsi:type="dcterms:W3CDTF">2024-04-09T07:51:35Z</dcterms:created>
  <dcterms:modified xsi:type="dcterms:W3CDTF">2024-04-09T07:59:23Z</dcterms:modified>
  <cp:category/>
  <cp:version/>
  <cp:contentType/>
  <cp:contentStatus/>
</cp:coreProperties>
</file>