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eva.krejcarova\Desktop\ONM\ONM - Oprava povrchu parkoviště ZSIH v Litvínově\"/>
    </mc:Choice>
  </mc:AlternateContent>
  <xr:revisionPtr revIDLastSave="0" documentId="13_ncr:1_{64D6E053-BC1F-4316-9BBE-4239EC63E4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24006 - SO.01 - Parkoviště" sheetId="2" r:id="rId2"/>
  </sheets>
  <definedNames>
    <definedName name="_xlnm._FilterDatabase" localSheetId="1" hidden="1">'24006 - SO.01 - Parkoviště'!$C$126:$K$377</definedName>
    <definedName name="_xlnm.Print_Titles" localSheetId="1">'24006 - SO.01 - Parkoviště'!$126:$126</definedName>
    <definedName name="_xlnm.Print_Titles" localSheetId="0">'Rekapitulace stavby'!$92:$92</definedName>
    <definedName name="_xlnm.Print_Area" localSheetId="1">'24006 - SO.01 - Parkoviště'!$C$4:$J$39,'24006 - SO.01 - Parkoviště'!$C$50:$J$76,'24006 - SO.01 - Parkoviště'!$C$82:$J$108,'24006 - SO.01 - Parkoviště'!$C$114:$K$377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P362" i="2" s="1"/>
  <c r="BI359" i="2"/>
  <c r="BH359" i="2"/>
  <c r="BG359" i="2"/>
  <c r="BF359" i="2"/>
  <c r="T359" i="2"/>
  <c r="T358" i="2" s="1"/>
  <c r="R359" i="2"/>
  <c r="R358" i="2" s="1"/>
  <c r="P359" i="2"/>
  <c r="P358" i="2" s="1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P343" i="2" s="1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89" i="2"/>
  <c r="BH289" i="2"/>
  <c r="BG289" i="2"/>
  <c r="BF289" i="2"/>
  <c r="T289" i="2"/>
  <c r="R289" i="2"/>
  <c r="P289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T194" i="2" s="1"/>
  <c r="R195" i="2"/>
  <c r="R194" i="2" s="1"/>
  <c r="P195" i="2"/>
  <c r="P194" i="2" s="1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8" i="2"/>
  <c r="BH168" i="2"/>
  <c r="BG168" i="2"/>
  <c r="BF168" i="2"/>
  <c r="T168" i="2"/>
  <c r="R168" i="2"/>
  <c r="P168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47" i="2"/>
  <c r="BH147" i="2"/>
  <c r="BG147" i="2"/>
  <c r="BF147" i="2"/>
  <c r="F34" i="2" s="1"/>
  <c r="T147" i="2"/>
  <c r="R147" i="2"/>
  <c r="P147" i="2"/>
  <c r="BI142" i="2"/>
  <c r="F37" i="2" s="1"/>
  <c r="BH142" i="2"/>
  <c r="BG142" i="2"/>
  <c r="BF142" i="2"/>
  <c r="T142" i="2"/>
  <c r="R142" i="2"/>
  <c r="P142" i="2"/>
  <c r="BI137" i="2"/>
  <c r="BH137" i="2"/>
  <c r="F36" i="2" s="1"/>
  <c r="BG137" i="2"/>
  <c r="BF137" i="2"/>
  <c r="T137" i="2"/>
  <c r="R137" i="2"/>
  <c r="P137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 s="1"/>
  <c r="J17" i="2"/>
  <c r="J12" i="2"/>
  <c r="J121" i="2"/>
  <c r="E7" i="2"/>
  <c r="E117" i="2"/>
  <c r="L90" i="1"/>
  <c r="AM90" i="1"/>
  <c r="AM89" i="1"/>
  <c r="L89" i="1"/>
  <c r="AM87" i="1"/>
  <c r="L87" i="1"/>
  <c r="L85" i="1"/>
  <c r="L84" i="1"/>
  <c r="J236" i="2"/>
  <c r="BK223" i="2"/>
  <c r="J211" i="2"/>
  <c r="BK195" i="2"/>
  <c r="BK186" i="2"/>
  <c r="BK176" i="2"/>
  <c r="J160" i="2"/>
  <c r="J147" i="2"/>
  <c r="BK130" i="2"/>
  <c r="F35" i="2"/>
  <c r="J371" i="2"/>
  <c r="J363" i="2"/>
  <c r="J355" i="2"/>
  <c r="J349" i="2"/>
  <c r="J344" i="2"/>
  <c r="BK331" i="2"/>
  <c r="BK323" i="2"/>
  <c r="BK315" i="2"/>
  <c r="BK302" i="2"/>
  <c r="BK289" i="2"/>
  <c r="J283" i="2"/>
  <c r="BK266" i="2"/>
  <c r="BK254" i="2"/>
  <c r="BK241" i="2"/>
  <c r="J233" i="2"/>
  <c r="BK216" i="2"/>
  <c r="BK201" i="2"/>
  <c r="BK191" i="2"/>
  <c r="J181" i="2"/>
  <c r="BK160" i="2"/>
  <c r="BK142" i="2"/>
  <c r="J374" i="2"/>
  <c r="J366" i="2"/>
  <c r="J359" i="2"/>
  <c r="BK349" i="2"/>
  <c r="BK344" i="2"/>
  <c r="J338" i="2"/>
  <c r="J327" i="2"/>
  <c r="J319" i="2"/>
  <c r="BK310" i="2"/>
  <c r="J297" i="2"/>
  <c r="BK283" i="2"/>
  <c r="J278" i="2"/>
  <c r="J266" i="2"/>
  <c r="J254" i="2"/>
  <c r="J241" i="2"/>
  <c r="J228" i="2"/>
  <c r="BK211" i="2"/>
  <c r="J201" i="2"/>
  <c r="J191" i="2"/>
  <c r="J176" i="2"/>
  <c r="J152" i="2"/>
  <c r="J137" i="2"/>
  <c r="AS94" i="1"/>
  <c r="BK374" i="2"/>
  <c r="BK366" i="2"/>
  <c r="BK359" i="2"/>
  <c r="BK352" i="2"/>
  <c r="BK346" i="2"/>
  <c r="BK338" i="2"/>
  <c r="J335" i="2"/>
  <c r="BK327" i="2"/>
  <c r="BK319" i="2"/>
  <c r="J310" i="2"/>
  <c r="BK297" i="2"/>
  <c r="BK278" i="2"/>
  <c r="J272" i="2"/>
  <c r="BK260" i="2"/>
  <c r="BK246" i="2"/>
  <c r="BK236" i="2"/>
  <c r="BK228" i="2"/>
  <c r="J216" i="2"/>
  <c r="J207" i="2"/>
  <c r="BK181" i="2"/>
  <c r="J168" i="2"/>
  <c r="BK147" i="2"/>
  <c r="BK137" i="2"/>
  <c r="BK371" i="2"/>
  <c r="BK363" i="2"/>
  <c r="BK355" i="2"/>
  <c r="J352" i="2"/>
  <c r="J346" i="2"/>
  <c r="BK335" i="2"/>
  <c r="J331" i="2"/>
  <c r="J323" i="2"/>
  <c r="J315" i="2"/>
  <c r="J302" i="2"/>
  <c r="J289" i="2"/>
  <c r="BK272" i="2"/>
  <c r="J260" i="2"/>
  <c r="J246" i="2"/>
  <c r="BK233" i="2"/>
  <c r="J223" i="2"/>
  <c r="BK207" i="2"/>
  <c r="J195" i="2"/>
  <c r="J186" i="2"/>
  <c r="BK168" i="2"/>
  <c r="BK152" i="2"/>
  <c r="J142" i="2"/>
  <c r="J130" i="2"/>
  <c r="J34" i="2" l="1"/>
  <c r="AW95" i="1" s="1"/>
  <c r="P129" i="2"/>
  <c r="P128" i="2" s="1"/>
  <c r="P227" i="2"/>
  <c r="R227" i="2"/>
  <c r="T227" i="2"/>
  <c r="T129" i="2"/>
  <c r="R200" i="2"/>
  <c r="BK245" i="2"/>
  <c r="J245" i="2"/>
  <c r="J102" i="2"/>
  <c r="BK129" i="2"/>
  <c r="J129" i="2" s="1"/>
  <c r="J98" i="2" s="1"/>
  <c r="P200" i="2"/>
  <c r="P245" i="2"/>
  <c r="BK343" i="2"/>
  <c r="J343" i="2" s="1"/>
  <c r="J103" i="2" s="1"/>
  <c r="R129" i="2"/>
  <c r="T200" i="2"/>
  <c r="T128" i="2" s="1"/>
  <c r="R245" i="2"/>
  <c r="R343" i="2"/>
  <c r="T362" i="2"/>
  <c r="BK200" i="2"/>
  <c r="J200" i="2"/>
  <c r="J100" i="2"/>
  <c r="BK227" i="2"/>
  <c r="J227" i="2" s="1"/>
  <c r="J101" i="2" s="1"/>
  <c r="T245" i="2"/>
  <c r="T343" i="2"/>
  <c r="BK362" i="2"/>
  <c r="J362" i="2"/>
  <c r="J106" i="2"/>
  <c r="R362" i="2"/>
  <c r="BK370" i="2"/>
  <c r="J370" i="2"/>
  <c r="J107" i="2"/>
  <c r="P370" i="2"/>
  <c r="P361" i="2" s="1"/>
  <c r="R370" i="2"/>
  <c r="T370" i="2"/>
  <c r="BK194" i="2"/>
  <c r="J194" i="2" s="1"/>
  <c r="J99" i="2" s="1"/>
  <c r="BK358" i="2"/>
  <c r="J358" i="2"/>
  <c r="J104" i="2" s="1"/>
  <c r="E85" i="2"/>
  <c r="J89" i="2"/>
  <c r="F92" i="2"/>
  <c r="BE130" i="2"/>
  <c r="BE137" i="2"/>
  <c r="BE142" i="2"/>
  <c r="BE147" i="2"/>
  <c r="BE152" i="2"/>
  <c r="BE160" i="2"/>
  <c r="BE168" i="2"/>
  <c r="BE176" i="2"/>
  <c r="BE181" i="2"/>
  <c r="BE186" i="2"/>
  <c r="BE191" i="2"/>
  <c r="BE195" i="2"/>
  <c r="BE201" i="2"/>
  <c r="BE207" i="2"/>
  <c r="BE211" i="2"/>
  <c r="BE216" i="2"/>
  <c r="BE223" i="2"/>
  <c r="BE228" i="2"/>
  <c r="BE233" i="2"/>
  <c r="BE236" i="2"/>
  <c r="BE241" i="2"/>
  <c r="BE246" i="2"/>
  <c r="BE254" i="2"/>
  <c r="BE260" i="2"/>
  <c r="BE266" i="2"/>
  <c r="BE272" i="2"/>
  <c r="BE278" i="2"/>
  <c r="BE283" i="2"/>
  <c r="BE289" i="2"/>
  <c r="BE297" i="2"/>
  <c r="BE302" i="2"/>
  <c r="BE310" i="2"/>
  <c r="BE315" i="2"/>
  <c r="BE319" i="2"/>
  <c r="BE323" i="2"/>
  <c r="BE327" i="2"/>
  <c r="BE331" i="2"/>
  <c r="BE335" i="2"/>
  <c r="BE338" i="2"/>
  <c r="BE344" i="2"/>
  <c r="BE346" i="2"/>
  <c r="BE349" i="2"/>
  <c r="BE352" i="2"/>
  <c r="BE355" i="2"/>
  <c r="BE359" i="2"/>
  <c r="BE363" i="2"/>
  <c r="BE366" i="2"/>
  <c r="BE371" i="2"/>
  <c r="BE374" i="2"/>
  <c r="BA95" i="1"/>
  <c r="BA94" i="1" s="1"/>
  <c r="W30" i="1" s="1"/>
  <c r="BB95" i="1"/>
  <c r="BB94" i="1" s="1"/>
  <c r="W31" i="1" s="1"/>
  <c r="BC95" i="1"/>
  <c r="BD95" i="1"/>
  <c r="BD94" i="1"/>
  <c r="W33" i="1"/>
  <c r="BC94" i="1"/>
  <c r="W32" i="1"/>
  <c r="R361" i="2" l="1"/>
  <c r="R127" i="2" s="1"/>
  <c r="T361" i="2"/>
  <c r="R128" i="2"/>
  <c r="T127" i="2"/>
  <c r="P127" i="2"/>
  <c r="AU95" i="1"/>
  <c r="BK128" i="2"/>
  <c r="J128" i="2"/>
  <c r="J97" i="2" s="1"/>
  <c r="BK361" i="2"/>
  <c r="J361" i="2"/>
  <c r="J105" i="2"/>
  <c r="F33" i="2"/>
  <c r="AZ95" i="1" s="1"/>
  <c r="AZ94" i="1" s="1"/>
  <c r="W29" i="1" s="1"/>
  <c r="AU94" i="1"/>
  <c r="AX94" i="1"/>
  <c r="AY94" i="1"/>
  <c r="AW94" i="1"/>
  <c r="AK30" i="1" s="1"/>
  <c r="J33" i="2"/>
  <c r="AV95" i="1" s="1"/>
  <c r="AT95" i="1" s="1"/>
  <c r="BK127" i="2" l="1"/>
  <c r="J127" i="2"/>
  <c r="J96" i="2"/>
  <c r="AV94" i="1"/>
  <c r="AK29" i="1" s="1"/>
  <c r="J30" i="2" l="1"/>
  <c r="AG95" i="1" s="1"/>
  <c r="AG94" i="1" s="1"/>
  <c r="AT94" i="1"/>
  <c r="AN94" i="1" l="1"/>
  <c r="AK26" i="1"/>
  <c r="J39" i="2"/>
  <c r="AN95" i="1"/>
  <c r="AK35" i="1"/>
</calcChain>
</file>

<file path=xl/sharedStrings.xml><?xml version="1.0" encoding="utf-8"?>
<sst xmlns="http://schemas.openxmlformats.org/spreadsheetml/2006/main" count="2569" uniqueCount="431">
  <si>
    <t>Export Komplet</t>
  </si>
  <si>
    <t/>
  </si>
  <si>
    <t>2.0</t>
  </si>
  <si>
    <t>ZAMOK</t>
  </si>
  <si>
    <t>False</t>
  </si>
  <si>
    <t>{deec4aac-b56e-4106-b5ef-1dffde1f277e}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</si>
  <si>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</si>
  <si>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</si>
  <si>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</si>
  <si>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</si>
  <si>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</si>
  <si>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</si>
  <si>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</si>
  <si>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</si>
  <si>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</si>
  <si>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</si>
  <si>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</si>
  <si>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parkoviště u tréninkového zimního stadionu v Litvínově</t>
  </si>
  <si>
    <t>KSO:</t>
  </si>
  <si>
    <t>CC-CZ:</t>
  </si>
  <si>
    <t>Místo:</t>
  </si>
  <si>
    <t>Litvínov</t>
  </si>
  <si>
    <t>Datum: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</si>
  <si>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</si>
  <si>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</si>
  <si>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</si>
  <si>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</si>
  <si>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</si>
  <si>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</si>
  <si>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</si>
  <si>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</si>
  <si>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</si>
  <si>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</si>
  <si>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</si>
  <si>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</si>
  <si>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</si>
  <si>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</si>
  <si>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</si>
  <si>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</si>
  <si>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</si>
  <si>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</si>
  <si>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</si>
  <si>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</si>
  <si>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</si>
  <si>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</si>
  <si>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</si>
  <si>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</si>
  <si>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</si>
  <si>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</si>
  <si>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</si>
  <si>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</si>
  <si>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</si>
  <si>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</si>
  <si>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</si>
  <si>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</si>
  <si>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</si>
  <si>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</si>
  <si>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</si>
  <si>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</si>
  <si>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</si>
  <si>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</si>
  <si>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</si>
  <si>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</si>
  <si>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</si>
  <si>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</si>
  <si>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</si>
  <si>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</si>
  <si>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</si>
  <si>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</si>
  <si>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</si>
  <si>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</si>
  <si>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</si>
  <si>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</si>
  <si>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</si>
  <si>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</si>
  <si>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</si>
  <si>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</si>
  <si>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</si>
  <si>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</si>
  <si>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</si>
  <si>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</si>
  <si>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</si>
  <si>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SO.01 - Parkoviště</t>
  </si>
  <si>
    <t>STA</t>
  </si>
  <si>
    <t>1</t>
  </si>
  <si>
    <t>{65062fd5-c4fe-4563-8e25-e5e1a7d8c998}</t>
  </si>
  <si>
    <t>2</t>
  </si>
  <si>
    <t>KRYCÍ LIST SOUPISU PRACÍ</t>
  </si>
  <si>
    <t>Objekt:</t>
  </si>
  <si>
    <t>24006 - SO.01 - Parkoviště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</si>
  <si>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</si>
  <si>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</si>
  <si>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</si>
  <si>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</si>
  <si>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</si>
  <si>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</si>
  <si>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</si>
  <si>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</si>
  <si>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</si>
  <si>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</si>
  <si>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</si>
  <si>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</si>
  <si>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</si>
  <si>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</si>
  <si>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</si>
  <si>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</si>
  <si>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</si>
  <si>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</si>
  <si>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</si>
  <si>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</si>
  <si>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</si>
  <si>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</si>
  <si>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</si>
  <si>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</si>
  <si>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</si>
  <si>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</si>
  <si>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</si>
  <si>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</si>
  <si>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</si>
  <si>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</si>
  <si>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</si>
  <si>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</si>
  <si>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</si>
  <si>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</si>
  <si>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</si>
  <si>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přes 50 do 100 mm ručně</t>
  </si>
  <si>
    <t>m2</t>
  </si>
  <si>
    <t>CS ÚRS 2024 01</t>
  </si>
  <si>
    <t>4</t>
  </si>
  <si>
    <t>1351315272</t>
  </si>
  <si>
    <t>PP</t>
  </si>
  <si>
    <t>Odstranění podkladů nebo krytů ručně s přemístěním hmot na skládku na vzdálenost do 3 m nebo s naložením na dopravní prostředek živičných, o tl. vrstvy přes 50 do 100 mm</t>
  </si>
  <si>
    <t>VV</t>
  </si>
  <si>
    <t>U Žlabů</t>
  </si>
  <si>
    <t>33*0,2*2</t>
  </si>
  <si>
    <t>U napojení žlabů</t>
  </si>
  <si>
    <t>(2+3)*0,6</t>
  </si>
  <si>
    <t>Součet</t>
  </si>
  <si>
    <t>113107181</t>
  </si>
  <si>
    <t>Odstranění podkladu živičného tl do 50 mm strojně pl přes 50 do 200 m2</t>
  </si>
  <si>
    <t>-2104531377</t>
  </si>
  <si>
    <t>Odstranění podkladů nebo krytů strojně plochy jednotlivě přes 50 m2 do 200 m2 s přemístěním hmot na skládku na vzdálenost do 20 m nebo s naložením na dopravní prostředek živičných, o tl. vrstvy do 50 mm</t>
  </si>
  <si>
    <t>U objektů a oplocení</t>
  </si>
  <si>
    <t>129*1</t>
  </si>
  <si>
    <t>3</t>
  </si>
  <si>
    <t>113107330</t>
  </si>
  <si>
    <t>Odstranění podkladu z betonu prostého tl do 100 mm strojně pl do 50 m2</t>
  </si>
  <si>
    <t>-719489718</t>
  </si>
  <si>
    <t>Odstranění podkladů nebo krytů strojně plochy jednotlivě do 50 m2 s přemístěním hmot na skládku na vzdálenost do 3 m nebo s naložením na dopravní prostředek z betonu prostého, o tl. vrstvy do 100 mm</t>
  </si>
  <si>
    <t>Dobetonávky v ploše parkoviště</t>
  </si>
  <si>
    <t>40</t>
  </si>
  <si>
    <t>113154253</t>
  </si>
  <si>
    <t>Frézování živičného krytu tl 50 mm pruh š přes 0,5 do 1 m pl přes 500 do 1000 m2 s překážkami v trase</t>
  </si>
  <si>
    <t>817837532</t>
  </si>
  <si>
    <t>Frézování živičného podkladu nebo krytu s naložením na dopravní prostředek plochy přes 500 do 1 000 m2 s překážkami v trase pruhu šířky do 1 m, tloušťky vrstvy 50 mm</t>
  </si>
  <si>
    <t>Výkres C.4.b</t>
  </si>
  <si>
    <t>826</t>
  </si>
  <si>
    <t>5</t>
  </si>
  <si>
    <t>132212131</t>
  </si>
  <si>
    <t>Hloubení nezapažených rýh šířky do 800 mm v soudržných horninách třídy těžitelnosti I skupiny 3 ručně</t>
  </si>
  <si>
    <t>m3</t>
  </si>
  <si>
    <t>-109860917</t>
  </si>
  <si>
    <t>Hloubení nezapažených rýh šířky do 800 mm ručně s urovnáním dna do předepsaného profilu a spádu v hornině třídy těžitelnosti I skupiny 3 soudržných</t>
  </si>
  <si>
    <t>Žlaby</t>
  </si>
  <si>
    <t>33*0,5*0,5</t>
  </si>
  <si>
    <t>3*0,5*0,5</t>
  </si>
  <si>
    <t>Napojení žlabů</t>
  </si>
  <si>
    <t>(2+3)*0,6*0,8</t>
  </si>
  <si>
    <t>6</t>
  </si>
  <si>
    <t>162751117</t>
  </si>
  <si>
    <t>Vodorovné přemístění přes 9 000 do 10000 m výkopku/sypaniny z horniny třídy těžitelnosti I skupiny 1 až 3</t>
  </si>
  <si>
    <t>824514203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</si>
  <si>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</si>
  <si>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</t>
  </si>
  <si>
    <t>171201231</t>
  </si>
  <si>
    <t>Poplatek za uložení zeminy a kamení na recyklační skládce (skládkovné) kód odpadu 17 05 04</t>
  </si>
  <si>
    <t>t</t>
  </si>
  <si>
    <t>-2121399359</t>
  </si>
  <si>
    <t>Poplatek za uložení stavebního odpadu na recyklační skládce (skládkovné) zeminy a kamení zatříděného do Katalogu odpadů pod kódem 17 05 04</t>
  </si>
  <si>
    <t>33*0,5*0,5*1,8</t>
  </si>
  <si>
    <t>3*0,5*0,5*1,8</t>
  </si>
  <si>
    <t>(2+3)*0,6*0,8*1,8</t>
  </si>
  <si>
    <t>8</t>
  </si>
  <si>
    <t>174151101</t>
  </si>
  <si>
    <t>Zásyp jam, šachet rýh nebo kolem objektů sypaninou se zhutněním</t>
  </si>
  <si>
    <t>1146954094</t>
  </si>
  <si>
    <t>Zásyp sypaninou z jakékoliv horniny strojně s uložením výkopku ve vrstvách se zhutněním jam, šachet, rýh nebo kolem objektů v těchto vykopávkách</t>
  </si>
  <si>
    <t>(2+3)*0,5*0,2</t>
  </si>
  <si>
    <t>9</t>
  </si>
  <si>
    <t>M</t>
  </si>
  <si>
    <t>58337331</t>
  </si>
  <si>
    <t>štěrkopísek frakce 0/22</t>
  </si>
  <si>
    <t>-1773666449</t>
  </si>
  <si>
    <t>(2+3)*0,5*0,2*1,8</t>
  </si>
  <si>
    <t>10</t>
  </si>
  <si>
    <t>175111101</t>
  </si>
  <si>
    <t>Obsypání potrubí ručně sypaninou bez prohození, uloženou do 3 m</t>
  </si>
  <si>
    <t>-1415378008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</si>
  <si>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</si>
  <si>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</t>
  </si>
  <si>
    <t>58337310</t>
  </si>
  <si>
    <t>štěrkopísek frakce 0/4</t>
  </si>
  <si>
    <t>-836041380</t>
  </si>
  <si>
    <t>0,5*2 'Přepočtené koeficientem množství</t>
  </si>
  <si>
    <t>Vodorovné konstrukce</t>
  </si>
  <si>
    <t>451572111</t>
  </si>
  <si>
    <t>Lože pod potrubí otevřený výkop z kameniva drobného těženého</t>
  </si>
  <si>
    <t>-1068340048</t>
  </si>
  <si>
    <t>Lože pod potrubí, stoky a drobné objekty v otevřeném výkopu z kameniva drobného těženého 0 až 4 mm</t>
  </si>
  <si>
    <t>(2+3)*0,5*0,1</t>
  </si>
  <si>
    <t>Komunikace pozemní</t>
  </si>
  <si>
    <t>13</t>
  </si>
  <si>
    <t>564851011</t>
  </si>
  <si>
    <t>Podklad ze štěrkodrtě ŠD plochy do 100 m2 tl 150 mm</t>
  </si>
  <si>
    <t>758122441</t>
  </si>
  <si>
    <t>Podklad ze štěrkodrti ŠD s rozprostřením a zhutněním plochy jednotlivě do 100 m2, po zhutnění tl. 150 mm</t>
  </si>
  <si>
    <t>Napojení žlabů - konstrukční vrstvy</t>
  </si>
  <si>
    <t>"Frakce 0-63" (2+3)*0,5</t>
  </si>
  <si>
    <t>"Frakce 0-32" (2+3)*0,5</t>
  </si>
  <si>
    <t>14</t>
  </si>
  <si>
    <t>565145101</t>
  </si>
  <si>
    <t>Asfaltový beton vrstva podkladní ACP 16 (obalované kamenivo OKS) tl 60 mm š do 1,5 m</t>
  </si>
  <si>
    <t>-1066432716</t>
  </si>
  <si>
    <t>Asfaltový beton vrstva podkladní ACP 16 (obalované kamenivo střednězrnné - OKS) s rozprostřením a zhutněním v pruhu šířky do 1,5 m, po zhutnění tl. 60 mm</t>
  </si>
  <si>
    <t>Napojení žlabů - Podkladní vrstva</t>
  </si>
  <si>
    <t>(2+3)*0,5</t>
  </si>
  <si>
    <t>15</t>
  </si>
  <si>
    <t>572141112</t>
  </si>
  <si>
    <t>Vyrovnání povrchu dosavadních krytů asfaltovým betonem ACO (AB) tl přes 40 do 60 mm</t>
  </si>
  <si>
    <t>80010044</t>
  </si>
  <si>
    <t>Vyrovnání povrchu dosavadních krytů s rozprostřením hmot a zhutněním asfaltovým betonem ACO (AB) tl. přes 40 do 60 mm</t>
  </si>
  <si>
    <t>30% plochy</t>
  </si>
  <si>
    <t>826*0,3</t>
  </si>
  <si>
    <t>16</t>
  </si>
  <si>
    <t>573231108</t>
  </si>
  <si>
    <t>Postřik živičný spojovací ze silniční emulze v množství 0,50 kg/m2</t>
  </si>
  <si>
    <t>906807656</t>
  </si>
  <si>
    <t>Postřik spojovací PS bez posypu kamenivem ze silniční emulze, v množství 0,50 kg/m2</t>
  </si>
  <si>
    <t>Vyrovnávky</t>
  </si>
  <si>
    <t>Parkoviště</t>
  </si>
  <si>
    <t>17</t>
  </si>
  <si>
    <t>577144111</t>
  </si>
  <si>
    <t>Asfaltový beton vrstva obrusná ACO 11+ (ABS) tř. I tl 50 mm š do 3 m z nemodifikovaného asfaltu</t>
  </si>
  <si>
    <t>735602525</t>
  </si>
  <si>
    <t>Asfaltový beton vrstva obrusná ACO 11 (ABS) s rozprostřením a se zhutněním z nemodifikovaného asfaltu v pruhu šířky do 3 m tř. I (ACO 11+), po zhutnění tl. 50 mm</t>
  </si>
  <si>
    <t>Trubní vedení</t>
  </si>
  <si>
    <t>18</t>
  </si>
  <si>
    <t>871310310</t>
  </si>
  <si>
    <t>Montáž kanalizačního potrubí hladkého plnostěnného SN 10 z polypropylenu DN 150</t>
  </si>
  <si>
    <t>m</t>
  </si>
  <si>
    <t>1551776426</t>
  </si>
  <si>
    <t>Montáž kanalizačního potrubí z polypropylenu PP hladkého plnostěnného SN 10 DN 150</t>
  </si>
  <si>
    <t>2+3</t>
  </si>
  <si>
    <t>19</t>
  </si>
  <si>
    <t>28617003</t>
  </si>
  <si>
    <t>trubka kanalizační PP plnostěnná třívrstvá DN 150x1000mm SN10</t>
  </si>
  <si>
    <t>-1226725781</t>
  </si>
  <si>
    <t>5*1,015 'Přepočtené koeficientem množství</t>
  </si>
  <si>
    <t>20</t>
  </si>
  <si>
    <t>871399999R01</t>
  </si>
  <si>
    <t>Napojení kanalizačního potrubí na kanalizační řad / vpust</t>
  </si>
  <si>
    <t>kpl</t>
  </si>
  <si>
    <t>537132560</t>
  </si>
  <si>
    <t>Napojení kanalizačního potrubí na kanalizační řad / vpust
Včetně provedení případných navrtávek apod.</t>
  </si>
  <si>
    <t>Výkres D.1.3.4.a</t>
  </si>
  <si>
    <t>"Kanalizace, napojení žlabů do šachty" 2</t>
  </si>
  <si>
    <t>899331111</t>
  </si>
  <si>
    <t>Výšková úprava uličního vstupu nebo vpusti do 200 mm zvýšením poklopu</t>
  </si>
  <si>
    <t>kus</t>
  </si>
  <si>
    <t>CS ÚRS 2023 01</t>
  </si>
  <si>
    <t>-1464312161</t>
  </si>
  <si>
    <t>Ostatní konstrukce a práce, bourání</t>
  </si>
  <si>
    <t>22</t>
  </si>
  <si>
    <t>915611111</t>
  </si>
  <si>
    <t>Předznačení vodorovného liniového značení</t>
  </si>
  <si>
    <t>499422680</t>
  </si>
  <si>
    <t>Předznačení pro vodorovné značení stříkané barvou nebo prováděné z nátěrových hmot liniové dělicí čáry, vodicí proužky</t>
  </si>
  <si>
    <t>Výkres D.1.1.2.g</t>
  </si>
  <si>
    <t>"V10b" 19*5</t>
  </si>
  <si>
    <t>"V10a" 2,6+3,2+3,2+3,2+2,6</t>
  </si>
  <si>
    <t>"V12c" 3,5+2+3</t>
  </si>
  <si>
    <t>"V12a" 11+7,5</t>
  </si>
  <si>
    <t>23</t>
  </si>
  <si>
    <t>915111111</t>
  </si>
  <si>
    <t>Vodorovné dopravní značení dělící čáry souvislé š 125 mm základní bílá barva</t>
  </si>
  <si>
    <t>-1166885733</t>
  </si>
  <si>
    <t>Vodorovné dopravní značení stříkané barvou dělící čára šířky 125 mm souvislá bílá základní</t>
  </si>
  <si>
    <t>24</t>
  </si>
  <si>
    <t>915111115</t>
  </si>
  <si>
    <t>Vodorovné dopravní značení dělící čáry souvislé š 125 mm základní žlutá barva</t>
  </si>
  <si>
    <t>-67785195</t>
  </si>
  <si>
    <t>Vodorovné dopravní značení stříkané barvou dělící čára šířky 125 mm souvislá žlutá základní</t>
  </si>
  <si>
    <t>25</t>
  </si>
  <si>
    <t>915211111</t>
  </si>
  <si>
    <t>Vodorovné dopravní značení dělící čáry souvislé š 125 mm bílý plast</t>
  </si>
  <si>
    <t>815540736</t>
  </si>
  <si>
    <t>Vodorovné dopravní značení stříkaným plastem dělící čára šířky 125 mm souvislá bílá základní</t>
  </si>
  <si>
    <t>26</t>
  </si>
  <si>
    <t>915211115</t>
  </si>
  <si>
    <t>Vodorovné dopravní značení dělící čáry souvislé š 125 mm žlutý plast</t>
  </si>
  <si>
    <t>-1322069342</t>
  </si>
  <si>
    <t>Vodorovné dopravní značení stříkaným plastem dělící čára šířky 125 mm souvislá žlutá základní</t>
  </si>
  <si>
    <t>27</t>
  </si>
  <si>
    <t>919731121</t>
  </si>
  <si>
    <t>Zarovnání styčné plochy podkladu nebo krytu živičného tl do 50 mm</t>
  </si>
  <si>
    <t>489207583</t>
  </si>
  <si>
    <t>Zarovnání styčné plochy podkladu nebo krytu podél vybourané části komunikace nebo zpevněné plochy živičné tl. do 50 mm</t>
  </si>
  <si>
    <t>10+3,5</t>
  </si>
  <si>
    <t>28</t>
  </si>
  <si>
    <t>919731122</t>
  </si>
  <si>
    <t>Zarovnání styčné plochy podkladu nebo krytu živičného tl přes 50 do 100 mm</t>
  </si>
  <si>
    <t>604437321</t>
  </si>
  <si>
    <t>Zarovnání styčné plochy podkladu nebo krytu podél vybourané části komunikace nebo zpevněné plochy živičné tl. přes 50 do 100 mm</t>
  </si>
  <si>
    <t>U žlabů</t>
  </si>
  <si>
    <t>33*2</t>
  </si>
  <si>
    <t>29</t>
  </si>
  <si>
    <t>919732221</t>
  </si>
  <si>
    <t>Styčná spára napojení nového živičného povrchu na stávající za tepla š 15 mm hl 25 mm bez prořezání</t>
  </si>
  <si>
    <t>301546672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</si>
  <si>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</si>
  <si>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30</t>
  </si>
  <si>
    <t>919735111</t>
  </si>
  <si>
    <t>Řezání stávajícího živičného krytu hl do 50 mm</t>
  </si>
  <si>
    <t>156776973</t>
  </si>
  <si>
    <t>Řezání stávajícího živičného krytu nebo podkladu hloubky do 50 mm</t>
  </si>
  <si>
    <t>31</t>
  </si>
  <si>
    <t>919735112</t>
  </si>
  <si>
    <t>Řezání stávajícího živičného krytu hl přes 50 do 100 mm</t>
  </si>
  <si>
    <t>656591689</t>
  </si>
  <si>
    <t>Řezání stávajícího živičného krytu nebo podkladu hloubky přes 50 do 100 mm</t>
  </si>
  <si>
    <t>(2+3)*2</t>
  </si>
  <si>
    <t>32</t>
  </si>
  <si>
    <t>935113111</t>
  </si>
  <si>
    <t>Osazení odvodňovacího polymerbetonového žlabu s krycím roštem šířky do 200 mm</t>
  </si>
  <si>
    <t>516561593</t>
  </si>
  <si>
    <t>Osazení odvodňovacího žlabu s krycím roštem polymerbetonového šířky do 200 mm</t>
  </si>
  <si>
    <t>Výkres D134a</t>
  </si>
  <si>
    <t>33+3</t>
  </si>
  <si>
    <t>33</t>
  </si>
  <si>
    <t>ŽLA.416991R1</t>
  </si>
  <si>
    <t>Polymerbetonový monolitický žlab,délka 1,0m, natur, Vnitřní šířka 100mm, celová šířka 154mm, Výška 265mm, bez spádu dna, DN400</t>
  </si>
  <si>
    <t>-1298060218</t>
  </si>
  <si>
    <t>31+2</t>
  </si>
  <si>
    <t>34</t>
  </si>
  <si>
    <t>ŽLA.416992R2</t>
  </si>
  <si>
    <t>Polymerbetonový monolitický žlab, revizní díl,délka 0,5m, natur, Vnitřní šířka 100mm, celová šířka 154mm, Výška 265mm, bez spádu dna, DN400, bez odtoku s litinovým můstkovým roštěm</t>
  </si>
  <si>
    <t>283779037</t>
  </si>
  <si>
    <t>2+1</t>
  </si>
  <si>
    <t>35</t>
  </si>
  <si>
    <t>ŽLA.416993R3</t>
  </si>
  <si>
    <t>Polymerbetonový monolitický žlab, vpusťový díl,délka 0,5m, natur, Vnitřní šířka 100mm, celová šířka 154mm, Výška 580mm, bez spádu dna, DN400, odtok boční DN 150 s litinovým můstkovým roštěm</t>
  </si>
  <si>
    <t>1601971155</t>
  </si>
  <si>
    <t>1+1</t>
  </si>
  <si>
    <t>36</t>
  </si>
  <si>
    <t>ŽLA.416994R4</t>
  </si>
  <si>
    <t>Polymerbetonový monolitický žlab,délka 0,5m, natur, Vnitřní šířka 100mm, celová šířka 154mm, Výška 265mm, bez spádu dna, DN400</t>
  </si>
  <si>
    <t>683588472</t>
  </si>
  <si>
    <t>37</t>
  </si>
  <si>
    <t>ŽLA.416995R5</t>
  </si>
  <si>
    <t>Čelo pro polymerbetonový monolitický žlab, začátek/konec, natur, výška 260mm, šířka 132mm</t>
  </si>
  <si>
    <t>-1835769540</t>
  </si>
  <si>
    <t>2+2</t>
  </si>
  <si>
    <t>38</t>
  </si>
  <si>
    <t>938909311</t>
  </si>
  <si>
    <t>Čištění vozovek metením strojně podkladu nebo krytu betonového nebo živičného</t>
  </si>
  <si>
    <t>1866929763</t>
  </si>
  <si>
    <t>Čištění vozovek metením bláta, prachu nebo hlinitého nánosu s odklizením na hromady na vzdálenost do 20 m nebo naložením na dopravní prostředek strojně povrchu podkladu nebo krytu betonového nebo živičného</t>
  </si>
  <si>
    <t>39</t>
  </si>
  <si>
    <t>966008221</t>
  </si>
  <si>
    <t>Bourání betonového nebo polymerbetonového odvodňovacího žlabu š do 200 mm</t>
  </si>
  <si>
    <t>441408684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</si>
  <si>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</si>
  <si>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997</t>
  </si>
  <si>
    <t>Přesun sutě</t>
  </si>
  <si>
    <t>997006512</t>
  </si>
  <si>
    <t>Vodorovné doprava suti s naložením a složením na skládku přes 100 m do 1 km</t>
  </si>
  <si>
    <t>-1152325052</t>
  </si>
  <si>
    <t>Vodorovná doprava suti na skládku s naložením na dopravní prostředek a složením přes 100 m do 1 km</t>
  </si>
  <si>
    <t>41</t>
  </si>
  <si>
    <t>997006519</t>
  </si>
  <si>
    <t>Příplatek k vodorovnému přemístění suti na skládku ZKD 1 km přes 1 km</t>
  </si>
  <si>
    <t>1214572015</t>
  </si>
  <si>
    <t>Vodorovná doprava suti na skládku Příplatek k ceně -6512 za každý další i započatý 1 km</t>
  </si>
  <si>
    <t>152,148*9 'Přepočtené koeficientem množství</t>
  </si>
  <si>
    <t>42</t>
  </si>
  <si>
    <t>997013861</t>
  </si>
  <si>
    <t>Poplatek za uložení stavebního odpadu na recyklační skládce (skládkovné) z prostého betonu kód odpadu 17 01 01</t>
  </si>
  <si>
    <t>755863235</t>
  </si>
  <si>
    <t>Poplatek za uložení stavebního odpadu na recyklační skládce (skládkovné) z prostého betonu zatříděného do Katalogu odpadů pod kódem 17 01 01</t>
  </si>
  <si>
    <t>9,6+29,7</t>
  </si>
  <si>
    <t>43</t>
  </si>
  <si>
    <t>997013873</t>
  </si>
  <si>
    <t>535149596</t>
  </si>
  <si>
    <t>1,652</t>
  </si>
  <si>
    <t>44</t>
  </si>
  <si>
    <t>997013875</t>
  </si>
  <si>
    <t>Poplatek za uložení stavebního odpadu na recyklační skládce (skládkovné) asfaltového bez obsahu dehtu zatříděného do Katalogu odpadů pod kódem 17 03 02</t>
  </si>
  <si>
    <t>42084335</t>
  </si>
  <si>
    <t>3,564+12,642+94,99</t>
  </si>
  <si>
    <t>998</t>
  </si>
  <si>
    <t>Přesun hmot</t>
  </si>
  <si>
    <t>45</t>
  </si>
  <si>
    <t>998225111</t>
  </si>
  <si>
    <t>Přesun hmot pro pozemní komunikace s krytem z kamene, monolitickým betonovým nebo živičným</t>
  </si>
  <si>
    <t>-39199294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</si>
  <si>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</si>
  <si>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</si>
  <si>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</si>
  <si>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</si>
  <si>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</si>
  <si>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46</t>
  </si>
  <si>
    <t>012203000</t>
  </si>
  <si>
    <t>Geodetické práce při provádění stavby</t>
  </si>
  <si>
    <t>1024</t>
  </si>
  <si>
    <t>-360489273</t>
  </si>
  <si>
    <t>47</t>
  </si>
  <si>
    <t>013294000</t>
  </si>
  <si>
    <t>Ostatní dokumentace</t>
  </si>
  <si>
    <t>808652932</t>
  </si>
  <si>
    <t>Zajištění DIO</t>
  </si>
  <si>
    <t>VRN3</t>
  </si>
  <si>
    <t>Zařízení staveniště</t>
  </si>
  <si>
    <t>48</t>
  </si>
  <si>
    <t>030001000</t>
  </si>
  <si>
    <t>-912925510</t>
  </si>
  <si>
    <t>49</t>
  </si>
  <si>
    <t>034303000</t>
  </si>
  <si>
    <t>Dopravní značení na staveništi</t>
  </si>
  <si>
    <t>1995475723</t>
  </si>
  <si>
    <t>DIO</t>
  </si>
  <si>
    <t>…........2024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</si>
</sst>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0" xfId="0"/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09" workbookViewId="0">
      <selection activeCell="AI41" sqref="AI4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7" t="s">
        <v>14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R5" s="19"/>
      <c r="BE5" s="20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8" t="s">
        <v>17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R6" s="19"/>
      <c r="BE6" s="20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430</v>
      </c>
      <c r="AR8" s="19"/>
      <c r="BE8" s="205"/>
      <c r="BS8" s="16" t="s">
        <v>6</v>
      </c>
    </row>
    <row r="9" spans="1:74" ht="14.45" customHeight="1">
      <c r="B9" s="19"/>
      <c r="AR9" s="19"/>
      <c r="BE9" s="205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25</v>
      </c>
      <c r="AR10" s="19"/>
      <c r="BE10" s="205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5"/>
      <c r="BS11" s="16" t="s">
        <v>6</v>
      </c>
    </row>
    <row r="12" spans="1:74" ht="6.95" customHeight="1">
      <c r="B12" s="19"/>
      <c r="AR12" s="19"/>
      <c r="BE12" s="205"/>
      <c r="BS12" s="16" t="s">
        <v>6</v>
      </c>
    </row>
    <row r="13" spans="1:74" ht="12" customHeight="1">
      <c r="B13" s="19"/>
      <c r="D13" s="26" t="s">
        <v>28</v>
      </c>
      <c r="AK13" s="26" t="s">
        <v>24</v>
      </c>
      <c r="AN13" s="28" t="s">
        <v>29</v>
      </c>
      <c r="AR13" s="19"/>
      <c r="BE13" s="205"/>
      <c r="BS13" s="16" t="s">
        <v>6</v>
      </c>
    </row>
    <row r="14" spans="1:74" ht="12.75">
      <c r="B14" s="19"/>
      <c r="E14" s="209" t="s">
        <v>29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6" t="s">
        <v>27</v>
      </c>
      <c r="AN14" s="28" t="s">
        <v>29</v>
      </c>
      <c r="AR14" s="19"/>
      <c r="BE14" s="205"/>
      <c r="BS14" s="16" t="s">
        <v>6</v>
      </c>
    </row>
    <row r="15" spans="1:74" ht="6.95" customHeight="1">
      <c r="B15" s="19"/>
      <c r="AR15" s="19"/>
      <c r="BE15" s="205"/>
      <c r="BS15" s="16" t="s">
        <v>4</v>
      </c>
    </row>
    <row r="16" spans="1:74" ht="12" customHeight="1">
      <c r="B16" s="19"/>
      <c r="D16" s="26" t="s">
        <v>30</v>
      </c>
      <c r="AK16" s="26" t="s">
        <v>24</v>
      </c>
      <c r="AN16" s="24" t="s">
        <v>31</v>
      </c>
      <c r="AR16" s="19"/>
      <c r="BE16" s="205"/>
      <c r="BS16" s="16" t="s">
        <v>4</v>
      </c>
    </row>
    <row r="17" spans="2:71" ht="18.399999999999999" customHeight="1">
      <c r="B17" s="19"/>
      <c r="E17" s="24" t="s">
        <v>32</v>
      </c>
      <c r="AK17" s="26" t="s">
        <v>27</v>
      </c>
      <c r="AN17" s="24" t="s">
        <v>33</v>
      </c>
      <c r="AR17" s="19"/>
      <c r="BE17" s="205"/>
      <c r="BS17" s="16" t="s">
        <v>34</v>
      </c>
    </row>
    <row r="18" spans="2:71" ht="6.95" customHeight="1">
      <c r="B18" s="19"/>
      <c r="AR18" s="19"/>
      <c r="BE18" s="205"/>
      <c r="BS18" s="16" t="s">
        <v>6</v>
      </c>
    </row>
    <row r="19" spans="2:71" ht="12" customHeight="1">
      <c r="B19" s="19"/>
      <c r="D19" s="26" t="s">
        <v>35</v>
      </c>
      <c r="AK19" s="26" t="s">
        <v>24</v>
      </c>
      <c r="AN19" s="24" t="s">
        <v>31</v>
      </c>
      <c r="AR19" s="19"/>
      <c r="BE19" s="205"/>
      <c r="BS19" s="16" t="s">
        <v>6</v>
      </c>
    </row>
    <row r="20" spans="2:71" ht="18.399999999999999" customHeight="1">
      <c r="B20" s="19"/>
      <c r="E20" s="24" t="s">
        <v>32</v>
      </c>
      <c r="AK20" s="26" t="s">
        <v>27</v>
      </c>
      <c r="AN20" s="24" t="s">
        <v>33</v>
      </c>
      <c r="AR20" s="19"/>
      <c r="BE20" s="205"/>
      <c r="BS20" s="16" t="s">
        <v>34</v>
      </c>
    </row>
    <row r="21" spans="2:71" ht="6.95" customHeight="1">
      <c r="B21" s="19"/>
      <c r="AR21" s="19"/>
      <c r="BE21" s="205"/>
    </row>
    <row r="22" spans="2:71" ht="12" customHeight="1">
      <c r="B22" s="19"/>
      <c r="D22" s="26" t="s">
        <v>36</v>
      </c>
      <c r="AR22" s="19"/>
      <c r="BE22" s="205"/>
    </row>
    <row r="23" spans="2:71" ht="16.5" customHeight="1">
      <c r="B23" s="19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9"/>
      <c r="BE23" s="205"/>
    </row>
    <row r="24" spans="2:71" ht="6.95" customHeight="1">
      <c r="B24" s="19"/>
      <c r="AR24" s="19"/>
      <c r="BE24" s="20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5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2">
        <f>ROUND(AG94,2)</f>
        <v>0</v>
      </c>
      <c r="AL26" s="213"/>
      <c r="AM26" s="213"/>
      <c r="AN26" s="213"/>
      <c r="AO26" s="213"/>
      <c r="AR26" s="31"/>
      <c r="BE26" s="205"/>
    </row>
    <row r="27" spans="2:71" s="1" customFormat="1" ht="6.95" customHeight="1">
      <c r="B27" s="31"/>
      <c r="AR27" s="31"/>
      <c r="BE27" s="205"/>
    </row>
    <row r="28" spans="2:71" s="1" customFormat="1" ht="12.75">
      <c r="B28" s="31"/>
      <c r="L28" s="214" t="s">
        <v>38</v>
      </c>
      <c r="M28" s="214"/>
      <c r="N28" s="214"/>
      <c r="O28" s="214"/>
      <c r="P28" s="214"/>
      <c r="W28" s="214" t="s">
        <v>39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40</v>
      </c>
      <c r="AL28" s="214"/>
      <c r="AM28" s="214"/>
      <c r="AN28" s="214"/>
      <c r="AO28" s="214"/>
      <c r="AR28" s="31"/>
      <c r="BE28" s="205"/>
    </row>
    <row r="29" spans="2:71" s="2" customFormat="1" ht="14.45" customHeight="1">
      <c r="B29" s="35"/>
      <c r="D29" s="26" t="s">
        <v>41</v>
      </c>
      <c r="F29" s="26" t="s">
        <v>42</v>
      </c>
      <c r="L29" s="199">
        <v>0.21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5"/>
      <c r="BE29" s="206"/>
    </row>
    <row r="30" spans="2:71" s="2" customFormat="1" ht="14.45" customHeight="1">
      <c r="B30" s="35"/>
      <c r="F30" s="26" t="s">
        <v>43</v>
      </c>
      <c r="L30" s="199">
        <v>0.12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5"/>
      <c r="BE30" s="206"/>
    </row>
    <row r="31" spans="2:71" s="2" customFormat="1" ht="14.45" hidden="1" customHeight="1">
      <c r="B31" s="35"/>
      <c r="F31" s="26" t="s">
        <v>44</v>
      </c>
      <c r="L31" s="199">
        <v>0.21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5"/>
      <c r="BE31" s="206"/>
    </row>
    <row r="32" spans="2:71" s="2" customFormat="1" ht="14.45" hidden="1" customHeight="1">
      <c r="B32" s="35"/>
      <c r="F32" s="26" t="s">
        <v>45</v>
      </c>
      <c r="L32" s="199">
        <v>0.12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5"/>
      <c r="BE32" s="206"/>
    </row>
    <row r="33" spans="2:57" s="2" customFormat="1" ht="14.45" hidden="1" customHeight="1">
      <c r="B33" s="35"/>
      <c r="F33" s="26" t="s">
        <v>46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5"/>
      <c r="BE33" s="206"/>
    </row>
    <row r="34" spans="2:57" s="1" customFormat="1" ht="6.95" customHeight="1">
      <c r="B34" s="31"/>
      <c r="AR34" s="31"/>
      <c r="BE34" s="205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00" t="s">
        <v>49</v>
      </c>
      <c r="Y35" s="201"/>
      <c r="Z35" s="201"/>
      <c r="AA35" s="201"/>
      <c r="AB35" s="201"/>
      <c r="AC35" s="38"/>
      <c r="AD35" s="38"/>
      <c r="AE35" s="38"/>
      <c r="AF35" s="38"/>
      <c r="AG35" s="38"/>
      <c r="AH35" s="38"/>
      <c r="AI35" s="38"/>
      <c r="AJ35" s="38"/>
      <c r="AK35" s="202">
        <f>SUM(AK26:AK33)</f>
        <v>0</v>
      </c>
      <c r="AL35" s="201"/>
      <c r="AM35" s="201"/>
      <c r="AN35" s="201"/>
      <c r="AO35" s="20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24006</v>
      </c>
      <c r="AR84" s="47"/>
    </row>
    <row r="85" spans="1:91" s="4" customFormat="1" ht="36.950000000000003" customHeight="1">
      <c r="B85" s="48"/>
      <c r="C85" s="49" t="s">
        <v>16</v>
      </c>
      <c r="L85" s="188" t="str">
        <f>K6</f>
        <v>Oprava povrchu parkoviště u tréninkového zimního stadionu v Litvínově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Litvínov</v>
      </c>
      <c r="AI87" s="26" t="s">
        <v>22</v>
      </c>
      <c r="AM87" s="190" t="str">
        <f>IF(AN8= "","",AN8)</f>
        <v>…........2024</v>
      </c>
      <c r="AN87" s="19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>Město Litvínov</v>
      </c>
      <c r="AI89" s="26" t="s">
        <v>30</v>
      </c>
      <c r="AM89" s="191" t="str">
        <f>IF(E17="","",E17)</f>
        <v>MESSOR s.r.o.</v>
      </c>
      <c r="AN89" s="192"/>
      <c r="AO89" s="192"/>
      <c r="AP89" s="192"/>
      <c r="AR89" s="31"/>
      <c r="AS89" s="193" t="s">
        <v>57</v>
      </c>
      <c r="AT89" s="19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35</v>
      </c>
      <c r="AM90" s="191" t="str">
        <f>IF(E20="","",E20)</f>
        <v>MESSOR s.r.o.</v>
      </c>
      <c r="AN90" s="192"/>
      <c r="AO90" s="192"/>
      <c r="AP90" s="192"/>
      <c r="AR90" s="31"/>
      <c r="AS90" s="195"/>
      <c r="AT90" s="196"/>
      <c r="BD90" s="55"/>
    </row>
    <row r="91" spans="1:91" s="1" customFormat="1" ht="10.9" customHeight="1">
      <c r="B91" s="31"/>
      <c r="AR91" s="31"/>
      <c r="AS91" s="195"/>
      <c r="AT91" s="196"/>
      <c r="BD91" s="55"/>
    </row>
    <row r="92" spans="1:91" s="1" customFormat="1" ht="29.25" customHeight="1">
      <c r="B92" s="31"/>
      <c r="C92" s="178" t="s">
        <v>58</v>
      </c>
      <c r="D92" s="179"/>
      <c r="E92" s="179"/>
      <c r="F92" s="179"/>
      <c r="G92" s="179"/>
      <c r="H92" s="56"/>
      <c r="I92" s="180" t="s">
        <v>59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60</v>
      </c>
      <c r="AH92" s="179"/>
      <c r="AI92" s="179"/>
      <c r="AJ92" s="179"/>
      <c r="AK92" s="179"/>
      <c r="AL92" s="179"/>
      <c r="AM92" s="179"/>
      <c r="AN92" s="180" t="s">
        <v>61</v>
      </c>
      <c r="AO92" s="179"/>
      <c r="AP92" s="182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6">
        <f>ROUND(AG95,2)</f>
        <v>0</v>
      </c>
      <c r="AH94" s="186"/>
      <c r="AI94" s="186"/>
      <c r="AJ94" s="186"/>
      <c r="AK94" s="186"/>
      <c r="AL94" s="186"/>
      <c r="AM94" s="186"/>
      <c r="AN94" s="187">
        <f>SUM(AG94,AT94)</f>
        <v>0</v>
      </c>
      <c r="AO94" s="187"/>
      <c r="AP94" s="187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5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185" t="s">
        <v>14</v>
      </c>
      <c r="E95" s="185"/>
      <c r="F95" s="185"/>
      <c r="G95" s="185"/>
      <c r="H95" s="185"/>
      <c r="I95" s="76"/>
      <c r="J95" s="185" t="s">
        <v>82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3">
        <f>'24006 - SO.01 - Parkoviště'!J30</f>
        <v>0</v>
      </c>
      <c r="AH95" s="184"/>
      <c r="AI95" s="184"/>
      <c r="AJ95" s="184"/>
      <c r="AK95" s="184"/>
      <c r="AL95" s="184"/>
      <c r="AM95" s="184"/>
      <c r="AN95" s="183">
        <f>SUM(AG95,AT95)</f>
        <v>0</v>
      </c>
      <c r="AO95" s="184"/>
      <c r="AP95" s="184"/>
      <c r="AQ95" s="77" t="s">
        <v>83</v>
      </c>
      <c r="AR95" s="74"/>
      <c r="AS95" s="78">
        <v>0</v>
      </c>
      <c r="AT95" s="79">
        <f>ROUND(SUM(AV95:AW95),2)</f>
        <v>0</v>
      </c>
      <c r="AU95" s="80">
        <f>'24006 - SO.01 - Parkoviště'!P127</f>
        <v>0</v>
      </c>
      <c r="AV95" s="79">
        <f>'24006 - SO.01 - Parkoviště'!J33</f>
        <v>0</v>
      </c>
      <c r="AW95" s="79">
        <f>'24006 - SO.01 - Parkoviště'!J34</f>
        <v>0</v>
      </c>
      <c r="AX95" s="79">
        <f>'24006 - SO.01 - Parkoviště'!J35</f>
        <v>0</v>
      </c>
      <c r="AY95" s="79">
        <f>'24006 - SO.01 - Parkoviště'!J36</f>
        <v>0</v>
      </c>
      <c r="AZ95" s="79">
        <f>'24006 - SO.01 - Parkoviště'!F33</f>
        <v>0</v>
      </c>
      <c r="BA95" s="79">
        <f>'24006 - SO.01 - Parkoviště'!F34</f>
        <v>0</v>
      </c>
      <c r="BB95" s="79">
        <f>'24006 - SO.01 - Parkoviště'!F35</f>
        <v>0</v>
      </c>
      <c r="BC95" s="79">
        <f>'24006 - SO.01 - Parkoviště'!F36</f>
        <v>0</v>
      </c>
      <c r="BD95" s="81">
        <f>'24006 - SO.01 - Parkoviště'!F37</f>
        <v>0</v>
      </c>
      <c r="BT95" s="82" t="s">
        <v>84</v>
      </c>
      <c r="BV95" s="82" t="s">
        <v>79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lUp1lN3sL1sxWyh6/TPDnOUx+J63j8iqV1E2LfCOyFCfEMrsUJf5Z9z/9e9fDdkz4MwStXYx8/YJBYom4uj+vw==" saltValue="t7kmWN3EaJzdYJqgEsymWZBMcnC/ugJ2yT2yUNd3N5qus8FsE+fbzM/ZdXWXppTm7VtZGhIqHJGYrWtZ4gLm4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4006 - SO.01 - Parkoviště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8"/>
  <sheetViews>
    <sheetView showGridLines="0" tabSelected="1" topLeftCell="A5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87</v>
      </c>
      <c r="L4" s="19"/>
      <c r="M4" s="8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6" t="str">
        <f>'Rekapitulace stavby'!K6</f>
        <v>Oprava povrchu parkoviště u tréninkového zimního stadionu v Litvínově</v>
      </c>
      <c r="F7" s="217"/>
      <c r="G7" s="217"/>
      <c r="H7" s="217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188" t="s">
        <v>89</v>
      </c>
      <c r="F9" s="215"/>
      <c r="G9" s="215"/>
      <c r="H9" s="21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…........2024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8" t="str">
        <f>'Rekapitulace stavby'!E14</f>
        <v>Vyplň údaj</v>
      </c>
      <c r="F18" s="207"/>
      <c r="G18" s="207"/>
      <c r="H18" s="207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24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24</v>
      </c>
      <c r="J23" s="24" t="s">
        <v>31</v>
      </c>
      <c r="L23" s="31"/>
    </row>
    <row r="24" spans="2:12" s="1" customFormat="1" ht="18" customHeight="1">
      <c r="B24" s="31"/>
      <c r="E24" s="24" t="s">
        <v>32</v>
      </c>
      <c r="I24" s="26" t="s">
        <v>27</v>
      </c>
      <c r="J24" s="24" t="s">
        <v>33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4"/>
      <c r="E27" s="211" t="s">
        <v>1</v>
      </c>
      <c r="F27" s="211"/>
      <c r="G27" s="211"/>
      <c r="H27" s="211"/>
      <c r="L27" s="84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5" t="s">
        <v>37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86">
        <f>ROUND((SUM(BE127:BE377)),  2)</f>
        <v>0</v>
      </c>
      <c r="I33" s="87">
        <v>0.21</v>
      </c>
      <c r="J33" s="86">
        <f>ROUND(((SUM(BE127:BE377))*I33),  2)</f>
        <v>0</v>
      </c>
      <c r="L33" s="31"/>
    </row>
    <row r="34" spans="2:12" s="1" customFormat="1" ht="14.45" customHeight="1">
      <c r="B34" s="31"/>
      <c r="E34" s="26" t="s">
        <v>43</v>
      </c>
      <c r="F34" s="86">
        <f>ROUND((SUM(BF127:BF377)),  2)</f>
        <v>0</v>
      </c>
      <c r="I34" s="87">
        <v>0.12</v>
      </c>
      <c r="J34" s="86">
        <f>ROUND(((SUM(BF127:BF377))*I34),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6">
        <f>ROUND((SUM(BG127:BG377)),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6">
        <f>ROUND((SUM(BH127:BH377)),  2)</f>
        <v>0</v>
      </c>
      <c r="I36" s="87">
        <v>0.12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6">
        <f>ROUND((SUM(BI127:BI377)),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47</v>
      </c>
      <c r="E39" s="56"/>
      <c r="F39" s="56"/>
      <c r="G39" s="90" t="s">
        <v>48</v>
      </c>
      <c r="H39" s="91" t="s">
        <v>49</v>
      </c>
      <c r="I39" s="56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4" t="s">
        <v>53</v>
      </c>
      <c r="G61" s="42" t="s">
        <v>52</v>
      </c>
      <c r="H61" s="33"/>
      <c r="I61" s="33"/>
      <c r="J61" s="95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4" t="s">
        <v>53</v>
      </c>
      <c r="G76" s="42" t="s">
        <v>52</v>
      </c>
      <c r="H76" s="33"/>
      <c r="I76" s="33"/>
      <c r="J76" s="95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6" t="str">
        <f>E7</f>
        <v>Oprava povrchu parkoviště u tréninkového zimního stadionu v Litvínově</v>
      </c>
      <c r="F85" s="217"/>
      <c r="G85" s="217"/>
      <c r="H85" s="217"/>
      <c r="L85" s="31"/>
    </row>
    <row r="86" spans="2:47" s="1" customFormat="1" ht="12" customHeight="1">
      <c r="B86" s="31"/>
      <c r="C86" s="26" t="s">
        <v>88</v>
      </c>
      <c r="L86" s="31"/>
    </row>
    <row r="87" spans="2:47" s="1" customFormat="1" ht="16.5" customHeight="1">
      <c r="B87" s="31"/>
      <c r="E87" s="188" t="str">
        <f>E9</f>
        <v>24006 - SO.01 - Parkoviště</v>
      </c>
      <c r="F87" s="215"/>
      <c r="G87" s="215"/>
      <c r="H87" s="21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Litvínov</v>
      </c>
      <c r="I89" s="26" t="s">
        <v>22</v>
      </c>
      <c r="J89" s="51" t="str">
        <f>IF(J12="","",J12)</f>
        <v>…........2024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>Město Litvínov</v>
      </c>
      <c r="I91" s="26" t="s">
        <v>30</v>
      </c>
      <c r="J91" s="29" t="str">
        <f>E21</f>
        <v>MESSOR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35</v>
      </c>
      <c r="J92" s="29" t="str">
        <f>E24</f>
        <v>MESSOR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91</v>
      </c>
      <c r="D94" s="88"/>
      <c r="E94" s="88"/>
      <c r="F94" s="88"/>
      <c r="G94" s="88"/>
      <c r="H94" s="88"/>
      <c r="I94" s="88"/>
      <c r="J94" s="97" t="s">
        <v>92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93</v>
      </c>
      <c r="J96" s="65">
        <f>J127</f>
        <v>0</v>
      </c>
      <c r="L96" s="31"/>
      <c r="AU96" s="16" t="s">
        <v>94</v>
      </c>
    </row>
    <row r="97" spans="2:12" s="8" customFormat="1" ht="24.95" customHeight="1">
      <c r="B97" s="99"/>
      <c r="D97" s="100" t="s">
        <v>95</v>
      </c>
      <c r="E97" s="101"/>
      <c r="F97" s="101"/>
      <c r="G97" s="101"/>
      <c r="H97" s="101"/>
      <c r="I97" s="101"/>
      <c r="J97" s="102">
        <f>J128</f>
        <v>0</v>
      </c>
      <c r="L97" s="99"/>
    </row>
    <row r="98" spans="2:12" s="9" customFormat="1" ht="19.899999999999999" customHeight="1">
      <c r="B98" s="103"/>
      <c r="D98" s="104" t="s">
        <v>96</v>
      </c>
      <c r="E98" s="105"/>
      <c r="F98" s="105"/>
      <c r="G98" s="105"/>
      <c r="H98" s="105"/>
      <c r="I98" s="105"/>
      <c r="J98" s="106">
        <f>J129</f>
        <v>0</v>
      </c>
      <c r="L98" s="103"/>
    </row>
    <row r="99" spans="2:12" s="9" customFormat="1" ht="19.899999999999999" customHeight="1">
      <c r="B99" s="103"/>
      <c r="D99" s="104" t="s">
        <v>97</v>
      </c>
      <c r="E99" s="105"/>
      <c r="F99" s="105"/>
      <c r="G99" s="105"/>
      <c r="H99" s="105"/>
      <c r="I99" s="105"/>
      <c r="J99" s="106">
        <f>J194</f>
        <v>0</v>
      </c>
      <c r="L99" s="103"/>
    </row>
    <row r="100" spans="2:12" s="9" customFormat="1" ht="19.899999999999999" customHeight="1">
      <c r="B100" s="103"/>
      <c r="D100" s="104" t="s">
        <v>98</v>
      </c>
      <c r="E100" s="105"/>
      <c r="F100" s="105"/>
      <c r="G100" s="105"/>
      <c r="H100" s="105"/>
      <c r="I100" s="105"/>
      <c r="J100" s="106">
        <f>J200</f>
        <v>0</v>
      </c>
      <c r="L100" s="103"/>
    </row>
    <row r="101" spans="2:12" s="9" customFormat="1" ht="19.899999999999999" customHeight="1">
      <c r="B101" s="103"/>
      <c r="D101" s="104" t="s">
        <v>99</v>
      </c>
      <c r="E101" s="105"/>
      <c r="F101" s="105"/>
      <c r="G101" s="105"/>
      <c r="H101" s="105"/>
      <c r="I101" s="105"/>
      <c r="J101" s="106">
        <f>J227</f>
        <v>0</v>
      </c>
      <c r="L101" s="103"/>
    </row>
    <row r="102" spans="2:12" s="9" customFormat="1" ht="19.899999999999999" customHeight="1">
      <c r="B102" s="103"/>
      <c r="D102" s="104" t="s">
        <v>100</v>
      </c>
      <c r="E102" s="105"/>
      <c r="F102" s="105"/>
      <c r="G102" s="105"/>
      <c r="H102" s="105"/>
      <c r="I102" s="105"/>
      <c r="J102" s="106">
        <f>J245</f>
        <v>0</v>
      </c>
      <c r="L102" s="103"/>
    </row>
    <row r="103" spans="2:12" s="9" customFormat="1" ht="19.899999999999999" customHeight="1">
      <c r="B103" s="103"/>
      <c r="D103" s="104" t="s">
        <v>101</v>
      </c>
      <c r="E103" s="105"/>
      <c r="F103" s="105"/>
      <c r="G103" s="105"/>
      <c r="H103" s="105"/>
      <c r="I103" s="105"/>
      <c r="J103" s="106">
        <f>J343</f>
        <v>0</v>
      </c>
      <c r="L103" s="103"/>
    </row>
    <row r="104" spans="2:12" s="9" customFormat="1" ht="19.899999999999999" customHeight="1">
      <c r="B104" s="103"/>
      <c r="D104" s="104" t="s">
        <v>102</v>
      </c>
      <c r="E104" s="105"/>
      <c r="F104" s="105"/>
      <c r="G104" s="105"/>
      <c r="H104" s="105"/>
      <c r="I104" s="105"/>
      <c r="J104" s="106">
        <f>J358</f>
        <v>0</v>
      </c>
      <c r="L104" s="103"/>
    </row>
    <row r="105" spans="2:12" s="8" customFormat="1" ht="24.95" customHeight="1">
      <c r="B105" s="99"/>
      <c r="D105" s="100" t="s">
        <v>103</v>
      </c>
      <c r="E105" s="101"/>
      <c r="F105" s="101"/>
      <c r="G105" s="101"/>
      <c r="H105" s="101"/>
      <c r="I105" s="101"/>
      <c r="J105" s="102">
        <f>J361</f>
        <v>0</v>
      </c>
      <c r="L105" s="99"/>
    </row>
    <row r="106" spans="2:12" s="9" customFormat="1" ht="19.899999999999999" customHeight="1">
      <c r="B106" s="103"/>
      <c r="D106" s="104" t="s">
        <v>104</v>
      </c>
      <c r="E106" s="105"/>
      <c r="F106" s="105"/>
      <c r="G106" s="105"/>
      <c r="H106" s="105"/>
      <c r="I106" s="105"/>
      <c r="J106" s="106">
        <f>J362</f>
        <v>0</v>
      </c>
      <c r="L106" s="103"/>
    </row>
    <row r="107" spans="2:12" s="9" customFormat="1" ht="19.899999999999999" customHeight="1">
      <c r="B107" s="103"/>
      <c r="D107" s="104" t="s">
        <v>105</v>
      </c>
      <c r="E107" s="105"/>
      <c r="F107" s="105"/>
      <c r="G107" s="105"/>
      <c r="H107" s="105"/>
      <c r="I107" s="105"/>
      <c r="J107" s="106">
        <f>J370</f>
        <v>0</v>
      </c>
      <c r="L107" s="103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106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16" t="str">
        <f>E7</f>
        <v>Oprava povrchu parkoviště u tréninkového zimního stadionu v Litvínově</v>
      </c>
      <c r="F117" s="217"/>
      <c r="G117" s="217"/>
      <c r="H117" s="217"/>
      <c r="L117" s="31"/>
    </row>
    <row r="118" spans="2:63" s="1" customFormat="1" ht="12" customHeight="1">
      <c r="B118" s="31"/>
      <c r="C118" s="26" t="s">
        <v>88</v>
      </c>
      <c r="L118" s="31"/>
    </row>
    <row r="119" spans="2:63" s="1" customFormat="1" ht="16.5" customHeight="1">
      <c r="B119" s="31"/>
      <c r="E119" s="188" t="str">
        <f>E9</f>
        <v>24006 - SO.01 - Parkoviště</v>
      </c>
      <c r="F119" s="215"/>
      <c r="G119" s="215"/>
      <c r="H119" s="215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Litvínov</v>
      </c>
      <c r="I121" s="26" t="s">
        <v>22</v>
      </c>
      <c r="J121" s="51" t="str">
        <f>IF(J12="","",J12)</f>
        <v>…........2024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23</v>
      </c>
      <c r="F123" s="24" t="str">
        <f>E15</f>
        <v>Město Litvínov</v>
      </c>
      <c r="I123" s="26" t="s">
        <v>30</v>
      </c>
      <c r="J123" s="29" t="str">
        <f>E21</f>
        <v>MESSOR s.r.o.</v>
      </c>
      <c r="L123" s="31"/>
    </row>
    <row r="124" spans="2:63" s="1" customFormat="1" ht="15.2" customHeight="1">
      <c r="B124" s="31"/>
      <c r="C124" s="26" t="s">
        <v>28</v>
      </c>
      <c r="F124" s="24" t="str">
        <f>IF(E18="","",E18)</f>
        <v>Vyplň údaj</v>
      </c>
      <c r="I124" s="26" t="s">
        <v>35</v>
      </c>
      <c r="J124" s="29" t="str">
        <f>E24</f>
        <v>MESSOR s.r.o.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07"/>
      <c r="C126" s="108" t="s">
        <v>107</v>
      </c>
      <c r="D126" s="109" t="s">
        <v>62</v>
      </c>
      <c r="E126" s="109" t="s">
        <v>58</v>
      </c>
      <c r="F126" s="109" t="s">
        <v>59</v>
      </c>
      <c r="G126" s="109" t="s">
        <v>108</v>
      </c>
      <c r="H126" s="109" t="s">
        <v>109</v>
      </c>
      <c r="I126" s="109" t="s">
        <v>110</v>
      </c>
      <c r="J126" s="109" t="s">
        <v>92</v>
      </c>
      <c r="K126" s="110" t="s">
        <v>111</v>
      </c>
      <c r="L126" s="107"/>
      <c r="M126" s="58" t="s">
        <v>1</v>
      </c>
      <c r="N126" s="59" t="s">
        <v>41</v>
      </c>
      <c r="O126" s="59" t="s">
        <v>112</v>
      </c>
      <c r="P126" s="59" t="s">
        <v>113</v>
      </c>
      <c r="Q126" s="59" t="s">
        <v>114</v>
      </c>
      <c r="R126" s="59" t="s">
        <v>115</v>
      </c>
      <c r="S126" s="59" t="s">
        <v>116</v>
      </c>
      <c r="T126" s="60" t="s">
        <v>117</v>
      </c>
    </row>
    <row r="127" spans="2:63" s="1" customFormat="1" ht="22.9" customHeight="1">
      <c r="B127" s="31"/>
      <c r="C127" s="63" t="s">
        <v>118</v>
      </c>
      <c r="J127" s="111">
        <f>BK127</f>
        <v>0</v>
      </c>
      <c r="L127" s="31"/>
      <c r="M127" s="61"/>
      <c r="N127" s="52"/>
      <c r="O127" s="52"/>
      <c r="P127" s="112">
        <f>P128+P361</f>
        <v>0</v>
      </c>
      <c r="Q127" s="52"/>
      <c r="R127" s="112">
        <f>R128+R361</f>
        <v>54.502387499999998</v>
      </c>
      <c r="S127" s="52"/>
      <c r="T127" s="113">
        <f>T128+T361</f>
        <v>152.14800000000002</v>
      </c>
      <c r="AT127" s="16" t="s">
        <v>76</v>
      </c>
      <c r="AU127" s="16" t="s">
        <v>94</v>
      </c>
      <c r="BK127" s="114">
        <f>BK128+BK361</f>
        <v>0</v>
      </c>
    </row>
    <row r="128" spans="2:63" s="11" customFormat="1" ht="25.9" customHeight="1">
      <c r="B128" s="115"/>
      <c r="D128" s="116" t="s">
        <v>76</v>
      </c>
      <c r="E128" s="117" t="s">
        <v>119</v>
      </c>
      <c r="F128" s="117" t="s">
        <v>120</v>
      </c>
      <c r="I128" s="118"/>
      <c r="J128" s="119">
        <f>BK128</f>
        <v>0</v>
      </c>
      <c r="L128" s="115"/>
      <c r="M128" s="120"/>
      <c r="P128" s="121">
        <f>P129+P194+P200+P227+P245+P343+P358</f>
        <v>0</v>
      </c>
      <c r="R128" s="121">
        <f>R129+R194+R200+R227+R245+R343+R358</f>
        <v>54.502387499999998</v>
      </c>
      <c r="T128" s="122">
        <f>T129+T194+T200+T227+T245+T343+T358</f>
        <v>152.14800000000002</v>
      </c>
      <c r="AR128" s="116" t="s">
        <v>84</v>
      </c>
      <c r="AT128" s="123" t="s">
        <v>76</v>
      </c>
      <c r="AU128" s="123" t="s">
        <v>77</v>
      </c>
      <c r="AY128" s="116" t="s">
        <v>121</v>
      </c>
      <c r="BK128" s="124">
        <f>BK129+BK194+BK200+BK227+BK245+BK343+BK358</f>
        <v>0</v>
      </c>
    </row>
    <row r="129" spans="2:65" s="11" customFormat="1" ht="22.9" customHeight="1">
      <c r="B129" s="115"/>
      <c r="D129" s="116" t="s">
        <v>76</v>
      </c>
      <c r="E129" s="125" t="s">
        <v>84</v>
      </c>
      <c r="F129" s="125" t="s">
        <v>122</v>
      </c>
      <c r="I129" s="118"/>
      <c r="J129" s="126">
        <f>BK129</f>
        <v>0</v>
      </c>
      <c r="L129" s="115"/>
      <c r="M129" s="120"/>
      <c r="P129" s="121">
        <f>SUM(P130:P193)</f>
        <v>0</v>
      </c>
      <c r="R129" s="121">
        <f>SUM(R130:R193)</f>
        <v>1.94956</v>
      </c>
      <c r="T129" s="122">
        <f>SUM(T130:T193)</f>
        <v>120.79600000000002</v>
      </c>
      <c r="AR129" s="116" t="s">
        <v>84</v>
      </c>
      <c r="AT129" s="123" t="s">
        <v>76</v>
      </c>
      <c r="AU129" s="123" t="s">
        <v>84</v>
      </c>
      <c r="AY129" s="116" t="s">
        <v>121</v>
      </c>
      <c r="BK129" s="124">
        <f>SUM(BK130:BK193)</f>
        <v>0</v>
      </c>
    </row>
    <row r="130" spans="2:65" s="1" customFormat="1" ht="16.5" customHeight="1">
      <c r="B130" s="31"/>
      <c r="C130" s="127" t="s">
        <v>84</v>
      </c>
      <c r="D130" s="127" t="s">
        <v>123</v>
      </c>
      <c r="E130" s="128" t="s">
        <v>124</v>
      </c>
      <c r="F130" s="129" t="s">
        <v>125</v>
      </c>
      <c r="G130" s="130" t="s">
        <v>126</v>
      </c>
      <c r="H130" s="131">
        <v>16.2</v>
      </c>
      <c r="I130" s="132"/>
      <c r="J130" s="133">
        <f>ROUND(I130*H130,2)</f>
        <v>0</v>
      </c>
      <c r="K130" s="129" t="s">
        <v>127</v>
      </c>
      <c r="L130" s="31"/>
      <c r="M130" s="134" t="s">
        <v>1</v>
      </c>
      <c r="N130" s="135" t="s">
        <v>42</v>
      </c>
      <c r="P130" s="136">
        <f>O130*H130</f>
        <v>0</v>
      </c>
      <c r="Q130" s="136">
        <v>0</v>
      </c>
      <c r="R130" s="136">
        <f>Q130*H130</f>
        <v>0</v>
      </c>
      <c r="S130" s="136">
        <v>0.22</v>
      </c>
      <c r="T130" s="137">
        <f>S130*H130</f>
        <v>3.5640000000000001</v>
      </c>
      <c r="AR130" s="138" t="s">
        <v>128</v>
      </c>
      <c r="AT130" s="138" t="s">
        <v>123</v>
      </c>
      <c r="AU130" s="138" t="s">
        <v>86</v>
      </c>
      <c r="AY130" s="16" t="s">
        <v>121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6" t="s">
        <v>84</v>
      </c>
      <c r="BK130" s="139">
        <f>ROUND(I130*H130,2)</f>
        <v>0</v>
      </c>
      <c r="BL130" s="16" t="s">
        <v>128</v>
      </c>
      <c r="BM130" s="138" t="s">
        <v>129</v>
      </c>
    </row>
    <row r="131" spans="2:65" s="1" customFormat="1" ht="19.5">
      <c r="B131" s="31"/>
      <c r="D131" s="140" t="s">
        <v>130</v>
      </c>
      <c r="F131" s="141" t="s">
        <v>131</v>
      </c>
      <c r="I131" s="142"/>
      <c r="L131" s="31"/>
      <c r="M131" s="143"/>
      <c r="T131" s="55"/>
      <c r="AT131" s="16" t="s">
        <v>130</v>
      </c>
      <c r="AU131" s="16" t="s">
        <v>86</v>
      </c>
    </row>
    <row r="132" spans="2:65" s="12" customFormat="1">
      <c r="B132" s="144"/>
      <c r="D132" s="140" t="s">
        <v>132</v>
      </c>
      <c r="E132" s="145" t="s">
        <v>1</v>
      </c>
      <c r="F132" s="146" t="s">
        <v>133</v>
      </c>
      <c r="H132" s="145" t="s">
        <v>1</v>
      </c>
      <c r="I132" s="147"/>
      <c r="L132" s="144"/>
      <c r="M132" s="148"/>
      <c r="T132" s="149"/>
      <c r="AT132" s="145" t="s">
        <v>132</v>
      </c>
      <c r="AU132" s="145" t="s">
        <v>86</v>
      </c>
      <c r="AV132" s="12" t="s">
        <v>84</v>
      </c>
      <c r="AW132" s="12" t="s">
        <v>34</v>
      </c>
      <c r="AX132" s="12" t="s">
        <v>77</v>
      </c>
      <c r="AY132" s="145" t="s">
        <v>121</v>
      </c>
    </row>
    <row r="133" spans="2:65" s="13" customFormat="1">
      <c r="B133" s="150"/>
      <c r="D133" s="140" t="s">
        <v>132</v>
      </c>
      <c r="E133" s="151" t="s">
        <v>1</v>
      </c>
      <c r="F133" s="152" t="s">
        <v>134</v>
      </c>
      <c r="H133" s="153">
        <v>13.2</v>
      </c>
      <c r="I133" s="154"/>
      <c r="L133" s="150"/>
      <c r="M133" s="155"/>
      <c r="T133" s="156"/>
      <c r="AT133" s="151" t="s">
        <v>132</v>
      </c>
      <c r="AU133" s="151" t="s">
        <v>86</v>
      </c>
      <c r="AV133" s="13" t="s">
        <v>86</v>
      </c>
      <c r="AW133" s="13" t="s">
        <v>34</v>
      </c>
      <c r="AX133" s="13" t="s">
        <v>77</v>
      </c>
      <c r="AY133" s="151" t="s">
        <v>121</v>
      </c>
    </row>
    <row r="134" spans="2:65" s="12" customFormat="1">
      <c r="B134" s="144"/>
      <c r="D134" s="140" t="s">
        <v>132</v>
      </c>
      <c r="E134" s="145" t="s">
        <v>1</v>
      </c>
      <c r="F134" s="146" t="s">
        <v>135</v>
      </c>
      <c r="H134" s="145" t="s">
        <v>1</v>
      </c>
      <c r="I134" s="147"/>
      <c r="L134" s="144"/>
      <c r="M134" s="148"/>
      <c r="T134" s="149"/>
      <c r="AT134" s="145" t="s">
        <v>132</v>
      </c>
      <c r="AU134" s="145" t="s">
        <v>86</v>
      </c>
      <c r="AV134" s="12" t="s">
        <v>84</v>
      </c>
      <c r="AW134" s="12" t="s">
        <v>34</v>
      </c>
      <c r="AX134" s="12" t="s">
        <v>77</v>
      </c>
      <c r="AY134" s="145" t="s">
        <v>121</v>
      </c>
    </row>
    <row r="135" spans="2:65" s="13" customFormat="1">
      <c r="B135" s="150"/>
      <c r="D135" s="140" t="s">
        <v>132</v>
      </c>
      <c r="E135" s="151" t="s">
        <v>1</v>
      </c>
      <c r="F135" s="152" t="s">
        <v>136</v>
      </c>
      <c r="H135" s="153">
        <v>3</v>
      </c>
      <c r="I135" s="154"/>
      <c r="L135" s="150"/>
      <c r="M135" s="155"/>
      <c r="T135" s="156"/>
      <c r="AT135" s="151" t="s">
        <v>132</v>
      </c>
      <c r="AU135" s="151" t="s">
        <v>86</v>
      </c>
      <c r="AV135" s="13" t="s">
        <v>86</v>
      </c>
      <c r="AW135" s="13" t="s">
        <v>34</v>
      </c>
      <c r="AX135" s="13" t="s">
        <v>77</v>
      </c>
      <c r="AY135" s="151" t="s">
        <v>121</v>
      </c>
    </row>
    <row r="136" spans="2:65" s="14" customFormat="1">
      <c r="B136" s="157"/>
      <c r="D136" s="140" t="s">
        <v>132</v>
      </c>
      <c r="E136" s="158" t="s">
        <v>1</v>
      </c>
      <c r="F136" s="159" t="s">
        <v>137</v>
      </c>
      <c r="H136" s="160">
        <v>16.2</v>
      </c>
      <c r="I136" s="161"/>
      <c r="L136" s="157"/>
      <c r="M136" s="162"/>
      <c r="T136" s="163"/>
      <c r="AT136" s="158" t="s">
        <v>132</v>
      </c>
      <c r="AU136" s="158" t="s">
        <v>86</v>
      </c>
      <c r="AV136" s="14" t="s">
        <v>128</v>
      </c>
      <c r="AW136" s="14" t="s">
        <v>34</v>
      </c>
      <c r="AX136" s="14" t="s">
        <v>84</v>
      </c>
      <c r="AY136" s="158" t="s">
        <v>121</v>
      </c>
    </row>
    <row r="137" spans="2:65" s="1" customFormat="1" ht="16.5" customHeight="1">
      <c r="B137" s="31"/>
      <c r="C137" s="127" t="s">
        <v>86</v>
      </c>
      <c r="D137" s="127" t="s">
        <v>123</v>
      </c>
      <c r="E137" s="128" t="s">
        <v>138</v>
      </c>
      <c r="F137" s="129" t="s">
        <v>139</v>
      </c>
      <c r="G137" s="130" t="s">
        <v>126</v>
      </c>
      <c r="H137" s="131">
        <v>129</v>
      </c>
      <c r="I137" s="132"/>
      <c r="J137" s="133">
        <f>ROUND(I137*H137,2)</f>
        <v>0</v>
      </c>
      <c r="K137" s="129" t="s">
        <v>127</v>
      </c>
      <c r="L137" s="31"/>
      <c r="M137" s="134" t="s">
        <v>1</v>
      </c>
      <c r="N137" s="135" t="s">
        <v>42</v>
      </c>
      <c r="P137" s="136">
        <f>O137*H137</f>
        <v>0</v>
      </c>
      <c r="Q137" s="136">
        <v>0</v>
      </c>
      <c r="R137" s="136">
        <f>Q137*H137</f>
        <v>0</v>
      </c>
      <c r="S137" s="136">
        <v>9.8000000000000004E-2</v>
      </c>
      <c r="T137" s="137">
        <f>S137*H137</f>
        <v>12.642000000000001</v>
      </c>
      <c r="AR137" s="138" t="s">
        <v>128</v>
      </c>
      <c r="AT137" s="138" t="s">
        <v>123</v>
      </c>
      <c r="AU137" s="138" t="s">
        <v>86</v>
      </c>
      <c r="AY137" s="16" t="s">
        <v>121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84</v>
      </c>
      <c r="BK137" s="139">
        <f>ROUND(I137*H137,2)</f>
        <v>0</v>
      </c>
      <c r="BL137" s="16" t="s">
        <v>128</v>
      </c>
      <c r="BM137" s="138" t="s">
        <v>140</v>
      </c>
    </row>
    <row r="138" spans="2:65" s="1" customFormat="1" ht="19.5">
      <c r="B138" s="31"/>
      <c r="D138" s="140" t="s">
        <v>130</v>
      </c>
      <c r="F138" s="141" t="s">
        <v>141</v>
      </c>
      <c r="I138" s="142"/>
      <c r="L138" s="31"/>
      <c r="M138" s="143"/>
      <c r="T138" s="55"/>
      <c r="AT138" s="16" t="s">
        <v>130</v>
      </c>
      <c r="AU138" s="16" t="s">
        <v>86</v>
      </c>
    </row>
    <row r="139" spans="2:65" s="12" customFormat="1">
      <c r="B139" s="144"/>
      <c r="D139" s="140" t="s">
        <v>132</v>
      </c>
      <c r="E139" s="145" t="s">
        <v>1</v>
      </c>
      <c r="F139" s="146" t="s">
        <v>142</v>
      </c>
      <c r="H139" s="145" t="s">
        <v>1</v>
      </c>
      <c r="I139" s="147"/>
      <c r="L139" s="144"/>
      <c r="M139" s="148"/>
      <c r="T139" s="149"/>
      <c r="AT139" s="145" t="s">
        <v>132</v>
      </c>
      <c r="AU139" s="145" t="s">
        <v>86</v>
      </c>
      <c r="AV139" s="12" t="s">
        <v>84</v>
      </c>
      <c r="AW139" s="12" t="s">
        <v>34</v>
      </c>
      <c r="AX139" s="12" t="s">
        <v>77</v>
      </c>
      <c r="AY139" s="145" t="s">
        <v>121</v>
      </c>
    </row>
    <row r="140" spans="2:65" s="13" customFormat="1">
      <c r="B140" s="150"/>
      <c r="D140" s="140" t="s">
        <v>132</v>
      </c>
      <c r="E140" s="151" t="s">
        <v>1</v>
      </c>
      <c r="F140" s="152" t="s">
        <v>143</v>
      </c>
      <c r="H140" s="153">
        <v>129</v>
      </c>
      <c r="I140" s="154"/>
      <c r="L140" s="150"/>
      <c r="M140" s="155"/>
      <c r="T140" s="156"/>
      <c r="AT140" s="151" t="s">
        <v>132</v>
      </c>
      <c r="AU140" s="151" t="s">
        <v>86</v>
      </c>
      <c r="AV140" s="13" t="s">
        <v>86</v>
      </c>
      <c r="AW140" s="13" t="s">
        <v>34</v>
      </c>
      <c r="AX140" s="13" t="s">
        <v>77</v>
      </c>
      <c r="AY140" s="151" t="s">
        <v>121</v>
      </c>
    </row>
    <row r="141" spans="2:65" s="14" customFormat="1">
      <c r="B141" s="157"/>
      <c r="D141" s="140" t="s">
        <v>132</v>
      </c>
      <c r="E141" s="158" t="s">
        <v>1</v>
      </c>
      <c r="F141" s="159" t="s">
        <v>137</v>
      </c>
      <c r="H141" s="160">
        <v>129</v>
      </c>
      <c r="I141" s="161"/>
      <c r="L141" s="157"/>
      <c r="M141" s="162"/>
      <c r="T141" s="163"/>
      <c r="AT141" s="158" t="s">
        <v>132</v>
      </c>
      <c r="AU141" s="158" t="s">
        <v>86</v>
      </c>
      <c r="AV141" s="14" t="s">
        <v>128</v>
      </c>
      <c r="AW141" s="14" t="s">
        <v>34</v>
      </c>
      <c r="AX141" s="14" t="s">
        <v>84</v>
      </c>
      <c r="AY141" s="158" t="s">
        <v>121</v>
      </c>
    </row>
    <row r="142" spans="2:65" s="1" customFormat="1" ht="16.5" customHeight="1">
      <c r="B142" s="31"/>
      <c r="C142" s="127" t="s">
        <v>144</v>
      </c>
      <c r="D142" s="127" t="s">
        <v>123</v>
      </c>
      <c r="E142" s="128" t="s">
        <v>145</v>
      </c>
      <c r="F142" s="129" t="s">
        <v>146</v>
      </c>
      <c r="G142" s="130" t="s">
        <v>126</v>
      </c>
      <c r="H142" s="131">
        <v>40</v>
      </c>
      <c r="I142" s="132"/>
      <c r="J142" s="133">
        <f>ROUND(I142*H142,2)</f>
        <v>0</v>
      </c>
      <c r="K142" s="129" t="s">
        <v>127</v>
      </c>
      <c r="L142" s="31"/>
      <c r="M142" s="134" t="s">
        <v>1</v>
      </c>
      <c r="N142" s="135" t="s">
        <v>42</v>
      </c>
      <c r="P142" s="136">
        <f>O142*H142</f>
        <v>0</v>
      </c>
      <c r="Q142" s="136">
        <v>0</v>
      </c>
      <c r="R142" s="136">
        <f>Q142*H142</f>
        <v>0</v>
      </c>
      <c r="S142" s="136">
        <v>0.24</v>
      </c>
      <c r="T142" s="137">
        <f>S142*H142</f>
        <v>9.6</v>
      </c>
      <c r="AR142" s="138" t="s">
        <v>128</v>
      </c>
      <c r="AT142" s="138" t="s">
        <v>123</v>
      </c>
      <c r="AU142" s="138" t="s">
        <v>86</v>
      </c>
      <c r="AY142" s="16" t="s">
        <v>121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84</v>
      </c>
      <c r="BK142" s="139">
        <f>ROUND(I142*H142,2)</f>
        <v>0</v>
      </c>
      <c r="BL142" s="16" t="s">
        <v>128</v>
      </c>
      <c r="BM142" s="138" t="s">
        <v>147</v>
      </c>
    </row>
    <row r="143" spans="2:65" s="1" customFormat="1" ht="19.5">
      <c r="B143" s="31"/>
      <c r="D143" s="140" t="s">
        <v>130</v>
      </c>
      <c r="F143" s="141" t="s">
        <v>148</v>
      </c>
      <c r="I143" s="142"/>
      <c r="L143" s="31"/>
      <c r="M143" s="143"/>
      <c r="T143" s="55"/>
      <c r="AT143" s="16" t="s">
        <v>130</v>
      </c>
      <c r="AU143" s="16" t="s">
        <v>86</v>
      </c>
    </row>
    <row r="144" spans="2:65" s="12" customFormat="1">
      <c r="B144" s="144"/>
      <c r="D144" s="140" t="s">
        <v>132</v>
      </c>
      <c r="E144" s="145" t="s">
        <v>1</v>
      </c>
      <c r="F144" s="146" t="s">
        <v>149</v>
      </c>
      <c r="H144" s="145" t="s">
        <v>1</v>
      </c>
      <c r="I144" s="147"/>
      <c r="L144" s="144"/>
      <c r="M144" s="148"/>
      <c r="T144" s="149"/>
      <c r="AT144" s="145" t="s">
        <v>132</v>
      </c>
      <c r="AU144" s="145" t="s">
        <v>86</v>
      </c>
      <c r="AV144" s="12" t="s">
        <v>84</v>
      </c>
      <c r="AW144" s="12" t="s">
        <v>34</v>
      </c>
      <c r="AX144" s="12" t="s">
        <v>77</v>
      </c>
      <c r="AY144" s="145" t="s">
        <v>121</v>
      </c>
    </row>
    <row r="145" spans="2:65" s="13" customFormat="1">
      <c r="B145" s="150"/>
      <c r="D145" s="140" t="s">
        <v>132</v>
      </c>
      <c r="E145" s="151" t="s">
        <v>1</v>
      </c>
      <c r="F145" s="152" t="s">
        <v>150</v>
      </c>
      <c r="H145" s="153">
        <v>40</v>
      </c>
      <c r="I145" s="154"/>
      <c r="L145" s="150"/>
      <c r="M145" s="155"/>
      <c r="T145" s="156"/>
      <c r="AT145" s="151" t="s">
        <v>132</v>
      </c>
      <c r="AU145" s="151" t="s">
        <v>86</v>
      </c>
      <c r="AV145" s="13" t="s">
        <v>86</v>
      </c>
      <c r="AW145" s="13" t="s">
        <v>34</v>
      </c>
      <c r="AX145" s="13" t="s">
        <v>77</v>
      </c>
      <c r="AY145" s="151" t="s">
        <v>121</v>
      </c>
    </row>
    <row r="146" spans="2:65" s="14" customFormat="1">
      <c r="B146" s="157"/>
      <c r="D146" s="140" t="s">
        <v>132</v>
      </c>
      <c r="E146" s="158" t="s">
        <v>1</v>
      </c>
      <c r="F146" s="159" t="s">
        <v>137</v>
      </c>
      <c r="H146" s="160">
        <v>40</v>
      </c>
      <c r="I146" s="161"/>
      <c r="L146" s="157"/>
      <c r="M146" s="162"/>
      <c r="T146" s="163"/>
      <c r="AT146" s="158" t="s">
        <v>132</v>
      </c>
      <c r="AU146" s="158" t="s">
        <v>86</v>
      </c>
      <c r="AV146" s="14" t="s">
        <v>128</v>
      </c>
      <c r="AW146" s="14" t="s">
        <v>34</v>
      </c>
      <c r="AX146" s="14" t="s">
        <v>84</v>
      </c>
      <c r="AY146" s="158" t="s">
        <v>121</v>
      </c>
    </row>
    <row r="147" spans="2:65" s="1" customFormat="1" ht="21.75" customHeight="1">
      <c r="B147" s="31"/>
      <c r="C147" s="127" t="s">
        <v>128</v>
      </c>
      <c r="D147" s="127" t="s">
        <v>123</v>
      </c>
      <c r="E147" s="128" t="s">
        <v>151</v>
      </c>
      <c r="F147" s="129" t="s">
        <v>152</v>
      </c>
      <c r="G147" s="130" t="s">
        <v>126</v>
      </c>
      <c r="H147" s="131">
        <v>826</v>
      </c>
      <c r="I147" s="132"/>
      <c r="J147" s="133">
        <f>ROUND(I147*H147,2)</f>
        <v>0</v>
      </c>
      <c r="K147" s="129" t="s">
        <v>127</v>
      </c>
      <c r="L147" s="31"/>
      <c r="M147" s="134" t="s">
        <v>1</v>
      </c>
      <c r="N147" s="135" t="s">
        <v>42</v>
      </c>
      <c r="P147" s="136">
        <f>O147*H147</f>
        <v>0</v>
      </c>
      <c r="Q147" s="136">
        <v>6.0000000000000002E-5</v>
      </c>
      <c r="R147" s="136">
        <f>Q147*H147</f>
        <v>4.956E-2</v>
      </c>
      <c r="S147" s="136">
        <v>0.115</v>
      </c>
      <c r="T147" s="137">
        <f>S147*H147</f>
        <v>94.990000000000009</v>
      </c>
      <c r="AR147" s="138" t="s">
        <v>128</v>
      </c>
      <c r="AT147" s="138" t="s">
        <v>123</v>
      </c>
      <c r="AU147" s="138" t="s">
        <v>86</v>
      </c>
      <c r="AY147" s="16" t="s">
        <v>121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84</v>
      </c>
      <c r="BK147" s="139">
        <f>ROUND(I147*H147,2)</f>
        <v>0</v>
      </c>
      <c r="BL147" s="16" t="s">
        <v>128</v>
      </c>
      <c r="BM147" s="138" t="s">
        <v>153</v>
      </c>
    </row>
    <row r="148" spans="2:65" s="1" customFormat="1" ht="19.5">
      <c r="B148" s="31"/>
      <c r="D148" s="140" t="s">
        <v>130</v>
      </c>
      <c r="F148" s="141" t="s">
        <v>154</v>
      </c>
      <c r="I148" s="142"/>
      <c r="L148" s="31"/>
      <c r="M148" s="143"/>
      <c r="T148" s="55"/>
      <c r="AT148" s="16" t="s">
        <v>130</v>
      </c>
      <c r="AU148" s="16" t="s">
        <v>86</v>
      </c>
    </row>
    <row r="149" spans="2:65" s="12" customFormat="1">
      <c r="B149" s="144"/>
      <c r="D149" s="140" t="s">
        <v>132</v>
      </c>
      <c r="E149" s="145" t="s">
        <v>1</v>
      </c>
      <c r="F149" s="146" t="s">
        <v>155</v>
      </c>
      <c r="H149" s="145" t="s">
        <v>1</v>
      </c>
      <c r="I149" s="147"/>
      <c r="L149" s="144"/>
      <c r="M149" s="148"/>
      <c r="T149" s="149"/>
      <c r="AT149" s="145" t="s">
        <v>132</v>
      </c>
      <c r="AU149" s="145" t="s">
        <v>86</v>
      </c>
      <c r="AV149" s="12" t="s">
        <v>84</v>
      </c>
      <c r="AW149" s="12" t="s">
        <v>34</v>
      </c>
      <c r="AX149" s="12" t="s">
        <v>77</v>
      </c>
      <c r="AY149" s="145" t="s">
        <v>121</v>
      </c>
    </row>
    <row r="150" spans="2:65" s="13" customFormat="1">
      <c r="B150" s="150"/>
      <c r="D150" s="140" t="s">
        <v>132</v>
      </c>
      <c r="E150" s="151" t="s">
        <v>1</v>
      </c>
      <c r="F150" s="152" t="s">
        <v>156</v>
      </c>
      <c r="H150" s="153">
        <v>826</v>
      </c>
      <c r="I150" s="154"/>
      <c r="L150" s="150"/>
      <c r="M150" s="155"/>
      <c r="T150" s="156"/>
      <c r="AT150" s="151" t="s">
        <v>132</v>
      </c>
      <c r="AU150" s="151" t="s">
        <v>86</v>
      </c>
      <c r="AV150" s="13" t="s">
        <v>86</v>
      </c>
      <c r="AW150" s="13" t="s">
        <v>34</v>
      </c>
      <c r="AX150" s="13" t="s">
        <v>77</v>
      </c>
      <c r="AY150" s="151" t="s">
        <v>121</v>
      </c>
    </row>
    <row r="151" spans="2:65" s="14" customFormat="1">
      <c r="B151" s="157"/>
      <c r="D151" s="140" t="s">
        <v>132</v>
      </c>
      <c r="E151" s="158" t="s">
        <v>1</v>
      </c>
      <c r="F151" s="159" t="s">
        <v>137</v>
      </c>
      <c r="H151" s="160">
        <v>826</v>
      </c>
      <c r="I151" s="161"/>
      <c r="L151" s="157"/>
      <c r="M151" s="162"/>
      <c r="T151" s="163"/>
      <c r="AT151" s="158" t="s">
        <v>132</v>
      </c>
      <c r="AU151" s="158" t="s">
        <v>86</v>
      </c>
      <c r="AV151" s="14" t="s">
        <v>128</v>
      </c>
      <c r="AW151" s="14" t="s">
        <v>34</v>
      </c>
      <c r="AX151" s="14" t="s">
        <v>84</v>
      </c>
      <c r="AY151" s="158" t="s">
        <v>121</v>
      </c>
    </row>
    <row r="152" spans="2:65" s="1" customFormat="1" ht="21.75" customHeight="1">
      <c r="B152" s="31"/>
      <c r="C152" s="127" t="s">
        <v>157</v>
      </c>
      <c r="D152" s="127" t="s">
        <v>123</v>
      </c>
      <c r="E152" s="128" t="s">
        <v>158</v>
      </c>
      <c r="F152" s="129" t="s">
        <v>159</v>
      </c>
      <c r="G152" s="130" t="s">
        <v>160</v>
      </c>
      <c r="H152" s="131">
        <v>11.4</v>
      </c>
      <c r="I152" s="132"/>
      <c r="J152" s="133">
        <f>ROUND(I152*H152,2)</f>
        <v>0</v>
      </c>
      <c r="K152" s="129" t="s">
        <v>127</v>
      </c>
      <c r="L152" s="31"/>
      <c r="M152" s="134" t="s">
        <v>1</v>
      </c>
      <c r="N152" s="135" t="s">
        <v>42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128</v>
      </c>
      <c r="AT152" s="138" t="s">
        <v>123</v>
      </c>
      <c r="AU152" s="138" t="s">
        <v>86</v>
      </c>
      <c r="AY152" s="16" t="s">
        <v>121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6" t="s">
        <v>84</v>
      </c>
      <c r="BK152" s="139">
        <f>ROUND(I152*H152,2)</f>
        <v>0</v>
      </c>
      <c r="BL152" s="16" t="s">
        <v>128</v>
      </c>
      <c r="BM152" s="138" t="s">
        <v>161</v>
      </c>
    </row>
    <row r="153" spans="2:65" s="1" customFormat="1" ht="19.5">
      <c r="B153" s="31"/>
      <c r="D153" s="140" t="s">
        <v>130</v>
      </c>
      <c r="F153" s="141" t="s">
        <v>162</v>
      </c>
      <c r="I153" s="142"/>
      <c r="L153" s="31"/>
      <c r="M153" s="143"/>
      <c r="T153" s="55"/>
      <c r="AT153" s="16" t="s">
        <v>130</v>
      </c>
      <c r="AU153" s="16" t="s">
        <v>86</v>
      </c>
    </row>
    <row r="154" spans="2:65" s="12" customFormat="1">
      <c r="B154" s="144"/>
      <c r="D154" s="140" t="s">
        <v>132</v>
      </c>
      <c r="E154" s="145" t="s">
        <v>1</v>
      </c>
      <c r="F154" s="146" t="s">
        <v>163</v>
      </c>
      <c r="H154" s="145" t="s">
        <v>1</v>
      </c>
      <c r="I154" s="147"/>
      <c r="L154" s="144"/>
      <c r="M154" s="148"/>
      <c r="T154" s="149"/>
      <c r="AT154" s="145" t="s">
        <v>132</v>
      </c>
      <c r="AU154" s="145" t="s">
        <v>86</v>
      </c>
      <c r="AV154" s="12" t="s">
        <v>84</v>
      </c>
      <c r="AW154" s="12" t="s">
        <v>34</v>
      </c>
      <c r="AX154" s="12" t="s">
        <v>77</v>
      </c>
      <c r="AY154" s="145" t="s">
        <v>121</v>
      </c>
    </row>
    <row r="155" spans="2:65" s="13" customFormat="1">
      <c r="B155" s="150"/>
      <c r="D155" s="140" t="s">
        <v>132</v>
      </c>
      <c r="E155" s="151" t="s">
        <v>1</v>
      </c>
      <c r="F155" s="152" t="s">
        <v>164</v>
      </c>
      <c r="H155" s="153">
        <v>8.25</v>
      </c>
      <c r="I155" s="154"/>
      <c r="L155" s="150"/>
      <c r="M155" s="155"/>
      <c r="T155" s="156"/>
      <c r="AT155" s="151" t="s">
        <v>132</v>
      </c>
      <c r="AU155" s="151" t="s">
        <v>86</v>
      </c>
      <c r="AV155" s="13" t="s">
        <v>86</v>
      </c>
      <c r="AW155" s="13" t="s">
        <v>34</v>
      </c>
      <c r="AX155" s="13" t="s">
        <v>77</v>
      </c>
      <c r="AY155" s="151" t="s">
        <v>121</v>
      </c>
    </row>
    <row r="156" spans="2:65" s="13" customFormat="1">
      <c r="B156" s="150"/>
      <c r="D156" s="140" t="s">
        <v>132</v>
      </c>
      <c r="E156" s="151" t="s">
        <v>1</v>
      </c>
      <c r="F156" s="152" t="s">
        <v>165</v>
      </c>
      <c r="H156" s="153">
        <v>0.75</v>
      </c>
      <c r="I156" s="154"/>
      <c r="L156" s="150"/>
      <c r="M156" s="155"/>
      <c r="T156" s="156"/>
      <c r="AT156" s="151" t="s">
        <v>132</v>
      </c>
      <c r="AU156" s="151" t="s">
        <v>86</v>
      </c>
      <c r="AV156" s="13" t="s">
        <v>86</v>
      </c>
      <c r="AW156" s="13" t="s">
        <v>34</v>
      </c>
      <c r="AX156" s="13" t="s">
        <v>77</v>
      </c>
      <c r="AY156" s="151" t="s">
        <v>121</v>
      </c>
    </row>
    <row r="157" spans="2:65" s="12" customFormat="1">
      <c r="B157" s="144"/>
      <c r="D157" s="140" t="s">
        <v>132</v>
      </c>
      <c r="E157" s="145" t="s">
        <v>1</v>
      </c>
      <c r="F157" s="146" t="s">
        <v>166</v>
      </c>
      <c r="H157" s="145" t="s">
        <v>1</v>
      </c>
      <c r="I157" s="147"/>
      <c r="L157" s="144"/>
      <c r="M157" s="148"/>
      <c r="T157" s="149"/>
      <c r="AT157" s="145" t="s">
        <v>132</v>
      </c>
      <c r="AU157" s="145" t="s">
        <v>86</v>
      </c>
      <c r="AV157" s="12" t="s">
        <v>84</v>
      </c>
      <c r="AW157" s="12" t="s">
        <v>34</v>
      </c>
      <c r="AX157" s="12" t="s">
        <v>77</v>
      </c>
      <c r="AY157" s="145" t="s">
        <v>121</v>
      </c>
    </row>
    <row r="158" spans="2:65" s="13" customFormat="1">
      <c r="B158" s="150"/>
      <c r="D158" s="140" t="s">
        <v>132</v>
      </c>
      <c r="E158" s="151" t="s">
        <v>1</v>
      </c>
      <c r="F158" s="152" t="s">
        <v>167</v>
      </c>
      <c r="H158" s="153">
        <v>2.4</v>
      </c>
      <c r="I158" s="154"/>
      <c r="L158" s="150"/>
      <c r="M158" s="155"/>
      <c r="T158" s="156"/>
      <c r="AT158" s="151" t="s">
        <v>132</v>
      </c>
      <c r="AU158" s="151" t="s">
        <v>86</v>
      </c>
      <c r="AV158" s="13" t="s">
        <v>86</v>
      </c>
      <c r="AW158" s="13" t="s">
        <v>34</v>
      </c>
      <c r="AX158" s="13" t="s">
        <v>77</v>
      </c>
      <c r="AY158" s="151" t="s">
        <v>121</v>
      </c>
    </row>
    <row r="159" spans="2:65" s="14" customFormat="1">
      <c r="B159" s="157"/>
      <c r="D159" s="140" t="s">
        <v>132</v>
      </c>
      <c r="E159" s="158" t="s">
        <v>1</v>
      </c>
      <c r="F159" s="159" t="s">
        <v>137</v>
      </c>
      <c r="H159" s="160">
        <v>11.4</v>
      </c>
      <c r="I159" s="161"/>
      <c r="L159" s="157"/>
      <c r="M159" s="162"/>
      <c r="T159" s="163"/>
      <c r="AT159" s="158" t="s">
        <v>132</v>
      </c>
      <c r="AU159" s="158" t="s">
        <v>86</v>
      </c>
      <c r="AV159" s="14" t="s">
        <v>128</v>
      </c>
      <c r="AW159" s="14" t="s">
        <v>34</v>
      </c>
      <c r="AX159" s="14" t="s">
        <v>84</v>
      </c>
      <c r="AY159" s="158" t="s">
        <v>121</v>
      </c>
    </row>
    <row r="160" spans="2:65" s="1" customFormat="1" ht="21.75" customHeight="1">
      <c r="B160" s="31"/>
      <c r="C160" s="127" t="s">
        <v>168</v>
      </c>
      <c r="D160" s="127" t="s">
        <v>123</v>
      </c>
      <c r="E160" s="128" t="s">
        <v>169</v>
      </c>
      <c r="F160" s="129" t="s">
        <v>170</v>
      </c>
      <c r="G160" s="130" t="s">
        <v>160</v>
      </c>
      <c r="H160" s="131">
        <v>11.4</v>
      </c>
      <c r="I160" s="132"/>
      <c r="J160" s="133">
        <f>ROUND(I160*H160,2)</f>
        <v>0</v>
      </c>
      <c r="K160" s="129" t="s">
        <v>127</v>
      </c>
      <c r="L160" s="31"/>
      <c r="M160" s="134" t="s">
        <v>1</v>
      </c>
      <c r="N160" s="135" t="s">
        <v>42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128</v>
      </c>
      <c r="AT160" s="138" t="s">
        <v>123</v>
      </c>
      <c r="AU160" s="138" t="s">
        <v>86</v>
      </c>
      <c r="AY160" s="16" t="s">
        <v>121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6" t="s">
        <v>84</v>
      </c>
      <c r="BK160" s="139">
        <f>ROUND(I160*H160,2)</f>
        <v>0</v>
      </c>
      <c r="BL160" s="16" t="s">
        <v>128</v>
      </c>
      <c r="BM160" s="138" t="s">
        <v>171</v>
      </c>
    </row>
    <row r="161" spans="2:65" s="1" customFormat="1" ht="19.5">
      <c r="B161" s="31"/>
      <c r="D161" s="140" t="s">
        <v>130</v>
      </c>
      <c r="F161" s="141" t="s">
        <v>172</v>
      </c>
      <c r="I161" s="142"/>
      <c r="L161" s="31"/>
      <c r="M161" s="143"/>
      <c r="T161" s="55"/>
      <c r="AT161" s="16" t="s">
        <v>130</v>
      </c>
      <c r="AU161" s="16" t="s">
        <v>86</v>
      </c>
    </row>
    <row r="162" spans="2:65" s="12" customFormat="1">
      <c r="B162" s="144"/>
      <c r="D162" s="140" t="s">
        <v>132</v>
      </c>
      <c r="E162" s="145" t="s">
        <v>1</v>
      </c>
      <c r="F162" s="146" t="s">
        <v>163</v>
      </c>
      <c r="H162" s="145" t="s">
        <v>1</v>
      </c>
      <c r="I162" s="147"/>
      <c r="L162" s="144"/>
      <c r="M162" s="148"/>
      <c r="T162" s="149"/>
      <c r="AT162" s="145" t="s">
        <v>132</v>
      </c>
      <c r="AU162" s="145" t="s">
        <v>86</v>
      </c>
      <c r="AV162" s="12" t="s">
        <v>84</v>
      </c>
      <c r="AW162" s="12" t="s">
        <v>34</v>
      </c>
      <c r="AX162" s="12" t="s">
        <v>77</v>
      </c>
      <c r="AY162" s="145" t="s">
        <v>121</v>
      </c>
    </row>
    <row r="163" spans="2:65" s="13" customFormat="1">
      <c r="B163" s="150"/>
      <c r="D163" s="140" t="s">
        <v>132</v>
      </c>
      <c r="E163" s="151" t="s">
        <v>1</v>
      </c>
      <c r="F163" s="152" t="s">
        <v>164</v>
      </c>
      <c r="H163" s="153">
        <v>8.25</v>
      </c>
      <c r="I163" s="154"/>
      <c r="L163" s="150"/>
      <c r="M163" s="155"/>
      <c r="T163" s="156"/>
      <c r="AT163" s="151" t="s">
        <v>132</v>
      </c>
      <c r="AU163" s="151" t="s">
        <v>86</v>
      </c>
      <c r="AV163" s="13" t="s">
        <v>86</v>
      </c>
      <c r="AW163" s="13" t="s">
        <v>34</v>
      </c>
      <c r="AX163" s="13" t="s">
        <v>77</v>
      </c>
      <c r="AY163" s="151" t="s">
        <v>121</v>
      </c>
    </row>
    <row r="164" spans="2:65" s="13" customFormat="1">
      <c r="B164" s="150"/>
      <c r="D164" s="140" t="s">
        <v>132</v>
      </c>
      <c r="E164" s="151" t="s">
        <v>1</v>
      </c>
      <c r="F164" s="152" t="s">
        <v>165</v>
      </c>
      <c r="H164" s="153">
        <v>0.75</v>
      </c>
      <c r="I164" s="154"/>
      <c r="L164" s="150"/>
      <c r="M164" s="155"/>
      <c r="T164" s="156"/>
      <c r="AT164" s="151" t="s">
        <v>132</v>
      </c>
      <c r="AU164" s="151" t="s">
        <v>86</v>
      </c>
      <c r="AV164" s="13" t="s">
        <v>86</v>
      </c>
      <c r="AW164" s="13" t="s">
        <v>34</v>
      </c>
      <c r="AX164" s="13" t="s">
        <v>77</v>
      </c>
      <c r="AY164" s="151" t="s">
        <v>121</v>
      </c>
    </row>
    <row r="165" spans="2:65" s="12" customFormat="1">
      <c r="B165" s="144"/>
      <c r="D165" s="140" t="s">
        <v>132</v>
      </c>
      <c r="E165" s="145" t="s">
        <v>1</v>
      </c>
      <c r="F165" s="146" t="s">
        <v>166</v>
      </c>
      <c r="H165" s="145" t="s">
        <v>1</v>
      </c>
      <c r="I165" s="147"/>
      <c r="L165" s="144"/>
      <c r="M165" s="148"/>
      <c r="T165" s="149"/>
      <c r="AT165" s="145" t="s">
        <v>132</v>
      </c>
      <c r="AU165" s="145" t="s">
        <v>86</v>
      </c>
      <c r="AV165" s="12" t="s">
        <v>84</v>
      </c>
      <c r="AW165" s="12" t="s">
        <v>34</v>
      </c>
      <c r="AX165" s="12" t="s">
        <v>77</v>
      </c>
      <c r="AY165" s="145" t="s">
        <v>121</v>
      </c>
    </row>
    <row r="166" spans="2:65" s="13" customFormat="1">
      <c r="B166" s="150"/>
      <c r="D166" s="140" t="s">
        <v>132</v>
      </c>
      <c r="E166" s="151" t="s">
        <v>1</v>
      </c>
      <c r="F166" s="152" t="s">
        <v>167</v>
      </c>
      <c r="H166" s="153">
        <v>2.4</v>
      </c>
      <c r="I166" s="154"/>
      <c r="L166" s="150"/>
      <c r="M166" s="155"/>
      <c r="T166" s="156"/>
      <c r="AT166" s="151" t="s">
        <v>132</v>
      </c>
      <c r="AU166" s="151" t="s">
        <v>86</v>
      </c>
      <c r="AV166" s="13" t="s">
        <v>86</v>
      </c>
      <c r="AW166" s="13" t="s">
        <v>34</v>
      </c>
      <c r="AX166" s="13" t="s">
        <v>77</v>
      </c>
      <c r="AY166" s="151" t="s">
        <v>121</v>
      </c>
    </row>
    <row r="167" spans="2:65" s="14" customFormat="1">
      <c r="B167" s="157"/>
      <c r="D167" s="140" t="s">
        <v>132</v>
      </c>
      <c r="E167" s="158" t="s">
        <v>1</v>
      </c>
      <c r="F167" s="159" t="s">
        <v>137</v>
      </c>
      <c r="H167" s="160">
        <v>11.4</v>
      </c>
      <c r="I167" s="161"/>
      <c r="L167" s="157"/>
      <c r="M167" s="162"/>
      <c r="T167" s="163"/>
      <c r="AT167" s="158" t="s">
        <v>132</v>
      </c>
      <c r="AU167" s="158" t="s">
        <v>86</v>
      </c>
      <c r="AV167" s="14" t="s">
        <v>128</v>
      </c>
      <c r="AW167" s="14" t="s">
        <v>34</v>
      </c>
      <c r="AX167" s="14" t="s">
        <v>84</v>
      </c>
      <c r="AY167" s="158" t="s">
        <v>121</v>
      </c>
    </row>
    <row r="168" spans="2:65" s="1" customFormat="1" ht="16.5" customHeight="1">
      <c r="B168" s="31"/>
      <c r="C168" s="127" t="s">
        <v>173</v>
      </c>
      <c r="D168" s="127" t="s">
        <v>123</v>
      </c>
      <c r="E168" s="128" t="s">
        <v>174</v>
      </c>
      <c r="F168" s="129" t="s">
        <v>175</v>
      </c>
      <c r="G168" s="130" t="s">
        <v>176</v>
      </c>
      <c r="H168" s="131">
        <v>20.52</v>
      </c>
      <c r="I168" s="132"/>
      <c r="J168" s="133">
        <f>ROUND(I168*H168,2)</f>
        <v>0</v>
      </c>
      <c r="K168" s="129" t="s">
        <v>127</v>
      </c>
      <c r="L168" s="31"/>
      <c r="M168" s="134" t="s">
        <v>1</v>
      </c>
      <c r="N168" s="135" t="s">
        <v>42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128</v>
      </c>
      <c r="AT168" s="138" t="s">
        <v>123</v>
      </c>
      <c r="AU168" s="138" t="s">
        <v>86</v>
      </c>
      <c r="AY168" s="16" t="s">
        <v>121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84</v>
      </c>
      <c r="BK168" s="139">
        <f>ROUND(I168*H168,2)</f>
        <v>0</v>
      </c>
      <c r="BL168" s="16" t="s">
        <v>128</v>
      </c>
      <c r="BM168" s="138" t="s">
        <v>177</v>
      </c>
    </row>
    <row r="169" spans="2:65" s="1" customFormat="1" ht="19.5">
      <c r="B169" s="31"/>
      <c r="D169" s="140" t="s">
        <v>130</v>
      </c>
      <c r="F169" s="141" t="s">
        <v>178</v>
      </c>
      <c r="I169" s="142"/>
      <c r="L169" s="31"/>
      <c r="M169" s="143"/>
      <c r="T169" s="55"/>
      <c r="AT169" s="16" t="s">
        <v>130</v>
      </c>
      <c r="AU169" s="16" t="s">
        <v>86</v>
      </c>
    </row>
    <row r="170" spans="2:65" s="12" customFormat="1">
      <c r="B170" s="144"/>
      <c r="D170" s="140" t="s">
        <v>132</v>
      </c>
      <c r="E170" s="145" t="s">
        <v>1</v>
      </c>
      <c r="F170" s="146" t="s">
        <v>163</v>
      </c>
      <c r="H170" s="145" t="s">
        <v>1</v>
      </c>
      <c r="I170" s="147"/>
      <c r="L170" s="144"/>
      <c r="M170" s="148"/>
      <c r="T170" s="149"/>
      <c r="AT170" s="145" t="s">
        <v>132</v>
      </c>
      <c r="AU170" s="145" t="s">
        <v>86</v>
      </c>
      <c r="AV170" s="12" t="s">
        <v>84</v>
      </c>
      <c r="AW170" s="12" t="s">
        <v>34</v>
      </c>
      <c r="AX170" s="12" t="s">
        <v>77</v>
      </c>
      <c r="AY170" s="145" t="s">
        <v>121</v>
      </c>
    </row>
    <row r="171" spans="2:65" s="13" customFormat="1">
      <c r="B171" s="150"/>
      <c r="D171" s="140" t="s">
        <v>132</v>
      </c>
      <c r="E171" s="151" t="s">
        <v>1</v>
      </c>
      <c r="F171" s="152" t="s">
        <v>179</v>
      </c>
      <c r="H171" s="153">
        <v>14.85</v>
      </c>
      <c r="I171" s="154"/>
      <c r="L171" s="150"/>
      <c r="M171" s="155"/>
      <c r="T171" s="156"/>
      <c r="AT171" s="151" t="s">
        <v>132</v>
      </c>
      <c r="AU171" s="151" t="s">
        <v>86</v>
      </c>
      <c r="AV171" s="13" t="s">
        <v>86</v>
      </c>
      <c r="AW171" s="13" t="s">
        <v>34</v>
      </c>
      <c r="AX171" s="13" t="s">
        <v>77</v>
      </c>
      <c r="AY171" s="151" t="s">
        <v>121</v>
      </c>
    </row>
    <row r="172" spans="2:65" s="13" customFormat="1">
      <c r="B172" s="150"/>
      <c r="D172" s="140" t="s">
        <v>132</v>
      </c>
      <c r="E172" s="151" t="s">
        <v>1</v>
      </c>
      <c r="F172" s="152" t="s">
        <v>180</v>
      </c>
      <c r="H172" s="153">
        <v>1.35</v>
      </c>
      <c r="I172" s="154"/>
      <c r="L172" s="150"/>
      <c r="M172" s="155"/>
      <c r="T172" s="156"/>
      <c r="AT172" s="151" t="s">
        <v>132</v>
      </c>
      <c r="AU172" s="151" t="s">
        <v>86</v>
      </c>
      <c r="AV172" s="13" t="s">
        <v>86</v>
      </c>
      <c r="AW172" s="13" t="s">
        <v>34</v>
      </c>
      <c r="AX172" s="13" t="s">
        <v>77</v>
      </c>
      <c r="AY172" s="151" t="s">
        <v>121</v>
      </c>
    </row>
    <row r="173" spans="2:65" s="12" customFormat="1">
      <c r="B173" s="144"/>
      <c r="D173" s="140" t="s">
        <v>132</v>
      </c>
      <c r="E173" s="145" t="s">
        <v>1</v>
      </c>
      <c r="F173" s="146" t="s">
        <v>166</v>
      </c>
      <c r="H173" s="145" t="s">
        <v>1</v>
      </c>
      <c r="I173" s="147"/>
      <c r="L173" s="144"/>
      <c r="M173" s="148"/>
      <c r="T173" s="149"/>
      <c r="AT173" s="145" t="s">
        <v>132</v>
      </c>
      <c r="AU173" s="145" t="s">
        <v>86</v>
      </c>
      <c r="AV173" s="12" t="s">
        <v>84</v>
      </c>
      <c r="AW173" s="12" t="s">
        <v>34</v>
      </c>
      <c r="AX173" s="12" t="s">
        <v>77</v>
      </c>
      <c r="AY173" s="145" t="s">
        <v>121</v>
      </c>
    </row>
    <row r="174" spans="2:65" s="13" customFormat="1">
      <c r="B174" s="150"/>
      <c r="D174" s="140" t="s">
        <v>132</v>
      </c>
      <c r="E174" s="151" t="s">
        <v>1</v>
      </c>
      <c r="F174" s="152" t="s">
        <v>181</v>
      </c>
      <c r="H174" s="153">
        <v>4.32</v>
      </c>
      <c r="I174" s="154"/>
      <c r="L174" s="150"/>
      <c r="M174" s="155"/>
      <c r="T174" s="156"/>
      <c r="AT174" s="151" t="s">
        <v>132</v>
      </c>
      <c r="AU174" s="151" t="s">
        <v>86</v>
      </c>
      <c r="AV174" s="13" t="s">
        <v>86</v>
      </c>
      <c r="AW174" s="13" t="s">
        <v>34</v>
      </c>
      <c r="AX174" s="13" t="s">
        <v>77</v>
      </c>
      <c r="AY174" s="151" t="s">
        <v>121</v>
      </c>
    </row>
    <row r="175" spans="2:65" s="14" customFormat="1">
      <c r="B175" s="157"/>
      <c r="D175" s="140" t="s">
        <v>132</v>
      </c>
      <c r="E175" s="158" t="s">
        <v>1</v>
      </c>
      <c r="F175" s="159" t="s">
        <v>137</v>
      </c>
      <c r="H175" s="160">
        <v>20.52</v>
      </c>
      <c r="I175" s="161"/>
      <c r="L175" s="157"/>
      <c r="M175" s="162"/>
      <c r="T175" s="163"/>
      <c r="AT175" s="158" t="s">
        <v>132</v>
      </c>
      <c r="AU175" s="158" t="s">
        <v>86</v>
      </c>
      <c r="AV175" s="14" t="s">
        <v>128</v>
      </c>
      <c r="AW175" s="14" t="s">
        <v>34</v>
      </c>
      <c r="AX175" s="14" t="s">
        <v>84</v>
      </c>
      <c r="AY175" s="158" t="s">
        <v>121</v>
      </c>
    </row>
    <row r="176" spans="2:65" s="1" customFormat="1" ht="16.5" customHeight="1">
      <c r="B176" s="31"/>
      <c r="C176" s="127" t="s">
        <v>182</v>
      </c>
      <c r="D176" s="127" t="s">
        <v>123</v>
      </c>
      <c r="E176" s="128" t="s">
        <v>183</v>
      </c>
      <c r="F176" s="129" t="s">
        <v>184</v>
      </c>
      <c r="G176" s="130" t="s">
        <v>160</v>
      </c>
      <c r="H176" s="131">
        <v>0.5</v>
      </c>
      <c r="I176" s="132"/>
      <c r="J176" s="133">
        <f>ROUND(I176*H176,2)</f>
        <v>0</v>
      </c>
      <c r="K176" s="129" t="s">
        <v>127</v>
      </c>
      <c r="L176" s="31"/>
      <c r="M176" s="134" t="s">
        <v>1</v>
      </c>
      <c r="N176" s="135" t="s">
        <v>42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128</v>
      </c>
      <c r="AT176" s="138" t="s">
        <v>123</v>
      </c>
      <c r="AU176" s="138" t="s">
        <v>86</v>
      </c>
      <c r="AY176" s="16" t="s">
        <v>121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84</v>
      </c>
      <c r="BK176" s="139">
        <f>ROUND(I176*H176,2)</f>
        <v>0</v>
      </c>
      <c r="BL176" s="16" t="s">
        <v>128</v>
      </c>
      <c r="BM176" s="138" t="s">
        <v>185</v>
      </c>
    </row>
    <row r="177" spans="2:65" s="1" customFormat="1" ht="19.5">
      <c r="B177" s="31"/>
      <c r="D177" s="140" t="s">
        <v>130</v>
      </c>
      <c r="F177" s="141" t="s">
        <v>186</v>
      </c>
      <c r="I177" s="142"/>
      <c r="L177" s="31"/>
      <c r="M177" s="143"/>
      <c r="T177" s="55"/>
      <c r="AT177" s="16" t="s">
        <v>130</v>
      </c>
      <c r="AU177" s="16" t="s">
        <v>86</v>
      </c>
    </row>
    <row r="178" spans="2:65" s="12" customFormat="1">
      <c r="B178" s="144"/>
      <c r="D178" s="140" t="s">
        <v>132</v>
      </c>
      <c r="E178" s="145" t="s">
        <v>1</v>
      </c>
      <c r="F178" s="146" t="s">
        <v>166</v>
      </c>
      <c r="H178" s="145" t="s">
        <v>1</v>
      </c>
      <c r="I178" s="147"/>
      <c r="L178" s="144"/>
      <c r="M178" s="148"/>
      <c r="T178" s="149"/>
      <c r="AT178" s="145" t="s">
        <v>132</v>
      </c>
      <c r="AU178" s="145" t="s">
        <v>86</v>
      </c>
      <c r="AV178" s="12" t="s">
        <v>84</v>
      </c>
      <c r="AW178" s="12" t="s">
        <v>34</v>
      </c>
      <c r="AX178" s="12" t="s">
        <v>77</v>
      </c>
      <c r="AY178" s="145" t="s">
        <v>121</v>
      </c>
    </row>
    <row r="179" spans="2:65" s="13" customFormat="1">
      <c r="B179" s="150"/>
      <c r="D179" s="140" t="s">
        <v>132</v>
      </c>
      <c r="E179" s="151" t="s">
        <v>1</v>
      </c>
      <c r="F179" s="152" t="s">
        <v>187</v>
      </c>
      <c r="H179" s="153">
        <v>0.5</v>
      </c>
      <c r="I179" s="154"/>
      <c r="L179" s="150"/>
      <c r="M179" s="155"/>
      <c r="T179" s="156"/>
      <c r="AT179" s="151" t="s">
        <v>132</v>
      </c>
      <c r="AU179" s="151" t="s">
        <v>86</v>
      </c>
      <c r="AV179" s="13" t="s">
        <v>86</v>
      </c>
      <c r="AW179" s="13" t="s">
        <v>34</v>
      </c>
      <c r="AX179" s="13" t="s">
        <v>77</v>
      </c>
      <c r="AY179" s="151" t="s">
        <v>121</v>
      </c>
    </row>
    <row r="180" spans="2:65" s="14" customFormat="1">
      <c r="B180" s="157"/>
      <c r="D180" s="140" t="s">
        <v>132</v>
      </c>
      <c r="E180" s="158" t="s">
        <v>1</v>
      </c>
      <c r="F180" s="159" t="s">
        <v>137</v>
      </c>
      <c r="H180" s="160">
        <v>0.5</v>
      </c>
      <c r="I180" s="161"/>
      <c r="L180" s="157"/>
      <c r="M180" s="162"/>
      <c r="T180" s="163"/>
      <c r="AT180" s="158" t="s">
        <v>132</v>
      </c>
      <c r="AU180" s="158" t="s">
        <v>86</v>
      </c>
      <c r="AV180" s="14" t="s">
        <v>128</v>
      </c>
      <c r="AW180" s="14" t="s">
        <v>34</v>
      </c>
      <c r="AX180" s="14" t="s">
        <v>84</v>
      </c>
      <c r="AY180" s="158" t="s">
        <v>121</v>
      </c>
    </row>
    <row r="181" spans="2:65" s="1" customFormat="1" ht="16.5" customHeight="1">
      <c r="B181" s="31"/>
      <c r="C181" s="164" t="s">
        <v>188</v>
      </c>
      <c r="D181" s="164" t="s">
        <v>189</v>
      </c>
      <c r="E181" s="165" t="s">
        <v>190</v>
      </c>
      <c r="F181" s="166" t="s">
        <v>191</v>
      </c>
      <c r="G181" s="167" t="s">
        <v>176</v>
      </c>
      <c r="H181" s="168">
        <v>0.9</v>
      </c>
      <c r="I181" s="169"/>
      <c r="J181" s="170">
        <f>ROUND(I181*H181,2)</f>
        <v>0</v>
      </c>
      <c r="K181" s="166" t="s">
        <v>127</v>
      </c>
      <c r="L181" s="171"/>
      <c r="M181" s="172" t="s">
        <v>1</v>
      </c>
      <c r="N181" s="173" t="s">
        <v>42</v>
      </c>
      <c r="P181" s="136">
        <f>O181*H181</f>
        <v>0</v>
      </c>
      <c r="Q181" s="136">
        <v>1</v>
      </c>
      <c r="R181" s="136">
        <f>Q181*H181</f>
        <v>0.9</v>
      </c>
      <c r="S181" s="136">
        <v>0</v>
      </c>
      <c r="T181" s="137">
        <f>S181*H181</f>
        <v>0</v>
      </c>
      <c r="AR181" s="138" t="s">
        <v>182</v>
      </c>
      <c r="AT181" s="138" t="s">
        <v>189</v>
      </c>
      <c r="AU181" s="138" t="s">
        <v>86</v>
      </c>
      <c r="AY181" s="16" t="s">
        <v>121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6" t="s">
        <v>84</v>
      </c>
      <c r="BK181" s="139">
        <f>ROUND(I181*H181,2)</f>
        <v>0</v>
      </c>
      <c r="BL181" s="16" t="s">
        <v>128</v>
      </c>
      <c r="BM181" s="138" t="s">
        <v>192</v>
      </c>
    </row>
    <row r="182" spans="2:65" s="1" customFormat="1">
      <c r="B182" s="31"/>
      <c r="D182" s="140" t="s">
        <v>130</v>
      </c>
      <c r="F182" s="141" t="s">
        <v>191</v>
      </c>
      <c r="I182" s="142"/>
      <c r="L182" s="31"/>
      <c r="M182" s="143"/>
      <c r="T182" s="55"/>
      <c r="AT182" s="16" t="s">
        <v>130</v>
      </c>
      <c r="AU182" s="16" t="s">
        <v>86</v>
      </c>
    </row>
    <row r="183" spans="2:65" s="12" customFormat="1">
      <c r="B183" s="144"/>
      <c r="D183" s="140" t="s">
        <v>132</v>
      </c>
      <c r="E183" s="145" t="s">
        <v>1</v>
      </c>
      <c r="F183" s="146" t="s">
        <v>166</v>
      </c>
      <c r="H183" s="145" t="s">
        <v>1</v>
      </c>
      <c r="I183" s="147"/>
      <c r="L183" s="144"/>
      <c r="M183" s="148"/>
      <c r="T183" s="149"/>
      <c r="AT183" s="145" t="s">
        <v>132</v>
      </c>
      <c r="AU183" s="145" t="s">
        <v>86</v>
      </c>
      <c r="AV183" s="12" t="s">
        <v>84</v>
      </c>
      <c r="AW183" s="12" t="s">
        <v>34</v>
      </c>
      <c r="AX183" s="12" t="s">
        <v>77</v>
      </c>
      <c r="AY183" s="145" t="s">
        <v>121</v>
      </c>
    </row>
    <row r="184" spans="2:65" s="13" customFormat="1">
      <c r="B184" s="150"/>
      <c r="D184" s="140" t="s">
        <v>132</v>
      </c>
      <c r="E184" s="151" t="s">
        <v>1</v>
      </c>
      <c r="F184" s="152" t="s">
        <v>193</v>
      </c>
      <c r="H184" s="153">
        <v>0.9</v>
      </c>
      <c r="I184" s="154"/>
      <c r="L184" s="150"/>
      <c r="M184" s="155"/>
      <c r="T184" s="156"/>
      <c r="AT184" s="151" t="s">
        <v>132</v>
      </c>
      <c r="AU184" s="151" t="s">
        <v>86</v>
      </c>
      <c r="AV184" s="13" t="s">
        <v>86</v>
      </c>
      <c r="AW184" s="13" t="s">
        <v>34</v>
      </c>
      <c r="AX184" s="13" t="s">
        <v>77</v>
      </c>
      <c r="AY184" s="151" t="s">
        <v>121</v>
      </c>
    </row>
    <row r="185" spans="2:65" s="14" customFormat="1">
      <c r="B185" s="157"/>
      <c r="D185" s="140" t="s">
        <v>132</v>
      </c>
      <c r="E185" s="158" t="s">
        <v>1</v>
      </c>
      <c r="F185" s="159" t="s">
        <v>137</v>
      </c>
      <c r="H185" s="160">
        <v>0.9</v>
      </c>
      <c r="I185" s="161"/>
      <c r="L185" s="157"/>
      <c r="M185" s="162"/>
      <c r="T185" s="163"/>
      <c r="AT185" s="158" t="s">
        <v>132</v>
      </c>
      <c r="AU185" s="158" t="s">
        <v>86</v>
      </c>
      <c r="AV185" s="14" t="s">
        <v>128</v>
      </c>
      <c r="AW185" s="14" t="s">
        <v>34</v>
      </c>
      <c r="AX185" s="14" t="s">
        <v>84</v>
      </c>
      <c r="AY185" s="158" t="s">
        <v>121</v>
      </c>
    </row>
    <row r="186" spans="2:65" s="1" customFormat="1" ht="16.5" customHeight="1">
      <c r="B186" s="31"/>
      <c r="C186" s="127" t="s">
        <v>194</v>
      </c>
      <c r="D186" s="127" t="s">
        <v>123</v>
      </c>
      <c r="E186" s="128" t="s">
        <v>195</v>
      </c>
      <c r="F186" s="129" t="s">
        <v>196</v>
      </c>
      <c r="G186" s="130" t="s">
        <v>160</v>
      </c>
      <c r="H186" s="131">
        <v>0.5</v>
      </c>
      <c r="I186" s="132"/>
      <c r="J186" s="133">
        <f>ROUND(I186*H186,2)</f>
        <v>0</v>
      </c>
      <c r="K186" s="129" t="s">
        <v>127</v>
      </c>
      <c r="L186" s="31"/>
      <c r="M186" s="134" t="s">
        <v>1</v>
      </c>
      <c r="N186" s="135" t="s">
        <v>42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128</v>
      </c>
      <c r="AT186" s="138" t="s">
        <v>123</v>
      </c>
      <c r="AU186" s="138" t="s">
        <v>86</v>
      </c>
      <c r="AY186" s="16" t="s">
        <v>121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6" t="s">
        <v>84</v>
      </c>
      <c r="BK186" s="139">
        <f>ROUND(I186*H186,2)</f>
        <v>0</v>
      </c>
      <c r="BL186" s="16" t="s">
        <v>128</v>
      </c>
      <c r="BM186" s="138" t="s">
        <v>197</v>
      </c>
    </row>
    <row r="187" spans="2:65" s="1" customFormat="1" ht="19.5">
      <c r="B187" s="31"/>
      <c r="D187" s="140" t="s">
        <v>130</v>
      </c>
      <c r="F187" s="141" t="s">
        <v>198</v>
      </c>
      <c r="I187" s="142"/>
      <c r="L187" s="31"/>
      <c r="M187" s="143"/>
      <c r="T187" s="55"/>
      <c r="AT187" s="16" t="s">
        <v>130</v>
      </c>
      <c r="AU187" s="16" t="s">
        <v>86</v>
      </c>
    </row>
    <row r="188" spans="2:65" s="12" customFormat="1">
      <c r="B188" s="144"/>
      <c r="D188" s="140" t="s">
        <v>132</v>
      </c>
      <c r="E188" s="145" t="s">
        <v>1</v>
      </c>
      <c r="F188" s="146" t="s">
        <v>166</v>
      </c>
      <c r="H188" s="145" t="s">
        <v>1</v>
      </c>
      <c r="I188" s="147"/>
      <c r="L188" s="144"/>
      <c r="M188" s="148"/>
      <c r="T188" s="149"/>
      <c r="AT188" s="145" t="s">
        <v>132</v>
      </c>
      <c r="AU188" s="145" t="s">
        <v>86</v>
      </c>
      <c r="AV188" s="12" t="s">
        <v>84</v>
      </c>
      <c r="AW188" s="12" t="s">
        <v>34</v>
      </c>
      <c r="AX188" s="12" t="s">
        <v>77</v>
      </c>
      <c r="AY188" s="145" t="s">
        <v>121</v>
      </c>
    </row>
    <row r="189" spans="2:65" s="13" customFormat="1">
      <c r="B189" s="150"/>
      <c r="D189" s="140" t="s">
        <v>132</v>
      </c>
      <c r="E189" s="151" t="s">
        <v>1</v>
      </c>
      <c r="F189" s="152" t="s">
        <v>187</v>
      </c>
      <c r="H189" s="153">
        <v>0.5</v>
      </c>
      <c r="I189" s="154"/>
      <c r="L189" s="150"/>
      <c r="M189" s="155"/>
      <c r="T189" s="156"/>
      <c r="AT189" s="151" t="s">
        <v>132</v>
      </c>
      <c r="AU189" s="151" t="s">
        <v>86</v>
      </c>
      <c r="AV189" s="13" t="s">
        <v>86</v>
      </c>
      <c r="AW189" s="13" t="s">
        <v>34</v>
      </c>
      <c r="AX189" s="13" t="s">
        <v>77</v>
      </c>
      <c r="AY189" s="151" t="s">
        <v>121</v>
      </c>
    </row>
    <row r="190" spans="2:65" s="14" customFormat="1">
      <c r="B190" s="157"/>
      <c r="D190" s="140" t="s">
        <v>132</v>
      </c>
      <c r="E190" s="158" t="s">
        <v>1</v>
      </c>
      <c r="F190" s="159" t="s">
        <v>137</v>
      </c>
      <c r="H190" s="160">
        <v>0.5</v>
      </c>
      <c r="I190" s="161"/>
      <c r="L190" s="157"/>
      <c r="M190" s="162"/>
      <c r="T190" s="163"/>
      <c r="AT190" s="158" t="s">
        <v>132</v>
      </c>
      <c r="AU190" s="158" t="s">
        <v>86</v>
      </c>
      <c r="AV190" s="14" t="s">
        <v>128</v>
      </c>
      <c r="AW190" s="14" t="s">
        <v>34</v>
      </c>
      <c r="AX190" s="14" t="s">
        <v>84</v>
      </c>
      <c r="AY190" s="158" t="s">
        <v>121</v>
      </c>
    </row>
    <row r="191" spans="2:65" s="1" customFormat="1" ht="16.5" customHeight="1">
      <c r="B191" s="31"/>
      <c r="C191" s="164" t="s">
        <v>199</v>
      </c>
      <c r="D191" s="164" t="s">
        <v>189</v>
      </c>
      <c r="E191" s="165" t="s">
        <v>200</v>
      </c>
      <c r="F191" s="166" t="s">
        <v>201</v>
      </c>
      <c r="G191" s="167" t="s">
        <v>176</v>
      </c>
      <c r="H191" s="168">
        <v>1</v>
      </c>
      <c r="I191" s="169"/>
      <c r="J191" s="170">
        <f>ROUND(I191*H191,2)</f>
        <v>0</v>
      </c>
      <c r="K191" s="166" t="s">
        <v>127</v>
      </c>
      <c r="L191" s="171"/>
      <c r="M191" s="172" t="s">
        <v>1</v>
      </c>
      <c r="N191" s="173" t="s">
        <v>42</v>
      </c>
      <c r="P191" s="136">
        <f>O191*H191</f>
        <v>0</v>
      </c>
      <c r="Q191" s="136">
        <v>1</v>
      </c>
      <c r="R191" s="136">
        <f>Q191*H191</f>
        <v>1</v>
      </c>
      <c r="S191" s="136">
        <v>0</v>
      </c>
      <c r="T191" s="137">
        <f>S191*H191</f>
        <v>0</v>
      </c>
      <c r="AR191" s="138" t="s">
        <v>182</v>
      </c>
      <c r="AT191" s="138" t="s">
        <v>189</v>
      </c>
      <c r="AU191" s="138" t="s">
        <v>86</v>
      </c>
      <c r="AY191" s="16" t="s">
        <v>121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6" t="s">
        <v>84</v>
      </c>
      <c r="BK191" s="139">
        <f>ROUND(I191*H191,2)</f>
        <v>0</v>
      </c>
      <c r="BL191" s="16" t="s">
        <v>128</v>
      </c>
      <c r="BM191" s="138" t="s">
        <v>202</v>
      </c>
    </row>
    <row r="192" spans="2:65" s="1" customFormat="1">
      <c r="B192" s="31"/>
      <c r="D192" s="140" t="s">
        <v>130</v>
      </c>
      <c r="F192" s="141" t="s">
        <v>201</v>
      </c>
      <c r="I192" s="142"/>
      <c r="L192" s="31"/>
      <c r="M192" s="143"/>
      <c r="T192" s="55"/>
      <c r="AT192" s="16" t="s">
        <v>130</v>
      </c>
      <c r="AU192" s="16" t="s">
        <v>86</v>
      </c>
    </row>
    <row r="193" spans="2:65" s="13" customFormat="1">
      <c r="B193" s="150"/>
      <c r="D193" s="140" t="s">
        <v>132</v>
      </c>
      <c r="F193" s="152" t="s">
        <v>203</v>
      </c>
      <c r="H193" s="153">
        <v>1</v>
      </c>
      <c r="I193" s="154"/>
      <c r="L193" s="150"/>
      <c r="M193" s="155"/>
      <c r="T193" s="156"/>
      <c r="AT193" s="151" t="s">
        <v>132</v>
      </c>
      <c r="AU193" s="151" t="s">
        <v>86</v>
      </c>
      <c r="AV193" s="13" t="s">
        <v>86</v>
      </c>
      <c r="AW193" s="13" t="s">
        <v>4</v>
      </c>
      <c r="AX193" s="13" t="s">
        <v>84</v>
      </c>
      <c r="AY193" s="151" t="s">
        <v>121</v>
      </c>
    </row>
    <row r="194" spans="2:65" s="11" customFormat="1" ht="22.9" customHeight="1">
      <c r="B194" s="115"/>
      <c r="D194" s="116" t="s">
        <v>76</v>
      </c>
      <c r="E194" s="125" t="s">
        <v>128</v>
      </c>
      <c r="F194" s="125" t="s">
        <v>204</v>
      </c>
      <c r="I194" s="118"/>
      <c r="J194" s="126">
        <f>BK194</f>
        <v>0</v>
      </c>
      <c r="L194" s="115"/>
      <c r="M194" s="120"/>
      <c r="P194" s="121">
        <f>SUM(P195:P199)</f>
        <v>0</v>
      </c>
      <c r="R194" s="121">
        <f>SUM(R195:R199)</f>
        <v>0</v>
      </c>
      <c r="T194" s="122">
        <f>SUM(T195:T199)</f>
        <v>0</v>
      </c>
      <c r="AR194" s="116" t="s">
        <v>84</v>
      </c>
      <c r="AT194" s="123" t="s">
        <v>76</v>
      </c>
      <c r="AU194" s="123" t="s">
        <v>84</v>
      </c>
      <c r="AY194" s="116" t="s">
        <v>121</v>
      </c>
      <c r="BK194" s="124">
        <f>SUM(BK195:BK199)</f>
        <v>0</v>
      </c>
    </row>
    <row r="195" spans="2:65" s="1" customFormat="1" ht="16.5" customHeight="1">
      <c r="B195" s="31"/>
      <c r="C195" s="127" t="s">
        <v>8</v>
      </c>
      <c r="D195" s="127" t="s">
        <v>123</v>
      </c>
      <c r="E195" s="128" t="s">
        <v>205</v>
      </c>
      <c r="F195" s="129" t="s">
        <v>206</v>
      </c>
      <c r="G195" s="130" t="s">
        <v>160</v>
      </c>
      <c r="H195" s="131">
        <v>0.25</v>
      </c>
      <c r="I195" s="132"/>
      <c r="J195" s="133">
        <f>ROUND(I195*H195,2)</f>
        <v>0</v>
      </c>
      <c r="K195" s="129" t="s">
        <v>127</v>
      </c>
      <c r="L195" s="31"/>
      <c r="M195" s="134" t="s">
        <v>1</v>
      </c>
      <c r="N195" s="135" t="s">
        <v>42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128</v>
      </c>
      <c r="AT195" s="138" t="s">
        <v>123</v>
      </c>
      <c r="AU195" s="138" t="s">
        <v>86</v>
      </c>
      <c r="AY195" s="16" t="s">
        <v>121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6" t="s">
        <v>84</v>
      </c>
      <c r="BK195" s="139">
        <f>ROUND(I195*H195,2)</f>
        <v>0</v>
      </c>
      <c r="BL195" s="16" t="s">
        <v>128</v>
      </c>
      <c r="BM195" s="138" t="s">
        <v>207</v>
      </c>
    </row>
    <row r="196" spans="2:65" s="1" customFormat="1">
      <c r="B196" s="31"/>
      <c r="D196" s="140" t="s">
        <v>130</v>
      </c>
      <c r="F196" s="141" t="s">
        <v>208</v>
      </c>
      <c r="I196" s="142"/>
      <c r="L196" s="31"/>
      <c r="M196" s="143"/>
      <c r="T196" s="55"/>
      <c r="AT196" s="16" t="s">
        <v>130</v>
      </c>
      <c r="AU196" s="16" t="s">
        <v>86</v>
      </c>
    </row>
    <row r="197" spans="2:65" s="12" customFormat="1">
      <c r="B197" s="144"/>
      <c r="D197" s="140" t="s">
        <v>132</v>
      </c>
      <c r="E197" s="145" t="s">
        <v>1</v>
      </c>
      <c r="F197" s="146" t="s">
        <v>166</v>
      </c>
      <c r="H197" s="145" t="s">
        <v>1</v>
      </c>
      <c r="I197" s="147"/>
      <c r="L197" s="144"/>
      <c r="M197" s="148"/>
      <c r="T197" s="149"/>
      <c r="AT197" s="145" t="s">
        <v>132</v>
      </c>
      <c r="AU197" s="145" t="s">
        <v>86</v>
      </c>
      <c r="AV197" s="12" t="s">
        <v>84</v>
      </c>
      <c r="AW197" s="12" t="s">
        <v>34</v>
      </c>
      <c r="AX197" s="12" t="s">
        <v>77</v>
      </c>
      <c r="AY197" s="145" t="s">
        <v>121</v>
      </c>
    </row>
    <row r="198" spans="2:65" s="13" customFormat="1">
      <c r="B198" s="150"/>
      <c r="D198" s="140" t="s">
        <v>132</v>
      </c>
      <c r="E198" s="151" t="s">
        <v>1</v>
      </c>
      <c r="F198" s="152" t="s">
        <v>209</v>
      </c>
      <c r="H198" s="153">
        <v>0.25</v>
      </c>
      <c r="I198" s="154"/>
      <c r="L198" s="150"/>
      <c r="M198" s="155"/>
      <c r="T198" s="156"/>
      <c r="AT198" s="151" t="s">
        <v>132</v>
      </c>
      <c r="AU198" s="151" t="s">
        <v>86</v>
      </c>
      <c r="AV198" s="13" t="s">
        <v>86</v>
      </c>
      <c r="AW198" s="13" t="s">
        <v>34</v>
      </c>
      <c r="AX198" s="13" t="s">
        <v>77</v>
      </c>
      <c r="AY198" s="151" t="s">
        <v>121</v>
      </c>
    </row>
    <row r="199" spans="2:65" s="14" customFormat="1">
      <c r="B199" s="157"/>
      <c r="D199" s="140" t="s">
        <v>132</v>
      </c>
      <c r="E199" s="158" t="s">
        <v>1</v>
      </c>
      <c r="F199" s="159" t="s">
        <v>137</v>
      </c>
      <c r="H199" s="160">
        <v>0.25</v>
      </c>
      <c r="I199" s="161"/>
      <c r="L199" s="157"/>
      <c r="M199" s="162"/>
      <c r="T199" s="163"/>
      <c r="AT199" s="158" t="s">
        <v>132</v>
      </c>
      <c r="AU199" s="158" t="s">
        <v>86</v>
      </c>
      <c r="AV199" s="14" t="s">
        <v>128</v>
      </c>
      <c r="AW199" s="14" t="s">
        <v>34</v>
      </c>
      <c r="AX199" s="14" t="s">
        <v>84</v>
      </c>
      <c r="AY199" s="158" t="s">
        <v>121</v>
      </c>
    </row>
    <row r="200" spans="2:65" s="11" customFormat="1" ht="22.9" customHeight="1">
      <c r="B200" s="115"/>
      <c r="D200" s="116" t="s">
        <v>76</v>
      </c>
      <c r="E200" s="125" t="s">
        <v>157</v>
      </c>
      <c r="F200" s="125" t="s">
        <v>210</v>
      </c>
      <c r="I200" s="118"/>
      <c r="J200" s="126">
        <f>BK200</f>
        <v>0</v>
      </c>
      <c r="L200" s="115"/>
      <c r="M200" s="120"/>
      <c r="P200" s="121">
        <f>SUM(P201:P226)</f>
        <v>0</v>
      </c>
      <c r="R200" s="121">
        <f>SUM(R201:R226)</f>
        <v>38.706360000000004</v>
      </c>
      <c r="T200" s="122">
        <f>SUM(T201:T226)</f>
        <v>0</v>
      </c>
      <c r="AR200" s="116" t="s">
        <v>84</v>
      </c>
      <c r="AT200" s="123" t="s">
        <v>76</v>
      </c>
      <c r="AU200" s="123" t="s">
        <v>84</v>
      </c>
      <c r="AY200" s="116" t="s">
        <v>121</v>
      </c>
      <c r="BK200" s="124">
        <f>SUM(BK201:BK226)</f>
        <v>0</v>
      </c>
    </row>
    <row r="201" spans="2:65" s="1" customFormat="1" ht="16.5" customHeight="1">
      <c r="B201" s="31"/>
      <c r="C201" s="127" t="s">
        <v>211</v>
      </c>
      <c r="D201" s="127" t="s">
        <v>123</v>
      </c>
      <c r="E201" s="128" t="s">
        <v>212</v>
      </c>
      <c r="F201" s="129" t="s">
        <v>213</v>
      </c>
      <c r="G201" s="130" t="s">
        <v>126</v>
      </c>
      <c r="H201" s="131">
        <v>5</v>
      </c>
      <c r="I201" s="132"/>
      <c r="J201" s="133">
        <f>ROUND(I201*H201,2)</f>
        <v>0</v>
      </c>
      <c r="K201" s="129" t="s">
        <v>127</v>
      </c>
      <c r="L201" s="31"/>
      <c r="M201" s="134" t="s">
        <v>1</v>
      </c>
      <c r="N201" s="135" t="s">
        <v>42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128</v>
      </c>
      <c r="AT201" s="138" t="s">
        <v>123</v>
      </c>
      <c r="AU201" s="138" t="s">
        <v>86</v>
      </c>
      <c r="AY201" s="16" t="s">
        <v>121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6" t="s">
        <v>84</v>
      </c>
      <c r="BK201" s="139">
        <f>ROUND(I201*H201,2)</f>
        <v>0</v>
      </c>
      <c r="BL201" s="16" t="s">
        <v>128</v>
      </c>
      <c r="BM201" s="138" t="s">
        <v>214</v>
      </c>
    </row>
    <row r="202" spans="2:65" s="1" customFormat="1">
      <c r="B202" s="31"/>
      <c r="D202" s="140" t="s">
        <v>130</v>
      </c>
      <c r="F202" s="141" t="s">
        <v>215</v>
      </c>
      <c r="I202" s="142"/>
      <c r="L202" s="31"/>
      <c r="M202" s="143"/>
      <c r="T202" s="55"/>
      <c r="AT202" s="16" t="s">
        <v>130</v>
      </c>
      <c r="AU202" s="16" t="s">
        <v>86</v>
      </c>
    </row>
    <row r="203" spans="2:65" s="12" customFormat="1">
      <c r="B203" s="144"/>
      <c r="D203" s="140" t="s">
        <v>132</v>
      </c>
      <c r="E203" s="145" t="s">
        <v>1</v>
      </c>
      <c r="F203" s="146" t="s">
        <v>216</v>
      </c>
      <c r="H203" s="145" t="s">
        <v>1</v>
      </c>
      <c r="I203" s="147"/>
      <c r="L203" s="144"/>
      <c r="M203" s="148"/>
      <c r="T203" s="149"/>
      <c r="AT203" s="145" t="s">
        <v>132</v>
      </c>
      <c r="AU203" s="145" t="s">
        <v>86</v>
      </c>
      <c r="AV203" s="12" t="s">
        <v>84</v>
      </c>
      <c r="AW203" s="12" t="s">
        <v>34</v>
      </c>
      <c r="AX203" s="12" t="s">
        <v>77</v>
      </c>
      <c r="AY203" s="145" t="s">
        <v>121</v>
      </c>
    </row>
    <row r="204" spans="2:65" s="13" customFormat="1">
      <c r="B204" s="150"/>
      <c r="D204" s="140" t="s">
        <v>132</v>
      </c>
      <c r="E204" s="151" t="s">
        <v>1</v>
      </c>
      <c r="F204" s="152" t="s">
        <v>217</v>
      </c>
      <c r="H204" s="153">
        <v>2.5</v>
      </c>
      <c r="I204" s="154"/>
      <c r="L204" s="150"/>
      <c r="M204" s="155"/>
      <c r="T204" s="156"/>
      <c r="AT204" s="151" t="s">
        <v>132</v>
      </c>
      <c r="AU204" s="151" t="s">
        <v>86</v>
      </c>
      <c r="AV204" s="13" t="s">
        <v>86</v>
      </c>
      <c r="AW204" s="13" t="s">
        <v>34</v>
      </c>
      <c r="AX204" s="13" t="s">
        <v>77</v>
      </c>
      <c r="AY204" s="151" t="s">
        <v>121</v>
      </c>
    </row>
    <row r="205" spans="2:65" s="13" customFormat="1">
      <c r="B205" s="150"/>
      <c r="D205" s="140" t="s">
        <v>132</v>
      </c>
      <c r="E205" s="151" t="s">
        <v>1</v>
      </c>
      <c r="F205" s="152" t="s">
        <v>218</v>
      </c>
      <c r="H205" s="153">
        <v>2.5</v>
      </c>
      <c r="I205" s="154"/>
      <c r="L205" s="150"/>
      <c r="M205" s="155"/>
      <c r="T205" s="156"/>
      <c r="AT205" s="151" t="s">
        <v>132</v>
      </c>
      <c r="AU205" s="151" t="s">
        <v>86</v>
      </c>
      <c r="AV205" s="13" t="s">
        <v>86</v>
      </c>
      <c r="AW205" s="13" t="s">
        <v>34</v>
      </c>
      <c r="AX205" s="13" t="s">
        <v>77</v>
      </c>
      <c r="AY205" s="151" t="s">
        <v>121</v>
      </c>
    </row>
    <row r="206" spans="2:65" s="14" customFormat="1">
      <c r="B206" s="157"/>
      <c r="D206" s="140" t="s">
        <v>132</v>
      </c>
      <c r="E206" s="158" t="s">
        <v>1</v>
      </c>
      <c r="F206" s="159" t="s">
        <v>137</v>
      </c>
      <c r="H206" s="160">
        <v>5</v>
      </c>
      <c r="I206" s="161"/>
      <c r="L206" s="157"/>
      <c r="M206" s="162"/>
      <c r="T206" s="163"/>
      <c r="AT206" s="158" t="s">
        <v>132</v>
      </c>
      <c r="AU206" s="158" t="s">
        <v>86</v>
      </c>
      <c r="AV206" s="14" t="s">
        <v>128</v>
      </c>
      <c r="AW206" s="14" t="s">
        <v>34</v>
      </c>
      <c r="AX206" s="14" t="s">
        <v>84</v>
      </c>
      <c r="AY206" s="158" t="s">
        <v>121</v>
      </c>
    </row>
    <row r="207" spans="2:65" s="1" customFormat="1" ht="16.5" customHeight="1">
      <c r="B207" s="31"/>
      <c r="C207" s="127" t="s">
        <v>219</v>
      </c>
      <c r="D207" s="127" t="s">
        <v>123</v>
      </c>
      <c r="E207" s="128" t="s">
        <v>220</v>
      </c>
      <c r="F207" s="129" t="s">
        <v>221</v>
      </c>
      <c r="G207" s="130" t="s">
        <v>126</v>
      </c>
      <c r="H207" s="131">
        <v>2.5</v>
      </c>
      <c r="I207" s="132"/>
      <c r="J207" s="133">
        <f>ROUND(I207*H207,2)</f>
        <v>0</v>
      </c>
      <c r="K207" s="129" t="s">
        <v>127</v>
      </c>
      <c r="L207" s="31"/>
      <c r="M207" s="134" t="s">
        <v>1</v>
      </c>
      <c r="N207" s="135" t="s">
        <v>42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128</v>
      </c>
      <c r="AT207" s="138" t="s">
        <v>123</v>
      </c>
      <c r="AU207" s="138" t="s">
        <v>86</v>
      </c>
      <c r="AY207" s="16" t="s">
        <v>121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6" t="s">
        <v>84</v>
      </c>
      <c r="BK207" s="139">
        <f>ROUND(I207*H207,2)</f>
        <v>0</v>
      </c>
      <c r="BL207" s="16" t="s">
        <v>128</v>
      </c>
      <c r="BM207" s="138" t="s">
        <v>222</v>
      </c>
    </row>
    <row r="208" spans="2:65" s="1" customFormat="1" ht="19.5">
      <c r="B208" s="31"/>
      <c r="D208" s="140" t="s">
        <v>130</v>
      </c>
      <c r="F208" s="141" t="s">
        <v>223</v>
      </c>
      <c r="I208" s="142"/>
      <c r="L208" s="31"/>
      <c r="M208" s="143"/>
      <c r="T208" s="55"/>
      <c r="AT208" s="16" t="s">
        <v>130</v>
      </c>
      <c r="AU208" s="16" t="s">
        <v>86</v>
      </c>
    </row>
    <row r="209" spans="2:65" s="12" customFormat="1">
      <c r="B209" s="144"/>
      <c r="D209" s="140" t="s">
        <v>132</v>
      </c>
      <c r="E209" s="145" t="s">
        <v>1</v>
      </c>
      <c r="F209" s="146" t="s">
        <v>224</v>
      </c>
      <c r="H209" s="145" t="s">
        <v>1</v>
      </c>
      <c r="I209" s="147"/>
      <c r="L209" s="144"/>
      <c r="M209" s="148"/>
      <c r="T209" s="149"/>
      <c r="AT209" s="145" t="s">
        <v>132</v>
      </c>
      <c r="AU209" s="145" t="s">
        <v>86</v>
      </c>
      <c r="AV209" s="12" t="s">
        <v>84</v>
      </c>
      <c r="AW209" s="12" t="s">
        <v>34</v>
      </c>
      <c r="AX209" s="12" t="s">
        <v>77</v>
      </c>
      <c r="AY209" s="145" t="s">
        <v>121</v>
      </c>
    </row>
    <row r="210" spans="2:65" s="13" customFormat="1">
      <c r="B210" s="150"/>
      <c r="D210" s="140" t="s">
        <v>132</v>
      </c>
      <c r="E210" s="151" t="s">
        <v>1</v>
      </c>
      <c r="F210" s="152" t="s">
        <v>225</v>
      </c>
      <c r="H210" s="153">
        <v>2.5</v>
      </c>
      <c r="I210" s="154"/>
      <c r="L210" s="150"/>
      <c r="M210" s="155"/>
      <c r="T210" s="156"/>
      <c r="AT210" s="151" t="s">
        <v>132</v>
      </c>
      <c r="AU210" s="151" t="s">
        <v>86</v>
      </c>
      <c r="AV210" s="13" t="s">
        <v>86</v>
      </c>
      <c r="AW210" s="13" t="s">
        <v>34</v>
      </c>
      <c r="AX210" s="13" t="s">
        <v>84</v>
      </c>
      <c r="AY210" s="151" t="s">
        <v>121</v>
      </c>
    </row>
    <row r="211" spans="2:65" s="1" customFormat="1" ht="16.5" customHeight="1">
      <c r="B211" s="31"/>
      <c r="C211" s="127" t="s">
        <v>226</v>
      </c>
      <c r="D211" s="127" t="s">
        <v>123</v>
      </c>
      <c r="E211" s="128" t="s">
        <v>227</v>
      </c>
      <c r="F211" s="129" t="s">
        <v>228</v>
      </c>
      <c r="G211" s="130" t="s">
        <v>126</v>
      </c>
      <c r="H211" s="131">
        <v>247.8</v>
      </c>
      <c r="I211" s="132"/>
      <c r="J211" s="133">
        <f>ROUND(I211*H211,2)</f>
        <v>0</v>
      </c>
      <c r="K211" s="129" t="s">
        <v>127</v>
      </c>
      <c r="L211" s="31"/>
      <c r="M211" s="134" t="s">
        <v>1</v>
      </c>
      <c r="N211" s="135" t="s">
        <v>42</v>
      </c>
      <c r="P211" s="136">
        <f>O211*H211</f>
        <v>0</v>
      </c>
      <c r="Q211" s="136">
        <v>0.15620000000000001</v>
      </c>
      <c r="R211" s="136">
        <f>Q211*H211</f>
        <v>38.706360000000004</v>
      </c>
      <c r="S211" s="136">
        <v>0</v>
      </c>
      <c r="T211" s="137">
        <f>S211*H211</f>
        <v>0</v>
      </c>
      <c r="AR211" s="138" t="s">
        <v>128</v>
      </c>
      <c r="AT211" s="138" t="s">
        <v>123</v>
      </c>
      <c r="AU211" s="138" t="s">
        <v>86</v>
      </c>
      <c r="AY211" s="16" t="s">
        <v>121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6" t="s">
        <v>84</v>
      </c>
      <c r="BK211" s="139">
        <f>ROUND(I211*H211,2)</f>
        <v>0</v>
      </c>
      <c r="BL211" s="16" t="s">
        <v>128</v>
      </c>
      <c r="BM211" s="138" t="s">
        <v>229</v>
      </c>
    </row>
    <row r="212" spans="2:65" s="1" customFormat="1">
      <c r="B212" s="31"/>
      <c r="D212" s="140" t="s">
        <v>130</v>
      </c>
      <c r="F212" s="141" t="s">
        <v>230</v>
      </c>
      <c r="I212" s="142"/>
      <c r="L212" s="31"/>
      <c r="M212" s="143"/>
      <c r="T212" s="55"/>
      <c r="AT212" s="16" t="s">
        <v>130</v>
      </c>
      <c r="AU212" s="16" t="s">
        <v>86</v>
      </c>
    </row>
    <row r="213" spans="2:65" s="12" customFormat="1">
      <c r="B213" s="144"/>
      <c r="D213" s="140" t="s">
        <v>132</v>
      </c>
      <c r="E213" s="145" t="s">
        <v>1</v>
      </c>
      <c r="F213" s="146" t="s">
        <v>231</v>
      </c>
      <c r="H213" s="145" t="s">
        <v>1</v>
      </c>
      <c r="I213" s="147"/>
      <c r="L213" s="144"/>
      <c r="M213" s="148"/>
      <c r="T213" s="149"/>
      <c r="AT213" s="145" t="s">
        <v>132</v>
      </c>
      <c r="AU213" s="145" t="s">
        <v>86</v>
      </c>
      <c r="AV213" s="12" t="s">
        <v>84</v>
      </c>
      <c r="AW213" s="12" t="s">
        <v>34</v>
      </c>
      <c r="AX213" s="12" t="s">
        <v>77</v>
      </c>
      <c r="AY213" s="145" t="s">
        <v>121</v>
      </c>
    </row>
    <row r="214" spans="2:65" s="13" customFormat="1">
      <c r="B214" s="150"/>
      <c r="D214" s="140" t="s">
        <v>132</v>
      </c>
      <c r="E214" s="151" t="s">
        <v>1</v>
      </c>
      <c r="F214" s="152" t="s">
        <v>232</v>
      </c>
      <c r="H214" s="153">
        <v>247.8</v>
      </c>
      <c r="I214" s="154"/>
      <c r="L214" s="150"/>
      <c r="M214" s="155"/>
      <c r="T214" s="156"/>
      <c r="AT214" s="151" t="s">
        <v>132</v>
      </c>
      <c r="AU214" s="151" t="s">
        <v>86</v>
      </c>
      <c r="AV214" s="13" t="s">
        <v>86</v>
      </c>
      <c r="AW214" s="13" t="s">
        <v>34</v>
      </c>
      <c r="AX214" s="13" t="s">
        <v>77</v>
      </c>
      <c r="AY214" s="151" t="s">
        <v>121</v>
      </c>
    </row>
    <row r="215" spans="2:65" s="14" customFormat="1">
      <c r="B215" s="157"/>
      <c r="D215" s="140" t="s">
        <v>132</v>
      </c>
      <c r="E215" s="158" t="s">
        <v>1</v>
      </c>
      <c r="F215" s="159" t="s">
        <v>137</v>
      </c>
      <c r="H215" s="160">
        <v>247.8</v>
      </c>
      <c r="I215" s="161"/>
      <c r="L215" s="157"/>
      <c r="M215" s="162"/>
      <c r="T215" s="163"/>
      <c r="AT215" s="158" t="s">
        <v>132</v>
      </c>
      <c r="AU215" s="158" t="s">
        <v>86</v>
      </c>
      <c r="AV215" s="14" t="s">
        <v>128</v>
      </c>
      <c r="AW215" s="14" t="s">
        <v>34</v>
      </c>
      <c r="AX215" s="14" t="s">
        <v>84</v>
      </c>
      <c r="AY215" s="158" t="s">
        <v>121</v>
      </c>
    </row>
    <row r="216" spans="2:65" s="1" customFormat="1" ht="16.5" customHeight="1">
      <c r="B216" s="31"/>
      <c r="C216" s="127" t="s">
        <v>233</v>
      </c>
      <c r="D216" s="127" t="s">
        <v>123</v>
      </c>
      <c r="E216" s="128" t="s">
        <v>234</v>
      </c>
      <c r="F216" s="129" t="s">
        <v>235</v>
      </c>
      <c r="G216" s="130" t="s">
        <v>126</v>
      </c>
      <c r="H216" s="131">
        <v>1073.8</v>
      </c>
      <c r="I216" s="132"/>
      <c r="J216" s="133">
        <f>ROUND(I216*H216,2)</f>
        <v>0</v>
      </c>
      <c r="K216" s="129" t="s">
        <v>127</v>
      </c>
      <c r="L216" s="31"/>
      <c r="M216" s="134" t="s">
        <v>1</v>
      </c>
      <c r="N216" s="135" t="s">
        <v>42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128</v>
      </c>
      <c r="AT216" s="138" t="s">
        <v>123</v>
      </c>
      <c r="AU216" s="138" t="s">
        <v>86</v>
      </c>
      <c r="AY216" s="16" t="s">
        <v>121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6" t="s">
        <v>84</v>
      </c>
      <c r="BK216" s="139">
        <f>ROUND(I216*H216,2)</f>
        <v>0</v>
      </c>
      <c r="BL216" s="16" t="s">
        <v>128</v>
      </c>
      <c r="BM216" s="138" t="s">
        <v>236</v>
      </c>
    </row>
    <row r="217" spans="2:65" s="1" customFormat="1">
      <c r="B217" s="31"/>
      <c r="D217" s="140" t="s">
        <v>130</v>
      </c>
      <c r="F217" s="141" t="s">
        <v>237</v>
      </c>
      <c r="I217" s="142"/>
      <c r="L217" s="31"/>
      <c r="M217" s="143"/>
      <c r="T217" s="55"/>
      <c r="AT217" s="16" t="s">
        <v>130</v>
      </c>
      <c r="AU217" s="16" t="s">
        <v>86</v>
      </c>
    </row>
    <row r="218" spans="2:65" s="12" customFormat="1">
      <c r="B218" s="144"/>
      <c r="D218" s="140" t="s">
        <v>132</v>
      </c>
      <c r="E218" s="145" t="s">
        <v>1</v>
      </c>
      <c r="F218" s="146" t="s">
        <v>238</v>
      </c>
      <c r="H218" s="145" t="s">
        <v>1</v>
      </c>
      <c r="I218" s="147"/>
      <c r="L218" s="144"/>
      <c r="M218" s="148"/>
      <c r="T218" s="149"/>
      <c r="AT218" s="145" t="s">
        <v>132</v>
      </c>
      <c r="AU218" s="145" t="s">
        <v>86</v>
      </c>
      <c r="AV218" s="12" t="s">
        <v>84</v>
      </c>
      <c r="AW218" s="12" t="s">
        <v>34</v>
      </c>
      <c r="AX218" s="12" t="s">
        <v>77</v>
      </c>
      <c r="AY218" s="145" t="s">
        <v>121</v>
      </c>
    </row>
    <row r="219" spans="2:65" s="13" customFormat="1">
      <c r="B219" s="150"/>
      <c r="D219" s="140" t="s">
        <v>132</v>
      </c>
      <c r="E219" s="151" t="s">
        <v>1</v>
      </c>
      <c r="F219" s="152" t="s">
        <v>232</v>
      </c>
      <c r="H219" s="153">
        <v>247.8</v>
      </c>
      <c r="I219" s="154"/>
      <c r="L219" s="150"/>
      <c r="M219" s="155"/>
      <c r="T219" s="156"/>
      <c r="AT219" s="151" t="s">
        <v>132</v>
      </c>
      <c r="AU219" s="151" t="s">
        <v>86</v>
      </c>
      <c r="AV219" s="13" t="s">
        <v>86</v>
      </c>
      <c r="AW219" s="13" t="s">
        <v>34</v>
      </c>
      <c r="AX219" s="13" t="s">
        <v>77</v>
      </c>
      <c r="AY219" s="151" t="s">
        <v>121</v>
      </c>
    </row>
    <row r="220" spans="2:65" s="12" customFormat="1">
      <c r="B220" s="144"/>
      <c r="D220" s="140" t="s">
        <v>132</v>
      </c>
      <c r="E220" s="145" t="s">
        <v>1</v>
      </c>
      <c r="F220" s="146" t="s">
        <v>239</v>
      </c>
      <c r="H220" s="145" t="s">
        <v>1</v>
      </c>
      <c r="I220" s="147"/>
      <c r="L220" s="144"/>
      <c r="M220" s="148"/>
      <c r="T220" s="149"/>
      <c r="AT220" s="145" t="s">
        <v>132</v>
      </c>
      <c r="AU220" s="145" t="s">
        <v>86</v>
      </c>
      <c r="AV220" s="12" t="s">
        <v>84</v>
      </c>
      <c r="AW220" s="12" t="s">
        <v>34</v>
      </c>
      <c r="AX220" s="12" t="s">
        <v>77</v>
      </c>
      <c r="AY220" s="145" t="s">
        <v>121</v>
      </c>
    </row>
    <row r="221" spans="2:65" s="13" customFormat="1">
      <c r="B221" s="150"/>
      <c r="D221" s="140" t="s">
        <v>132</v>
      </c>
      <c r="E221" s="151" t="s">
        <v>1</v>
      </c>
      <c r="F221" s="152" t="s">
        <v>156</v>
      </c>
      <c r="H221" s="153">
        <v>826</v>
      </c>
      <c r="I221" s="154"/>
      <c r="L221" s="150"/>
      <c r="M221" s="155"/>
      <c r="T221" s="156"/>
      <c r="AT221" s="151" t="s">
        <v>132</v>
      </c>
      <c r="AU221" s="151" t="s">
        <v>86</v>
      </c>
      <c r="AV221" s="13" t="s">
        <v>86</v>
      </c>
      <c r="AW221" s="13" t="s">
        <v>34</v>
      </c>
      <c r="AX221" s="13" t="s">
        <v>77</v>
      </c>
      <c r="AY221" s="151" t="s">
        <v>121</v>
      </c>
    </row>
    <row r="222" spans="2:65" s="14" customFormat="1">
      <c r="B222" s="157"/>
      <c r="D222" s="140" t="s">
        <v>132</v>
      </c>
      <c r="E222" s="158" t="s">
        <v>1</v>
      </c>
      <c r="F222" s="159" t="s">
        <v>137</v>
      </c>
      <c r="H222" s="160">
        <v>1073.8</v>
      </c>
      <c r="I222" s="161"/>
      <c r="L222" s="157"/>
      <c r="M222" s="162"/>
      <c r="T222" s="163"/>
      <c r="AT222" s="158" t="s">
        <v>132</v>
      </c>
      <c r="AU222" s="158" t="s">
        <v>86</v>
      </c>
      <c r="AV222" s="14" t="s">
        <v>128</v>
      </c>
      <c r="AW222" s="14" t="s">
        <v>34</v>
      </c>
      <c r="AX222" s="14" t="s">
        <v>84</v>
      </c>
      <c r="AY222" s="158" t="s">
        <v>121</v>
      </c>
    </row>
    <row r="223" spans="2:65" s="1" customFormat="1" ht="21.75" customHeight="1">
      <c r="B223" s="31"/>
      <c r="C223" s="127" t="s">
        <v>240</v>
      </c>
      <c r="D223" s="127" t="s">
        <v>123</v>
      </c>
      <c r="E223" s="128" t="s">
        <v>241</v>
      </c>
      <c r="F223" s="129" t="s">
        <v>242</v>
      </c>
      <c r="G223" s="130" t="s">
        <v>126</v>
      </c>
      <c r="H223" s="131">
        <v>826</v>
      </c>
      <c r="I223" s="132"/>
      <c r="J223" s="133">
        <f>ROUND(I223*H223,2)</f>
        <v>0</v>
      </c>
      <c r="K223" s="129" t="s">
        <v>127</v>
      </c>
      <c r="L223" s="31"/>
      <c r="M223" s="134" t="s">
        <v>1</v>
      </c>
      <c r="N223" s="135" t="s">
        <v>42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128</v>
      </c>
      <c r="AT223" s="138" t="s">
        <v>123</v>
      </c>
      <c r="AU223" s="138" t="s">
        <v>86</v>
      </c>
      <c r="AY223" s="16" t="s">
        <v>121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6" t="s">
        <v>84</v>
      </c>
      <c r="BK223" s="139">
        <f>ROUND(I223*H223,2)</f>
        <v>0</v>
      </c>
      <c r="BL223" s="16" t="s">
        <v>128</v>
      </c>
      <c r="BM223" s="138" t="s">
        <v>243</v>
      </c>
    </row>
    <row r="224" spans="2:65" s="1" customFormat="1" ht="19.5">
      <c r="B224" s="31"/>
      <c r="D224" s="140" t="s">
        <v>130</v>
      </c>
      <c r="F224" s="141" t="s">
        <v>244</v>
      </c>
      <c r="I224" s="142"/>
      <c r="L224" s="31"/>
      <c r="M224" s="143"/>
      <c r="T224" s="55"/>
      <c r="AT224" s="16" t="s">
        <v>130</v>
      </c>
      <c r="AU224" s="16" t="s">
        <v>86</v>
      </c>
    </row>
    <row r="225" spans="2:65" s="13" customFormat="1">
      <c r="B225" s="150"/>
      <c r="D225" s="140" t="s">
        <v>132</v>
      </c>
      <c r="E225" s="151" t="s">
        <v>1</v>
      </c>
      <c r="F225" s="152" t="s">
        <v>156</v>
      </c>
      <c r="H225" s="153">
        <v>826</v>
      </c>
      <c r="I225" s="154"/>
      <c r="L225" s="150"/>
      <c r="M225" s="155"/>
      <c r="T225" s="156"/>
      <c r="AT225" s="151" t="s">
        <v>132</v>
      </c>
      <c r="AU225" s="151" t="s">
        <v>86</v>
      </c>
      <c r="AV225" s="13" t="s">
        <v>86</v>
      </c>
      <c r="AW225" s="13" t="s">
        <v>34</v>
      </c>
      <c r="AX225" s="13" t="s">
        <v>77</v>
      </c>
      <c r="AY225" s="151" t="s">
        <v>121</v>
      </c>
    </row>
    <row r="226" spans="2:65" s="14" customFormat="1">
      <c r="B226" s="157"/>
      <c r="D226" s="140" t="s">
        <v>132</v>
      </c>
      <c r="E226" s="158" t="s">
        <v>1</v>
      </c>
      <c r="F226" s="159" t="s">
        <v>137</v>
      </c>
      <c r="H226" s="160">
        <v>826</v>
      </c>
      <c r="I226" s="161"/>
      <c r="L226" s="157"/>
      <c r="M226" s="162"/>
      <c r="T226" s="163"/>
      <c r="AT226" s="158" t="s">
        <v>132</v>
      </c>
      <c r="AU226" s="158" t="s">
        <v>86</v>
      </c>
      <c r="AV226" s="14" t="s">
        <v>128</v>
      </c>
      <c r="AW226" s="14" t="s">
        <v>34</v>
      </c>
      <c r="AX226" s="14" t="s">
        <v>84</v>
      </c>
      <c r="AY226" s="158" t="s">
        <v>121</v>
      </c>
    </row>
    <row r="227" spans="2:65" s="11" customFormat="1" ht="22.9" customHeight="1">
      <c r="B227" s="115"/>
      <c r="D227" s="116" t="s">
        <v>76</v>
      </c>
      <c r="E227" s="125" t="s">
        <v>182</v>
      </c>
      <c r="F227" s="125" t="s">
        <v>245</v>
      </c>
      <c r="I227" s="118"/>
      <c r="J227" s="126">
        <f>BK227</f>
        <v>0</v>
      </c>
      <c r="L227" s="115"/>
      <c r="M227" s="120"/>
      <c r="P227" s="121">
        <f>SUM(P228:P244)</f>
        <v>0</v>
      </c>
      <c r="R227" s="121">
        <f>SUM(R228:R244)</f>
        <v>1.2771675</v>
      </c>
      <c r="T227" s="122">
        <f>SUM(T228:T244)</f>
        <v>0</v>
      </c>
      <c r="AR227" s="116" t="s">
        <v>84</v>
      </c>
      <c r="AT227" s="123" t="s">
        <v>76</v>
      </c>
      <c r="AU227" s="123" t="s">
        <v>84</v>
      </c>
      <c r="AY227" s="116" t="s">
        <v>121</v>
      </c>
      <c r="BK227" s="124">
        <f>SUM(BK228:BK244)</f>
        <v>0</v>
      </c>
    </row>
    <row r="228" spans="2:65" s="1" customFormat="1" ht="16.5" customHeight="1">
      <c r="B228" s="31"/>
      <c r="C228" s="127" t="s">
        <v>246</v>
      </c>
      <c r="D228" s="127" t="s">
        <v>123</v>
      </c>
      <c r="E228" s="128" t="s">
        <v>247</v>
      </c>
      <c r="F228" s="129" t="s">
        <v>248</v>
      </c>
      <c r="G228" s="130" t="s">
        <v>249</v>
      </c>
      <c r="H228" s="131">
        <v>5</v>
      </c>
      <c r="I228" s="132"/>
      <c r="J228" s="133">
        <f>ROUND(I228*H228,2)</f>
        <v>0</v>
      </c>
      <c r="K228" s="129" t="s">
        <v>127</v>
      </c>
      <c r="L228" s="31"/>
      <c r="M228" s="134" t="s">
        <v>1</v>
      </c>
      <c r="N228" s="135" t="s">
        <v>42</v>
      </c>
      <c r="P228" s="136">
        <f>O228*H228</f>
        <v>0</v>
      </c>
      <c r="Q228" s="136">
        <v>1.0000000000000001E-5</v>
      </c>
      <c r="R228" s="136">
        <f>Q228*H228</f>
        <v>5.0000000000000002E-5</v>
      </c>
      <c r="S228" s="136">
        <v>0</v>
      </c>
      <c r="T228" s="137">
        <f>S228*H228</f>
        <v>0</v>
      </c>
      <c r="AR228" s="138" t="s">
        <v>128</v>
      </c>
      <c r="AT228" s="138" t="s">
        <v>123</v>
      </c>
      <c r="AU228" s="138" t="s">
        <v>86</v>
      </c>
      <c r="AY228" s="16" t="s">
        <v>121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6" t="s">
        <v>84</v>
      </c>
      <c r="BK228" s="139">
        <f>ROUND(I228*H228,2)</f>
        <v>0</v>
      </c>
      <c r="BL228" s="16" t="s">
        <v>128</v>
      </c>
      <c r="BM228" s="138" t="s">
        <v>250</v>
      </c>
    </row>
    <row r="229" spans="2:65" s="1" customFormat="1">
      <c r="B229" s="31"/>
      <c r="D229" s="140" t="s">
        <v>130</v>
      </c>
      <c r="F229" s="141" t="s">
        <v>251</v>
      </c>
      <c r="I229" s="142"/>
      <c r="L229" s="31"/>
      <c r="M229" s="143"/>
      <c r="T229" s="55"/>
      <c r="AT229" s="16" t="s">
        <v>130</v>
      </c>
      <c r="AU229" s="16" t="s">
        <v>86</v>
      </c>
    </row>
    <row r="230" spans="2:65" s="12" customFormat="1">
      <c r="B230" s="144"/>
      <c r="D230" s="140" t="s">
        <v>132</v>
      </c>
      <c r="E230" s="145" t="s">
        <v>1</v>
      </c>
      <c r="F230" s="146" t="s">
        <v>166</v>
      </c>
      <c r="H230" s="145" t="s">
        <v>1</v>
      </c>
      <c r="I230" s="147"/>
      <c r="L230" s="144"/>
      <c r="M230" s="148"/>
      <c r="T230" s="149"/>
      <c r="AT230" s="145" t="s">
        <v>132</v>
      </c>
      <c r="AU230" s="145" t="s">
        <v>86</v>
      </c>
      <c r="AV230" s="12" t="s">
        <v>84</v>
      </c>
      <c r="AW230" s="12" t="s">
        <v>34</v>
      </c>
      <c r="AX230" s="12" t="s">
        <v>77</v>
      </c>
      <c r="AY230" s="145" t="s">
        <v>121</v>
      </c>
    </row>
    <row r="231" spans="2:65" s="13" customFormat="1">
      <c r="B231" s="150"/>
      <c r="D231" s="140" t="s">
        <v>132</v>
      </c>
      <c r="E231" s="151" t="s">
        <v>1</v>
      </c>
      <c r="F231" s="152" t="s">
        <v>252</v>
      </c>
      <c r="H231" s="153">
        <v>5</v>
      </c>
      <c r="I231" s="154"/>
      <c r="L231" s="150"/>
      <c r="M231" s="155"/>
      <c r="T231" s="156"/>
      <c r="AT231" s="151" t="s">
        <v>132</v>
      </c>
      <c r="AU231" s="151" t="s">
        <v>86</v>
      </c>
      <c r="AV231" s="13" t="s">
        <v>86</v>
      </c>
      <c r="AW231" s="13" t="s">
        <v>34</v>
      </c>
      <c r="AX231" s="13" t="s">
        <v>77</v>
      </c>
      <c r="AY231" s="151" t="s">
        <v>121</v>
      </c>
    </row>
    <row r="232" spans="2:65" s="14" customFormat="1">
      <c r="B232" s="157"/>
      <c r="D232" s="140" t="s">
        <v>132</v>
      </c>
      <c r="E232" s="158" t="s">
        <v>1</v>
      </c>
      <c r="F232" s="159" t="s">
        <v>137</v>
      </c>
      <c r="H232" s="160">
        <v>5</v>
      </c>
      <c r="I232" s="161"/>
      <c r="L232" s="157"/>
      <c r="M232" s="162"/>
      <c r="T232" s="163"/>
      <c r="AT232" s="158" t="s">
        <v>132</v>
      </c>
      <c r="AU232" s="158" t="s">
        <v>86</v>
      </c>
      <c r="AV232" s="14" t="s">
        <v>128</v>
      </c>
      <c r="AW232" s="14" t="s">
        <v>34</v>
      </c>
      <c r="AX232" s="14" t="s">
        <v>84</v>
      </c>
      <c r="AY232" s="158" t="s">
        <v>121</v>
      </c>
    </row>
    <row r="233" spans="2:65" s="1" customFormat="1" ht="16.5" customHeight="1">
      <c r="B233" s="31"/>
      <c r="C233" s="164" t="s">
        <v>253</v>
      </c>
      <c r="D233" s="164" t="s">
        <v>189</v>
      </c>
      <c r="E233" s="165" t="s">
        <v>254</v>
      </c>
      <c r="F233" s="166" t="s">
        <v>255</v>
      </c>
      <c r="G233" s="167" t="s">
        <v>249</v>
      </c>
      <c r="H233" s="168">
        <v>5.0750000000000002</v>
      </c>
      <c r="I233" s="169"/>
      <c r="J233" s="170">
        <f>ROUND(I233*H233,2)</f>
        <v>0</v>
      </c>
      <c r="K233" s="166" t="s">
        <v>127</v>
      </c>
      <c r="L233" s="171"/>
      <c r="M233" s="172" t="s">
        <v>1</v>
      </c>
      <c r="N233" s="173" t="s">
        <v>42</v>
      </c>
      <c r="P233" s="136">
        <f>O233*H233</f>
        <v>0</v>
      </c>
      <c r="Q233" s="136">
        <v>2.8999999999999998E-3</v>
      </c>
      <c r="R233" s="136">
        <f>Q233*H233</f>
        <v>1.47175E-2</v>
      </c>
      <c r="S233" s="136">
        <v>0</v>
      </c>
      <c r="T233" s="137">
        <f>S233*H233</f>
        <v>0</v>
      </c>
      <c r="AR233" s="138" t="s">
        <v>182</v>
      </c>
      <c r="AT233" s="138" t="s">
        <v>189</v>
      </c>
      <c r="AU233" s="138" t="s">
        <v>86</v>
      </c>
      <c r="AY233" s="16" t="s">
        <v>121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6" t="s">
        <v>84</v>
      </c>
      <c r="BK233" s="139">
        <f>ROUND(I233*H233,2)</f>
        <v>0</v>
      </c>
      <c r="BL233" s="16" t="s">
        <v>128</v>
      </c>
      <c r="BM233" s="138" t="s">
        <v>256</v>
      </c>
    </row>
    <row r="234" spans="2:65" s="1" customFormat="1">
      <c r="B234" s="31"/>
      <c r="D234" s="140" t="s">
        <v>130</v>
      </c>
      <c r="F234" s="141" t="s">
        <v>255</v>
      </c>
      <c r="I234" s="142"/>
      <c r="L234" s="31"/>
      <c r="M234" s="143"/>
      <c r="T234" s="55"/>
      <c r="AT234" s="16" t="s">
        <v>130</v>
      </c>
      <c r="AU234" s="16" t="s">
        <v>86</v>
      </c>
    </row>
    <row r="235" spans="2:65" s="13" customFormat="1">
      <c r="B235" s="150"/>
      <c r="D235" s="140" t="s">
        <v>132</v>
      </c>
      <c r="F235" s="152" t="s">
        <v>257</v>
      </c>
      <c r="H235" s="153">
        <v>5.0750000000000002</v>
      </c>
      <c r="I235" s="154"/>
      <c r="L235" s="150"/>
      <c r="M235" s="155"/>
      <c r="T235" s="156"/>
      <c r="AT235" s="151" t="s">
        <v>132</v>
      </c>
      <c r="AU235" s="151" t="s">
        <v>86</v>
      </c>
      <c r="AV235" s="13" t="s">
        <v>86</v>
      </c>
      <c r="AW235" s="13" t="s">
        <v>4</v>
      </c>
      <c r="AX235" s="13" t="s">
        <v>84</v>
      </c>
      <c r="AY235" s="151" t="s">
        <v>121</v>
      </c>
    </row>
    <row r="236" spans="2:65" s="1" customFormat="1" ht="16.5" customHeight="1">
      <c r="B236" s="31"/>
      <c r="C236" s="127" t="s">
        <v>258</v>
      </c>
      <c r="D236" s="127" t="s">
        <v>123</v>
      </c>
      <c r="E236" s="128" t="s">
        <v>259</v>
      </c>
      <c r="F236" s="129" t="s">
        <v>260</v>
      </c>
      <c r="G236" s="130" t="s">
        <v>261</v>
      </c>
      <c r="H236" s="131">
        <v>2</v>
      </c>
      <c r="I236" s="132"/>
      <c r="J236" s="133">
        <f>ROUND(I236*H236,2)</f>
        <v>0</v>
      </c>
      <c r="K236" s="129" t="s">
        <v>1</v>
      </c>
      <c r="L236" s="31"/>
      <c r="M236" s="134" t="s">
        <v>1</v>
      </c>
      <c r="N236" s="135" t="s">
        <v>42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128</v>
      </c>
      <c r="AT236" s="138" t="s">
        <v>123</v>
      </c>
      <c r="AU236" s="138" t="s">
        <v>86</v>
      </c>
      <c r="AY236" s="16" t="s">
        <v>121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6" t="s">
        <v>84</v>
      </c>
      <c r="BK236" s="139">
        <f>ROUND(I236*H236,2)</f>
        <v>0</v>
      </c>
      <c r="BL236" s="16" t="s">
        <v>128</v>
      </c>
      <c r="BM236" s="138" t="s">
        <v>262</v>
      </c>
    </row>
    <row r="237" spans="2:65" s="1" customFormat="1" ht="19.5">
      <c r="B237" s="31"/>
      <c r="D237" s="140" t="s">
        <v>130</v>
      </c>
      <c r="F237" s="141" t="s">
        <v>263</v>
      </c>
      <c r="I237" s="142"/>
      <c r="L237" s="31"/>
      <c r="M237" s="143"/>
      <c r="T237" s="55"/>
      <c r="AT237" s="16" t="s">
        <v>130</v>
      </c>
      <c r="AU237" s="16" t="s">
        <v>86</v>
      </c>
    </row>
    <row r="238" spans="2:65" s="12" customFormat="1">
      <c r="B238" s="144"/>
      <c r="D238" s="140" t="s">
        <v>132</v>
      </c>
      <c r="E238" s="145" t="s">
        <v>1</v>
      </c>
      <c r="F238" s="146" t="s">
        <v>264</v>
      </c>
      <c r="H238" s="145" t="s">
        <v>1</v>
      </c>
      <c r="I238" s="147"/>
      <c r="L238" s="144"/>
      <c r="M238" s="148"/>
      <c r="T238" s="149"/>
      <c r="AT238" s="145" t="s">
        <v>132</v>
      </c>
      <c r="AU238" s="145" t="s">
        <v>86</v>
      </c>
      <c r="AV238" s="12" t="s">
        <v>84</v>
      </c>
      <c r="AW238" s="12" t="s">
        <v>34</v>
      </c>
      <c r="AX238" s="12" t="s">
        <v>77</v>
      </c>
      <c r="AY238" s="145" t="s">
        <v>121</v>
      </c>
    </row>
    <row r="239" spans="2:65" s="13" customFormat="1">
      <c r="B239" s="150"/>
      <c r="D239" s="140" t="s">
        <v>132</v>
      </c>
      <c r="E239" s="151" t="s">
        <v>1</v>
      </c>
      <c r="F239" s="152" t="s">
        <v>265</v>
      </c>
      <c r="H239" s="153">
        <v>2</v>
      </c>
      <c r="I239" s="154"/>
      <c r="L239" s="150"/>
      <c r="M239" s="155"/>
      <c r="T239" s="156"/>
      <c r="AT239" s="151" t="s">
        <v>132</v>
      </c>
      <c r="AU239" s="151" t="s">
        <v>86</v>
      </c>
      <c r="AV239" s="13" t="s">
        <v>86</v>
      </c>
      <c r="AW239" s="13" t="s">
        <v>34</v>
      </c>
      <c r="AX239" s="13" t="s">
        <v>77</v>
      </c>
      <c r="AY239" s="151" t="s">
        <v>121</v>
      </c>
    </row>
    <row r="240" spans="2:65" s="14" customFormat="1">
      <c r="B240" s="157"/>
      <c r="D240" s="140" t="s">
        <v>132</v>
      </c>
      <c r="E240" s="158" t="s">
        <v>1</v>
      </c>
      <c r="F240" s="159" t="s">
        <v>137</v>
      </c>
      <c r="H240" s="160">
        <v>2</v>
      </c>
      <c r="I240" s="161"/>
      <c r="L240" s="157"/>
      <c r="M240" s="162"/>
      <c r="T240" s="163"/>
      <c r="AT240" s="158" t="s">
        <v>132</v>
      </c>
      <c r="AU240" s="158" t="s">
        <v>86</v>
      </c>
      <c r="AV240" s="14" t="s">
        <v>128</v>
      </c>
      <c r="AW240" s="14" t="s">
        <v>34</v>
      </c>
      <c r="AX240" s="14" t="s">
        <v>84</v>
      </c>
      <c r="AY240" s="158" t="s">
        <v>121</v>
      </c>
    </row>
    <row r="241" spans="2:65" s="1" customFormat="1" ht="16.5" customHeight="1">
      <c r="B241" s="31"/>
      <c r="C241" s="127" t="s">
        <v>7</v>
      </c>
      <c r="D241" s="127" t="s">
        <v>123</v>
      </c>
      <c r="E241" s="128" t="s">
        <v>266</v>
      </c>
      <c r="F241" s="129" t="s">
        <v>267</v>
      </c>
      <c r="G241" s="130" t="s">
        <v>268</v>
      </c>
      <c r="H241" s="131">
        <v>3</v>
      </c>
      <c r="I241" s="132"/>
      <c r="J241" s="133">
        <f>ROUND(I241*H241,2)</f>
        <v>0</v>
      </c>
      <c r="K241" s="129" t="s">
        <v>269</v>
      </c>
      <c r="L241" s="31"/>
      <c r="M241" s="134" t="s">
        <v>1</v>
      </c>
      <c r="N241" s="135" t="s">
        <v>42</v>
      </c>
      <c r="P241" s="136">
        <f>O241*H241</f>
        <v>0</v>
      </c>
      <c r="Q241" s="136">
        <v>0.42080000000000001</v>
      </c>
      <c r="R241" s="136">
        <f>Q241*H241</f>
        <v>1.2624</v>
      </c>
      <c r="S241" s="136">
        <v>0</v>
      </c>
      <c r="T241" s="137">
        <f>S241*H241</f>
        <v>0</v>
      </c>
      <c r="AR241" s="138" t="s">
        <v>128</v>
      </c>
      <c r="AT241" s="138" t="s">
        <v>123</v>
      </c>
      <c r="AU241" s="138" t="s">
        <v>86</v>
      </c>
      <c r="AY241" s="16" t="s">
        <v>121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6" t="s">
        <v>84</v>
      </c>
      <c r="BK241" s="139">
        <f>ROUND(I241*H241,2)</f>
        <v>0</v>
      </c>
      <c r="BL241" s="16" t="s">
        <v>128</v>
      </c>
      <c r="BM241" s="138" t="s">
        <v>270</v>
      </c>
    </row>
    <row r="242" spans="2:65" s="1" customFormat="1">
      <c r="B242" s="31"/>
      <c r="D242" s="140" t="s">
        <v>130</v>
      </c>
      <c r="F242" s="141" t="s">
        <v>267</v>
      </c>
      <c r="I242" s="142"/>
      <c r="L242" s="31"/>
      <c r="M242" s="143"/>
      <c r="T242" s="55"/>
      <c r="AT242" s="16" t="s">
        <v>130</v>
      </c>
      <c r="AU242" s="16" t="s">
        <v>86</v>
      </c>
    </row>
    <row r="243" spans="2:65" s="13" customFormat="1">
      <c r="B243" s="150"/>
      <c r="D243" s="140" t="s">
        <v>132</v>
      </c>
      <c r="E243" s="151" t="s">
        <v>1</v>
      </c>
      <c r="F243" s="152" t="s">
        <v>144</v>
      </c>
      <c r="H243" s="153">
        <v>3</v>
      </c>
      <c r="I243" s="154"/>
      <c r="L243" s="150"/>
      <c r="M243" s="155"/>
      <c r="T243" s="156"/>
      <c r="AT243" s="151" t="s">
        <v>132</v>
      </c>
      <c r="AU243" s="151" t="s">
        <v>86</v>
      </c>
      <c r="AV243" s="13" t="s">
        <v>86</v>
      </c>
      <c r="AW243" s="13" t="s">
        <v>34</v>
      </c>
      <c r="AX243" s="13" t="s">
        <v>77</v>
      </c>
      <c r="AY243" s="151" t="s">
        <v>121</v>
      </c>
    </row>
    <row r="244" spans="2:65" s="14" customFormat="1">
      <c r="B244" s="157"/>
      <c r="D244" s="140" t="s">
        <v>132</v>
      </c>
      <c r="E244" s="158" t="s">
        <v>1</v>
      </c>
      <c r="F244" s="159" t="s">
        <v>137</v>
      </c>
      <c r="H244" s="160">
        <v>3</v>
      </c>
      <c r="I244" s="161"/>
      <c r="L244" s="157"/>
      <c r="M244" s="162"/>
      <c r="T244" s="163"/>
      <c r="AT244" s="158" t="s">
        <v>132</v>
      </c>
      <c r="AU244" s="158" t="s">
        <v>86</v>
      </c>
      <c r="AV244" s="14" t="s">
        <v>128</v>
      </c>
      <c r="AW244" s="14" t="s">
        <v>34</v>
      </c>
      <c r="AX244" s="14" t="s">
        <v>84</v>
      </c>
      <c r="AY244" s="158" t="s">
        <v>121</v>
      </c>
    </row>
    <row r="245" spans="2:65" s="11" customFormat="1" ht="22.9" customHeight="1">
      <c r="B245" s="115"/>
      <c r="D245" s="116" t="s">
        <v>76</v>
      </c>
      <c r="E245" s="125" t="s">
        <v>188</v>
      </c>
      <c r="F245" s="125" t="s">
        <v>271</v>
      </c>
      <c r="I245" s="118"/>
      <c r="J245" s="126">
        <f>BK245</f>
        <v>0</v>
      </c>
      <c r="L245" s="115"/>
      <c r="M245" s="120"/>
      <c r="P245" s="121">
        <f>SUM(P246:P342)</f>
        <v>0</v>
      </c>
      <c r="R245" s="121">
        <f>SUM(R246:R342)</f>
        <v>12.5693</v>
      </c>
      <c r="T245" s="122">
        <f>SUM(T246:T342)</f>
        <v>31.352</v>
      </c>
      <c r="AR245" s="116" t="s">
        <v>84</v>
      </c>
      <c r="AT245" s="123" t="s">
        <v>76</v>
      </c>
      <c r="AU245" s="123" t="s">
        <v>84</v>
      </c>
      <c r="AY245" s="116" t="s">
        <v>121</v>
      </c>
      <c r="BK245" s="124">
        <f>SUM(BK246:BK342)</f>
        <v>0</v>
      </c>
    </row>
    <row r="246" spans="2:65" s="1" customFormat="1" ht="16.5" customHeight="1">
      <c r="B246" s="31"/>
      <c r="C246" s="127" t="s">
        <v>272</v>
      </c>
      <c r="D246" s="127" t="s">
        <v>123</v>
      </c>
      <c r="E246" s="128" t="s">
        <v>273</v>
      </c>
      <c r="F246" s="129" t="s">
        <v>274</v>
      </c>
      <c r="G246" s="130" t="s">
        <v>249</v>
      </c>
      <c r="H246" s="131">
        <v>136.80000000000001</v>
      </c>
      <c r="I246" s="132"/>
      <c r="J246" s="133">
        <f>ROUND(I246*H246,2)</f>
        <v>0</v>
      </c>
      <c r="K246" s="129" t="s">
        <v>127</v>
      </c>
      <c r="L246" s="31"/>
      <c r="M246" s="134" t="s">
        <v>1</v>
      </c>
      <c r="N246" s="135" t="s">
        <v>42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128</v>
      </c>
      <c r="AT246" s="138" t="s">
        <v>123</v>
      </c>
      <c r="AU246" s="138" t="s">
        <v>86</v>
      </c>
      <c r="AY246" s="16" t="s">
        <v>121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6" t="s">
        <v>84</v>
      </c>
      <c r="BK246" s="139">
        <f>ROUND(I246*H246,2)</f>
        <v>0</v>
      </c>
      <c r="BL246" s="16" t="s">
        <v>128</v>
      </c>
      <c r="BM246" s="138" t="s">
        <v>275</v>
      </c>
    </row>
    <row r="247" spans="2:65" s="1" customFormat="1">
      <c r="B247" s="31"/>
      <c r="D247" s="140" t="s">
        <v>130</v>
      </c>
      <c r="F247" s="141" t="s">
        <v>276</v>
      </c>
      <c r="I247" s="142"/>
      <c r="L247" s="31"/>
      <c r="M247" s="143"/>
      <c r="T247" s="55"/>
      <c r="AT247" s="16" t="s">
        <v>130</v>
      </c>
      <c r="AU247" s="16" t="s">
        <v>86</v>
      </c>
    </row>
    <row r="248" spans="2:65" s="12" customFormat="1">
      <c r="B248" s="144"/>
      <c r="D248" s="140" t="s">
        <v>132</v>
      </c>
      <c r="E248" s="145" t="s">
        <v>1</v>
      </c>
      <c r="F248" s="146" t="s">
        <v>277</v>
      </c>
      <c r="H248" s="145" t="s">
        <v>1</v>
      </c>
      <c r="I248" s="147"/>
      <c r="L248" s="144"/>
      <c r="M248" s="148"/>
      <c r="T248" s="149"/>
      <c r="AT248" s="145" t="s">
        <v>132</v>
      </c>
      <c r="AU248" s="145" t="s">
        <v>86</v>
      </c>
      <c r="AV248" s="12" t="s">
        <v>84</v>
      </c>
      <c r="AW248" s="12" t="s">
        <v>34</v>
      </c>
      <c r="AX248" s="12" t="s">
        <v>77</v>
      </c>
      <c r="AY248" s="145" t="s">
        <v>121</v>
      </c>
    </row>
    <row r="249" spans="2:65" s="13" customFormat="1">
      <c r="B249" s="150"/>
      <c r="D249" s="140" t="s">
        <v>132</v>
      </c>
      <c r="E249" s="151" t="s">
        <v>1</v>
      </c>
      <c r="F249" s="152" t="s">
        <v>278</v>
      </c>
      <c r="H249" s="153">
        <v>95</v>
      </c>
      <c r="I249" s="154"/>
      <c r="L249" s="150"/>
      <c r="M249" s="155"/>
      <c r="T249" s="156"/>
      <c r="AT249" s="151" t="s">
        <v>132</v>
      </c>
      <c r="AU249" s="151" t="s">
        <v>86</v>
      </c>
      <c r="AV249" s="13" t="s">
        <v>86</v>
      </c>
      <c r="AW249" s="13" t="s">
        <v>34</v>
      </c>
      <c r="AX249" s="13" t="s">
        <v>77</v>
      </c>
      <c r="AY249" s="151" t="s">
        <v>121</v>
      </c>
    </row>
    <row r="250" spans="2:65" s="13" customFormat="1">
      <c r="B250" s="150"/>
      <c r="D250" s="140" t="s">
        <v>132</v>
      </c>
      <c r="E250" s="151" t="s">
        <v>1</v>
      </c>
      <c r="F250" s="152" t="s">
        <v>279</v>
      </c>
      <c r="H250" s="153">
        <v>14.8</v>
      </c>
      <c r="I250" s="154"/>
      <c r="L250" s="150"/>
      <c r="M250" s="155"/>
      <c r="T250" s="156"/>
      <c r="AT250" s="151" t="s">
        <v>132</v>
      </c>
      <c r="AU250" s="151" t="s">
        <v>86</v>
      </c>
      <c r="AV250" s="13" t="s">
        <v>86</v>
      </c>
      <c r="AW250" s="13" t="s">
        <v>34</v>
      </c>
      <c r="AX250" s="13" t="s">
        <v>77</v>
      </c>
      <c r="AY250" s="151" t="s">
        <v>121</v>
      </c>
    </row>
    <row r="251" spans="2:65" s="13" customFormat="1">
      <c r="B251" s="150"/>
      <c r="D251" s="140" t="s">
        <v>132</v>
      </c>
      <c r="E251" s="151" t="s">
        <v>1</v>
      </c>
      <c r="F251" s="152" t="s">
        <v>280</v>
      </c>
      <c r="H251" s="153">
        <v>8.5</v>
      </c>
      <c r="I251" s="154"/>
      <c r="L251" s="150"/>
      <c r="M251" s="155"/>
      <c r="T251" s="156"/>
      <c r="AT251" s="151" t="s">
        <v>132</v>
      </c>
      <c r="AU251" s="151" t="s">
        <v>86</v>
      </c>
      <c r="AV251" s="13" t="s">
        <v>86</v>
      </c>
      <c r="AW251" s="13" t="s">
        <v>34</v>
      </c>
      <c r="AX251" s="13" t="s">
        <v>77</v>
      </c>
      <c r="AY251" s="151" t="s">
        <v>121</v>
      </c>
    </row>
    <row r="252" spans="2:65" s="13" customFormat="1">
      <c r="B252" s="150"/>
      <c r="D252" s="140" t="s">
        <v>132</v>
      </c>
      <c r="E252" s="151" t="s">
        <v>1</v>
      </c>
      <c r="F252" s="152" t="s">
        <v>281</v>
      </c>
      <c r="H252" s="153">
        <v>18.5</v>
      </c>
      <c r="I252" s="154"/>
      <c r="L252" s="150"/>
      <c r="M252" s="155"/>
      <c r="T252" s="156"/>
      <c r="AT252" s="151" t="s">
        <v>132</v>
      </c>
      <c r="AU252" s="151" t="s">
        <v>86</v>
      </c>
      <c r="AV252" s="13" t="s">
        <v>86</v>
      </c>
      <c r="AW252" s="13" t="s">
        <v>34</v>
      </c>
      <c r="AX252" s="13" t="s">
        <v>77</v>
      </c>
      <c r="AY252" s="151" t="s">
        <v>121</v>
      </c>
    </row>
    <row r="253" spans="2:65" s="14" customFormat="1">
      <c r="B253" s="157"/>
      <c r="D253" s="140" t="s">
        <v>132</v>
      </c>
      <c r="E253" s="158" t="s">
        <v>1</v>
      </c>
      <c r="F253" s="159" t="s">
        <v>137</v>
      </c>
      <c r="H253" s="160">
        <v>136.80000000000001</v>
      </c>
      <c r="I253" s="161"/>
      <c r="L253" s="157"/>
      <c r="M253" s="162"/>
      <c r="T253" s="163"/>
      <c r="AT253" s="158" t="s">
        <v>132</v>
      </c>
      <c r="AU253" s="158" t="s">
        <v>86</v>
      </c>
      <c r="AV253" s="14" t="s">
        <v>128</v>
      </c>
      <c r="AW253" s="14" t="s">
        <v>34</v>
      </c>
      <c r="AX253" s="14" t="s">
        <v>84</v>
      </c>
      <c r="AY253" s="158" t="s">
        <v>121</v>
      </c>
    </row>
    <row r="254" spans="2:65" s="1" customFormat="1" ht="16.5" customHeight="1">
      <c r="B254" s="31"/>
      <c r="C254" s="127" t="s">
        <v>282</v>
      </c>
      <c r="D254" s="127" t="s">
        <v>123</v>
      </c>
      <c r="E254" s="128" t="s">
        <v>283</v>
      </c>
      <c r="F254" s="129" t="s">
        <v>284</v>
      </c>
      <c r="G254" s="130" t="s">
        <v>249</v>
      </c>
      <c r="H254" s="131">
        <v>109.8</v>
      </c>
      <c r="I254" s="132"/>
      <c r="J254" s="133">
        <f>ROUND(I254*H254,2)</f>
        <v>0</v>
      </c>
      <c r="K254" s="129" t="s">
        <v>127</v>
      </c>
      <c r="L254" s="31"/>
      <c r="M254" s="134" t="s">
        <v>1</v>
      </c>
      <c r="N254" s="135" t="s">
        <v>42</v>
      </c>
      <c r="P254" s="136">
        <f>O254*H254</f>
        <v>0</v>
      </c>
      <c r="Q254" s="136">
        <v>1E-4</v>
      </c>
      <c r="R254" s="136">
        <f>Q254*H254</f>
        <v>1.098E-2</v>
      </c>
      <c r="S254" s="136">
        <v>0</v>
      </c>
      <c r="T254" s="137">
        <f>S254*H254</f>
        <v>0</v>
      </c>
      <c r="AR254" s="138" t="s">
        <v>128</v>
      </c>
      <c r="AT254" s="138" t="s">
        <v>123</v>
      </c>
      <c r="AU254" s="138" t="s">
        <v>86</v>
      </c>
      <c r="AY254" s="16" t="s">
        <v>121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6" t="s">
        <v>84</v>
      </c>
      <c r="BK254" s="139">
        <f>ROUND(I254*H254,2)</f>
        <v>0</v>
      </c>
      <c r="BL254" s="16" t="s">
        <v>128</v>
      </c>
      <c r="BM254" s="138" t="s">
        <v>285</v>
      </c>
    </row>
    <row r="255" spans="2:65" s="1" customFormat="1">
      <c r="B255" s="31"/>
      <c r="D255" s="140" t="s">
        <v>130</v>
      </c>
      <c r="F255" s="141" t="s">
        <v>286</v>
      </c>
      <c r="I255" s="142"/>
      <c r="L255" s="31"/>
      <c r="M255" s="143"/>
      <c r="T255" s="55"/>
      <c r="AT255" s="16" t="s">
        <v>130</v>
      </c>
      <c r="AU255" s="16" t="s">
        <v>86</v>
      </c>
    </row>
    <row r="256" spans="2:65" s="12" customFormat="1">
      <c r="B256" s="144"/>
      <c r="D256" s="140" t="s">
        <v>132</v>
      </c>
      <c r="E256" s="145" t="s">
        <v>1</v>
      </c>
      <c r="F256" s="146" t="s">
        <v>277</v>
      </c>
      <c r="H256" s="145" t="s">
        <v>1</v>
      </c>
      <c r="I256" s="147"/>
      <c r="L256" s="144"/>
      <c r="M256" s="148"/>
      <c r="T256" s="149"/>
      <c r="AT256" s="145" t="s">
        <v>132</v>
      </c>
      <c r="AU256" s="145" t="s">
        <v>86</v>
      </c>
      <c r="AV256" s="12" t="s">
        <v>84</v>
      </c>
      <c r="AW256" s="12" t="s">
        <v>34</v>
      </c>
      <c r="AX256" s="12" t="s">
        <v>77</v>
      </c>
      <c r="AY256" s="145" t="s">
        <v>121</v>
      </c>
    </row>
    <row r="257" spans="2:65" s="13" customFormat="1">
      <c r="B257" s="150"/>
      <c r="D257" s="140" t="s">
        <v>132</v>
      </c>
      <c r="E257" s="151" t="s">
        <v>1</v>
      </c>
      <c r="F257" s="152" t="s">
        <v>278</v>
      </c>
      <c r="H257" s="153">
        <v>95</v>
      </c>
      <c r="I257" s="154"/>
      <c r="L257" s="150"/>
      <c r="M257" s="155"/>
      <c r="T257" s="156"/>
      <c r="AT257" s="151" t="s">
        <v>132</v>
      </c>
      <c r="AU257" s="151" t="s">
        <v>86</v>
      </c>
      <c r="AV257" s="13" t="s">
        <v>86</v>
      </c>
      <c r="AW257" s="13" t="s">
        <v>34</v>
      </c>
      <c r="AX257" s="13" t="s">
        <v>77</v>
      </c>
      <c r="AY257" s="151" t="s">
        <v>121</v>
      </c>
    </row>
    <row r="258" spans="2:65" s="13" customFormat="1">
      <c r="B258" s="150"/>
      <c r="D258" s="140" t="s">
        <v>132</v>
      </c>
      <c r="E258" s="151" t="s">
        <v>1</v>
      </c>
      <c r="F258" s="152" t="s">
        <v>279</v>
      </c>
      <c r="H258" s="153">
        <v>14.8</v>
      </c>
      <c r="I258" s="154"/>
      <c r="L258" s="150"/>
      <c r="M258" s="155"/>
      <c r="T258" s="156"/>
      <c r="AT258" s="151" t="s">
        <v>132</v>
      </c>
      <c r="AU258" s="151" t="s">
        <v>86</v>
      </c>
      <c r="AV258" s="13" t="s">
        <v>86</v>
      </c>
      <c r="AW258" s="13" t="s">
        <v>34</v>
      </c>
      <c r="AX258" s="13" t="s">
        <v>77</v>
      </c>
      <c r="AY258" s="151" t="s">
        <v>121</v>
      </c>
    </row>
    <row r="259" spans="2:65" s="14" customFormat="1">
      <c r="B259" s="157"/>
      <c r="D259" s="140" t="s">
        <v>132</v>
      </c>
      <c r="E259" s="158" t="s">
        <v>1</v>
      </c>
      <c r="F259" s="159" t="s">
        <v>137</v>
      </c>
      <c r="H259" s="160">
        <v>109.8</v>
      </c>
      <c r="I259" s="161"/>
      <c r="L259" s="157"/>
      <c r="M259" s="162"/>
      <c r="T259" s="163"/>
      <c r="AT259" s="158" t="s">
        <v>132</v>
      </c>
      <c r="AU259" s="158" t="s">
        <v>86</v>
      </c>
      <c r="AV259" s="14" t="s">
        <v>128</v>
      </c>
      <c r="AW259" s="14" t="s">
        <v>34</v>
      </c>
      <c r="AX259" s="14" t="s">
        <v>84</v>
      </c>
      <c r="AY259" s="158" t="s">
        <v>121</v>
      </c>
    </row>
    <row r="260" spans="2:65" s="1" customFormat="1" ht="16.5" customHeight="1">
      <c r="B260" s="31"/>
      <c r="C260" s="127" t="s">
        <v>287</v>
      </c>
      <c r="D260" s="127" t="s">
        <v>123</v>
      </c>
      <c r="E260" s="128" t="s">
        <v>288</v>
      </c>
      <c r="F260" s="129" t="s">
        <v>289</v>
      </c>
      <c r="G260" s="130" t="s">
        <v>249</v>
      </c>
      <c r="H260" s="131">
        <v>27</v>
      </c>
      <c r="I260" s="132"/>
      <c r="J260" s="133">
        <f>ROUND(I260*H260,2)</f>
        <v>0</v>
      </c>
      <c r="K260" s="129" t="s">
        <v>127</v>
      </c>
      <c r="L260" s="31"/>
      <c r="M260" s="134" t="s">
        <v>1</v>
      </c>
      <c r="N260" s="135" t="s">
        <v>42</v>
      </c>
      <c r="P260" s="136">
        <f>O260*H260</f>
        <v>0</v>
      </c>
      <c r="Q260" s="136">
        <v>1E-4</v>
      </c>
      <c r="R260" s="136">
        <f>Q260*H260</f>
        <v>2.7000000000000001E-3</v>
      </c>
      <c r="S260" s="136">
        <v>0</v>
      </c>
      <c r="T260" s="137">
        <f>S260*H260</f>
        <v>0</v>
      </c>
      <c r="AR260" s="138" t="s">
        <v>128</v>
      </c>
      <c r="AT260" s="138" t="s">
        <v>123</v>
      </c>
      <c r="AU260" s="138" t="s">
        <v>86</v>
      </c>
      <c r="AY260" s="16" t="s">
        <v>121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6" t="s">
        <v>84</v>
      </c>
      <c r="BK260" s="139">
        <f>ROUND(I260*H260,2)</f>
        <v>0</v>
      </c>
      <c r="BL260" s="16" t="s">
        <v>128</v>
      </c>
      <c r="BM260" s="138" t="s">
        <v>290</v>
      </c>
    </row>
    <row r="261" spans="2:65" s="1" customFormat="1">
      <c r="B261" s="31"/>
      <c r="D261" s="140" t="s">
        <v>130</v>
      </c>
      <c r="F261" s="141" t="s">
        <v>291</v>
      </c>
      <c r="I261" s="142"/>
      <c r="L261" s="31"/>
      <c r="M261" s="143"/>
      <c r="T261" s="55"/>
      <c r="AT261" s="16" t="s">
        <v>130</v>
      </c>
      <c r="AU261" s="16" t="s">
        <v>86</v>
      </c>
    </row>
    <row r="262" spans="2:65" s="12" customFormat="1">
      <c r="B262" s="144"/>
      <c r="D262" s="140" t="s">
        <v>132</v>
      </c>
      <c r="E262" s="145" t="s">
        <v>1</v>
      </c>
      <c r="F262" s="146" t="s">
        <v>277</v>
      </c>
      <c r="H262" s="145" t="s">
        <v>1</v>
      </c>
      <c r="I262" s="147"/>
      <c r="L262" s="144"/>
      <c r="M262" s="148"/>
      <c r="T262" s="149"/>
      <c r="AT262" s="145" t="s">
        <v>132</v>
      </c>
      <c r="AU262" s="145" t="s">
        <v>86</v>
      </c>
      <c r="AV262" s="12" t="s">
        <v>84</v>
      </c>
      <c r="AW262" s="12" t="s">
        <v>34</v>
      </c>
      <c r="AX262" s="12" t="s">
        <v>77</v>
      </c>
      <c r="AY262" s="145" t="s">
        <v>121</v>
      </c>
    </row>
    <row r="263" spans="2:65" s="13" customFormat="1">
      <c r="B263" s="150"/>
      <c r="D263" s="140" t="s">
        <v>132</v>
      </c>
      <c r="E263" s="151" t="s">
        <v>1</v>
      </c>
      <c r="F263" s="152" t="s">
        <v>280</v>
      </c>
      <c r="H263" s="153">
        <v>8.5</v>
      </c>
      <c r="I263" s="154"/>
      <c r="L263" s="150"/>
      <c r="M263" s="155"/>
      <c r="T263" s="156"/>
      <c r="AT263" s="151" t="s">
        <v>132</v>
      </c>
      <c r="AU263" s="151" t="s">
        <v>86</v>
      </c>
      <c r="AV263" s="13" t="s">
        <v>86</v>
      </c>
      <c r="AW263" s="13" t="s">
        <v>34</v>
      </c>
      <c r="AX263" s="13" t="s">
        <v>77</v>
      </c>
      <c r="AY263" s="151" t="s">
        <v>121</v>
      </c>
    </row>
    <row r="264" spans="2:65" s="13" customFormat="1">
      <c r="B264" s="150"/>
      <c r="D264" s="140" t="s">
        <v>132</v>
      </c>
      <c r="E264" s="151" t="s">
        <v>1</v>
      </c>
      <c r="F264" s="152" t="s">
        <v>281</v>
      </c>
      <c r="H264" s="153">
        <v>18.5</v>
      </c>
      <c r="I264" s="154"/>
      <c r="L264" s="150"/>
      <c r="M264" s="155"/>
      <c r="T264" s="156"/>
      <c r="AT264" s="151" t="s">
        <v>132</v>
      </c>
      <c r="AU264" s="151" t="s">
        <v>86</v>
      </c>
      <c r="AV264" s="13" t="s">
        <v>86</v>
      </c>
      <c r="AW264" s="13" t="s">
        <v>34</v>
      </c>
      <c r="AX264" s="13" t="s">
        <v>77</v>
      </c>
      <c r="AY264" s="151" t="s">
        <v>121</v>
      </c>
    </row>
    <row r="265" spans="2:65" s="14" customFormat="1">
      <c r="B265" s="157"/>
      <c r="D265" s="140" t="s">
        <v>132</v>
      </c>
      <c r="E265" s="158" t="s">
        <v>1</v>
      </c>
      <c r="F265" s="159" t="s">
        <v>137</v>
      </c>
      <c r="H265" s="160">
        <v>27</v>
      </c>
      <c r="I265" s="161"/>
      <c r="L265" s="157"/>
      <c r="M265" s="162"/>
      <c r="T265" s="163"/>
      <c r="AT265" s="158" t="s">
        <v>132</v>
      </c>
      <c r="AU265" s="158" t="s">
        <v>86</v>
      </c>
      <c r="AV265" s="14" t="s">
        <v>128</v>
      </c>
      <c r="AW265" s="14" t="s">
        <v>34</v>
      </c>
      <c r="AX265" s="14" t="s">
        <v>84</v>
      </c>
      <c r="AY265" s="158" t="s">
        <v>121</v>
      </c>
    </row>
    <row r="266" spans="2:65" s="1" customFormat="1" ht="16.5" customHeight="1">
      <c r="B266" s="31"/>
      <c r="C266" s="127" t="s">
        <v>292</v>
      </c>
      <c r="D266" s="127" t="s">
        <v>123</v>
      </c>
      <c r="E266" s="128" t="s">
        <v>293</v>
      </c>
      <c r="F266" s="129" t="s">
        <v>294</v>
      </c>
      <c r="G266" s="130" t="s">
        <v>249</v>
      </c>
      <c r="H266" s="131">
        <v>109.8</v>
      </c>
      <c r="I266" s="132"/>
      <c r="J266" s="133">
        <f>ROUND(I266*H266,2)</f>
        <v>0</v>
      </c>
      <c r="K266" s="129" t="s">
        <v>127</v>
      </c>
      <c r="L266" s="31"/>
      <c r="M266" s="134" t="s">
        <v>1</v>
      </c>
      <c r="N266" s="135" t="s">
        <v>42</v>
      </c>
      <c r="P266" s="136">
        <f>O266*H266</f>
        <v>0</v>
      </c>
      <c r="Q266" s="136">
        <v>2.0000000000000001E-4</v>
      </c>
      <c r="R266" s="136">
        <f>Q266*H266</f>
        <v>2.196E-2</v>
      </c>
      <c r="S266" s="136">
        <v>0</v>
      </c>
      <c r="T266" s="137">
        <f>S266*H266</f>
        <v>0</v>
      </c>
      <c r="AR266" s="138" t="s">
        <v>128</v>
      </c>
      <c r="AT266" s="138" t="s">
        <v>123</v>
      </c>
      <c r="AU266" s="138" t="s">
        <v>86</v>
      </c>
      <c r="AY266" s="16" t="s">
        <v>121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6" t="s">
        <v>84</v>
      </c>
      <c r="BK266" s="139">
        <f>ROUND(I266*H266,2)</f>
        <v>0</v>
      </c>
      <c r="BL266" s="16" t="s">
        <v>128</v>
      </c>
      <c r="BM266" s="138" t="s">
        <v>295</v>
      </c>
    </row>
    <row r="267" spans="2:65" s="1" customFormat="1">
      <c r="B267" s="31"/>
      <c r="D267" s="140" t="s">
        <v>130</v>
      </c>
      <c r="F267" s="141" t="s">
        <v>296</v>
      </c>
      <c r="I267" s="142"/>
      <c r="L267" s="31"/>
      <c r="M267" s="143"/>
      <c r="T267" s="55"/>
      <c r="AT267" s="16" t="s">
        <v>130</v>
      </c>
      <c r="AU267" s="16" t="s">
        <v>86</v>
      </c>
    </row>
    <row r="268" spans="2:65" s="12" customFormat="1">
      <c r="B268" s="144"/>
      <c r="D268" s="140" t="s">
        <v>132</v>
      </c>
      <c r="E268" s="145" t="s">
        <v>1</v>
      </c>
      <c r="F268" s="146" t="s">
        <v>277</v>
      </c>
      <c r="H268" s="145" t="s">
        <v>1</v>
      </c>
      <c r="I268" s="147"/>
      <c r="L268" s="144"/>
      <c r="M268" s="148"/>
      <c r="T268" s="149"/>
      <c r="AT268" s="145" t="s">
        <v>132</v>
      </c>
      <c r="AU268" s="145" t="s">
        <v>86</v>
      </c>
      <c r="AV268" s="12" t="s">
        <v>84</v>
      </c>
      <c r="AW268" s="12" t="s">
        <v>34</v>
      </c>
      <c r="AX268" s="12" t="s">
        <v>77</v>
      </c>
      <c r="AY268" s="145" t="s">
        <v>121</v>
      </c>
    </row>
    <row r="269" spans="2:65" s="13" customFormat="1">
      <c r="B269" s="150"/>
      <c r="D269" s="140" t="s">
        <v>132</v>
      </c>
      <c r="E269" s="151" t="s">
        <v>1</v>
      </c>
      <c r="F269" s="152" t="s">
        <v>278</v>
      </c>
      <c r="H269" s="153">
        <v>95</v>
      </c>
      <c r="I269" s="154"/>
      <c r="L269" s="150"/>
      <c r="M269" s="155"/>
      <c r="T269" s="156"/>
      <c r="AT269" s="151" t="s">
        <v>132</v>
      </c>
      <c r="AU269" s="151" t="s">
        <v>86</v>
      </c>
      <c r="AV269" s="13" t="s">
        <v>86</v>
      </c>
      <c r="AW269" s="13" t="s">
        <v>34</v>
      </c>
      <c r="AX269" s="13" t="s">
        <v>77</v>
      </c>
      <c r="AY269" s="151" t="s">
        <v>121</v>
      </c>
    </row>
    <row r="270" spans="2:65" s="13" customFormat="1">
      <c r="B270" s="150"/>
      <c r="D270" s="140" t="s">
        <v>132</v>
      </c>
      <c r="E270" s="151" t="s">
        <v>1</v>
      </c>
      <c r="F270" s="152" t="s">
        <v>279</v>
      </c>
      <c r="H270" s="153">
        <v>14.8</v>
      </c>
      <c r="I270" s="154"/>
      <c r="L270" s="150"/>
      <c r="M270" s="155"/>
      <c r="T270" s="156"/>
      <c r="AT270" s="151" t="s">
        <v>132</v>
      </c>
      <c r="AU270" s="151" t="s">
        <v>86</v>
      </c>
      <c r="AV270" s="13" t="s">
        <v>86</v>
      </c>
      <c r="AW270" s="13" t="s">
        <v>34</v>
      </c>
      <c r="AX270" s="13" t="s">
        <v>77</v>
      </c>
      <c r="AY270" s="151" t="s">
        <v>121</v>
      </c>
    </row>
    <row r="271" spans="2:65" s="14" customFormat="1">
      <c r="B271" s="157"/>
      <c r="D271" s="140" t="s">
        <v>132</v>
      </c>
      <c r="E271" s="158" t="s">
        <v>1</v>
      </c>
      <c r="F271" s="159" t="s">
        <v>137</v>
      </c>
      <c r="H271" s="160">
        <v>109.8</v>
      </c>
      <c r="I271" s="161"/>
      <c r="L271" s="157"/>
      <c r="M271" s="162"/>
      <c r="T271" s="163"/>
      <c r="AT271" s="158" t="s">
        <v>132</v>
      </c>
      <c r="AU271" s="158" t="s">
        <v>86</v>
      </c>
      <c r="AV271" s="14" t="s">
        <v>128</v>
      </c>
      <c r="AW271" s="14" t="s">
        <v>34</v>
      </c>
      <c r="AX271" s="14" t="s">
        <v>84</v>
      </c>
      <c r="AY271" s="158" t="s">
        <v>121</v>
      </c>
    </row>
    <row r="272" spans="2:65" s="1" customFormat="1" ht="16.5" customHeight="1">
      <c r="B272" s="31"/>
      <c r="C272" s="127" t="s">
        <v>297</v>
      </c>
      <c r="D272" s="127" t="s">
        <v>123</v>
      </c>
      <c r="E272" s="128" t="s">
        <v>298</v>
      </c>
      <c r="F272" s="129" t="s">
        <v>299</v>
      </c>
      <c r="G272" s="130" t="s">
        <v>249</v>
      </c>
      <c r="H272" s="131">
        <v>27</v>
      </c>
      <c r="I272" s="132"/>
      <c r="J272" s="133">
        <f>ROUND(I272*H272,2)</f>
        <v>0</v>
      </c>
      <c r="K272" s="129" t="s">
        <v>127</v>
      </c>
      <c r="L272" s="31"/>
      <c r="M272" s="134" t="s">
        <v>1</v>
      </c>
      <c r="N272" s="135" t="s">
        <v>42</v>
      </c>
      <c r="P272" s="136">
        <f>O272*H272</f>
        <v>0</v>
      </c>
      <c r="Q272" s="136">
        <v>2.0000000000000001E-4</v>
      </c>
      <c r="R272" s="136">
        <f>Q272*H272</f>
        <v>5.4000000000000003E-3</v>
      </c>
      <c r="S272" s="136">
        <v>0</v>
      </c>
      <c r="T272" s="137">
        <f>S272*H272</f>
        <v>0</v>
      </c>
      <c r="AR272" s="138" t="s">
        <v>128</v>
      </c>
      <c r="AT272" s="138" t="s">
        <v>123</v>
      </c>
      <c r="AU272" s="138" t="s">
        <v>86</v>
      </c>
      <c r="AY272" s="16" t="s">
        <v>121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6" t="s">
        <v>84</v>
      </c>
      <c r="BK272" s="139">
        <f>ROUND(I272*H272,2)</f>
        <v>0</v>
      </c>
      <c r="BL272" s="16" t="s">
        <v>128</v>
      </c>
      <c r="BM272" s="138" t="s">
        <v>300</v>
      </c>
    </row>
    <row r="273" spans="2:65" s="1" customFormat="1">
      <c r="B273" s="31"/>
      <c r="D273" s="140" t="s">
        <v>130</v>
      </c>
      <c r="F273" s="141" t="s">
        <v>301</v>
      </c>
      <c r="I273" s="142"/>
      <c r="L273" s="31"/>
      <c r="M273" s="143"/>
      <c r="T273" s="55"/>
      <c r="AT273" s="16" t="s">
        <v>130</v>
      </c>
      <c r="AU273" s="16" t="s">
        <v>86</v>
      </c>
    </row>
    <row r="274" spans="2:65" s="12" customFormat="1">
      <c r="B274" s="144"/>
      <c r="D274" s="140" t="s">
        <v>132</v>
      </c>
      <c r="E274" s="145" t="s">
        <v>1</v>
      </c>
      <c r="F274" s="146" t="s">
        <v>277</v>
      </c>
      <c r="H274" s="145" t="s">
        <v>1</v>
      </c>
      <c r="I274" s="147"/>
      <c r="L274" s="144"/>
      <c r="M274" s="148"/>
      <c r="T274" s="149"/>
      <c r="AT274" s="145" t="s">
        <v>132</v>
      </c>
      <c r="AU274" s="145" t="s">
        <v>86</v>
      </c>
      <c r="AV274" s="12" t="s">
        <v>84</v>
      </c>
      <c r="AW274" s="12" t="s">
        <v>34</v>
      </c>
      <c r="AX274" s="12" t="s">
        <v>77</v>
      </c>
      <c r="AY274" s="145" t="s">
        <v>121</v>
      </c>
    </row>
    <row r="275" spans="2:65" s="13" customFormat="1">
      <c r="B275" s="150"/>
      <c r="D275" s="140" t="s">
        <v>132</v>
      </c>
      <c r="E275" s="151" t="s">
        <v>1</v>
      </c>
      <c r="F275" s="152" t="s">
        <v>280</v>
      </c>
      <c r="H275" s="153">
        <v>8.5</v>
      </c>
      <c r="I275" s="154"/>
      <c r="L275" s="150"/>
      <c r="M275" s="155"/>
      <c r="T275" s="156"/>
      <c r="AT275" s="151" t="s">
        <v>132</v>
      </c>
      <c r="AU275" s="151" t="s">
        <v>86</v>
      </c>
      <c r="AV275" s="13" t="s">
        <v>86</v>
      </c>
      <c r="AW275" s="13" t="s">
        <v>34</v>
      </c>
      <c r="AX275" s="13" t="s">
        <v>77</v>
      </c>
      <c r="AY275" s="151" t="s">
        <v>121</v>
      </c>
    </row>
    <row r="276" spans="2:65" s="13" customFormat="1">
      <c r="B276" s="150"/>
      <c r="D276" s="140" t="s">
        <v>132</v>
      </c>
      <c r="E276" s="151" t="s">
        <v>1</v>
      </c>
      <c r="F276" s="152" t="s">
        <v>281</v>
      </c>
      <c r="H276" s="153">
        <v>18.5</v>
      </c>
      <c r="I276" s="154"/>
      <c r="L276" s="150"/>
      <c r="M276" s="155"/>
      <c r="T276" s="156"/>
      <c r="AT276" s="151" t="s">
        <v>132</v>
      </c>
      <c r="AU276" s="151" t="s">
        <v>86</v>
      </c>
      <c r="AV276" s="13" t="s">
        <v>86</v>
      </c>
      <c r="AW276" s="13" t="s">
        <v>34</v>
      </c>
      <c r="AX276" s="13" t="s">
        <v>77</v>
      </c>
      <c r="AY276" s="151" t="s">
        <v>121</v>
      </c>
    </row>
    <row r="277" spans="2:65" s="14" customFormat="1">
      <c r="B277" s="157"/>
      <c r="D277" s="140" t="s">
        <v>132</v>
      </c>
      <c r="E277" s="158" t="s">
        <v>1</v>
      </c>
      <c r="F277" s="159" t="s">
        <v>137</v>
      </c>
      <c r="H277" s="160">
        <v>27</v>
      </c>
      <c r="I277" s="161"/>
      <c r="L277" s="157"/>
      <c r="M277" s="162"/>
      <c r="T277" s="163"/>
      <c r="AT277" s="158" t="s">
        <v>132</v>
      </c>
      <c r="AU277" s="158" t="s">
        <v>86</v>
      </c>
      <c r="AV277" s="14" t="s">
        <v>128</v>
      </c>
      <c r="AW277" s="14" t="s">
        <v>34</v>
      </c>
      <c r="AX277" s="14" t="s">
        <v>84</v>
      </c>
      <c r="AY277" s="158" t="s">
        <v>121</v>
      </c>
    </row>
    <row r="278" spans="2:65" s="1" customFormat="1" ht="16.5" customHeight="1">
      <c r="B278" s="31"/>
      <c r="C278" s="127" t="s">
        <v>302</v>
      </c>
      <c r="D278" s="127" t="s">
        <v>123</v>
      </c>
      <c r="E278" s="128" t="s">
        <v>303</v>
      </c>
      <c r="F278" s="129" t="s">
        <v>304</v>
      </c>
      <c r="G278" s="130" t="s">
        <v>249</v>
      </c>
      <c r="H278" s="131">
        <v>13.5</v>
      </c>
      <c r="I278" s="132"/>
      <c r="J278" s="133">
        <f>ROUND(I278*H278,2)</f>
        <v>0</v>
      </c>
      <c r="K278" s="129" t="s">
        <v>127</v>
      </c>
      <c r="L278" s="31"/>
      <c r="M278" s="134" t="s">
        <v>1</v>
      </c>
      <c r="N278" s="135" t="s">
        <v>42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128</v>
      </c>
      <c r="AT278" s="138" t="s">
        <v>123</v>
      </c>
      <c r="AU278" s="138" t="s">
        <v>86</v>
      </c>
      <c r="AY278" s="16" t="s">
        <v>121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6" t="s">
        <v>84</v>
      </c>
      <c r="BK278" s="139">
        <f>ROUND(I278*H278,2)</f>
        <v>0</v>
      </c>
      <c r="BL278" s="16" t="s">
        <v>128</v>
      </c>
      <c r="BM278" s="138" t="s">
        <v>305</v>
      </c>
    </row>
    <row r="279" spans="2:65" s="1" customFormat="1">
      <c r="B279" s="31"/>
      <c r="D279" s="140" t="s">
        <v>130</v>
      </c>
      <c r="F279" s="141" t="s">
        <v>306</v>
      </c>
      <c r="I279" s="142"/>
      <c r="L279" s="31"/>
      <c r="M279" s="143"/>
      <c r="T279" s="55"/>
      <c r="AT279" s="16" t="s">
        <v>130</v>
      </c>
      <c r="AU279" s="16" t="s">
        <v>86</v>
      </c>
    </row>
    <row r="280" spans="2:65" s="12" customFormat="1">
      <c r="B280" s="144"/>
      <c r="D280" s="140" t="s">
        <v>132</v>
      </c>
      <c r="E280" s="145" t="s">
        <v>1</v>
      </c>
      <c r="F280" s="146" t="s">
        <v>155</v>
      </c>
      <c r="H280" s="145" t="s">
        <v>1</v>
      </c>
      <c r="I280" s="147"/>
      <c r="L280" s="144"/>
      <c r="M280" s="148"/>
      <c r="T280" s="149"/>
      <c r="AT280" s="145" t="s">
        <v>132</v>
      </c>
      <c r="AU280" s="145" t="s">
        <v>86</v>
      </c>
      <c r="AV280" s="12" t="s">
        <v>84</v>
      </c>
      <c r="AW280" s="12" t="s">
        <v>34</v>
      </c>
      <c r="AX280" s="12" t="s">
        <v>77</v>
      </c>
      <c r="AY280" s="145" t="s">
        <v>121</v>
      </c>
    </row>
    <row r="281" spans="2:65" s="13" customFormat="1">
      <c r="B281" s="150"/>
      <c r="D281" s="140" t="s">
        <v>132</v>
      </c>
      <c r="E281" s="151" t="s">
        <v>1</v>
      </c>
      <c r="F281" s="152" t="s">
        <v>307</v>
      </c>
      <c r="H281" s="153">
        <v>13.5</v>
      </c>
      <c r="I281" s="154"/>
      <c r="L281" s="150"/>
      <c r="M281" s="155"/>
      <c r="T281" s="156"/>
      <c r="AT281" s="151" t="s">
        <v>132</v>
      </c>
      <c r="AU281" s="151" t="s">
        <v>86</v>
      </c>
      <c r="AV281" s="13" t="s">
        <v>86</v>
      </c>
      <c r="AW281" s="13" t="s">
        <v>34</v>
      </c>
      <c r="AX281" s="13" t="s">
        <v>77</v>
      </c>
      <c r="AY281" s="151" t="s">
        <v>121</v>
      </c>
    </row>
    <row r="282" spans="2:65" s="14" customFormat="1">
      <c r="B282" s="157"/>
      <c r="D282" s="140" t="s">
        <v>132</v>
      </c>
      <c r="E282" s="158" t="s">
        <v>1</v>
      </c>
      <c r="F282" s="159" t="s">
        <v>137</v>
      </c>
      <c r="H282" s="160">
        <v>13.5</v>
      </c>
      <c r="I282" s="161"/>
      <c r="L282" s="157"/>
      <c r="M282" s="162"/>
      <c r="T282" s="163"/>
      <c r="AT282" s="158" t="s">
        <v>132</v>
      </c>
      <c r="AU282" s="158" t="s">
        <v>86</v>
      </c>
      <c r="AV282" s="14" t="s">
        <v>128</v>
      </c>
      <c r="AW282" s="14" t="s">
        <v>34</v>
      </c>
      <c r="AX282" s="14" t="s">
        <v>84</v>
      </c>
      <c r="AY282" s="158" t="s">
        <v>121</v>
      </c>
    </row>
    <row r="283" spans="2:65" s="1" customFormat="1" ht="16.5" customHeight="1">
      <c r="B283" s="31"/>
      <c r="C283" s="127" t="s">
        <v>308</v>
      </c>
      <c r="D283" s="127" t="s">
        <v>123</v>
      </c>
      <c r="E283" s="128" t="s">
        <v>309</v>
      </c>
      <c r="F283" s="129" t="s">
        <v>310</v>
      </c>
      <c r="G283" s="130" t="s">
        <v>249</v>
      </c>
      <c r="H283" s="131">
        <v>69</v>
      </c>
      <c r="I283" s="132"/>
      <c r="J283" s="133">
        <f>ROUND(I283*H283,2)</f>
        <v>0</v>
      </c>
      <c r="K283" s="129" t="s">
        <v>127</v>
      </c>
      <c r="L283" s="31"/>
      <c r="M283" s="134" t="s">
        <v>1</v>
      </c>
      <c r="N283" s="135" t="s">
        <v>42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128</v>
      </c>
      <c r="AT283" s="138" t="s">
        <v>123</v>
      </c>
      <c r="AU283" s="138" t="s">
        <v>86</v>
      </c>
      <c r="AY283" s="16" t="s">
        <v>121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6" t="s">
        <v>84</v>
      </c>
      <c r="BK283" s="139">
        <f>ROUND(I283*H283,2)</f>
        <v>0</v>
      </c>
      <c r="BL283" s="16" t="s">
        <v>128</v>
      </c>
      <c r="BM283" s="138" t="s">
        <v>311</v>
      </c>
    </row>
    <row r="284" spans="2:65" s="1" customFormat="1">
      <c r="B284" s="31"/>
      <c r="D284" s="140" t="s">
        <v>130</v>
      </c>
      <c r="F284" s="141" t="s">
        <v>312</v>
      </c>
      <c r="I284" s="142"/>
      <c r="L284" s="31"/>
      <c r="M284" s="143"/>
      <c r="T284" s="55"/>
      <c r="AT284" s="16" t="s">
        <v>130</v>
      </c>
      <c r="AU284" s="16" t="s">
        <v>86</v>
      </c>
    </row>
    <row r="285" spans="2:65" s="12" customFormat="1">
      <c r="B285" s="144"/>
      <c r="D285" s="140" t="s">
        <v>132</v>
      </c>
      <c r="E285" s="145" t="s">
        <v>1</v>
      </c>
      <c r="F285" s="146" t="s">
        <v>313</v>
      </c>
      <c r="H285" s="145" t="s">
        <v>1</v>
      </c>
      <c r="I285" s="147"/>
      <c r="L285" s="144"/>
      <c r="M285" s="148"/>
      <c r="T285" s="149"/>
      <c r="AT285" s="145" t="s">
        <v>132</v>
      </c>
      <c r="AU285" s="145" t="s">
        <v>86</v>
      </c>
      <c r="AV285" s="12" t="s">
        <v>84</v>
      </c>
      <c r="AW285" s="12" t="s">
        <v>34</v>
      </c>
      <c r="AX285" s="12" t="s">
        <v>77</v>
      </c>
      <c r="AY285" s="145" t="s">
        <v>121</v>
      </c>
    </row>
    <row r="286" spans="2:65" s="13" customFormat="1">
      <c r="B286" s="150"/>
      <c r="D286" s="140" t="s">
        <v>132</v>
      </c>
      <c r="E286" s="151" t="s">
        <v>1</v>
      </c>
      <c r="F286" s="152" t="s">
        <v>314</v>
      </c>
      <c r="H286" s="153">
        <v>66</v>
      </c>
      <c r="I286" s="154"/>
      <c r="L286" s="150"/>
      <c r="M286" s="155"/>
      <c r="T286" s="156"/>
      <c r="AT286" s="151" t="s">
        <v>132</v>
      </c>
      <c r="AU286" s="151" t="s">
        <v>86</v>
      </c>
      <c r="AV286" s="13" t="s">
        <v>86</v>
      </c>
      <c r="AW286" s="13" t="s">
        <v>34</v>
      </c>
      <c r="AX286" s="13" t="s">
        <v>77</v>
      </c>
      <c r="AY286" s="151" t="s">
        <v>121</v>
      </c>
    </row>
    <row r="287" spans="2:65" s="13" customFormat="1">
      <c r="B287" s="150"/>
      <c r="D287" s="140" t="s">
        <v>132</v>
      </c>
      <c r="E287" s="151" t="s">
        <v>1</v>
      </c>
      <c r="F287" s="152" t="s">
        <v>144</v>
      </c>
      <c r="H287" s="153">
        <v>3</v>
      </c>
      <c r="I287" s="154"/>
      <c r="L287" s="150"/>
      <c r="M287" s="155"/>
      <c r="T287" s="156"/>
      <c r="AT287" s="151" t="s">
        <v>132</v>
      </c>
      <c r="AU287" s="151" t="s">
        <v>86</v>
      </c>
      <c r="AV287" s="13" t="s">
        <v>86</v>
      </c>
      <c r="AW287" s="13" t="s">
        <v>34</v>
      </c>
      <c r="AX287" s="13" t="s">
        <v>77</v>
      </c>
      <c r="AY287" s="151" t="s">
        <v>121</v>
      </c>
    </row>
    <row r="288" spans="2:65" s="14" customFormat="1">
      <c r="B288" s="157"/>
      <c r="D288" s="140" t="s">
        <v>132</v>
      </c>
      <c r="E288" s="158" t="s">
        <v>1</v>
      </c>
      <c r="F288" s="159" t="s">
        <v>137</v>
      </c>
      <c r="H288" s="160">
        <v>69</v>
      </c>
      <c r="I288" s="161"/>
      <c r="L288" s="157"/>
      <c r="M288" s="162"/>
      <c r="T288" s="163"/>
      <c r="AT288" s="158" t="s">
        <v>132</v>
      </c>
      <c r="AU288" s="158" t="s">
        <v>86</v>
      </c>
      <c r="AV288" s="14" t="s">
        <v>128</v>
      </c>
      <c r="AW288" s="14" t="s">
        <v>34</v>
      </c>
      <c r="AX288" s="14" t="s">
        <v>84</v>
      </c>
      <c r="AY288" s="158" t="s">
        <v>121</v>
      </c>
    </row>
    <row r="289" spans="2:65" s="1" customFormat="1" ht="21.75" customHeight="1">
      <c r="B289" s="31"/>
      <c r="C289" s="127" t="s">
        <v>315</v>
      </c>
      <c r="D289" s="127" t="s">
        <v>123</v>
      </c>
      <c r="E289" s="128" t="s">
        <v>316</v>
      </c>
      <c r="F289" s="129" t="s">
        <v>317</v>
      </c>
      <c r="G289" s="130" t="s">
        <v>249</v>
      </c>
      <c r="H289" s="131">
        <v>82.5</v>
      </c>
      <c r="I289" s="132"/>
      <c r="J289" s="133">
        <f>ROUND(I289*H289,2)</f>
        <v>0</v>
      </c>
      <c r="K289" s="129" t="s">
        <v>127</v>
      </c>
      <c r="L289" s="31"/>
      <c r="M289" s="134" t="s">
        <v>1</v>
      </c>
      <c r="N289" s="135" t="s">
        <v>42</v>
      </c>
      <c r="P289" s="136">
        <f>O289*H289</f>
        <v>0</v>
      </c>
      <c r="Q289" s="136">
        <v>5.9999999999999995E-4</v>
      </c>
      <c r="R289" s="136">
        <f>Q289*H289</f>
        <v>4.9499999999999995E-2</v>
      </c>
      <c r="S289" s="136">
        <v>0</v>
      </c>
      <c r="T289" s="137">
        <f>S289*H289</f>
        <v>0</v>
      </c>
      <c r="AR289" s="138" t="s">
        <v>128</v>
      </c>
      <c r="AT289" s="138" t="s">
        <v>123</v>
      </c>
      <c r="AU289" s="138" t="s">
        <v>86</v>
      </c>
      <c r="AY289" s="16" t="s">
        <v>121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6" t="s">
        <v>84</v>
      </c>
      <c r="BK289" s="139">
        <f>ROUND(I289*H289,2)</f>
        <v>0</v>
      </c>
      <c r="BL289" s="16" t="s">
        <v>128</v>
      </c>
      <c r="BM289" s="138" t="s">
        <v>318</v>
      </c>
    </row>
    <row r="290" spans="2:65" s="1" customFormat="1" ht="19.5">
      <c r="B290" s="31"/>
      <c r="D290" s="140" t="s">
        <v>130</v>
      </c>
      <c r="F290" s="141" t="s">
        <v>319</v>
      </c>
      <c r="I290" s="142"/>
      <c r="L290" s="31"/>
      <c r="M290" s="143"/>
      <c r="T290" s="55"/>
      <c r="AT290" s="16" t="s">
        <v>130</v>
      </c>
      <c r="AU290" s="16" t="s">
        <v>86</v>
      </c>
    </row>
    <row r="291" spans="2:65" s="12" customFormat="1">
      <c r="B291" s="144"/>
      <c r="D291" s="140" t="s">
        <v>132</v>
      </c>
      <c r="E291" s="145" t="s">
        <v>1</v>
      </c>
      <c r="F291" s="146" t="s">
        <v>155</v>
      </c>
      <c r="H291" s="145" t="s">
        <v>1</v>
      </c>
      <c r="I291" s="147"/>
      <c r="L291" s="144"/>
      <c r="M291" s="148"/>
      <c r="T291" s="149"/>
      <c r="AT291" s="145" t="s">
        <v>132</v>
      </c>
      <c r="AU291" s="145" t="s">
        <v>86</v>
      </c>
      <c r="AV291" s="12" t="s">
        <v>84</v>
      </c>
      <c r="AW291" s="12" t="s">
        <v>34</v>
      </c>
      <c r="AX291" s="12" t="s">
        <v>77</v>
      </c>
      <c r="AY291" s="145" t="s">
        <v>121</v>
      </c>
    </row>
    <row r="292" spans="2:65" s="13" customFormat="1">
      <c r="B292" s="150"/>
      <c r="D292" s="140" t="s">
        <v>132</v>
      </c>
      <c r="E292" s="151" t="s">
        <v>1</v>
      </c>
      <c r="F292" s="152" t="s">
        <v>307</v>
      </c>
      <c r="H292" s="153">
        <v>13.5</v>
      </c>
      <c r="I292" s="154"/>
      <c r="L292" s="150"/>
      <c r="M292" s="155"/>
      <c r="T292" s="156"/>
      <c r="AT292" s="151" t="s">
        <v>132</v>
      </c>
      <c r="AU292" s="151" t="s">
        <v>86</v>
      </c>
      <c r="AV292" s="13" t="s">
        <v>86</v>
      </c>
      <c r="AW292" s="13" t="s">
        <v>34</v>
      </c>
      <c r="AX292" s="13" t="s">
        <v>77</v>
      </c>
      <c r="AY292" s="151" t="s">
        <v>121</v>
      </c>
    </row>
    <row r="293" spans="2:65" s="12" customFormat="1">
      <c r="B293" s="144"/>
      <c r="D293" s="140" t="s">
        <v>132</v>
      </c>
      <c r="E293" s="145" t="s">
        <v>1</v>
      </c>
      <c r="F293" s="146" t="s">
        <v>313</v>
      </c>
      <c r="H293" s="145" t="s">
        <v>1</v>
      </c>
      <c r="I293" s="147"/>
      <c r="L293" s="144"/>
      <c r="M293" s="148"/>
      <c r="T293" s="149"/>
      <c r="AT293" s="145" t="s">
        <v>132</v>
      </c>
      <c r="AU293" s="145" t="s">
        <v>86</v>
      </c>
      <c r="AV293" s="12" t="s">
        <v>84</v>
      </c>
      <c r="AW293" s="12" t="s">
        <v>34</v>
      </c>
      <c r="AX293" s="12" t="s">
        <v>77</v>
      </c>
      <c r="AY293" s="145" t="s">
        <v>121</v>
      </c>
    </row>
    <row r="294" spans="2:65" s="13" customFormat="1">
      <c r="B294" s="150"/>
      <c r="D294" s="140" t="s">
        <v>132</v>
      </c>
      <c r="E294" s="151" t="s">
        <v>1</v>
      </c>
      <c r="F294" s="152" t="s">
        <v>314</v>
      </c>
      <c r="H294" s="153">
        <v>66</v>
      </c>
      <c r="I294" s="154"/>
      <c r="L294" s="150"/>
      <c r="M294" s="155"/>
      <c r="T294" s="156"/>
      <c r="AT294" s="151" t="s">
        <v>132</v>
      </c>
      <c r="AU294" s="151" t="s">
        <v>86</v>
      </c>
      <c r="AV294" s="13" t="s">
        <v>86</v>
      </c>
      <c r="AW294" s="13" t="s">
        <v>34</v>
      </c>
      <c r="AX294" s="13" t="s">
        <v>77</v>
      </c>
      <c r="AY294" s="151" t="s">
        <v>121</v>
      </c>
    </row>
    <row r="295" spans="2:65" s="13" customFormat="1">
      <c r="B295" s="150"/>
      <c r="D295" s="140" t="s">
        <v>132</v>
      </c>
      <c r="E295" s="151" t="s">
        <v>1</v>
      </c>
      <c r="F295" s="152" t="s">
        <v>144</v>
      </c>
      <c r="H295" s="153">
        <v>3</v>
      </c>
      <c r="I295" s="154"/>
      <c r="L295" s="150"/>
      <c r="M295" s="155"/>
      <c r="T295" s="156"/>
      <c r="AT295" s="151" t="s">
        <v>132</v>
      </c>
      <c r="AU295" s="151" t="s">
        <v>86</v>
      </c>
      <c r="AV295" s="13" t="s">
        <v>86</v>
      </c>
      <c r="AW295" s="13" t="s">
        <v>34</v>
      </c>
      <c r="AX295" s="13" t="s">
        <v>77</v>
      </c>
      <c r="AY295" s="151" t="s">
        <v>121</v>
      </c>
    </row>
    <row r="296" spans="2:65" s="14" customFormat="1">
      <c r="B296" s="157"/>
      <c r="D296" s="140" t="s">
        <v>132</v>
      </c>
      <c r="E296" s="158" t="s">
        <v>1</v>
      </c>
      <c r="F296" s="159" t="s">
        <v>137</v>
      </c>
      <c r="H296" s="160">
        <v>82.5</v>
      </c>
      <c r="I296" s="161"/>
      <c r="L296" s="157"/>
      <c r="M296" s="162"/>
      <c r="T296" s="163"/>
      <c r="AT296" s="158" t="s">
        <v>132</v>
      </c>
      <c r="AU296" s="158" t="s">
        <v>86</v>
      </c>
      <c r="AV296" s="14" t="s">
        <v>128</v>
      </c>
      <c r="AW296" s="14" t="s">
        <v>34</v>
      </c>
      <c r="AX296" s="14" t="s">
        <v>84</v>
      </c>
      <c r="AY296" s="158" t="s">
        <v>121</v>
      </c>
    </row>
    <row r="297" spans="2:65" s="1" customFormat="1" ht="16.5" customHeight="1">
      <c r="B297" s="31"/>
      <c r="C297" s="127" t="s">
        <v>320</v>
      </c>
      <c r="D297" s="127" t="s">
        <v>123</v>
      </c>
      <c r="E297" s="128" t="s">
        <v>321</v>
      </c>
      <c r="F297" s="129" t="s">
        <v>322</v>
      </c>
      <c r="G297" s="130" t="s">
        <v>249</v>
      </c>
      <c r="H297" s="131">
        <v>13.5</v>
      </c>
      <c r="I297" s="132"/>
      <c r="J297" s="133">
        <f>ROUND(I297*H297,2)</f>
        <v>0</v>
      </c>
      <c r="K297" s="129" t="s">
        <v>127</v>
      </c>
      <c r="L297" s="31"/>
      <c r="M297" s="134" t="s">
        <v>1</v>
      </c>
      <c r="N297" s="135" t="s">
        <v>42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128</v>
      </c>
      <c r="AT297" s="138" t="s">
        <v>123</v>
      </c>
      <c r="AU297" s="138" t="s">
        <v>86</v>
      </c>
      <c r="AY297" s="16" t="s">
        <v>121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6" t="s">
        <v>84</v>
      </c>
      <c r="BK297" s="139">
        <f>ROUND(I297*H297,2)</f>
        <v>0</v>
      </c>
      <c r="BL297" s="16" t="s">
        <v>128</v>
      </c>
      <c r="BM297" s="138" t="s">
        <v>323</v>
      </c>
    </row>
    <row r="298" spans="2:65" s="1" customFormat="1">
      <c r="B298" s="31"/>
      <c r="D298" s="140" t="s">
        <v>130</v>
      </c>
      <c r="F298" s="141" t="s">
        <v>324</v>
      </c>
      <c r="I298" s="142"/>
      <c r="L298" s="31"/>
      <c r="M298" s="143"/>
      <c r="T298" s="55"/>
      <c r="AT298" s="16" t="s">
        <v>130</v>
      </c>
      <c r="AU298" s="16" t="s">
        <v>86</v>
      </c>
    </row>
    <row r="299" spans="2:65" s="12" customFormat="1">
      <c r="B299" s="144"/>
      <c r="D299" s="140" t="s">
        <v>132</v>
      </c>
      <c r="E299" s="145" t="s">
        <v>1</v>
      </c>
      <c r="F299" s="146" t="s">
        <v>155</v>
      </c>
      <c r="H299" s="145" t="s">
        <v>1</v>
      </c>
      <c r="I299" s="147"/>
      <c r="L299" s="144"/>
      <c r="M299" s="148"/>
      <c r="T299" s="149"/>
      <c r="AT299" s="145" t="s">
        <v>132</v>
      </c>
      <c r="AU299" s="145" t="s">
        <v>86</v>
      </c>
      <c r="AV299" s="12" t="s">
        <v>84</v>
      </c>
      <c r="AW299" s="12" t="s">
        <v>34</v>
      </c>
      <c r="AX299" s="12" t="s">
        <v>77</v>
      </c>
      <c r="AY299" s="145" t="s">
        <v>121</v>
      </c>
    </row>
    <row r="300" spans="2:65" s="13" customFormat="1">
      <c r="B300" s="150"/>
      <c r="D300" s="140" t="s">
        <v>132</v>
      </c>
      <c r="E300" s="151" t="s">
        <v>1</v>
      </c>
      <c r="F300" s="152" t="s">
        <v>307</v>
      </c>
      <c r="H300" s="153">
        <v>13.5</v>
      </c>
      <c r="I300" s="154"/>
      <c r="L300" s="150"/>
      <c r="M300" s="155"/>
      <c r="T300" s="156"/>
      <c r="AT300" s="151" t="s">
        <v>132</v>
      </c>
      <c r="AU300" s="151" t="s">
        <v>86</v>
      </c>
      <c r="AV300" s="13" t="s">
        <v>86</v>
      </c>
      <c r="AW300" s="13" t="s">
        <v>34</v>
      </c>
      <c r="AX300" s="13" t="s">
        <v>77</v>
      </c>
      <c r="AY300" s="151" t="s">
        <v>121</v>
      </c>
    </row>
    <row r="301" spans="2:65" s="14" customFormat="1">
      <c r="B301" s="157"/>
      <c r="D301" s="140" t="s">
        <v>132</v>
      </c>
      <c r="E301" s="158" t="s">
        <v>1</v>
      </c>
      <c r="F301" s="159" t="s">
        <v>137</v>
      </c>
      <c r="H301" s="160">
        <v>13.5</v>
      </c>
      <c r="I301" s="161"/>
      <c r="L301" s="157"/>
      <c r="M301" s="162"/>
      <c r="T301" s="163"/>
      <c r="AT301" s="158" t="s">
        <v>132</v>
      </c>
      <c r="AU301" s="158" t="s">
        <v>86</v>
      </c>
      <c r="AV301" s="14" t="s">
        <v>128</v>
      </c>
      <c r="AW301" s="14" t="s">
        <v>34</v>
      </c>
      <c r="AX301" s="14" t="s">
        <v>84</v>
      </c>
      <c r="AY301" s="158" t="s">
        <v>121</v>
      </c>
    </row>
    <row r="302" spans="2:65" s="1" customFormat="1" ht="16.5" customHeight="1">
      <c r="B302" s="31"/>
      <c r="C302" s="127" t="s">
        <v>325</v>
      </c>
      <c r="D302" s="127" t="s">
        <v>123</v>
      </c>
      <c r="E302" s="128" t="s">
        <v>326</v>
      </c>
      <c r="F302" s="129" t="s">
        <v>327</v>
      </c>
      <c r="G302" s="130" t="s">
        <v>249</v>
      </c>
      <c r="H302" s="131">
        <v>79</v>
      </c>
      <c r="I302" s="132"/>
      <c r="J302" s="133">
        <f>ROUND(I302*H302,2)</f>
        <v>0</v>
      </c>
      <c r="K302" s="129" t="s">
        <v>127</v>
      </c>
      <c r="L302" s="31"/>
      <c r="M302" s="134" t="s">
        <v>1</v>
      </c>
      <c r="N302" s="135" t="s">
        <v>42</v>
      </c>
      <c r="P302" s="136">
        <f>O302*H302</f>
        <v>0</v>
      </c>
      <c r="Q302" s="136">
        <v>0</v>
      </c>
      <c r="R302" s="136">
        <f>Q302*H302</f>
        <v>0</v>
      </c>
      <c r="S302" s="136">
        <v>0</v>
      </c>
      <c r="T302" s="137">
        <f>S302*H302</f>
        <v>0</v>
      </c>
      <c r="AR302" s="138" t="s">
        <v>128</v>
      </c>
      <c r="AT302" s="138" t="s">
        <v>123</v>
      </c>
      <c r="AU302" s="138" t="s">
        <v>86</v>
      </c>
      <c r="AY302" s="16" t="s">
        <v>121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6" t="s">
        <v>84</v>
      </c>
      <c r="BK302" s="139">
        <f>ROUND(I302*H302,2)</f>
        <v>0</v>
      </c>
      <c r="BL302" s="16" t="s">
        <v>128</v>
      </c>
      <c r="BM302" s="138" t="s">
        <v>328</v>
      </c>
    </row>
    <row r="303" spans="2:65" s="1" customFormat="1">
      <c r="B303" s="31"/>
      <c r="D303" s="140" t="s">
        <v>130</v>
      </c>
      <c r="F303" s="141" t="s">
        <v>329</v>
      </c>
      <c r="I303" s="142"/>
      <c r="L303" s="31"/>
      <c r="M303" s="143"/>
      <c r="T303" s="55"/>
      <c r="AT303" s="16" t="s">
        <v>130</v>
      </c>
      <c r="AU303" s="16" t="s">
        <v>86</v>
      </c>
    </row>
    <row r="304" spans="2:65" s="12" customFormat="1">
      <c r="B304" s="144"/>
      <c r="D304" s="140" t="s">
        <v>132</v>
      </c>
      <c r="E304" s="145" t="s">
        <v>1</v>
      </c>
      <c r="F304" s="146" t="s">
        <v>313</v>
      </c>
      <c r="H304" s="145" t="s">
        <v>1</v>
      </c>
      <c r="I304" s="147"/>
      <c r="L304" s="144"/>
      <c r="M304" s="148"/>
      <c r="T304" s="149"/>
      <c r="AT304" s="145" t="s">
        <v>132</v>
      </c>
      <c r="AU304" s="145" t="s">
        <v>86</v>
      </c>
      <c r="AV304" s="12" t="s">
        <v>84</v>
      </c>
      <c r="AW304" s="12" t="s">
        <v>34</v>
      </c>
      <c r="AX304" s="12" t="s">
        <v>77</v>
      </c>
      <c r="AY304" s="145" t="s">
        <v>121</v>
      </c>
    </row>
    <row r="305" spans="2:65" s="13" customFormat="1">
      <c r="B305" s="150"/>
      <c r="D305" s="140" t="s">
        <v>132</v>
      </c>
      <c r="E305" s="151" t="s">
        <v>1</v>
      </c>
      <c r="F305" s="152" t="s">
        <v>314</v>
      </c>
      <c r="H305" s="153">
        <v>66</v>
      </c>
      <c r="I305" s="154"/>
      <c r="L305" s="150"/>
      <c r="M305" s="155"/>
      <c r="T305" s="156"/>
      <c r="AT305" s="151" t="s">
        <v>132</v>
      </c>
      <c r="AU305" s="151" t="s">
        <v>86</v>
      </c>
      <c r="AV305" s="13" t="s">
        <v>86</v>
      </c>
      <c r="AW305" s="13" t="s">
        <v>34</v>
      </c>
      <c r="AX305" s="13" t="s">
        <v>77</v>
      </c>
      <c r="AY305" s="151" t="s">
        <v>121</v>
      </c>
    </row>
    <row r="306" spans="2:65" s="13" customFormat="1">
      <c r="B306" s="150"/>
      <c r="D306" s="140" t="s">
        <v>132</v>
      </c>
      <c r="E306" s="151" t="s">
        <v>1</v>
      </c>
      <c r="F306" s="152" t="s">
        <v>144</v>
      </c>
      <c r="H306" s="153">
        <v>3</v>
      </c>
      <c r="I306" s="154"/>
      <c r="L306" s="150"/>
      <c r="M306" s="155"/>
      <c r="T306" s="156"/>
      <c r="AT306" s="151" t="s">
        <v>132</v>
      </c>
      <c r="AU306" s="151" t="s">
        <v>86</v>
      </c>
      <c r="AV306" s="13" t="s">
        <v>86</v>
      </c>
      <c r="AW306" s="13" t="s">
        <v>34</v>
      </c>
      <c r="AX306" s="13" t="s">
        <v>77</v>
      </c>
      <c r="AY306" s="151" t="s">
        <v>121</v>
      </c>
    </row>
    <row r="307" spans="2:65" s="12" customFormat="1">
      <c r="B307" s="144"/>
      <c r="D307" s="140" t="s">
        <v>132</v>
      </c>
      <c r="E307" s="145" t="s">
        <v>1</v>
      </c>
      <c r="F307" s="146" t="s">
        <v>135</v>
      </c>
      <c r="H307" s="145" t="s">
        <v>1</v>
      </c>
      <c r="I307" s="147"/>
      <c r="L307" s="144"/>
      <c r="M307" s="148"/>
      <c r="T307" s="149"/>
      <c r="AT307" s="145" t="s">
        <v>132</v>
      </c>
      <c r="AU307" s="145" t="s">
        <v>86</v>
      </c>
      <c r="AV307" s="12" t="s">
        <v>84</v>
      </c>
      <c r="AW307" s="12" t="s">
        <v>34</v>
      </c>
      <c r="AX307" s="12" t="s">
        <v>77</v>
      </c>
      <c r="AY307" s="145" t="s">
        <v>121</v>
      </c>
    </row>
    <row r="308" spans="2:65" s="13" customFormat="1">
      <c r="B308" s="150"/>
      <c r="D308" s="140" t="s">
        <v>132</v>
      </c>
      <c r="E308" s="151" t="s">
        <v>1</v>
      </c>
      <c r="F308" s="152" t="s">
        <v>330</v>
      </c>
      <c r="H308" s="153">
        <v>10</v>
      </c>
      <c r="I308" s="154"/>
      <c r="L308" s="150"/>
      <c r="M308" s="155"/>
      <c r="T308" s="156"/>
      <c r="AT308" s="151" t="s">
        <v>132</v>
      </c>
      <c r="AU308" s="151" t="s">
        <v>86</v>
      </c>
      <c r="AV308" s="13" t="s">
        <v>86</v>
      </c>
      <c r="AW308" s="13" t="s">
        <v>34</v>
      </c>
      <c r="AX308" s="13" t="s">
        <v>77</v>
      </c>
      <c r="AY308" s="151" t="s">
        <v>121</v>
      </c>
    </row>
    <row r="309" spans="2:65" s="14" customFormat="1">
      <c r="B309" s="157"/>
      <c r="D309" s="140" t="s">
        <v>132</v>
      </c>
      <c r="E309" s="158" t="s">
        <v>1</v>
      </c>
      <c r="F309" s="159" t="s">
        <v>137</v>
      </c>
      <c r="H309" s="160">
        <v>79</v>
      </c>
      <c r="I309" s="161"/>
      <c r="L309" s="157"/>
      <c r="M309" s="162"/>
      <c r="T309" s="163"/>
      <c r="AT309" s="158" t="s">
        <v>132</v>
      </c>
      <c r="AU309" s="158" t="s">
        <v>86</v>
      </c>
      <c r="AV309" s="14" t="s">
        <v>128</v>
      </c>
      <c r="AW309" s="14" t="s">
        <v>34</v>
      </c>
      <c r="AX309" s="14" t="s">
        <v>84</v>
      </c>
      <c r="AY309" s="158" t="s">
        <v>121</v>
      </c>
    </row>
    <row r="310" spans="2:65" s="1" customFormat="1" ht="16.5" customHeight="1">
      <c r="B310" s="31"/>
      <c r="C310" s="127" t="s">
        <v>331</v>
      </c>
      <c r="D310" s="127" t="s">
        <v>123</v>
      </c>
      <c r="E310" s="128" t="s">
        <v>332</v>
      </c>
      <c r="F310" s="129" t="s">
        <v>333</v>
      </c>
      <c r="G310" s="130" t="s">
        <v>249</v>
      </c>
      <c r="H310" s="131">
        <v>36</v>
      </c>
      <c r="I310" s="132"/>
      <c r="J310" s="133">
        <f>ROUND(I310*H310,2)</f>
        <v>0</v>
      </c>
      <c r="K310" s="129" t="s">
        <v>127</v>
      </c>
      <c r="L310" s="31"/>
      <c r="M310" s="134" t="s">
        <v>1</v>
      </c>
      <c r="N310" s="135" t="s">
        <v>42</v>
      </c>
      <c r="P310" s="136">
        <f>O310*H310</f>
        <v>0</v>
      </c>
      <c r="Q310" s="136">
        <v>0.29221000000000003</v>
      </c>
      <c r="R310" s="136">
        <f>Q310*H310</f>
        <v>10.51956</v>
      </c>
      <c r="S310" s="136">
        <v>0</v>
      </c>
      <c r="T310" s="137">
        <f>S310*H310</f>
        <v>0</v>
      </c>
      <c r="AR310" s="138" t="s">
        <v>128</v>
      </c>
      <c r="AT310" s="138" t="s">
        <v>123</v>
      </c>
      <c r="AU310" s="138" t="s">
        <v>86</v>
      </c>
      <c r="AY310" s="16" t="s">
        <v>121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6" t="s">
        <v>84</v>
      </c>
      <c r="BK310" s="139">
        <f>ROUND(I310*H310,2)</f>
        <v>0</v>
      </c>
      <c r="BL310" s="16" t="s">
        <v>128</v>
      </c>
      <c r="BM310" s="138" t="s">
        <v>334</v>
      </c>
    </row>
    <row r="311" spans="2:65" s="1" customFormat="1">
      <c r="B311" s="31"/>
      <c r="D311" s="140" t="s">
        <v>130</v>
      </c>
      <c r="F311" s="141" t="s">
        <v>335</v>
      </c>
      <c r="I311" s="142"/>
      <c r="L311" s="31"/>
      <c r="M311" s="143"/>
      <c r="T311" s="55"/>
      <c r="AT311" s="16" t="s">
        <v>130</v>
      </c>
      <c r="AU311" s="16" t="s">
        <v>86</v>
      </c>
    </row>
    <row r="312" spans="2:65" s="12" customFormat="1">
      <c r="B312" s="144"/>
      <c r="D312" s="140" t="s">
        <v>132</v>
      </c>
      <c r="E312" s="145" t="s">
        <v>1</v>
      </c>
      <c r="F312" s="146" t="s">
        <v>336</v>
      </c>
      <c r="H312" s="145" t="s">
        <v>1</v>
      </c>
      <c r="I312" s="147"/>
      <c r="L312" s="144"/>
      <c r="M312" s="148"/>
      <c r="T312" s="149"/>
      <c r="AT312" s="145" t="s">
        <v>132</v>
      </c>
      <c r="AU312" s="145" t="s">
        <v>86</v>
      </c>
      <c r="AV312" s="12" t="s">
        <v>84</v>
      </c>
      <c r="AW312" s="12" t="s">
        <v>34</v>
      </c>
      <c r="AX312" s="12" t="s">
        <v>77</v>
      </c>
      <c r="AY312" s="145" t="s">
        <v>121</v>
      </c>
    </row>
    <row r="313" spans="2:65" s="13" customFormat="1">
      <c r="B313" s="150"/>
      <c r="D313" s="140" t="s">
        <v>132</v>
      </c>
      <c r="E313" s="151" t="s">
        <v>1</v>
      </c>
      <c r="F313" s="152" t="s">
        <v>337</v>
      </c>
      <c r="H313" s="153">
        <v>36</v>
      </c>
      <c r="I313" s="154"/>
      <c r="L313" s="150"/>
      <c r="M313" s="155"/>
      <c r="T313" s="156"/>
      <c r="AT313" s="151" t="s">
        <v>132</v>
      </c>
      <c r="AU313" s="151" t="s">
        <v>86</v>
      </c>
      <c r="AV313" s="13" t="s">
        <v>86</v>
      </c>
      <c r="AW313" s="13" t="s">
        <v>34</v>
      </c>
      <c r="AX313" s="13" t="s">
        <v>77</v>
      </c>
      <c r="AY313" s="151" t="s">
        <v>121</v>
      </c>
    </row>
    <row r="314" spans="2:65" s="14" customFormat="1">
      <c r="B314" s="157"/>
      <c r="D314" s="140" t="s">
        <v>132</v>
      </c>
      <c r="E314" s="158" t="s">
        <v>1</v>
      </c>
      <c r="F314" s="159" t="s">
        <v>137</v>
      </c>
      <c r="H314" s="160">
        <v>36</v>
      </c>
      <c r="I314" s="161"/>
      <c r="L314" s="157"/>
      <c r="M314" s="162"/>
      <c r="T314" s="163"/>
      <c r="AT314" s="158" t="s">
        <v>132</v>
      </c>
      <c r="AU314" s="158" t="s">
        <v>86</v>
      </c>
      <c r="AV314" s="14" t="s">
        <v>128</v>
      </c>
      <c r="AW314" s="14" t="s">
        <v>34</v>
      </c>
      <c r="AX314" s="14" t="s">
        <v>84</v>
      </c>
      <c r="AY314" s="158" t="s">
        <v>121</v>
      </c>
    </row>
    <row r="315" spans="2:65" s="1" customFormat="1" ht="24.2" customHeight="1">
      <c r="B315" s="31"/>
      <c r="C315" s="164" t="s">
        <v>338</v>
      </c>
      <c r="D315" s="164" t="s">
        <v>189</v>
      </c>
      <c r="E315" s="165" t="s">
        <v>339</v>
      </c>
      <c r="F315" s="166" t="s">
        <v>340</v>
      </c>
      <c r="G315" s="167" t="s">
        <v>268</v>
      </c>
      <c r="H315" s="168">
        <v>33</v>
      </c>
      <c r="I315" s="169"/>
      <c r="J315" s="170">
        <f>ROUND(I315*H315,2)</f>
        <v>0</v>
      </c>
      <c r="K315" s="166" t="s">
        <v>1</v>
      </c>
      <c r="L315" s="171"/>
      <c r="M315" s="172" t="s">
        <v>1</v>
      </c>
      <c r="N315" s="173" t="s">
        <v>42</v>
      </c>
      <c r="P315" s="136">
        <f>O315*H315</f>
        <v>0</v>
      </c>
      <c r="Q315" s="136">
        <v>5.3800000000000001E-2</v>
      </c>
      <c r="R315" s="136">
        <f>Q315*H315</f>
        <v>1.7754000000000001</v>
      </c>
      <c r="S315" s="136">
        <v>0</v>
      </c>
      <c r="T315" s="137">
        <f>S315*H315</f>
        <v>0</v>
      </c>
      <c r="AR315" s="138" t="s">
        <v>182</v>
      </c>
      <c r="AT315" s="138" t="s">
        <v>189</v>
      </c>
      <c r="AU315" s="138" t="s">
        <v>86</v>
      </c>
      <c r="AY315" s="16" t="s">
        <v>121</v>
      </c>
      <c r="BE315" s="139">
        <f>IF(N315="základní",J315,0)</f>
        <v>0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6" t="s">
        <v>84</v>
      </c>
      <c r="BK315" s="139">
        <f>ROUND(I315*H315,2)</f>
        <v>0</v>
      </c>
      <c r="BL315" s="16" t="s">
        <v>128</v>
      </c>
      <c r="BM315" s="138" t="s">
        <v>341</v>
      </c>
    </row>
    <row r="316" spans="2:65" s="1" customFormat="1">
      <c r="B316" s="31"/>
      <c r="D316" s="140" t="s">
        <v>130</v>
      </c>
      <c r="F316" s="141" t="s">
        <v>340</v>
      </c>
      <c r="I316" s="142"/>
      <c r="L316" s="31"/>
      <c r="M316" s="143"/>
      <c r="T316" s="55"/>
      <c r="AT316" s="16" t="s">
        <v>130</v>
      </c>
      <c r="AU316" s="16" t="s">
        <v>86</v>
      </c>
    </row>
    <row r="317" spans="2:65" s="13" customFormat="1">
      <c r="B317" s="150"/>
      <c r="D317" s="140" t="s">
        <v>132</v>
      </c>
      <c r="E317" s="151" t="s">
        <v>1</v>
      </c>
      <c r="F317" s="152" t="s">
        <v>342</v>
      </c>
      <c r="H317" s="153">
        <v>33</v>
      </c>
      <c r="I317" s="154"/>
      <c r="L317" s="150"/>
      <c r="M317" s="155"/>
      <c r="T317" s="156"/>
      <c r="AT317" s="151" t="s">
        <v>132</v>
      </c>
      <c r="AU317" s="151" t="s">
        <v>86</v>
      </c>
      <c r="AV317" s="13" t="s">
        <v>86</v>
      </c>
      <c r="AW317" s="13" t="s">
        <v>34</v>
      </c>
      <c r="AX317" s="13" t="s">
        <v>77</v>
      </c>
      <c r="AY317" s="151" t="s">
        <v>121</v>
      </c>
    </row>
    <row r="318" spans="2:65" s="14" customFormat="1">
      <c r="B318" s="157"/>
      <c r="D318" s="140" t="s">
        <v>132</v>
      </c>
      <c r="E318" s="158" t="s">
        <v>1</v>
      </c>
      <c r="F318" s="159" t="s">
        <v>137</v>
      </c>
      <c r="H318" s="160">
        <v>33</v>
      </c>
      <c r="I318" s="161"/>
      <c r="L318" s="157"/>
      <c r="M318" s="162"/>
      <c r="T318" s="163"/>
      <c r="AT318" s="158" t="s">
        <v>132</v>
      </c>
      <c r="AU318" s="158" t="s">
        <v>86</v>
      </c>
      <c r="AV318" s="14" t="s">
        <v>128</v>
      </c>
      <c r="AW318" s="14" t="s">
        <v>34</v>
      </c>
      <c r="AX318" s="14" t="s">
        <v>84</v>
      </c>
      <c r="AY318" s="158" t="s">
        <v>121</v>
      </c>
    </row>
    <row r="319" spans="2:65" s="1" customFormat="1" ht="24.2" customHeight="1">
      <c r="B319" s="31"/>
      <c r="C319" s="164" t="s">
        <v>343</v>
      </c>
      <c r="D319" s="164" t="s">
        <v>189</v>
      </c>
      <c r="E319" s="165" t="s">
        <v>344</v>
      </c>
      <c r="F319" s="166" t="s">
        <v>345</v>
      </c>
      <c r="G319" s="167" t="s">
        <v>268</v>
      </c>
      <c r="H319" s="168">
        <v>3</v>
      </c>
      <c r="I319" s="169"/>
      <c r="J319" s="170">
        <f>ROUND(I319*H319,2)</f>
        <v>0</v>
      </c>
      <c r="K319" s="166" t="s">
        <v>1</v>
      </c>
      <c r="L319" s="171"/>
      <c r="M319" s="172" t="s">
        <v>1</v>
      </c>
      <c r="N319" s="173" t="s">
        <v>42</v>
      </c>
      <c r="P319" s="136">
        <f>O319*H319</f>
        <v>0</v>
      </c>
      <c r="Q319" s="136">
        <v>2.75E-2</v>
      </c>
      <c r="R319" s="136">
        <f>Q319*H319</f>
        <v>8.2500000000000004E-2</v>
      </c>
      <c r="S319" s="136">
        <v>0</v>
      </c>
      <c r="T319" s="137">
        <f>S319*H319</f>
        <v>0</v>
      </c>
      <c r="AR319" s="138" t="s">
        <v>182</v>
      </c>
      <c r="AT319" s="138" t="s">
        <v>189</v>
      </c>
      <c r="AU319" s="138" t="s">
        <v>86</v>
      </c>
      <c r="AY319" s="16" t="s">
        <v>121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6" t="s">
        <v>84</v>
      </c>
      <c r="BK319" s="139">
        <f>ROUND(I319*H319,2)</f>
        <v>0</v>
      </c>
      <c r="BL319" s="16" t="s">
        <v>128</v>
      </c>
      <c r="BM319" s="138" t="s">
        <v>346</v>
      </c>
    </row>
    <row r="320" spans="2:65" s="1" customFormat="1" ht="19.5">
      <c r="B320" s="31"/>
      <c r="D320" s="140" t="s">
        <v>130</v>
      </c>
      <c r="F320" s="141" t="s">
        <v>345</v>
      </c>
      <c r="I320" s="142"/>
      <c r="L320" s="31"/>
      <c r="M320" s="143"/>
      <c r="T320" s="55"/>
      <c r="AT320" s="16" t="s">
        <v>130</v>
      </c>
      <c r="AU320" s="16" t="s">
        <v>86</v>
      </c>
    </row>
    <row r="321" spans="2:65" s="13" customFormat="1">
      <c r="B321" s="150"/>
      <c r="D321" s="140" t="s">
        <v>132</v>
      </c>
      <c r="E321" s="151" t="s">
        <v>1</v>
      </c>
      <c r="F321" s="152" t="s">
        <v>347</v>
      </c>
      <c r="H321" s="153">
        <v>3</v>
      </c>
      <c r="I321" s="154"/>
      <c r="L321" s="150"/>
      <c r="M321" s="155"/>
      <c r="T321" s="156"/>
      <c r="AT321" s="151" t="s">
        <v>132</v>
      </c>
      <c r="AU321" s="151" t="s">
        <v>86</v>
      </c>
      <c r="AV321" s="13" t="s">
        <v>86</v>
      </c>
      <c r="AW321" s="13" t="s">
        <v>34</v>
      </c>
      <c r="AX321" s="13" t="s">
        <v>77</v>
      </c>
      <c r="AY321" s="151" t="s">
        <v>121</v>
      </c>
    </row>
    <row r="322" spans="2:65" s="14" customFormat="1">
      <c r="B322" s="157"/>
      <c r="D322" s="140" t="s">
        <v>132</v>
      </c>
      <c r="E322" s="158" t="s">
        <v>1</v>
      </c>
      <c r="F322" s="159" t="s">
        <v>137</v>
      </c>
      <c r="H322" s="160">
        <v>3</v>
      </c>
      <c r="I322" s="161"/>
      <c r="L322" s="157"/>
      <c r="M322" s="162"/>
      <c r="T322" s="163"/>
      <c r="AT322" s="158" t="s">
        <v>132</v>
      </c>
      <c r="AU322" s="158" t="s">
        <v>86</v>
      </c>
      <c r="AV322" s="14" t="s">
        <v>128</v>
      </c>
      <c r="AW322" s="14" t="s">
        <v>34</v>
      </c>
      <c r="AX322" s="14" t="s">
        <v>84</v>
      </c>
      <c r="AY322" s="158" t="s">
        <v>121</v>
      </c>
    </row>
    <row r="323" spans="2:65" s="1" customFormat="1" ht="33" customHeight="1">
      <c r="B323" s="31"/>
      <c r="C323" s="164" t="s">
        <v>348</v>
      </c>
      <c r="D323" s="164" t="s">
        <v>189</v>
      </c>
      <c r="E323" s="165" t="s">
        <v>349</v>
      </c>
      <c r="F323" s="166" t="s">
        <v>350</v>
      </c>
      <c r="G323" s="167" t="s">
        <v>268</v>
      </c>
      <c r="H323" s="168">
        <v>2</v>
      </c>
      <c r="I323" s="169"/>
      <c r="J323" s="170">
        <f>ROUND(I323*H323,2)</f>
        <v>0</v>
      </c>
      <c r="K323" s="166" t="s">
        <v>1</v>
      </c>
      <c r="L323" s="171"/>
      <c r="M323" s="172" t="s">
        <v>1</v>
      </c>
      <c r="N323" s="173" t="s">
        <v>42</v>
      </c>
      <c r="P323" s="136">
        <f>O323*H323</f>
        <v>0</v>
      </c>
      <c r="Q323" s="136">
        <v>2.9000000000000001E-2</v>
      </c>
      <c r="R323" s="136">
        <f>Q323*H323</f>
        <v>5.8000000000000003E-2</v>
      </c>
      <c r="S323" s="136">
        <v>0</v>
      </c>
      <c r="T323" s="137">
        <f>S323*H323</f>
        <v>0</v>
      </c>
      <c r="AR323" s="138" t="s">
        <v>182</v>
      </c>
      <c r="AT323" s="138" t="s">
        <v>189</v>
      </c>
      <c r="AU323" s="138" t="s">
        <v>86</v>
      </c>
      <c r="AY323" s="16" t="s">
        <v>121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6" t="s">
        <v>84</v>
      </c>
      <c r="BK323" s="139">
        <f>ROUND(I323*H323,2)</f>
        <v>0</v>
      </c>
      <c r="BL323" s="16" t="s">
        <v>128</v>
      </c>
      <c r="BM323" s="138" t="s">
        <v>351</v>
      </c>
    </row>
    <row r="324" spans="2:65" s="1" customFormat="1" ht="19.5">
      <c r="B324" s="31"/>
      <c r="D324" s="140" t="s">
        <v>130</v>
      </c>
      <c r="F324" s="141" t="s">
        <v>350</v>
      </c>
      <c r="I324" s="142"/>
      <c r="L324" s="31"/>
      <c r="M324" s="143"/>
      <c r="T324" s="55"/>
      <c r="AT324" s="16" t="s">
        <v>130</v>
      </c>
      <c r="AU324" s="16" t="s">
        <v>86</v>
      </c>
    </row>
    <row r="325" spans="2:65" s="13" customFormat="1">
      <c r="B325" s="150"/>
      <c r="D325" s="140" t="s">
        <v>132</v>
      </c>
      <c r="E325" s="151" t="s">
        <v>1</v>
      </c>
      <c r="F325" s="152" t="s">
        <v>352</v>
      </c>
      <c r="H325" s="153">
        <v>2</v>
      </c>
      <c r="I325" s="154"/>
      <c r="L325" s="150"/>
      <c r="M325" s="155"/>
      <c r="T325" s="156"/>
      <c r="AT325" s="151" t="s">
        <v>132</v>
      </c>
      <c r="AU325" s="151" t="s">
        <v>86</v>
      </c>
      <c r="AV325" s="13" t="s">
        <v>86</v>
      </c>
      <c r="AW325" s="13" t="s">
        <v>34</v>
      </c>
      <c r="AX325" s="13" t="s">
        <v>77</v>
      </c>
      <c r="AY325" s="151" t="s">
        <v>121</v>
      </c>
    </row>
    <row r="326" spans="2:65" s="14" customFormat="1">
      <c r="B326" s="157"/>
      <c r="D326" s="140" t="s">
        <v>132</v>
      </c>
      <c r="E326" s="158" t="s">
        <v>1</v>
      </c>
      <c r="F326" s="159" t="s">
        <v>137</v>
      </c>
      <c r="H326" s="160">
        <v>2</v>
      </c>
      <c r="I326" s="161"/>
      <c r="L326" s="157"/>
      <c r="M326" s="162"/>
      <c r="T326" s="163"/>
      <c r="AT326" s="158" t="s">
        <v>132</v>
      </c>
      <c r="AU326" s="158" t="s">
        <v>86</v>
      </c>
      <c r="AV326" s="14" t="s">
        <v>128</v>
      </c>
      <c r="AW326" s="14" t="s">
        <v>34</v>
      </c>
      <c r="AX326" s="14" t="s">
        <v>84</v>
      </c>
      <c r="AY326" s="158" t="s">
        <v>121</v>
      </c>
    </row>
    <row r="327" spans="2:65" s="1" customFormat="1" ht="24.2" customHeight="1">
      <c r="B327" s="31"/>
      <c r="C327" s="164" t="s">
        <v>353</v>
      </c>
      <c r="D327" s="164" t="s">
        <v>189</v>
      </c>
      <c r="E327" s="165" t="s">
        <v>354</v>
      </c>
      <c r="F327" s="166" t="s">
        <v>355</v>
      </c>
      <c r="G327" s="167" t="s">
        <v>268</v>
      </c>
      <c r="H327" s="168">
        <v>1</v>
      </c>
      <c r="I327" s="169"/>
      <c r="J327" s="170">
        <f>ROUND(I327*H327,2)</f>
        <v>0</v>
      </c>
      <c r="K327" s="166" t="s">
        <v>1</v>
      </c>
      <c r="L327" s="171"/>
      <c r="M327" s="172" t="s">
        <v>1</v>
      </c>
      <c r="N327" s="173" t="s">
        <v>42</v>
      </c>
      <c r="P327" s="136">
        <f>O327*H327</f>
        <v>0</v>
      </c>
      <c r="Q327" s="136">
        <v>2.69E-2</v>
      </c>
      <c r="R327" s="136">
        <f>Q327*H327</f>
        <v>2.69E-2</v>
      </c>
      <c r="S327" s="136">
        <v>0</v>
      </c>
      <c r="T327" s="137">
        <f>S327*H327</f>
        <v>0</v>
      </c>
      <c r="AR327" s="138" t="s">
        <v>182</v>
      </c>
      <c r="AT327" s="138" t="s">
        <v>189</v>
      </c>
      <c r="AU327" s="138" t="s">
        <v>86</v>
      </c>
      <c r="AY327" s="16" t="s">
        <v>121</v>
      </c>
      <c r="BE327" s="139">
        <f>IF(N327="základní",J327,0)</f>
        <v>0</v>
      </c>
      <c r="BF327" s="139">
        <f>IF(N327="snížená",J327,0)</f>
        <v>0</v>
      </c>
      <c r="BG327" s="139">
        <f>IF(N327="zákl. přenesená",J327,0)</f>
        <v>0</v>
      </c>
      <c r="BH327" s="139">
        <f>IF(N327="sníž. přenesená",J327,0)</f>
        <v>0</v>
      </c>
      <c r="BI327" s="139">
        <f>IF(N327="nulová",J327,0)</f>
        <v>0</v>
      </c>
      <c r="BJ327" s="16" t="s">
        <v>84</v>
      </c>
      <c r="BK327" s="139">
        <f>ROUND(I327*H327,2)</f>
        <v>0</v>
      </c>
      <c r="BL327" s="16" t="s">
        <v>128</v>
      </c>
      <c r="BM327" s="138" t="s">
        <v>356</v>
      </c>
    </row>
    <row r="328" spans="2:65" s="1" customFormat="1">
      <c r="B328" s="31"/>
      <c r="D328" s="140" t="s">
        <v>130</v>
      </c>
      <c r="F328" s="141" t="s">
        <v>340</v>
      </c>
      <c r="I328" s="142"/>
      <c r="L328" s="31"/>
      <c r="M328" s="143"/>
      <c r="T328" s="55"/>
      <c r="AT328" s="16" t="s">
        <v>130</v>
      </c>
      <c r="AU328" s="16" t="s">
        <v>86</v>
      </c>
    </row>
    <row r="329" spans="2:65" s="13" customFormat="1">
      <c r="B329" s="150"/>
      <c r="D329" s="140" t="s">
        <v>132</v>
      </c>
      <c r="E329" s="151" t="s">
        <v>1</v>
      </c>
      <c r="F329" s="152" t="s">
        <v>84</v>
      </c>
      <c r="H329" s="153">
        <v>1</v>
      </c>
      <c r="I329" s="154"/>
      <c r="L329" s="150"/>
      <c r="M329" s="155"/>
      <c r="T329" s="156"/>
      <c r="AT329" s="151" t="s">
        <v>132</v>
      </c>
      <c r="AU329" s="151" t="s">
        <v>86</v>
      </c>
      <c r="AV329" s="13" t="s">
        <v>86</v>
      </c>
      <c r="AW329" s="13" t="s">
        <v>34</v>
      </c>
      <c r="AX329" s="13" t="s">
        <v>77</v>
      </c>
      <c r="AY329" s="151" t="s">
        <v>121</v>
      </c>
    </row>
    <row r="330" spans="2:65" s="14" customFormat="1">
      <c r="B330" s="157"/>
      <c r="D330" s="140" t="s">
        <v>132</v>
      </c>
      <c r="E330" s="158" t="s">
        <v>1</v>
      </c>
      <c r="F330" s="159" t="s">
        <v>137</v>
      </c>
      <c r="H330" s="160">
        <v>1</v>
      </c>
      <c r="I330" s="161"/>
      <c r="L330" s="157"/>
      <c r="M330" s="162"/>
      <c r="T330" s="163"/>
      <c r="AT330" s="158" t="s">
        <v>132</v>
      </c>
      <c r="AU330" s="158" t="s">
        <v>86</v>
      </c>
      <c r="AV330" s="14" t="s">
        <v>128</v>
      </c>
      <c r="AW330" s="14" t="s">
        <v>34</v>
      </c>
      <c r="AX330" s="14" t="s">
        <v>84</v>
      </c>
      <c r="AY330" s="158" t="s">
        <v>121</v>
      </c>
    </row>
    <row r="331" spans="2:65" s="1" customFormat="1" ht="16.5" customHeight="1">
      <c r="B331" s="31"/>
      <c r="C331" s="164" t="s">
        <v>357</v>
      </c>
      <c r="D331" s="164" t="s">
        <v>189</v>
      </c>
      <c r="E331" s="165" t="s">
        <v>358</v>
      </c>
      <c r="F331" s="166" t="s">
        <v>359</v>
      </c>
      <c r="G331" s="167" t="s">
        <v>268</v>
      </c>
      <c r="H331" s="168">
        <v>4</v>
      </c>
      <c r="I331" s="169"/>
      <c r="J331" s="170">
        <f>ROUND(I331*H331,2)</f>
        <v>0</v>
      </c>
      <c r="K331" s="166" t="s">
        <v>1</v>
      </c>
      <c r="L331" s="171"/>
      <c r="M331" s="172" t="s">
        <v>1</v>
      </c>
      <c r="N331" s="173" t="s">
        <v>42</v>
      </c>
      <c r="P331" s="136">
        <f>O331*H331</f>
        <v>0</v>
      </c>
      <c r="Q331" s="136">
        <v>4.1000000000000003E-3</v>
      </c>
      <c r="R331" s="136">
        <f>Q331*H331</f>
        <v>1.6400000000000001E-2</v>
      </c>
      <c r="S331" s="136">
        <v>0</v>
      </c>
      <c r="T331" s="137">
        <f>S331*H331</f>
        <v>0</v>
      </c>
      <c r="AR331" s="138" t="s">
        <v>182</v>
      </c>
      <c r="AT331" s="138" t="s">
        <v>189</v>
      </c>
      <c r="AU331" s="138" t="s">
        <v>86</v>
      </c>
      <c r="AY331" s="16" t="s">
        <v>121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6" t="s">
        <v>84</v>
      </c>
      <c r="BK331" s="139">
        <f>ROUND(I331*H331,2)</f>
        <v>0</v>
      </c>
      <c r="BL331" s="16" t="s">
        <v>128</v>
      </c>
      <c r="BM331" s="138" t="s">
        <v>360</v>
      </c>
    </row>
    <row r="332" spans="2:65" s="1" customFormat="1">
      <c r="B332" s="31"/>
      <c r="D332" s="140" t="s">
        <v>130</v>
      </c>
      <c r="F332" s="141" t="s">
        <v>359</v>
      </c>
      <c r="I332" s="142"/>
      <c r="L332" s="31"/>
      <c r="M332" s="143"/>
      <c r="T332" s="55"/>
      <c r="AT332" s="16" t="s">
        <v>130</v>
      </c>
      <c r="AU332" s="16" t="s">
        <v>86</v>
      </c>
    </row>
    <row r="333" spans="2:65" s="13" customFormat="1">
      <c r="B333" s="150"/>
      <c r="D333" s="140" t="s">
        <v>132</v>
      </c>
      <c r="E333" s="151" t="s">
        <v>1</v>
      </c>
      <c r="F333" s="152" t="s">
        <v>361</v>
      </c>
      <c r="H333" s="153">
        <v>4</v>
      </c>
      <c r="I333" s="154"/>
      <c r="L333" s="150"/>
      <c r="M333" s="155"/>
      <c r="T333" s="156"/>
      <c r="AT333" s="151" t="s">
        <v>132</v>
      </c>
      <c r="AU333" s="151" t="s">
        <v>86</v>
      </c>
      <c r="AV333" s="13" t="s">
        <v>86</v>
      </c>
      <c r="AW333" s="13" t="s">
        <v>34</v>
      </c>
      <c r="AX333" s="13" t="s">
        <v>77</v>
      </c>
      <c r="AY333" s="151" t="s">
        <v>121</v>
      </c>
    </row>
    <row r="334" spans="2:65" s="14" customFormat="1">
      <c r="B334" s="157"/>
      <c r="D334" s="140" t="s">
        <v>132</v>
      </c>
      <c r="E334" s="158" t="s">
        <v>1</v>
      </c>
      <c r="F334" s="159" t="s">
        <v>137</v>
      </c>
      <c r="H334" s="160">
        <v>4</v>
      </c>
      <c r="I334" s="161"/>
      <c r="L334" s="157"/>
      <c r="M334" s="162"/>
      <c r="T334" s="163"/>
      <c r="AT334" s="158" t="s">
        <v>132</v>
      </c>
      <c r="AU334" s="158" t="s">
        <v>86</v>
      </c>
      <c r="AV334" s="14" t="s">
        <v>128</v>
      </c>
      <c r="AW334" s="14" t="s">
        <v>34</v>
      </c>
      <c r="AX334" s="14" t="s">
        <v>84</v>
      </c>
      <c r="AY334" s="158" t="s">
        <v>121</v>
      </c>
    </row>
    <row r="335" spans="2:65" s="1" customFormat="1" ht="16.5" customHeight="1">
      <c r="B335" s="31"/>
      <c r="C335" s="127" t="s">
        <v>362</v>
      </c>
      <c r="D335" s="127" t="s">
        <v>123</v>
      </c>
      <c r="E335" s="128" t="s">
        <v>363</v>
      </c>
      <c r="F335" s="129" t="s">
        <v>364</v>
      </c>
      <c r="G335" s="130" t="s">
        <v>126</v>
      </c>
      <c r="H335" s="131">
        <v>826</v>
      </c>
      <c r="I335" s="132"/>
      <c r="J335" s="133">
        <f>ROUND(I335*H335,2)</f>
        <v>0</v>
      </c>
      <c r="K335" s="129" t="s">
        <v>127</v>
      </c>
      <c r="L335" s="31"/>
      <c r="M335" s="134" t="s">
        <v>1</v>
      </c>
      <c r="N335" s="135" t="s">
        <v>42</v>
      </c>
      <c r="P335" s="136">
        <f>O335*H335</f>
        <v>0</v>
      </c>
      <c r="Q335" s="136">
        <v>0</v>
      </c>
      <c r="R335" s="136">
        <f>Q335*H335</f>
        <v>0</v>
      </c>
      <c r="S335" s="136">
        <v>2E-3</v>
      </c>
      <c r="T335" s="137">
        <f>S335*H335</f>
        <v>1.6520000000000001</v>
      </c>
      <c r="AR335" s="138" t="s">
        <v>128</v>
      </c>
      <c r="AT335" s="138" t="s">
        <v>123</v>
      </c>
      <c r="AU335" s="138" t="s">
        <v>86</v>
      </c>
      <c r="AY335" s="16" t="s">
        <v>121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6" t="s">
        <v>84</v>
      </c>
      <c r="BK335" s="139">
        <f>ROUND(I335*H335,2)</f>
        <v>0</v>
      </c>
      <c r="BL335" s="16" t="s">
        <v>128</v>
      </c>
      <c r="BM335" s="138" t="s">
        <v>365</v>
      </c>
    </row>
    <row r="336" spans="2:65" s="1" customFormat="1" ht="19.5">
      <c r="B336" s="31"/>
      <c r="D336" s="140" t="s">
        <v>130</v>
      </c>
      <c r="F336" s="141" t="s">
        <v>366</v>
      </c>
      <c r="I336" s="142"/>
      <c r="L336" s="31"/>
      <c r="M336" s="143"/>
      <c r="T336" s="55"/>
      <c r="AT336" s="16" t="s">
        <v>130</v>
      </c>
      <c r="AU336" s="16" t="s">
        <v>86</v>
      </c>
    </row>
    <row r="337" spans="2:65" s="13" customFormat="1">
      <c r="B337" s="150"/>
      <c r="D337" s="140" t="s">
        <v>132</v>
      </c>
      <c r="E337" s="151" t="s">
        <v>1</v>
      </c>
      <c r="F337" s="152" t="s">
        <v>156</v>
      </c>
      <c r="H337" s="153">
        <v>826</v>
      </c>
      <c r="I337" s="154"/>
      <c r="L337" s="150"/>
      <c r="M337" s="155"/>
      <c r="T337" s="156"/>
      <c r="AT337" s="151" t="s">
        <v>132</v>
      </c>
      <c r="AU337" s="151" t="s">
        <v>86</v>
      </c>
      <c r="AV337" s="13" t="s">
        <v>86</v>
      </c>
      <c r="AW337" s="13" t="s">
        <v>34</v>
      </c>
      <c r="AX337" s="13" t="s">
        <v>84</v>
      </c>
      <c r="AY337" s="151" t="s">
        <v>121</v>
      </c>
    </row>
    <row r="338" spans="2:65" s="1" customFormat="1" ht="16.5" customHeight="1">
      <c r="B338" s="31"/>
      <c r="C338" s="127" t="s">
        <v>367</v>
      </c>
      <c r="D338" s="127" t="s">
        <v>123</v>
      </c>
      <c r="E338" s="128" t="s">
        <v>368</v>
      </c>
      <c r="F338" s="129" t="s">
        <v>369</v>
      </c>
      <c r="G338" s="130" t="s">
        <v>249</v>
      </c>
      <c r="H338" s="131">
        <v>33</v>
      </c>
      <c r="I338" s="132"/>
      <c r="J338" s="133">
        <f>ROUND(I338*H338,2)</f>
        <v>0</v>
      </c>
      <c r="K338" s="129" t="s">
        <v>127</v>
      </c>
      <c r="L338" s="31"/>
      <c r="M338" s="134" t="s">
        <v>1</v>
      </c>
      <c r="N338" s="135" t="s">
        <v>42</v>
      </c>
      <c r="P338" s="136">
        <f>O338*H338</f>
        <v>0</v>
      </c>
      <c r="Q338" s="136">
        <v>0</v>
      </c>
      <c r="R338" s="136">
        <f>Q338*H338</f>
        <v>0</v>
      </c>
      <c r="S338" s="136">
        <v>0.9</v>
      </c>
      <c r="T338" s="137">
        <f>S338*H338</f>
        <v>29.7</v>
      </c>
      <c r="AR338" s="138" t="s">
        <v>128</v>
      </c>
      <c r="AT338" s="138" t="s">
        <v>123</v>
      </c>
      <c r="AU338" s="138" t="s">
        <v>86</v>
      </c>
      <c r="AY338" s="16" t="s">
        <v>121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6" t="s">
        <v>84</v>
      </c>
      <c r="BK338" s="139">
        <f>ROUND(I338*H338,2)</f>
        <v>0</v>
      </c>
      <c r="BL338" s="16" t="s">
        <v>128</v>
      </c>
      <c r="BM338" s="138" t="s">
        <v>370</v>
      </c>
    </row>
    <row r="339" spans="2:65" s="1" customFormat="1" ht="19.5">
      <c r="B339" s="31"/>
      <c r="D339" s="140" t="s">
        <v>130</v>
      </c>
      <c r="F339" s="141" t="s">
        <v>371</v>
      </c>
      <c r="I339" s="142"/>
      <c r="L339" s="31"/>
      <c r="M339" s="143"/>
      <c r="T339" s="55"/>
      <c r="AT339" s="16" t="s">
        <v>130</v>
      </c>
      <c r="AU339" s="16" t="s">
        <v>86</v>
      </c>
    </row>
    <row r="340" spans="2:65" s="12" customFormat="1">
      <c r="B340" s="144"/>
      <c r="D340" s="140" t="s">
        <v>132</v>
      </c>
      <c r="E340" s="145" t="s">
        <v>1</v>
      </c>
      <c r="F340" s="146" t="s">
        <v>155</v>
      </c>
      <c r="H340" s="145" t="s">
        <v>1</v>
      </c>
      <c r="I340" s="147"/>
      <c r="L340" s="144"/>
      <c r="M340" s="148"/>
      <c r="T340" s="149"/>
      <c r="AT340" s="145" t="s">
        <v>132</v>
      </c>
      <c r="AU340" s="145" t="s">
        <v>86</v>
      </c>
      <c r="AV340" s="12" t="s">
        <v>84</v>
      </c>
      <c r="AW340" s="12" t="s">
        <v>34</v>
      </c>
      <c r="AX340" s="12" t="s">
        <v>77</v>
      </c>
      <c r="AY340" s="145" t="s">
        <v>121</v>
      </c>
    </row>
    <row r="341" spans="2:65" s="13" customFormat="1">
      <c r="B341" s="150"/>
      <c r="D341" s="140" t="s">
        <v>132</v>
      </c>
      <c r="E341" s="151" t="s">
        <v>1</v>
      </c>
      <c r="F341" s="152" t="s">
        <v>338</v>
      </c>
      <c r="H341" s="153">
        <v>33</v>
      </c>
      <c r="I341" s="154"/>
      <c r="L341" s="150"/>
      <c r="M341" s="155"/>
      <c r="T341" s="156"/>
      <c r="AT341" s="151" t="s">
        <v>132</v>
      </c>
      <c r="AU341" s="151" t="s">
        <v>86</v>
      </c>
      <c r="AV341" s="13" t="s">
        <v>86</v>
      </c>
      <c r="AW341" s="13" t="s">
        <v>34</v>
      </c>
      <c r="AX341" s="13" t="s">
        <v>77</v>
      </c>
      <c r="AY341" s="151" t="s">
        <v>121</v>
      </c>
    </row>
    <row r="342" spans="2:65" s="14" customFormat="1">
      <c r="B342" s="157"/>
      <c r="D342" s="140" t="s">
        <v>132</v>
      </c>
      <c r="E342" s="158" t="s">
        <v>1</v>
      </c>
      <c r="F342" s="159" t="s">
        <v>137</v>
      </c>
      <c r="H342" s="160">
        <v>33</v>
      </c>
      <c r="I342" s="161"/>
      <c r="L342" s="157"/>
      <c r="M342" s="162"/>
      <c r="T342" s="163"/>
      <c r="AT342" s="158" t="s">
        <v>132</v>
      </c>
      <c r="AU342" s="158" t="s">
        <v>86</v>
      </c>
      <c r="AV342" s="14" t="s">
        <v>128</v>
      </c>
      <c r="AW342" s="14" t="s">
        <v>34</v>
      </c>
      <c r="AX342" s="14" t="s">
        <v>84</v>
      </c>
      <c r="AY342" s="158" t="s">
        <v>121</v>
      </c>
    </row>
    <row r="343" spans="2:65" s="11" customFormat="1" ht="22.9" customHeight="1">
      <c r="B343" s="115"/>
      <c r="D343" s="116" t="s">
        <v>76</v>
      </c>
      <c r="E343" s="125" t="s">
        <v>372</v>
      </c>
      <c r="F343" s="125" t="s">
        <v>373</v>
      </c>
      <c r="I343" s="118"/>
      <c r="J343" s="126">
        <f>BK343</f>
        <v>0</v>
      </c>
      <c r="L343" s="115"/>
      <c r="M343" s="120"/>
      <c r="P343" s="121">
        <f>SUM(P344:P357)</f>
        <v>0</v>
      </c>
      <c r="R343" s="121">
        <f>SUM(R344:R357)</f>
        <v>0</v>
      </c>
      <c r="T343" s="122">
        <f>SUM(T344:T357)</f>
        <v>0</v>
      </c>
      <c r="AR343" s="116" t="s">
        <v>84</v>
      </c>
      <c r="AT343" s="123" t="s">
        <v>76</v>
      </c>
      <c r="AU343" s="123" t="s">
        <v>84</v>
      </c>
      <c r="AY343" s="116" t="s">
        <v>121</v>
      </c>
      <c r="BK343" s="124">
        <f>SUM(BK344:BK357)</f>
        <v>0</v>
      </c>
    </row>
    <row r="344" spans="2:65" s="1" customFormat="1" ht="16.5" customHeight="1">
      <c r="B344" s="31"/>
      <c r="C344" s="127" t="s">
        <v>150</v>
      </c>
      <c r="D344" s="127" t="s">
        <v>123</v>
      </c>
      <c r="E344" s="128" t="s">
        <v>374</v>
      </c>
      <c r="F344" s="129" t="s">
        <v>375</v>
      </c>
      <c r="G344" s="130" t="s">
        <v>176</v>
      </c>
      <c r="H344" s="131">
        <v>152.148</v>
      </c>
      <c r="I344" s="132"/>
      <c r="J344" s="133">
        <f>ROUND(I344*H344,2)</f>
        <v>0</v>
      </c>
      <c r="K344" s="129" t="s">
        <v>127</v>
      </c>
      <c r="L344" s="31"/>
      <c r="M344" s="134" t="s">
        <v>1</v>
      </c>
      <c r="N344" s="135" t="s">
        <v>42</v>
      </c>
      <c r="P344" s="136">
        <f>O344*H344</f>
        <v>0</v>
      </c>
      <c r="Q344" s="136">
        <v>0</v>
      </c>
      <c r="R344" s="136">
        <f>Q344*H344</f>
        <v>0</v>
      </c>
      <c r="S344" s="136">
        <v>0</v>
      </c>
      <c r="T344" s="137">
        <f>S344*H344</f>
        <v>0</v>
      </c>
      <c r="AR344" s="138" t="s">
        <v>128</v>
      </c>
      <c r="AT344" s="138" t="s">
        <v>123</v>
      </c>
      <c r="AU344" s="138" t="s">
        <v>86</v>
      </c>
      <c r="AY344" s="16" t="s">
        <v>121</v>
      </c>
      <c r="BE344" s="139">
        <f>IF(N344="základní",J344,0)</f>
        <v>0</v>
      </c>
      <c r="BF344" s="139">
        <f>IF(N344="snížená",J344,0)</f>
        <v>0</v>
      </c>
      <c r="BG344" s="139">
        <f>IF(N344="zákl. přenesená",J344,0)</f>
        <v>0</v>
      </c>
      <c r="BH344" s="139">
        <f>IF(N344="sníž. přenesená",J344,0)</f>
        <v>0</v>
      </c>
      <c r="BI344" s="139">
        <f>IF(N344="nulová",J344,0)</f>
        <v>0</v>
      </c>
      <c r="BJ344" s="16" t="s">
        <v>84</v>
      </c>
      <c r="BK344" s="139">
        <f>ROUND(I344*H344,2)</f>
        <v>0</v>
      </c>
      <c r="BL344" s="16" t="s">
        <v>128</v>
      </c>
      <c r="BM344" s="138" t="s">
        <v>376</v>
      </c>
    </row>
    <row r="345" spans="2:65" s="1" customFormat="1">
      <c r="B345" s="31"/>
      <c r="D345" s="140" t="s">
        <v>130</v>
      </c>
      <c r="F345" s="141" t="s">
        <v>377</v>
      </c>
      <c r="I345" s="142"/>
      <c r="L345" s="31"/>
      <c r="M345" s="143"/>
      <c r="T345" s="55"/>
      <c r="AT345" s="16" t="s">
        <v>130</v>
      </c>
      <c r="AU345" s="16" t="s">
        <v>86</v>
      </c>
    </row>
    <row r="346" spans="2:65" s="1" customFormat="1" ht="16.5" customHeight="1">
      <c r="B346" s="31"/>
      <c r="C346" s="127" t="s">
        <v>378</v>
      </c>
      <c r="D346" s="127" t="s">
        <v>123</v>
      </c>
      <c r="E346" s="128" t="s">
        <v>379</v>
      </c>
      <c r="F346" s="129" t="s">
        <v>380</v>
      </c>
      <c r="G346" s="130" t="s">
        <v>176</v>
      </c>
      <c r="H346" s="131">
        <v>1369.3320000000001</v>
      </c>
      <c r="I346" s="132"/>
      <c r="J346" s="133">
        <f>ROUND(I346*H346,2)</f>
        <v>0</v>
      </c>
      <c r="K346" s="129" t="s">
        <v>127</v>
      </c>
      <c r="L346" s="31"/>
      <c r="M346" s="134" t="s">
        <v>1</v>
      </c>
      <c r="N346" s="135" t="s">
        <v>42</v>
      </c>
      <c r="P346" s="136">
        <f>O346*H346</f>
        <v>0</v>
      </c>
      <c r="Q346" s="136">
        <v>0</v>
      </c>
      <c r="R346" s="136">
        <f>Q346*H346</f>
        <v>0</v>
      </c>
      <c r="S346" s="136">
        <v>0</v>
      </c>
      <c r="T346" s="137">
        <f>S346*H346</f>
        <v>0</v>
      </c>
      <c r="AR346" s="138" t="s">
        <v>128</v>
      </c>
      <c r="AT346" s="138" t="s">
        <v>123</v>
      </c>
      <c r="AU346" s="138" t="s">
        <v>86</v>
      </c>
      <c r="AY346" s="16" t="s">
        <v>121</v>
      </c>
      <c r="BE346" s="139">
        <f>IF(N346="základní",J346,0)</f>
        <v>0</v>
      </c>
      <c r="BF346" s="139">
        <f>IF(N346="snížená",J346,0)</f>
        <v>0</v>
      </c>
      <c r="BG346" s="139">
        <f>IF(N346="zákl. přenesená",J346,0)</f>
        <v>0</v>
      </c>
      <c r="BH346" s="139">
        <f>IF(N346="sníž. přenesená",J346,0)</f>
        <v>0</v>
      </c>
      <c r="BI346" s="139">
        <f>IF(N346="nulová",J346,0)</f>
        <v>0</v>
      </c>
      <c r="BJ346" s="16" t="s">
        <v>84</v>
      </c>
      <c r="BK346" s="139">
        <f>ROUND(I346*H346,2)</f>
        <v>0</v>
      </c>
      <c r="BL346" s="16" t="s">
        <v>128</v>
      </c>
      <c r="BM346" s="138" t="s">
        <v>381</v>
      </c>
    </row>
    <row r="347" spans="2:65" s="1" customFormat="1">
      <c r="B347" s="31"/>
      <c r="D347" s="140" t="s">
        <v>130</v>
      </c>
      <c r="F347" s="141" t="s">
        <v>382</v>
      </c>
      <c r="I347" s="142"/>
      <c r="L347" s="31"/>
      <c r="M347" s="143"/>
      <c r="T347" s="55"/>
      <c r="AT347" s="16" t="s">
        <v>130</v>
      </c>
      <c r="AU347" s="16" t="s">
        <v>86</v>
      </c>
    </row>
    <row r="348" spans="2:65" s="13" customFormat="1">
      <c r="B348" s="150"/>
      <c r="D348" s="140" t="s">
        <v>132</v>
      </c>
      <c r="F348" s="152" t="s">
        <v>383</v>
      </c>
      <c r="H348" s="153">
        <v>1369.3320000000001</v>
      </c>
      <c r="I348" s="154"/>
      <c r="L348" s="150"/>
      <c r="M348" s="155"/>
      <c r="T348" s="156"/>
      <c r="AT348" s="151" t="s">
        <v>132</v>
      </c>
      <c r="AU348" s="151" t="s">
        <v>86</v>
      </c>
      <c r="AV348" s="13" t="s">
        <v>86</v>
      </c>
      <c r="AW348" s="13" t="s">
        <v>4</v>
      </c>
      <c r="AX348" s="13" t="s">
        <v>84</v>
      </c>
      <c r="AY348" s="151" t="s">
        <v>121</v>
      </c>
    </row>
    <row r="349" spans="2:65" s="1" customFormat="1" ht="24.2" customHeight="1">
      <c r="B349" s="31"/>
      <c r="C349" s="127" t="s">
        <v>384</v>
      </c>
      <c r="D349" s="127" t="s">
        <v>123</v>
      </c>
      <c r="E349" s="128" t="s">
        <v>385</v>
      </c>
      <c r="F349" s="129" t="s">
        <v>386</v>
      </c>
      <c r="G349" s="130" t="s">
        <v>176</v>
      </c>
      <c r="H349" s="131">
        <v>39.299999999999997</v>
      </c>
      <c r="I349" s="132"/>
      <c r="J349" s="133">
        <f>ROUND(I349*H349,2)</f>
        <v>0</v>
      </c>
      <c r="K349" s="129" t="s">
        <v>127</v>
      </c>
      <c r="L349" s="31"/>
      <c r="M349" s="134" t="s">
        <v>1</v>
      </c>
      <c r="N349" s="135" t="s">
        <v>42</v>
      </c>
      <c r="P349" s="136">
        <f>O349*H349</f>
        <v>0</v>
      </c>
      <c r="Q349" s="136">
        <v>0</v>
      </c>
      <c r="R349" s="136">
        <f>Q349*H349</f>
        <v>0</v>
      </c>
      <c r="S349" s="136">
        <v>0</v>
      </c>
      <c r="T349" s="137">
        <f>S349*H349</f>
        <v>0</v>
      </c>
      <c r="AR349" s="138" t="s">
        <v>128</v>
      </c>
      <c r="AT349" s="138" t="s">
        <v>123</v>
      </c>
      <c r="AU349" s="138" t="s">
        <v>86</v>
      </c>
      <c r="AY349" s="16" t="s">
        <v>121</v>
      </c>
      <c r="BE349" s="139">
        <f>IF(N349="základní",J349,0)</f>
        <v>0</v>
      </c>
      <c r="BF349" s="139">
        <f>IF(N349="snížená",J349,0)</f>
        <v>0</v>
      </c>
      <c r="BG349" s="139">
        <f>IF(N349="zákl. přenesená",J349,0)</f>
        <v>0</v>
      </c>
      <c r="BH349" s="139">
        <f>IF(N349="sníž. přenesená",J349,0)</f>
        <v>0</v>
      </c>
      <c r="BI349" s="139">
        <f>IF(N349="nulová",J349,0)</f>
        <v>0</v>
      </c>
      <c r="BJ349" s="16" t="s">
        <v>84</v>
      </c>
      <c r="BK349" s="139">
        <f>ROUND(I349*H349,2)</f>
        <v>0</v>
      </c>
      <c r="BL349" s="16" t="s">
        <v>128</v>
      </c>
      <c r="BM349" s="138" t="s">
        <v>387</v>
      </c>
    </row>
    <row r="350" spans="2:65" s="1" customFormat="1" ht="19.5">
      <c r="B350" s="31"/>
      <c r="D350" s="140" t="s">
        <v>130</v>
      </c>
      <c r="F350" s="141" t="s">
        <v>388</v>
      </c>
      <c r="I350" s="142"/>
      <c r="L350" s="31"/>
      <c r="M350" s="143"/>
      <c r="T350" s="55"/>
      <c r="AT350" s="16" t="s">
        <v>130</v>
      </c>
      <c r="AU350" s="16" t="s">
        <v>86</v>
      </c>
    </row>
    <row r="351" spans="2:65" s="13" customFormat="1">
      <c r="B351" s="150"/>
      <c r="D351" s="140" t="s">
        <v>132</v>
      </c>
      <c r="E351" s="151" t="s">
        <v>1</v>
      </c>
      <c r="F351" s="152" t="s">
        <v>389</v>
      </c>
      <c r="H351" s="153">
        <v>39.299999999999997</v>
      </c>
      <c r="I351" s="154"/>
      <c r="L351" s="150"/>
      <c r="M351" s="155"/>
      <c r="T351" s="156"/>
      <c r="AT351" s="151" t="s">
        <v>132</v>
      </c>
      <c r="AU351" s="151" t="s">
        <v>86</v>
      </c>
      <c r="AV351" s="13" t="s">
        <v>86</v>
      </c>
      <c r="AW351" s="13" t="s">
        <v>34</v>
      </c>
      <c r="AX351" s="13" t="s">
        <v>84</v>
      </c>
      <c r="AY351" s="151" t="s">
        <v>121</v>
      </c>
    </row>
    <row r="352" spans="2:65" s="1" customFormat="1" ht="24.2" customHeight="1">
      <c r="B352" s="31"/>
      <c r="C352" s="127" t="s">
        <v>390</v>
      </c>
      <c r="D352" s="127" t="s">
        <v>123</v>
      </c>
      <c r="E352" s="128" t="s">
        <v>391</v>
      </c>
      <c r="F352" s="129" t="s">
        <v>178</v>
      </c>
      <c r="G352" s="130" t="s">
        <v>176</v>
      </c>
      <c r="H352" s="131">
        <v>1.6519999999999999</v>
      </c>
      <c r="I352" s="132"/>
      <c r="J352" s="133">
        <f>ROUND(I352*H352,2)</f>
        <v>0</v>
      </c>
      <c r="K352" s="129" t="s">
        <v>127</v>
      </c>
      <c r="L352" s="31"/>
      <c r="M352" s="134" t="s">
        <v>1</v>
      </c>
      <c r="N352" s="135" t="s">
        <v>42</v>
      </c>
      <c r="P352" s="136">
        <f>O352*H352</f>
        <v>0</v>
      </c>
      <c r="Q352" s="136">
        <v>0</v>
      </c>
      <c r="R352" s="136">
        <f>Q352*H352</f>
        <v>0</v>
      </c>
      <c r="S352" s="136">
        <v>0</v>
      </c>
      <c r="T352" s="137">
        <f>S352*H352</f>
        <v>0</v>
      </c>
      <c r="AR352" s="138" t="s">
        <v>128</v>
      </c>
      <c r="AT352" s="138" t="s">
        <v>123</v>
      </c>
      <c r="AU352" s="138" t="s">
        <v>86</v>
      </c>
      <c r="AY352" s="16" t="s">
        <v>121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6" t="s">
        <v>84</v>
      </c>
      <c r="BK352" s="139">
        <f>ROUND(I352*H352,2)</f>
        <v>0</v>
      </c>
      <c r="BL352" s="16" t="s">
        <v>128</v>
      </c>
      <c r="BM352" s="138" t="s">
        <v>392</v>
      </c>
    </row>
    <row r="353" spans="2:65" s="1" customFormat="1" ht="19.5">
      <c r="B353" s="31"/>
      <c r="D353" s="140" t="s">
        <v>130</v>
      </c>
      <c r="F353" s="141" t="s">
        <v>178</v>
      </c>
      <c r="I353" s="142"/>
      <c r="L353" s="31"/>
      <c r="M353" s="143"/>
      <c r="T353" s="55"/>
      <c r="AT353" s="16" t="s">
        <v>130</v>
      </c>
      <c r="AU353" s="16" t="s">
        <v>86</v>
      </c>
    </row>
    <row r="354" spans="2:65" s="13" customFormat="1">
      <c r="B354" s="150"/>
      <c r="D354" s="140" t="s">
        <v>132</v>
      </c>
      <c r="E354" s="151" t="s">
        <v>1</v>
      </c>
      <c r="F354" s="152" t="s">
        <v>393</v>
      </c>
      <c r="H354" s="153">
        <v>1.6519999999999999</v>
      </c>
      <c r="I354" s="154"/>
      <c r="L354" s="150"/>
      <c r="M354" s="155"/>
      <c r="T354" s="156"/>
      <c r="AT354" s="151" t="s">
        <v>132</v>
      </c>
      <c r="AU354" s="151" t="s">
        <v>86</v>
      </c>
      <c r="AV354" s="13" t="s">
        <v>86</v>
      </c>
      <c r="AW354" s="13" t="s">
        <v>34</v>
      </c>
      <c r="AX354" s="13" t="s">
        <v>84</v>
      </c>
      <c r="AY354" s="151" t="s">
        <v>121</v>
      </c>
    </row>
    <row r="355" spans="2:65" s="1" customFormat="1" ht="24.2" customHeight="1">
      <c r="B355" s="31"/>
      <c r="C355" s="127" t="s">
        <v>394</v>
      </c>
      <c r="D355" s="127" t="s">
        <v>123</v>
      </c>
      <c r="E355" s="128" t="s">
        <v>395</v>
      </c>
      <c r="F355" s="129" t="s">
        <v>396</v>
      </c>
      <c r="G355" s="130" t="s">
        <v>176</v>
      </c>
      <c r="H355" s="131">
        <v>111.196</v>
      </c>
      <c r="I355" s="132"/>
      <c r="J355" s="133">
        <f>ROUND(I355*H355,2)</f>
        <v>0</v>
      </c>
      <c r="K355" s="129" t="s">
        <v>127</v>
      </c>
      <c r="L355" s="31"/>
      <c r="M355" s="134" t="s">
        <v>1</v>
      </c>
      <c r="N355" s="135" t="s">
        <v>42</v>
      </c>
      <c r="P355" s="136">
        <f>O355*H355</f>
        <v>0</v>
      </c>
      <c r="Q355" s="136">
        <v>0</v>
      </c>
      <c r="R355" s="136">
        <f>Q355*H355</f>
        <v>0</v>
      </c>
      <c r="S355" s="136">
        <v>0</v>
      </c>
      <c r="T355" s="137">
        <f>S355*H355</f>
        <v>0</v>
      </c>
      <c r="AR355" s="138" t="s">
        <v>128</v>
      </c>
      <c r="AT355" s="138" t="s">
        <v>123</v>
      </c>
      <c r="AU355" s="138" t="s">
        <v>86</v>
      </c>
      <c r="AY355" s="16" t="s">
        <v>121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6" t="s">
        <v>84</v>
      </c>
      <c r="BK355" s="139">
        <f>ROUND(I355*H355,2)</f>
        <v>0</v>
      </c>
      <c r="BL355" s="16" t="s">
        <v>128</v>
      </c>
      <c r="BM355" s="138" t="s">
        <v>397</v>
      </c>
    </row>
    <row r="356" spans="2:65" s="1" customFormat="1" ht="19.5">
      <c r="B356" s="31"/>
      <c r="D356" s="140" t="s">
        <v>130</v>
      </c>
      <c r="F356" s="141" t="s">
        <v>396</v>
      </c>
      <c r="I356" s="142"/>
      <c r="L356" s="31"/>
      <c r="M356" s="143"/>
      <c r="T356" s="55"/>
      <c r="AT356" s="16" t="s">
        <v>130</v>
      </c>
      <c r="AU356" s="16" t="s">
        <v>86</v>
      </c>
    </row>
    <row r="357" spans="2:65" s="13" customFormat="1">
      <c r="B357" s="150"/>
      <c r="D357" s="140" t="s">
        <v>132</v>
      </c>
      <c r="E357" s="151" t="s">
        <v>1</v>
      </c>
      <c r="F357" s="152" t="s">
        <v>398</v>
      </c>
      <c r="H357" s="153">
        <v>111.196</v>
      </c>
      <c r="I357" s="154"/>
      <c r="L357" s="150"/>
      <c r="M357" s="155"/>
      <c r="T357" s="156"/>
      <c r="AT357" s="151" t="s">
        <v>132</v>
      </c>
      <c r="AU357" s="151" t="s">
        <v>86</v>
      </c>
      <c r="AV357" s="13" t="s">
        <v>86</v>
      </c>
      <c r="AW357" s="13" t="s">
        <v>34</v>
      </c>
      <c r="AX357" s="13" t="s">
        <v>84</v>
      </c>
      <c r="AY357" s="151" t="s">
        <v>121</v>
      </c>
    </row>
    <row r="358" spans="2:65" s="11" customFormat="1" ht="22.9" customHeight="1">
      <c r="B358" s="115"/>
      <c r="D358" s="116" t="s">
        <v>76</v>
      </c>
      <c r="E358" s="125" t="s">
        <v>399</v>
      </c>
      <c r="F358" s="125" t="s">
        <v>400</v>
      </c>
      <c r="I358" s="118"/>
      <c r="J358" s="126">
        <f>BK358</f>
        <v>0</v>
      </c>
      <c r="L358" s="115"/>
      <c r="M358" s="120"/>
      <c r="P358" s="121">
        <f>SUM(P359:P360)</f>
        <v>0</v>
      </c>
      <c r="R358" s="121">
        <f>SUM(R359:R360)</f>
        <v>0</v>
      </c>
      <c r="T358" s="122">
        <f>SUM(T359:T360)</f>
        <v>0</v>
      </c>
      <c r="AR358" s="116" t="s">
        <v>84</v>
      </c>
      <c r="AT358" s="123" t="s">
        <v>76</v>
      </c>
      <c r="AU358" s="123" t="s">
        <v>84</v>
      </c>
      <c r="AY358" s="116" t="s">
        <v>121</v>
      </c>
      <c r="BK358" s="124">
        <f>SUM(BK359:BK360)</f>
        <v>0</v>
      </c>
    </row>
    <row r="359" spans="2:65" s="1" customFormat="1" ht="21.75" customHeight="1">
      <c r="B359" s="31"/>
      <c r="C359" s="127" t="s">
        <v>401</v>
      </c>
      <c r="D359" s="127" t="s">
        <v>123</v>
      </c>
      <c r="E359" s="128" t="s">
        <v>402</v>
      </c>
      <c r="F359" s="129" t="s">
        <v>403</v>
      </c>
      <c r="G359" s="130" t="s">
        <v>176</v>
      </c>
      <c r="H359" s="131">
        <v>54.502000000000002</v>
      </c>
      <c r="I359" s="132"/>
      <c r="J359" s="133">
        <f>ROUND(I359*H359,2)</f>
        <v>0</v>
      </c>
      <c r="K359" s="129" t="s">
        <v>127</v>
      </c>
      <c r="L359" s="31"/>
      <c r="M359" s="134" t="s">
        <v>1</v>
      </c>
      <c r="N359" s="135" t="s">
        <v>42</v>
      </c>
      <c r="P359" s="136">
        <f>O359*H359</f>
        <v>0</v>
      </c>
      <c r="Q359" s="136">
        <v>0</v>
      </c>
      <c r="R359" s="136">
        <f>Q359*H359</f>
        <v>0</v>
      </c>
      <c r="S359" s="136">
        <v>0</v>
      </c>
      <c r="T359" s="137">
        <f>S359*H359</f>
        <v>0</v>
      </c>
      <c r="AR359" s="138" t="s">
        <v>128</v>
      </c>
      <c r="AT359" s="138" t="s">
        <v>123</v>
      </c>
      <c r="AU359" s="138" t="s">
        <v>86</v>
      </c>
      <c r="AY359" s="16" t="s">
        <v>121</v>
      </c>
      <c r="BE359" s="139">
        <f>IF(N359="základní",J359,0)</f>
        <v>0</v>
      </c>
      <c r="BF359" s="139">
        <f>IF(N359="snížená",J359,0)</f>
        <v>0</v>
      </c>
      <c r="BG359" s="139">
        <f>IF(N359="zákl. přenesená",J359,0)</f>
        <v>0</v>
      </c>
      <c r="BH359" s="139">
        <f>IF(N359="sníž. přenesená",J359,0)</f>
        <v>0</v>
      </c>
      <c r="BI359" s="139">
        <f>IF(N359="nulová",J359,0)</f>
        <v>0</v>
      </c>
      <c r="BJ359" s="16" t="s">
        <v>84</v>
      </c>
      <c r="BK359" s="139">
        <f>ROUND(I359*H359,2)</f>
        <v>0</v>
      </c>
      <c r="BL359" s="16" t="s">
        <v>128</v>
      </c>
      <c r="BM359" s="138" t="s">
        <v>404</v>
      </c>
    </row>
    <row r="360" spans="2:65" s="1" customFormat="1" ht="19.5">
      <c r="B360" s="31"/>
      <c r="D360" s="140" t="s">
        <v>130</v>
      </c>
      <c r="F360" s="141" t="s">
        <v>405</v>
      </c>
      <c r="I360" s="142"/>
      <c r="L360" s="31"/>
      <c r="M360" s="143"/>
      <c r="T360" s="55"/>
      <c r="AT360" s="16" t="s">
        <v>130</v>
      </c>
      <c r="AU360" s="16" t="s">
        <v>86</v>
      </c>
    </row>
    <row r="361" spans="2:65" s="11" customFormat="1" ht="25.9" customHeight="1">
      <c r="B361" s="115"/>
      <c r="D361" s="116" t="s">
        <v>76</v>
      </c>
      <c r="E361" s="117" t="s">
        <v>406</v>
      </c>
      <c r="F361" s="117" t="s">
        <v>407</v>
      </c>
      <c r="I361" s="118"/>
      <c r="J361" s="119">
        <f>BK361</f>
        <v>0</v>
      </c>
      <c r="L361" s="115"/>
      <c r="M361" s="120"/>
      <c r="P361" s="121">
        <f>P362+P370</f>
        <v>0</v>
      </c>
      <c r="R361" s="121">
        <f>R362+R370</f>
        <v>0</v>
      </c>
      <c r="T361" s="122">
        <f>T362+T370</f>
        <v>0</v>
      </c>
      <c r="AR361" s="116" t="s">
        <v>157</v>
      </c>
      <c r="AT361" s="123" t="s">
        <v>76</v>
      </c>
      <c r="AU361" s="123" t="s">
        <v>77</v>
      </c>
      <c r="AY361" s="116" t="s">
        <v>121</v>
      </c>
      <c r="BK361" s="124">
        <f>BK362+BK370</f>
        <v>0</v>
      </c>
    </row>
    <row r="362" spans="2:65" s="11" customFormat="1" ht="22.9" customHeight="1">
      <c r="B362" s="115"/>
      <c r="D362" s="116" t="s">
        <v>76</v>
      </c>
      <c r="E362" s="125" t="s">
        <v>408</v>
      </c>
      <c r="F362" s="125" t="s">
        <v>409</v>
      </c>
      <c r="I362" s="118"/>
      <c r="J362" s="126">
        <f>BK362</f>
        <v>0</v>
      </c>
      <c r="L362" s="115"/>
      <c r="M362" s="120"/>
      <c r="P362" s="121">
        <f>SUM(P363:P369)</f>
        <v>0</v>
      </c>
      <c r="R362" s="121">
        <f>SUM(R363:R369)</f>
        <v>0</v>
      </c>
      <c r="T362" s="122">
        <f>SUM(T363:T369)</f>
        <v>0</v>
      </c>
      <c r="AR362" s="116" t="s">
        <v>157</v>
      </c>
      <c r="AT362" s="123" t="s">
        <v>76</v>
      </c>
      <c r="AU362" s="123" t="s">
        <v>84</v>
      </c>
      <c r="AY362" s="116" t="s">
        <v>121</v>
      </c>
      <c r="BK362" s="124">
        <f>SUM(BK363:BK369)</f>
        <v>0</v>
      </c>
    </row>
    <row r="363" spans="2:65" s="1" customFormat="1" ht="16.5" customHeight="1">
      <c r="B363" s="31"/>
      <c r="C363" s="127" t="s">
        <v>410</v>
      </c>
      <c r="D363" s="127" t="s">
        <v>123</v>
      </c>
      <c r="E363" s="128" t="s">
        <v>411</v>
      </c>
      <c r="F363" s="129" t="s">
        <v>412</v>
      </c>
      <c r="G363" s="130" t="s">
        <v>261</v>
      </c>
      <c r="H363" s="131">
        <v>1</v>
      </c>
      <c r="I363" s="132"/>
      <c r="J363" s="133">
        <f>ROUND(I363*H363,2)</f>
        <v>0</v>
      </c>
      <c r="K363" s="129" t="s">
        <v>127</v>
      </c>
      <c r="L363" s="31"/>
      <c r="M363" s="134" t="s">
        <v>1</v>
      </c>
      <c r="N363" s="135" t="s">
        <v>42</v>
      </c>
      <c r="P363" s="136">
        <f>O363*H363</f>
        <v>0</v>
      </c>
      <c r="Q363" s="136">
        <v>0</v>
      </c>
      <c r="R363" s="136">
        <f>Q363*H363</f>
        <v>0</v>
      </c>
      <c r="S363" s="136">
        <v>0</v>
      </c>
      <c r="T363" s="137">
        <f>S363*H363</f>
        <v>0</v>
      </c>
      <c r="AR363" s="138" t="s">
        <v>413</v>
      </c>
      <c r="AT363" s="138" t="s">
        <v>123</v>
      </c>
      <c r="AU363" s="138" t="s">
        <v>86</v>
      </c>
      <c r="AY363" s="16" t="s">
        <v>121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6" t="s">
        <v>84</v>
      </c>
      <c r="BK363" s="139">
        <f>ROUND(I363*H363,2)</f>
        <v>0</v>
      </c>
      <c r="BL363" s="16" t="s">
        <v>413</v>
      </c>
      <c r="BM363" s="138" t="s">
        <v>414</v>
      </c>
    </row>
    <row r="364" spans="2:65" s="1" customFormat="1">
      <c r="B364" s="31"/>
      <c r="D364" s="140" t="s">
        <v>130</v>
      </c>
      <c r="F364" s="141" t="s">
        <v>412</v>
      </c>
      <c r="I364" s="142"/>
      <c r="L364" s="31"/>
      <c r="M364" s="143"/>
      <c r="T364" s="55"/>
      <c r="AT364" s="16" t="s">
        <v>130</v>
      </c>
      <c r="AU364" s="16" t="s">
        <v>86</v>
      </c>
    </row>
    <row r="365" spans="2:65" s="13" customFormat="1">
      <c r="B365" s="150"/>
      <c r="D365" s="140" t="s">
        <v>132</v>
      </c>
      <c r="E365" s="151" t="s">
        <v>1</v>
      </c>
      <c r="F365" s="152" t="s">
        <v>84</v>
      </c>
      <c r="H365" s="153">
        <v>1</v>
      </c>
      <c r="I365" s="154"/>
      <c r="L365" s="150"/>
      <c r="M365" s="155"/>
      <c r="T365" s="156"/>
      <c r="AT365" s="151" t="s">
        <v>132</v>
      </c>
      <c r="AU365" s="151" t="s">
        <v>86</v>
      </c>
      <c r="AV365" s="13" t="s">
        <v>86</v>
      </c>
      <c r="AW365" s="13" t="s">
        <v>34</v>
      </c>
      <c r="AX365" s="13" t="s">
        <v>84</v>
      </c>
      <c r="AY365" s="151" t="s">
        <v>121</v>
      </c>
    </row>
    <row r="366" spans="2:65" s="1" customFormat="1" ht="16.5" customHeight="1">
      <c r="B366" s="31"/>
      <c r="C366" s="127" t="s">
        <v>415</v>
      </c>
      <c r="D366" s="127" t="s">
        <v>123</v>
      </c>
      <c r="E366" s="128" t="s">
        <v>416</v>
      </c>
      <c r="F366" s="129" t="s">
        <v>417</v>
      </c>
      <c r="G366" s="130" t="s">
        <v>261</v>
      </c>
      <c r="H366" s="131">
        <v>1</v>
      </c>
      <c r="I366" s="132"/>
      <c r="J366" s="133">
        <f>ROUND(I366*H366,2)</f>
        <v>0</v>
      </c>
      <c r="K366" s="129" t="s">
        <v>127</v>
      </c>
      <c r="L366" s="31"/>
      <c r="M366" s="134" t="s">
        <v>1</v>
      </c>
      <c r="N366" s="135" t="s">
        <v>42</v>
      </c>
      <c r="P366" s="136">
        <f>O366*H366</f>
        <v>0</v>
      </c>
      <c r="Q366" s="136">
        <v>0</v>
      </c>
      <c r="R366" s="136">
        <f>Q366*H366</f>
        <v>0</v>
      </c>
      <c r="S366" s="136">
        <v>0</v>
      </c>
      <c r="T366" s="137">
        <f>S366*H366</f>
        <v>0</v>
      </c>
      <c r="AR366" s="138" t="s">
        <v>413</v>
      </c>
      <c r="AT366" s="138" t="s">
        <v>123</v>
      </c>
      <c r="AU366" s="138" t="s">
        <v>86</v>
      </c>
      <c r="AY366" s="16" t="s">
        <v>121</v>
      </c>
      <c r="BE366" s="139">
        <f>IF(N366="základní",J366,0)</f>
        <v>0</v>
      </c>
      <c r="BF366" s="139">
        <f>IF(N366="snížená",J366,0)</f>
        <v>0</v>
      </c>
      <c r="BG366" s="139">
        <f>IF(N366="zákl. přenesená",J366,0)</f>
        <v>0</v>
      </c>
      <c r="BH366" s="139">
        <f>IF(N366="sníž. přenesená",J366,0)</f>
        <v>0</v>
      </c>
      <c r="BI366" s="139">
        <f>IF(N366="nulová",J366,0)</f>
        <v>0</v>
      </c>
      <c r="BJ366" s="16" t="s">
        <v>84</v>
      </c>
      <c r="BK366" s="139">
        <f>ROUND(I366*H366,2)</f>
        <v>0</v>
      </c>
      <c r="BL366" s="16" t="s">
        <v>413</v>
      </c>
      <c r="BM366" s="138" t="s">
        <v>418</v>
      </c>
    </row>
    <row r="367" spans="2:65" s="1" customFormat="1">
      <c r="B367" s="31"/>
      <c r="D367" s="140" t="s">
        <v>130</v>
      </c>
      <c r="F367" s="141" t="s">
        <v>417</v>
      </c>
      <c r="I367" s="142"/>
      <c r="L367" s="31"/>
      <c r="M367" s="143"/>
      <c r="T367" s="55"/>
      <c r="AT367" s="16" t="s">
        <v>130</v>
      </c>
      <c r="AU367" s="16" t="s">
        <v>86</v>
      </c>
    </row>
    <row r="368" spans="2:65" s="12" customFormat="1">
      <c r="B368" s="144"/>
      <c r="D368" s="140" t="s">
        <v>132</v>
      </c>
      <c r="E368" s="145" t="s">
        <v>1</v>
      </c>
      <c r="F368" s="146" t="s">
        <v>419</v>
      </c>
      <c r="H368" s="145" t="s">
        <v>1</v>
      </c>
      <c r="I368" s="147"/>
      <c r="L368" s="144"/>
      <c r="M368" s="148"/>
      <c r="T368" s="149"/>
      <c r="AT368" s="145" t="s">
        <v>132</v>
      </c>
      <c r="AU368" s="145" t="s">
        <v>86</v>
      </c>
      <c r="AV368" s="12" t="s">
        <v>84</v>
      </c>
      <c r="AW368" s="12" t="s">
        <v>34</v>
      </c>
      <c r="AX368" s="12" t="s">
        <v>77</v>
      </c>
      <c r="AY368" s="145" t="s">
        <v>121</v>
      </c>
    </row>
    <row r="369" spans="2:65" s="13" customFormat="1">
      <c r="B369" s="150"/>
      <c r="D369" s="140" t="s">
        <v>132</v>
      </c>
      <c r="E369" s="151" t="s">
        <v>1</v>
      </c>
      <c r="F369" s="152" t="s">
        <v>84</v>
      </c>
      <c r="H369" s="153">
        <v>1</v>
      </c>
      <c r="I369" s="154"/>
      <c r="L369" s="150"/>
      <c r="M369" s="155"/>
      <c r="T369" s="156"/>
      <c r="AT369" s="151" t="s">
        <v>132</v>
      </c>
      <c r="AU369" s="151" t="s">
        <v>86</v>
      </c>
      <c r="AV369" s="13" t="s">
        <v>86</v>
      </c>
      <c r="AW369" s="13" t="s">
        <v>34</v>
      </c>
      <c r="AX369" s="13" t="s">
        <v>84</v>
      </c>
      <c r="AY369" s="151" t="s">
        <v>121</v>
      </c>
    </row>
    <row r="370" spans="2:65" s="11" customFormat="1" ht="22.9" customHeight="1">
      <c r="B370" s="115"/>
      <c r="D370" s="116" t="s">
        <v>76</v>
      </c>
      <c r="E370" s="125" t="s">
        <v>420</v>
      </c>
      <c r="F370" s="125" t="s">
        <v>421</v>
      </c>
      <c r="I370" s="118"/>
      <c r="J370" s="126">
        <f>BK370</f>
        <v>0</v>
      </c>
      <c r="L370" s="115"/>
      <c r="M370" s="120"/>
      <c r="P370" s="121">
        <f>SUM(P371:P377)</f>
        <v>0</v>
      </c>
      <c r="R370" s="121">
        <f>SUM(R371:R377)</f>
        <v>0</v>
      </c>
      <c r="T370" s="122">
        <f>SUM(T371:T377)</f>
        <v>0</v>
      </c>
      <c r="AR370" s="116" t="s">
        <v>157</v>
      </c>
      <c r="AT370" s="123" t="s">
        <v>76</v>
      </c>
      <c r="AU370" s="123" t="s">
        <v>84</v>
      </c>
      <c r="AY370" s="116" t="s">
        <v>121</v>
      </c>
      <c r="BK370" s="124">
        <f>SUM(BK371:BK377)</f>
        <v>0</v>
      </c>
    </row>
    <row r="371" spans="2:65" s="1" customFormat="1" ht="16.5" customHeight="1">
      <c r="B371" s="31"/>
      <c r="C371" s="127" t="s">
        <v>422</v>
      </c>
      <c r="D371" s="127" t="s">
        <v>123</v>
      </c>
      <c r="E371" s="128" t="s">
        <v>423</v>
      </c>
      <c r="F371" s="129" t="s">
        <v>421</v>
      </c>
      <c r="G371" s="130" t="s">
        <v>261</v>
      </c>
      <c r="H371" s="131">
        <v>1</v>
      </c>
      <c r="I371" s="132"/>
      <c r="J371" s="133">
        <f>ROUND(I371*H371,2)</f>
        <v>0</v>
      </c>
      <c r="K371" s="129" t="s">
        <v>127</v>
      </c>
      <c r="L371" s="31"/>
      <c r="M371" s="134" t="s">
        <v>1</v>
      </c>
      <c r="N371" s="135" t="s">
        <v>42</v>
      </c>
      <c r="P371" s="136">
        <f>O371*H371</f>
        <v>0</v>
      </c>
      <c r="Q371" s="136">
        <v>0</v>
      </c>
      <c r="R371" s="136">
        <f>Q371*H371</f>
        <v>0</v>
      </c>
      <c r="S371" s="136">
        <v>0</v>
      </c>
      <c r="T371" s="137">
        <f>S371*H371</f>
        <v>0</v>
      </c>
      <c r="AR371" s="138" t="s">
        <v>413</v>
      </c>
      <c r="AT371" s="138" t="s">
        <v>123</v>
      </c>
      <c r="AU371" s="138" t="s">
        <v>86</v>
      </c>
      <c r="AY371" s="16" t="s">
        <v>121</v>
      </c>
      <c r="BE371" s="139">
        <f>IF(N371="základní",J371,0)</f>
        <v>0</v>
      </c>
      <c r="BF371" s="139">
        <f>IF(N371="snížená",J371,0)</f>
        <v>0</v>
      </c>
      <c r="BG371" s="139">
        <f>IF(N371="zákl. přenesená",J371,0)</f>
        <v>0</v>
      </c>
      <c r="BH371" s="139">
        <f>IF(N371="sníž. přenesená",J371,0)</f>
        <v>0</v>
      </c>
      <c r="BI371" s="139">
        <f>IF(N371="nulová",J371,0)</f>
        <v>0</v>
      </c>
      <c r="BJ371" s="16" t="s">
        <v>84</v>
      </c>
      <c r="BK371" s="139">
        <f>ROUND(I371*H371,2)</f>
        <v>0</v>
      </c>
      <c r="BL371" s="16" t="s">
        <v>413</v>
      </c>
      <c r="BM371" s="138" t="s">
        <v>424</v>
      </c>
    </row>
    <row r="372" spans="2:65" s="1" customFormat="1">
      <c r="B372" s="31"/>
      <c r="D372" s="140" t="s">
        <v>130</v>
      </c>
      <c r="F372" s="141" t="s">
        <v>421</v>
      </c>
      <c r="I372" s="142"/>
      <c r="L372" s="31"/>
      <c r="M372" s="143"/>
      <c r="T372" s="55"/>
      <c r="AT372" s="16" t="s">
        <v>130</v>
      </c>
      <c r="AU372" s="16" t="s">
        <v>86</v>
      </c>
    </row>
    <row r="373" spans="2:65" s="13" customFormat="1">
      <c r="B373" s="150"/>
      <c r="D373" s="140" t="s">
        <v>132</v>
      </c>
      <c r="E373" s="151" t="s">
        <v>1</v>
      </c>
      <c r="F373" s="152" t="s">
        <v>84</v>
      </c>
      <c r="H373" s="153">
        <v>1</v>
      </c>
      <c r="I373" s="154"/>
      <c r="L373" s="150"/>
      <c r="M373" s="155"/>
      <c r="T373" s="156"/>
      <c r="AT373" s="151" t="s">
        <v>132</v>
      </c>
      <c r="AU373" s="151" t="s">
        <v>86</v>
      </c>
      <c r="AV373" s="13" t="s">
        <v>86</v>
      </c>
      <c r="AW373" s="13" t="s">
        <v>34</v>
      </c>
      <c r="AX373" s="13" t="s">
        <v>84</v>
      </c>
      <c r="AY373" s="151" t="s">
        <v>121</v>
      </c>
    </row>
    <row r="374" spans="2:65" s="1" customFormat="1" ht="16.5" customHeight="1">
      <c r="B374" s="31"/>
      <c r="C374" s="127" t="s">
        <v>425</v>
      </c>
      <c r="D374" s="127" t="s">
        <v>123</v>
      </c>
      <c r="E374" s="128" t="s">
        <v>426</v>
      </c>
      <c r="F374" s="129" t="s">
        <v>427</v>
      </c>
      <c r="G374" s="130" t="s">
        <v>261</v>
      </c>
      <c r="H374" s="131">
        <v>1</v>
      </c>
      <c r="I374" s="132"/>
      <c r="J374" s="133">
        <f>ROUND(I374*H374,2)</f>
        <v>0</v>
      </c>
      <c r="K374" s="129" t="s">
        <v>127</v>
      </c>
      <c r="L374" s="31"/>
      <c r="M374" s="134" t="s">
        <v>1</v>
      </c>
      <c r="N374" s="135" t="s">
        <v>42</v>
      </c>
      <c r="P374" s="136">
        <f>O374*H374</f>
        <v>0</v>
      </c>
      <c r="Q374" s="136">
        <v>0</v>
      </c>
      <c r="R374" s="136">
        <f>Q374*H374</f>
        <v>0</v>
      </c>
      <c r="S374" s="136">
        <v>0</v>
      </c>
      <c r="T374" s="137">
        <f>S374*H374</f>
        <v>0</v>
      </c>
      <c r="AR374" s="138" t="s">
        <v>413</v>
      </c>
      <c r="AT374" s="138" t="s">
        <v>123</v>
      </c>
      <c r="AU374" s="138" t="s">
        <v>86</v>
      </c>
      <c r="AY374" s="16" t="s">
        <v>121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6" t="s">
        <v>84</v>
      </c>
      <c r="BK374" s="139">
        <f>ROUND(I374*H374,2)</f>
        <v>0</v>
      </c>
      <c r="BL374" s="16" t="s">
        <v>413</v>
      </c>
      <c r="BM374" s="138" t="s">
        <v>428</v>
      </c>
    </row>
    <row r="375" spans="2:65" s="1" customFormat="1">
      <c r="B375" s="31"/>
      <c r="D375" s="140" t="s">
        <v>130</v>
      </c>
      <c r="F375" s="141" t="s">
        <v>427</v>
      </c>
      <c r="I375" s="142"/>
      <c r="L375" s="31"/>
      <c r="M375" s="143"/>
      <c r="T375" s="55"/>
      <c r="AT375" s="16" t="s">
        <v>130</v>
      </c>
      <c r="AU375" s="16" t="s">
        <v>86</v>
      </c>
    </row>
    <row r="376" spans="2:65" s="12" customFormat="1">
      <c r="B376" s="144"/>
      <c r="D376" s="140" t="s">
        <v>132</v>
      </c>
      <c r="E376" s="145" t="s">
        <v>1</v>
      </c>
      <c r="F376" s="146" t="s">
        <v>429</v>
      </c>
      <c r="H376" s="145" t="s">
        <v>1</v>
      </c>
      <c r="I376" s="147"/>
      <c r="L376" s="144"/>
      <c r="M376" s="148"/>
      <c r="T376" s="149"/>
      <c r="AT376" s="145" t="s">
        <v>132</v>
      </c>
      <c r="AU376" s="145" t="s">
        <v>86</v>
      </c>
      <c r="AV376" s="12" t="s">
        <v>84</v>
      </c>
      <c r="AW376" s="12" t="s">
        <v>34</v>
      </c>
      <c r="AX376" s="12" t="s">
        <v>77</v>
      </c>
      <c r="AY376" s="145" t="s">
        <v>121</v>
      </c>
    </row>
    <row r="377" spans="2:65" s="13" customFormat="1">
      <c r="B377" s="150"/>
      <c r="D377" s="140" t="s">
        <v>132</v>
      </c>
      <c r="E377" s="151" t="s">
        <v>1</v>
      </c>
      <c r="F377" s="152" t="s">
        <v>84</v>
      </c>
      <c r="H377" s="153">
        <v>1</v>
      </c>
      <c r="I377" s="154"/>
      <c r="L377" s="150"/>
      <c r="M377" s="174"/>
      <c r="N377" s="175"/>
      <c r="O377" s="175"/>
      <c r="P377" s="175"/>
      <c r="Q377" s="175"/>
      <c r="R377" s="175"/>
      <c r="S377" s="175"/>
      <c r="T377" s="176"/>
      <c r="AT377" s="151" t="s">
        <v>132</v>
      </c>
      <c r="AU377" s="151" t="s">
        <v>86</v>
      </c>
      <c r="AV377" s="13" t="s">
        <v>86</v>
      </c>
      <c r="AW377" s="13" t="s">
        <v>34</v>
      </c>
      <c r="AX377" s="13" t="s">
        <v>84</v>
      </c>
      <c r="AY377" s="151" t="s">
        <v>121</v>
      </c>
    </row>
    <row r="378" spans="2:65" s="1" customFormat="1" ht="6.95" customHeight="1">
      <c r="B378" s="43"/>
      <c r="C378" s="44"/>
      <c r="D378" s="44"/>
      <c r="E378" s="44"/>
      <c r="F378" s="44"/>
      <c r="G378" s="44"/>
      <c r="H378" s="44"/>
      <c r="I378" s="44"/>
      <c r="J378" s="44"/>
      <c r="K378" s="44"/>
      <c r="L378" s="31"/>
    </row>
  </sheetData>
  <sheetProtection algorithmName="SHA-512" hashValue="S2XnSssfar9muRbeFmf2RY6VVInSwOary0LutogsgG4R8AIl8SGGaUW0pQ0zUB4hTyK4FSUmNxz3a6UYdL8h1A==" saltValue="HFJ7PMuQatBZ9+W0+ae+bpVm5xkNPabLjDbhQQrjTEkVSjLD7r2dunj6V403pP7nnGX8gEO8eJ0Usfgd0jh5Ng==" spinCount="100000" sheet="1" objects="1" scenarios="1" formatColumns="0" formatRows="0" autoFilter="0"/>
  <autoFilter ref="C126:K377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24006 - SO.01 - Parkoviště</vt:lpstr>
      <vt:lpstr>'24006 - SO.01 - Parkoviště'!Názvy_tisku</vt:lpstr>
      <vt:lpstr>'Rekapitulace stavby'!Názvy_tisku</vt:lpstr>
      <vt:lpstr>'24006 - SO.01 - Parkoviště'!Oblast_tisku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DESKTOP-JJA4DNO\MESSOR COMPANY</dc:creator>
  <cp:lastModifiedBy>Krejcarova Eva</cp:lastModifiedBy>
  <dcterms:created xsi:type="dcterms:W3CDTF">2024-02-20T05:44:45Z</dcterms:created>
  <dcterms:modified xsi:type="dcterms:W3CDTF">2024-02-29T10:12:00Z</dcterms:modified>
</cp:coreProperties>
</file>