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Z_ZZVZ, VZMR\VZ_2024\VZ dle zák.134_2016\Obnova lávek přes Poustevnický potok v ul. Seifertova (ev. č. 1, 35 a 36)\"/>
    </mc:Choice>
  </mc:AlternateContent>
  <xr:revisionPtr revIDLastSave="0" documentId="14_{CA4FBC9C-78FD-4085-B6DA-46FA8DB3814A}" xr6:coauthVersionLast="47" xr6:coauthVersionMax="47" xr10:uidLastSave="{00000000-0000-0000-0000-000000000000}"/>
  <bookViews>
    <workbookView xWindow="28680" yWindow="-120" windowWidth="29040" windowHeight="15840" xr2:uid="{824D60C3-CA83-4454-A31C-A9FC5F8D0F1D}"/>
  </bookViews>
  <sheets>
    <sheet name="Rekapitulace stavby" sheetId="1" r:id="rId1"/>
    <sheet name="Lávka 01 - K1908 Stavební..." sheetId="2" r:id="rId2"/>
    <sheet name="Lávka 35 - K1908 Stavební..." sheetId="5" r:id="rId3"/>
    <sheet name="Lávka 36 - K1908 Stavební..." sheetId="3" r:id="rId4"/>
    <sheet name="Seznam figur" sheetId="6" r:id="rId5"/>
  </sheets>
  <definedNames>
    <definedName name="_xlnm.Print_Area" localSheetId="1">'Lávka 01 - K1908 Stavební...'!$C$4:$K$310</definedName>
    <definedName name="_xlnm.Print_Area" localSheetId="2">'Lávka 35 - K1908 Stavební...'!$C$4:$K$307</definedName>
    <definedName name="_xlnm.Print_Area" localSheetId="3">'Lávka 36 - K1908 Stavební...'!$B$3:$K$307</definedName>
    <definedName name="_xlnm.Print_Area" localSheetId="0">'Rekapitulace stavby'!$B$3:$AP$99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306" i="3" l="1"/>
  <c r="BI306" i="3"/>
  <c r="BH306" i="3"/>
  <c r="BG306" i="3"/>
  <c r="BF306" i="3"/>
  <c r="T306" i="3"/>
  <c r="R306" i="3"/>
  <c r="P306" i="3"/>
  <c r="J306" i="3"/>
  <c r="BE306" i="3" s="1"/>
  <c r="BK304" i="3"/>
  <c r="BI304" i="3"/>
  <c r="BH304" i="3"/>
  <c r="BG304" i="3"/>
  <c r="BF304" i="3"/>
  <c r="T304" i="3"/>
  <c r="R304" i="3"/>
  <c r="P304" i="3"/>
  <c r="J304" i="3"/>
  <c r="BE304" i="3" s="1"/>
  <c r="BK302" i="3"/>
  <c r="BI302" i="3"/>
  <c r="BH302" i="3"/>
  <c r="BG302" i="3"/>
  <c r="BF302" i="3"/>
  <c r="T302" i="3"/>
  <c r="R302" i="3"/>
  <c r="P302" i="3"/>
  <c r="J302" i="3"/>
  <c r="BE302" i="3" s="1"/>
  <c r="BK301" i="3"/>
  <c r="BI301" i="3"/>
  <c r="BH301" i="3"/>
  <c r="BG301" i="3"/>
  <c r="BF301" i="3"/>
  <c r="T301" i="3"/>
  <c r="R301" i="3"/>
  <c r="P301" i="3"/>
  <c r="J301" i="3"/>
  <c r="BE301" i="3" s="1"/>
  <c r="BK299" i="3"/>
  <c r="BI299" i="3"/>
  <c r="BH299" i="3"/>
  <c r="BG299" i="3"/>
  <c r="BF299" i="3"/>
  <c r="T299" i="3"/>
  <c r="R299" i="3"/>
  <c r="P299" i="3"/>
  <c r="J299" i="3"/>
  <c r="BE299" i="3" s="1"/>
  <c r="BK298" i="3"/>
  <c r="BI298" i="3"/>
  <c r="BH298" i="3"/>
  <c r="BG298" i="3"/>
  <c r="BF298" i="3"/>
  <c r="T298" i="3"/>
  <c r="R298" i="3"/>
  <c r="P298" i="3"/>
  <c r="J298" i="3"/>
  <c r="BE298" i="3" s="1"/>
  <c r="BK297" i="3"/>
  <c r="BI297" i="3"/>
  <c r="BH297" i="3"/>
  <c r="BG297" i="3"/>
  <c r="BF297" i="3"/>
  <c r="T297" i="3"/>
  <c r="R297" i="3"/>
  <c r="P297" i="3"/>
  <c r="J297" i="3"/>
  <c r="BE297" i="3" s="1"/>
  <c r="BK296" i="3"/>
  <c r="BI296" i="3"/>
  <c r="BH296" i="3"/>
  <c r="BG296" i="3"/>
  <c r="BF296" i="3"/>
  <c r="T296" i="3"/>
  <c r="R296" i="3"/>
  <c r="P296" i="3"/>
  <c r="J296" i="3"/>
  <c r="BE296" i="3" s="1"/>
  <c r="BK295" i="3"/>
  <c r="BI295" i="3"/>
  <c r="BH295" i="3"/>
  <c r="BG295" i="3"/>
  <c r="BF295" i="3"/>
  <c r="T295" i="3"/>
  <c r="R295" i="3"/>
  <c r="P295" i="3"/>
  <c r="J295" i="3"/>
  <c r="BE295" i="3" s="1"/>
  <c r="BK294" i="3"/>
  <c r="BI294" i="3"/>
  <c r="BH294" i="3"/>
  <c r="BG294" i="3"/>
  <c r="BF294" i="3"/>
  <c r="T294" i="3"/>
  <c r="R294" i="3"/>
  <c r="P294" i="3"/>
  <c r="J294" i="3"/>
  <c r="BE294" i="3" s="1"/>
  <c r="BK293" i="3"/>
  <c r="BI293" i="3"/>
  <c r="BH293" i="3"/>
  <c r="BG293" i="3"/>
  <c r="BF293" i="3"/>
  <c r="T293" i="3"/>
  <c r="T289" i="3" s="1"/>
  <c r="T288" i="3" s="1"/>
  <c r="R293" i="3"/>
  <c r="P293" i="3"/>
  <c r="J293" i="3"/>
  <c r="BE293" i="3" s="1"/>
  <c r="BK292" i="3"/>
  <c r="BI292" i="3"/>
  <c r="BH292" i="3"/>
  <c r="BG292" i="3"/>
  <c r="BF292" i="3"/>
  <c r="T292" i="3"/>
  <c r="R292" i="3"/>
  <c r="P292" i="3"/>
  <c r="J292" i="3"/>
  <c r="BE292" i="3" s="1"/>
  <c r="BK291" i="3"/>
  <c r="BI291" i="3"/>
  <c r="BH291" i="3"/>
  <c r="BG291" i="3"/>
  <c r="BF291" i="3"/>
  <c r="T291" i="3"/>
  <c r="R291" i="3"/>
  <c r="P291" i="3"/>
  <c r="J291" i="3"/>
  <c r="BE291" i="3" s="1"/>
  <c r="BK290" i="3"/>
  <c r="BI290" i="3"/>
  <c r="BH290" i="3"/>
  <c r="BG290" i="3"/>
  <c r="BF290" i="3"/>
  <c r="T290" i="3"/>
  <c r="R290" i="3"/>
  <c r="R289" i="3" s="1"/>
  <c r="R288" i="3" s="1"/>
  <c r="P290" i="3"/>
  <c r="J290" i="3"/>
  <c r="BE290" i="3" s="1"/>
  <c r="P289" i="3"/>
  <c r="P288" i="3" s="1"/>
  <c r="BK286" i="3"/>
  <c r="BI286" i="3"/>
  <c r="BH286" i="3"/>
  <c r="BG286" i="3"/>
  <c r="BF286" i="3"/>
  <c r="T286" i="3"/>
  <c r="R286" i="3"/>
  <c r="P286" i="3"/>
  <c r="J286" i="3"/>
  <c r="BE286" i="3" s="1"/>
  <c r="BK284" i="3"/>
  <c r="BI284" i="3"/>
  <c r="BH284" i="3"/>
  <c r="BG284" i="3"/>
  <c r="BF284" i="3"/>
  <c r="T284" i="3"/>
  <c r="R284" i="3"/>
  <c r="P284" i="3"/>
  <c r="J284" i="3"/>
  <c r="BE284" i="3" s="1"/>
  <c r="BK282" i="3"/>
  <c r="BI282" i="3"/>
  <c r="BH282" i="3"/>
  <c r="BG282" i="3"/>
  <c r="BF282" i="3"/>
  <c r="T282" i="3"/>
  <c r="T274" i="3" s="1"/>
  <c r="T273" i="3" s="1"/>
  <c r="R282" i="3"/>
  <c r="P282" i="3"/>
  <c r="J282" i="3"/>
  <c r="BE282" i="3" s="1"/>
  <c r="BK280" i="3"/>
  <c r="BI280" i="3"/>
  <c r="BH280" i="3"/>
  <c r="BG280" i="3"/>
  <c r="BF280" i="3"/>
  <c r="T280" i="3"/>
  <c r="R280" i="3"/>
  <c r="P280" i="3"/>
  <c r="J280" i="3"/>
  <c r="BE280" i="3" s="1"/>
  <c r="BK277" i="3"/>
  <c r="BI277" i="3"/>
  <c r="BH277" i="3"/>
  <c r="BG277" i="3"/>
  <c r="BF277" i="3"/>
  <c r="T277" i="3"/>
  <c r="R277" i="3"/>
  <c r="P277" i="3"/>
  <c r="J277" i="3"/>
  <c r="BE277" i="3" s="1"/>
  <c r="BK275" i="3"/>
  <c r="BI275" i="3"/>
  <c r="BH275" i="3"/>
  <c r="BG275" i="3"/>
  <c r="BF275" i="3"/>
  <c r="T275" i="3"/>
  <c r="R275" i="3"/>
  <c r="R274" i="3" s="1"/>
  <c r="R273" i="3" s="1"/>
  <c r="P275" i="3"/>
  <c r="J275" i="3"/>
  <c r="BE275" i="3" s="1"/>
  <c r="P274" i="3"/>
  <c r="P273" i="3" s="1"/>
  <c r="BK270" i="3"/>
  <c r="BK269" i="3" s="1"/>
  <c r="BI270" i="3"/>
  <c r="BH270" i="3"/>
  <c r="BG270" i="3"/>
  <c r="BF270" i="3"/>
  <c r="T270" i="3"/>
  <c r="R270" i="3"/>
  <c r="R269" i="3" s="1"/>
  <c r="P270" i="3"/>
  <c r="P269" i="3" s="1"/>
  <c r="J270" i="3"/>
  <c r="BE270" i="3" s="1"/>
  <c r="T269" i="3"/>
  <c r="BK267" i="3"/>
  <c r="BI267" i="3"/>
  <c r="BH267" i="3"/>
  <c r="BG267" i="3"/>
  <c r="BF267" i="3"/>
  <c r="T267" i="3"/>
  <c r="R267" i="3"/>
  <c r="P267" i="3"/>
  <c r="J267" i="3"/>
  <c r="BE267" i="3" s="1"/>
  <c r="BK264" i="3"/>
  <c r="BI264" i="3"/>
  <c r="BH264" i="3"/>
  <c r="BG264" i="3"/>
  <c r="BF264" i="3"/>
  <c r="T264" i="3"/>
  <c r="R264" i="3"/>
  <c r="P264" i="3"/>
  <c r="J264" i="3"/>
  <c r="BE264" i="3" s="1"/>
  <c r="BK261" i="3"/>
  <c r="BI261" i="3"/>
  <c r="BH261" i="3"/>
  <c r="BG261" i="3"/>
  <c r="BF261" i="3"/>
  <c r="T261" i="3"/>
  <c r="R261" i="3"/>
  <c r="P261" i="3"/>
  <c r="J261" i="3"/>
  <c r="BE261" i="3" s="1"/>
  <c r="BK258" i="3"/>
  <c r="BI258" i="3"/>
  <c r="BH258" i="3"/>
  <c r="BG258" i="3"/>
  <c r="BF258" i="3"/>
  <c r="T258" i="3"/>
  <c r="R258" i="3"/>
  <c r="P258" i="3"/>
  <c r="J258" i="3"/>
  <c r="BE258" i="3" s="1"/>
  <c r="BK256" i="3"/>
  <c r="BI256" i="3"/>
  <c r="BH256" i="3"/>
  <c r="BG256" i="3"/>
  <c r="BF256" i="3"/>
  <c r="T256" i="3"/>
  <c r="R256" i="3"/>
  <c r="P256" i="3"/>
  <c r="J256" i="3"/>
  <c r="BE256" i="3" s="1"/>
  <c r="BK254" i="3"/>
  <c r="BI254" i="3"/>
  <c r="BH254" i="3"/>
  <c r="BG254" i="3"/>
  <c r="BF254" i="3"/>
  <c r="T254" i="3"/>
  <c r="R254" i="3"/>
  <c r="P254" i="3"/>
  <c r="J254" i="3"/>
  <c r="BE254" i="3" s="1"/>
  <c r="BK251" i="3"/>
  <c r="BI251" i="3"/>
  <c r="BH251" i="3"/>
  <c r="BG251" i="3"/>
  <c r="BF251" i="3"/>
  <c r="T251" i="3"/>
  <c r="R251" i="3"/>
  <c r="P251" i="3"/>
  <c r="J251" i="3"/>
  <c r="BE251" i="3" s="1"/>
  <c r="BK249" i="3"/>
  <c r="BI249" i="3"/>
  <c r="BH249" i="3"/>
  <c r="BG249" i="3"/>
  <c r="BF249" i="3"/>
  <c r="T249" i="3"/>
  <c r="R249" i="3"/>
  <c r="P249" i="3"/>
  <c r="J249" i="3"/>
  <c r="BE249" i="3" s="1"/>
  <c r="BK246" i="3"/>
  <c r="BI246" i="3"/>
  <c r="BH246" i="3"/>
  <c r="BG246" i="3"/>
  <c r="BF246" i="3"/>
  <c r="T246" i="3"/>
  <c r="R246" i="3"/>
  <c r="P246" i="3"/>
  <c r="J246" i="3"/>
  <c r="BE246" i="3" s="1"/>
  <c r="BK245" i="3"/>
  <c r="BI245" i="3"/>
  <c r="BH245" i="3"/>
  <c r="BG245" i="3"/>
  <c r="BF245" i="3"/>
  <c r="T245" i="3"/>
  <c r="R245" i="3"/>
  <c r="P245" i="3"/>
  <c r="J245" i="3"/>
  <c r="BE245" i="3" s="1"/>
  <c r="BK243" i="3"/>
  <c r="BI243" i="3"/>
  <c r="BH243" i="3"/>
  <c r="BG243" i="3"/>
  <c r="BF243" i="3"/>
  <c r="T243" i="3"/>
  <c r="R243" i="3"/>
  <c r="P243" i="3"/>
  <c r="J243" i="3"/>
  <c r="BE243" i="3" s="1"/>
  <c r="BK240" i="3"/>
  <c r="BI240" i="3"/>
  <c r="BH240" i="3"/>
  <c r="BG240" i="3"/>
  <c r="BF240" i="3"/>
  <c r="T240" i="3"/>
  <c r="R240" i="3"/>
  <c r="P240" i="3"/>
  <c r="J240" i="3"/>
  <c r="BE240" i="3" s="1"/>
  <c r="BK239" i="3"/>
  <c r="BI239" i="3"/>
  <c r="BH239" i="3"/>
  <c r="BG239" i="3"/>
  <c r="BF239" i="3"/>
  <c r="T239" i="3"/>
  <c r="R239" i="3"/>
  <c r="P239" i="3"/>
  <c r="J239" i="3"/>
  <c r="BE239" i="3" s="1"/>
  <c r="BK237" i="3"/>
  <c r="BI237" i="3"/>
  <c r="BH237" i="3"/>
  <c r="BG237" i="3"/>
  <c r="BF237" i="3"/>
  <c r="T237" i="3"/>
  <c r="R237" i="3"/>
  <c r="P237" i="3"/>
  <c r="J237" i="3"/>
  <c r="BE237" i="3" s="1"/>
  <c r="BK234" i="3"/>
  <c r="BI234" i="3"/>
  <c r="BH234" i="3"/>
  <c r="BG234" i="3"/>
  <c r="BF234" i="3"/>
  <c r="T234" i="3"/>
  <c r="R234" i="3"/>
  <c r="P234" i="3"/>
  <c r="J234" i="3"/>
  <c r="BE234" i="3" s="1"/>
  <c r="BK231" i="3"/>
  <c r="BI231" i="3"/>
  <c r="BH231" i="3"/>
  <c r="BG231" i="3"/>
  <c r="BF231" i="3"/>
  <c r="T231" i="3"/>
  <c r="T230" i="3" s="1"/>
  <c r="R231" i="3"/>
  <c r="P231" i="3"/>
  <c r="J231" i="3"/>
  <c r="BE231" i="3" s="1"/>
  <c r="BK228" i="3"/>
  <c r="BI228" i="3"/>
  <c r="BH228" i="3"/>
  <c r="BG228" i="3"/>
  <c r="BF228" i="3"/>
  <c r="T228" i="3"/>
  <c r="R228" i="3"/>
  <c r="P228" i="3"/>
  <c r="J228" i="3"/>
  <c r="BE228" i="3" s="1"/>
  <c r="BK226" i="3"/>
  <c r="BI226" i="3"/>
  <c r="BH226" i="3"/>
  <c r="BG226" i="3"/>
  <c r="BF226" i="3"/>
  <c r="T226" i="3"/>
  <c r="R226" i="3"/>
  <c r="P226" i="3"/>
  <c r="P218" i="3" s="1"/>
  <c r="J226" i="3"/>
  <c r="BE226" i="3" s="1"/>
  <c r="BK223" i="3"/>
  <c r="BI223" i="3"/>
  <c r="BH223" i="3"/>
  <c r="BG223" i="3"/>
  <c r="BF223" i="3"/>
  <c r="T223" i="3"/>
  <c r="R223" i="3"/>
  <c r="P223" i="3"/>
  <c r="J223" i="3"/>
  <c r="BE223" i="3" s="1"/>
  <c r="BK221" i="3"/>
  <c r="BI221" i="3"/>
  <c r="BH221" i="3"/>
  <c r="BG221" i="3"/>
  <c r="BF221" i="3"/>
  <c r="T221" i="3"/>
  <c r="T218" i="3" s="1"/>
  <c r="R221" i="3"/>
  <c r="P221" i="3"/>
  <c r="J221" i="3"/>
  <c r="BE221" i="3" s="1"/>
  <c r="BK219" i="3"/>
  <c r="BI219" i="3"/>
  <c r="BH219" i="3"/>
  <c r="BG219" i="3"/>
  <c r="BF219" i="3"/>
  <c r="T219" i="3"/>
  <c r="R219" i="3"/>
  <c r="P219" i="3"/>
  <c r="J219" i="3"/>
  <c r="BE219" i="3" s="1"/>
  <c r="BK217" i="3"/>
  <c r="BI217" i="3"/>
  <c r="BH217" i="3"/>
  <c r="BG217" i="3"/>
  <c r="BF217" i="3"/>
  <c r="T217" i="3"/>
  <c r="R217" i="3"/>
  <c r="P217" i="3"/>
  <c r="J217" i="3"/>
  <c r="BE217" i="3" s="1"/>
  <c r="BK215" i="3"/>
  <c r="BI215" i="3"/>
  <c r="BH215" i="3"/>
  <c r="BG215" i="3"/>
  <c r="BF215" i="3"/>
  <c r="T215" i="3"/>
  <c r="R215" i="3"/>
  <c r="P215" i="3"/>
  <c r="J215" i="3"/>
  <c r="BE215" i="3" s="1"/>
  <c r="BK213" i="3"/>
  <c r="BI213" i="3"/>
  <c r="BH213" i="3"/>
  <c r="BG213" i="3"/>
  <c r="BF213" i="3"/>
  <c r="T213" i="3"/>
  <c r="R213" i="3"/>
  <c r="P213" i="3"/>
  <c r="J213" i="3"/>
  <c r="BE213" i="3" s="1"/>
  <c r="BK210" i="3"/>
  <c r="BI210" i="3"/>
  <c r="BH210" i="3"/>
  <c r="BG210" i="3"/>
  <c r="BF210" i="3"/>
  <c r="T210" i="3"/>
  <c r="R210" i="3"/>
  <c r="P210" i="3"/>
  <c r="J210" i="3"/>
  <c r="BE210" i="3" s="1"/>
  <c r="BK208" i="3"/>
  <c r="BI208" i="3"/>
  <c r="BH208" i="3"/>
  <c r="BG208" i="3"/>
  <c r="BF208" i="3"/>
  <c r="T208" i="3"/>
  <c r="R208" i="3"/>
  <c r="P208" i="3"/>
  <c r="J208" i="3"/>
  <c r="BE208" i="3" s="1"/>
  <c r="BK206" i="3"/>
  <c r="BI206" i="3"/>
  <c r="BH206" i="3"/>
  <c r="BG206" i="3"/>
  <c r="BF206" i="3"/>
  <c r="T206" i="3"/>
  <c r="R206" i="3"/>
  <c r="P206" i="3"/>
  <c r="J206" i="3"/>
  <c r="BE206" i="3" s="1"/>
  <c r="BK203" i="3"/>
  <c r="BI203" i="3"/>
  <c r="BH203" i="3"/>
  <c r="BG203" i="3"/>
  <c r="BF203" i="3"/>
  <c r="T203" i="3"/>
  <c r="R203" i="3"/>
  <c r="P203" i="3"/>
  <c r="J203" i="3"/>
  <c r="BE203" i="3" s="1"/>
  <c r="BK200" i="3"/>
  <c r="BI200" i="3"/>
  <c r="BH200" i="3"/>
  <c r="BG200" i="3"/>
  <c r="BF200" i="3"/>
  <c r="T200" i="3"/>
  <c r="R200" i="3"/>
  <c r="R199" i="3" s="1"/>
  <c r="P200" i="3"/>
  <c r="J200" i="3"/>
  <c r="BE200" i="3" s="1"/>
  <c r="BK196" i="3"/>
  <c r="BI196" i="3"/>
  <c r="BH196" i="3"/>
  <c r="BG196" i="3"/>
  <c r="BF196" i="3"/>
  <c r="T196" i="3"/>
  <c r="R196" i="3"/>
  <c r="P196" i="3"/>
  <c r="J196" i="3"/>
  <c r="BE196" i="3" s="1"/>
  <c r="BK193" i="3"/>
  <c r="BI193" i="3"/>
  <c r="BH193" i="3"/>
  <c r="BG193" i="3"/>
  <c r="BF193" i="3"/>
  <c r="T193" i="3"/>
  <c r="R193" i="3"/>
  <c r="P193" i="3"/>
  <c r="P186" i="3" s="1"/>
  <c r="J193" i="3"/>
  <c r="BE193" i="3" s="1"/>
  <c r="BK190" i="3"/>
  <c r="BI190" i="3"/>
  <c r="BH190" i="3"/>
  <c r="BG190" i="3"/>
  <c r="BF190" i="3"/>
  <c r="T190" i="3"/>
  <c r="R190" i="3"/>
  <c r="P190" i="3"/>
  <c r="J190" i="3"/>
  <c r="BE190" i="3" s="1"/>
  <c r="BK187" i="3"/>
  <c r="BI187" i="3"/>
  <c r="BH187" i="3"/>
  <c r="BG187" i="3"/>
  <c r="BF187" i="3"/>
  <c r="T187" i="3"/>
  <c r="T186" i="3" s="1"/>
  <c r="R187" i="3"/>
  <c r="P187" i="3"/>
  <c r="J187" i="3"/>
  <c r="BE187" i="3" s="1"/>
  <c r="BK184" i="3"/>
  <c r="BI184" i="3"/>
  <c r="BH184" i="3"/>
  <c r="BG184" i="3"/>
  <c r="BF184" i="3"/>
  <c r="T184" i="3"/>
  <c r="R184" i="3"/>
  <c r="P184" i="3"/>
  <c r="J184" i="3"/>
  <c r="BE184" i="3" s="1"/>
  <c r="BK182" i="3"/>
  <c r="BI182" i="3"/>
  <c r="BH182" i="3"/>
  <c r="BG182" i="3"/>
  <c r="BF182" i="3"/>
  <c r="T182" i="3"/>
  <c r="R182" i="3"/>
  <c r="P182" i="3"/>
  <c r="J182" i="3"/>
  <c r="BE182" i="3" s="1"/>
  <c r="BK180" i="3"/>
  <c r="BI180" i="3"/>
  <c r="BH180" i="3"/>
  <c r="BG180" i="3"/>
  <c r="BF180" i="3"/>
  <c r="T180" i="3"/>
  <c r="R180" i="3"/>
  <c r="P180" i="3"/>
  <c r="J180" i="3"/>
  <c r="BE180" i="3" s="1"/>
  <c r="BK178" i="3"/>
  <c r="BI178" i="3"/>
  <c r="BH178" i="3"/>
  <c r="BG178" i="3"/>
  <c r="BF178" i="3"/>
  <c r="T178" i="3"/>
  <c r="R178" i="3"/>
  <c r="P178" i="3"/>
  <c r="J178" i="3"/>
  <c r="BE178" i="3" s="1"/>
  <c r="BK175" i="3"/>
  <c r="BI175" i="3"/>
  <c r="BH175" i="3"/>
  <c r="BG175" i="3"/>
  <c r="BF175" i="3"/>
  <c r="T175" i="3"/>
  <c r="R175" i="3"/>
  <c r="R174" i="3" s="1"/>
  <c r="P175" i="3"/>
  <c r="J175" i="3"/>
  <c r="BE175" i="3" s="1"/>
  <c r="BK172" i="3"/>
  <c r="BI172" i="3"/>
  <c r="BH172" i="3"/>
  <c r="BG172" i="3"/>
  <c r="BF172" i="3"/>
  <c r="T172" i="3"/>
  <c r="R172" i="3"/>
  <c r="P172" i="3"/>
  <c r="J172" i="3"/>
  <c r="BE172" i="3" s="1"/>
  <c r="BK170" i="3"/>
  <c r="BI170" i="3"/>
  <c r="BH170" i="3"/>
  <c r="BG170" i="3"/>
  <c r="BF170" i="3"/>
  <c r="T170" i="3"/>
  <c r="R170" i="3"/>
  <c r="P170" i="3"/>
  <c r="J170" i="3"/>
  <c r="BE170" i="3" s="1"/>
  <c r="BK168" i="3"/>
  <c r="BI168" i="3"/>
  <c r="BH168" i="3"/>
  <c r="BG168" i="3"/>
  <c r="BF168" i="3"/>
  <c r="T168" i="3"/>
  <c r="R168" i="3"/>
  <c r="P168" i="3"/>
  <c r="J168" i="3"/>
  <c r="BE168" i="3" s="1"/>
  <c r="BK166" i="3"/>
  <c r="BI166" i="3"/>
  <c r="BH166" i="3"/>
  <c r="BG166" i="3"/>
  <c r="BF166" i="3"/>
  <c r="T166" i="3"/>
  <c r="R166" i="3"/>
  <c r="P166" i="3"/>
  <c r="J166" i="3"/>
  <c r="BE166" i="3" s="1"/>
  <c r="BK164" i="3"/>
  <c r="BI164" i="3"/>
  <c r="BH164" i="3"/>
  <c r="BG164" i="3"/>
  <c r="BF164" i="3"/>
  <c r="T164" i="3"/>
  <c r="R164" i="3"/>
  <c r="P164" i="3"/>
  <c r="J164" i="3"/>
  <c r="BE164" i="3" s="1"/>
  <c r="BK162" i="3"/>
  <c r="BI162" i="3"/>
  <c r="BH162" i="3"/>
  <c r="BG162" i="3"/>
  <c r="BF162" i="3"/>
  <c r="T162" i="3"/>
  <c r="R162" i="3"/>
  <c r="P162" i="3"/>
  <c r="J162" i="3"/>
  <c r="BE162" i="3" s="1"/>
  <c r="BK159" i="3"/>
  <c r="BI159" i="3"/>
  <c r="BH159" i="3"/>
  <c r="BG159" i="3"/>
  <c r="BF159" i="3"/>
  <c r="T159" i="3"/>
  <c r="R159" i="3"/>
  <c r="P159" i="3"/>
  <c r="J159" i="3"/>
  <c r="BE159" i="3" s="1"/>
  <c r="BK156" i="3"/>
  <c r="BI156" i="3"/>
  <c r="BH156" i="3"/>
  <c r="BG156" i="3"/>
  <c r="BF156" i="3"/>
  <c r="T156" i="3"/>
  <c r="R156" i="3"/>
  <c r="P156" i="3"/>
  <c r="J156" i="3"/>
  <c r="BE156" i="3" s="1"/>
  <c r="BK153" i="3"/>
  <c r="BI153" i="3"/>
  <c r="BH153" i="3"/>
  <c r="BG153" i="3"/>
  <c r="BF153" i="3"/>
  <c r="T153" i="3"/>
  <c r="R153" i="3"/>
  <c r="P153" i="3"/>
  <c r="J153" i="3"/>
  <c r="BE153" i="3" s="1"/>
  <c r="BK150" i="3"/>
  <c r="BI150" i="3"/>
  <c r="BH150" i="3"/>
  <c r="BG150" i="3"/>
  <c r="BF150" i="3"/>
  <c r="T150" i="3"/>
  <c r="R150" i="3"/>
  <c r="P150" i="3"/>
  <c r="J150" i="3"/>
  <c r="BE150" i="3" s="1"/>
  <c r="BK147" i="3"/>
  <c r="BI147" i="3"/>
  <c r="BH147" i="3"/>
  <c r="BG147" i="3"/>
  <c r="BF147" i="3"/>
  <c r="T147" i="3"/>
  <c r="R147" i="3"/>
  <c r="P147" i="3"/>
  <c r="J147" i="3"/>
  <c r="BE147" i="3" s="1"/>
  <c r="BK144" i="3"/>
  <c r="BI144" i="3"/>
  <c r="BH144" i="3"/>
  <c r="BG144" i="3"/>
  <c r="BF144" i="3"/>
  <c r="T144" i="3"/>
  <c r="R144" i="3"/>
  <c r="P144" i="3"/>
  <c r="J144" i="3"/>
  <c r="BE144" i="3" s="1"/>
  <c r="BK141" i="3"/>
  <c r="BI141" i="3"/>
  <c r="BH141" i="3"/>
  <c r="BG141" i="3"/>
  <c r="BF141" i="3"/>
  <c r="T141" i="3"/>
  <c r="R141" i="3"/>
  <c r="P141" i="3"/>
  <c r="J141" i="3"/>
  <c r="BE141" i="3" s="1"/>
  <c r="BK139" i="3"/>
  <c r="BI139" i="3"/>
  <c r="BH139" i="3"/>
  <c r="BG139" i="3"/>
  <c r="BF139" i="3"/>
  <c r="T139" i="3"/>
  <c r="R139" i="3"/>
  <c r="P139" i="3"/>
  <c r="J139" i="3"/>
  <c r="BE139" i="3" s="1"/>
  <c r="BK136" i="3"/>
  <c r="BI136" i="3"/>
  <c r="BH136" i="3"/>
  <c r="BG136" i="3"/>
  <c r="BF136" i="3"/>
  <c r="T136" i="3"/>
  <c r="R136" i="3"/>
  <c r="P136" i="3"/>
  <c r="J136" i="3"/>
  <c r="BE136" i="3" s="1"/>
  <c r="BK134" i="3"/>
  <c r="BI134" i="3"/>
  <c r="BH134" i="3"/>
  <c r="BG134" i="3"/>
  <c r="BF134" i="3"/>
  <c r="T134" i="3"/>
  <c r="T130" i="3" s="1"/>
  <c r="R134" i="3"/>
  <c r="P134" i="3"/>
  <c r="J134" i="3"/>
  <c r="BE134" i="3" s="1"/>
  <c r="BK132" i="3"/>
  <c r="BI132" i="3"/>
  <c r="BH132" i="3"/>
  <c r="BG132" i="3"/>
  <c r="BF132" i="3"/>
  <c r="T132" i="3"/>
  <c r="R132" i="3"/>
  <c r="P132" i="3"/>
  <c r="J132" i="3"/>
  <c r="BE132" i="3" s="1"/>
  <c r="BK131" i="3"/>
  <c r="BI131" i="3"/>
  <c r="BH131" i="3"/>
  <c r="BG131" i="3"/>
  <c r="BF131" i="3"/>
  <c r="T131" i="3"/>
  <c r="R131" i="3"/>
  <c r="P131" i="3"/>
  <c r="P130" i="3" s="1"/>
  <c r="J131" i="3"/>
  <c r="BE131" i="3" s="1"/>
  <c r="J125" i="3"/>
  <c r="F124" i="3"/>
  <c r="J122" i="3"/>
  <c r="F122" i="3"/>
  <c r="E120" i="3"/>
  <c r="F91" i="3"/>
  <c r="F89" i="3"/>
  <c r="E87" i="3"/>
  <c r="E85" i="3"/>
  <c r="J37" i="3"/>
  <c r="J36" i="3"/>
  <c r="J35" i="3"/>
  <c r="J92" i="3" s="1"/>
  <c r="J124" i="3" s="1"/>
  <c r="F125" i="3" s="1"/>
  <c r="J89" i="3" s="1"/>
  <c r="E118" i="3" s="1"/>
  <c r="BK306" i="5"/>
  <c r="BI306" i="5"/>
  <c r="BH306" i="5"/>
  <c r="BG306" i="5"/>
  <c r="BF306" i="5"/>
  <c r="T306" i="5"/>
  <c r="R306" i="5"/>
  <c r="P306" i="5"/>
  <c r="J306" i="5"/>
  <c r="BE306" i="5" s="1"/>
  <c r="BK304" i="5"/>
  <c r="BI304" i="5"/>
  <c r="BH304" i="5"/>
  <c r="BG304" i="5"/>
  <c r="BF304" i="5"/>
  <c r="T304" i="5"/>
  <c r="R304" i="5"/>
  <c r="P304" i="5"/>
  <c r="J304" i="5"/>
  <c r="BE304" i="5" s="1"/>
  <c r="BK302" i="5"/>
  <c r="BI302" i="5"/>
  <c r="BH302" i="5"/>
  <c r="BG302" i="5"/>
  <c r="BF302" i="5"/>
  <c r="T302" i="5"/>
  <c r="R302" i="5"/>
  <c r="P302" i="5"/>
  <c r="J302" i="5"/>
  <c r="BE302" i="5" s="1"/>
  <c r="BK301" i="5"/>
  <c r="BI301" i="5"/>
  <c r="BH301" i="5"/>
  <c r="BG301" i="5"/>
  <c r="BF301" i="5"/>
  <c r="T301" i="5"/>
  <c r="R301" i="5"/>
  <c r="P301" i="5"/>
  <c r="J301" i="5"/>
  <c r="BE301" i="5" s="1"/>
  <c r="BK299" i="5"/>
  <c r="BI299" i="5"/>
  <c r="BH299" i="5"/>
  <c r="BG299" i="5"/>
  <c r="BF299" i="5"/>
  <c r="T299" i="5"/>
  <c r="R299" i="5"/>
  <c r="P299" i="5"/>
  <c r="J299" i="5"/>
  <c r="BE299" i="5" s="1"/>
  <c r="BK298" i="5"/>
  <c r="BI298" i="5"/>
  <c r="BH298" i="5"/>
  <c r="BG298" i="5"/>
  <c r="BF298" i="5"/>
  <c r="T298" i="5"/>
  <c r="R298" i="5"/>
  <c r="P298" i="5"/>
  <c r="J298" i="5"/>
  <c r="BE298" i="5" s="1"/>
  <c r="BK297" i="5"/>
  <c r="BI297" i="5"/>
  <c r="BH297" i="5"/>
  <c r="BG297" i="5"/>
  <c r="BF297" i="5"/>
  <c r="T297" i="5"/>
  <c r="R297" i="5"/>
  <c r="P297" i="5"/>
  <c r="J297" i="5"/>
  <c r="BE297" i="5" s="1"/>
  <c r="BK296" i="5"/>
  <c r="BI296" i="5"/>
  <c r="BH296" i="5"/>
  <c r="BG296" i="5"/>
  <c r="BF296" i="5"/>
  <c r="T296" i="5"/>
  <c r="R296" i="5"/>
  <c r="P296" i="5"/>
  <c r="J296" i="5"/>
  <c r="BE296" i="5" s="1"/>
  <c r="BK295" i="5"/>
  <c r="BI295" i="5"/>
  <c r="BH295" i="5"/>
  <c r="BG295" i="5"/>
  <c r="BF295" i="5"/>
  <c r="T295" i="5"/>
  <c r="R295" i="5"/>
  <c r="P295" i="5"/>
  <c r="J295" i="5"/>
  <c r="BE295" i="5" s="1"/>
  <c r="BK294" i="5"/>
  <c r="BI294" i="5"/>
  <c r="BH294" i="5"/>
  <c r="BG294" i="5"/>
  <c r="BF294" i="5"/>
  <c r="T294" i="5"/>
  <c r="R294" i="5"/>
  <c r="P294" i="5"/>
  <c r="J294" i="5"/>
  <c r="BE294" i="5" s="1"/>
  <c r="BK293" i="5"/>
  <c r="BI293" i="5"/>
  <c r="BH293" i="5"/>
  <c r="BG293" i="5"/>
  <c r="BF293" i="5"/>
  <c r="T293" i="5"/>
  <c r="R293" i="5"/>
  <c r="P293" i="5"/>
  <c r="J293" i="5"/>
  <c r="BE293" i="5" s="1"/>
  <c r="BK292" i="5"/>
  <c r="BI292" i="5"/>
  <c r="BH292" i="5"/>
  <c r="BG292" i="5"/>
  <c r="BF292" i="5"/>
  <c r="T292" i="5"/>
  <c r="R292" i="5"/>
  <c r="P292" i="5"/>
  <c r="J292" i="5"/>
  <c r="BE292" i="5" s="1"/>
  <c r="BK291" i="5"/>
  <c r="BI291" i="5"/>
  <c r="BH291" i="5"/>
  <c r="BG291" i="5"/>
  <c r="BF291" i="5"/>
  <c r="T291" i="5"/>
  <c r="R291" i="5"/>
  <c r="P291" i="5"/>
  <c r="J291" i="5"/>
  <c r="BE291" i="5" s="1"/>
  <c r="BK290" i="5"/>
  <c r="BI290" i="5"/>
  <c r="BH290" i="5"/>
  <c r="BG290" i="5"/>
  <c r="BF290" i="5"/>
  <c r="T290" i="5"/>
  <c r="R290" i="5"/>
  <c r="P290" i="5"/>
  <c r="P289" i="5" s="1"/>
  <c r="P288" i="5" s="1"/>
  <c r="J290" i="5"/>
  <c r="BE290" i="5" s="1"/>
  <c r="BK286" i="5"/>
  <c r="BI286" i="5"/>
  <c r="BH286" i="5"/>
  <c r="BG286" i="5"/>
  <c r="BF286" i="5"/>
  <c r="T286" i="5"/>
  <c r="R286" i="5"/>
  <c r="P286" i="5"/>
  <c r="J286" i="5"/>
  <c r="BE286" i="5" s="1"/>
  <c r="BK284" i="5"/>
  <c r="BI284" i="5"/>
  <c r="BH284" i="5"/>
  <c r="BG284" i="5"/>
  <c r="BF284" i="5"/>
  <c r="T284" i="5"/>
  <c r="R284" i="5"/>
  <c r="P284" i="5"/>
  <c r="J284" i="5"/>
  <c r="BE284" i="5" s="1"/>
  <c r="BK282" i="5"/>
  <c r="BI282" i="5"/>
  <c r="BH282" i="5"/>
  <c r="BG282" i="5"/>
  <c r="BF282" i="5"/>
  <c r="T282" i="5"/>
  <c r="R282" i="5"/>
  <c r="P282" i="5"/>
  <c r="J282" i="5"/>
  <c r="BE282" i="5" s="1"/>
  <c r="BK280" i="5"/>
  <c r="BI280" i="5"/>
  <c r="BH280" i="5"/>
  <c r="BG280" i="5"/>
  <c r="BF280" i="5"/>
  <c r="T280" i="5"/>
  <c r="R280" i="5"/>
  <c r="P280" i="5"/>
  <c r="J280" i="5"/>
  <c r="BE280" i="5" s="1"/>
  <c r="BK277" i="5"/>
  <c r="BI277" i="5"/>
  <c r="BH277" i="5"/>
  <c r="BG277" i="5"/>
  <c r="BF277" i="5"/>
  <c r="T277" i="5"/>
  <c r="T274" i="5" s="1"/>
  <c r="T273" i="5" s="1"/>
  <c r="R277" i="5"/>
  <c r="P277" i="5"/>
  <c r="J277" i="5"/>
  <c r="BE277" i="5" s="1"/>
  <c r="BK275" i="5"/>
  <c r="BI275" i="5"/>
  <c r="BH275" i="5"/>
  <c r="BG275" i="5"/>
  <c r="BF275" i="5"/>
  <c r="T275" i="5"/>
  <c r="R275" i="5"/>
  <c r="P275" i="5"/>
  <c r="J275" i="5"/>
  <c r="BE275" i="5" s="1"/>
  <c r="BK270" i="5"/>
  <c r="BI270" i="5"/>
  <c r="BH270" i="5"/>
  <c r="BG270" i="5"/>
  <c r="BF270" i="5"/>
  <c r="T270" i="5"/>
  <c r="R270" i="5"/>
  <c r="R269" i="5" s="1"/>
  <c r="P270" i="5"/>
  <c r="J270" i="5"/>
  <c r="BE270" i="5" s="1"/>
  <c r="BK269" i="5"/>
  <c r="J269" i="5" s="1"/>
  <c r="J104" i="5" s="1"/>
  <c r="T269" i="5"/>
  <c r="P269" i="5"/>
  <c r="BK267" i="5"/>
  <c r="BI267" i="5"/>
  <c r="BH267" i="5"/>
  <c r="BG267" i="5"/>
  <c r="BF267" i="5"/>
  <c r="T267" i="5"/>
  <c r="R267" i="5"/>
  <c r="P267" i="5"/>
  <c r="J267" i="5"/>
  <c r="BE267" i="5" s="1"/>
  <c r="BK264" i="5"/>
  <c r="BI264" i="5"/>
  <c r="BH264" i="5"/>
  <c r="BG264" i="5"/>
  <c r="BF264" i="5"/>
  <c r="T264" i="5"/>
  <c r="R264" i="5"/>
  <c r="P264" i="5"/>
  <c r="J264" i="5"/>
  <c r="BE264" i="5" s="1"/>
  <c r="BK261" i="5"/>
  <c r="BI261" i="5"/>
  <c r="BH261" i="5"/>
  <c r="BG261" i="5"/>
  <c r="BF261" i="5"/>
  <c r="T261" i="5"/>
  <c r="R261" i="5"/>
  <c r="P261" i="5"/>
  <c r="J261" i="5"/>
  <c r="BE261" i="5" s="1"/>
  <c r="BK258" i="5"/>
  <c r="BI258" i="5"/>
  <c r="BH258" i="5"/>
  <c r="BG258" i="5"/>
  <c r="BF258" i="5"/>
  <c r="T258" i="5"/>
  <c r="R258" i="5"/>
  <c r="P258" i="5"/>
  <c r="J258" i="5"/>
  <c r="BE258" i="5" s="1"/>
  <c r="BK256" i="5"/>
  <c r="BI256" i="5"/>
  <c r="BH256" i="5"/>
  <c r="BG256" i="5"/>
  <c r="BF256" i="5"/>
  <c r="T256" i="5"/>
  <c r="R256" i="5"/>
  <c r="P256" i="5"/>
  <c r="J256" i="5"/>
  <c r="BE256" i="5" s="1"/>
  <c r="BK254" i="5"/>
  <c r="BI254" i="5"/>
  <c r="BH254" i="5"/>
  <c r="BG254" i="5"/>
  <c r="BF254" i="5"/>
  <c r="T254" i="5"/>
  <c r="R254" i="5"/>
  <c r="P254" i="5"/>
  <c r="J254" i="5"/>
  <c r="BE254" i="5" s="1"/>
  <c r="BK251" i="5"/>
  <c r="BI251" i="5"/>
  <c r="BH251" i="5"/>
  <c r="BG251" i="5"/>
  <c r="BF251" i="5"/>
  <c r="T251" i="5"/>
  <c r="R251" i="5"/>
  <c r="P251" i="5"/>
  <c r="J251" i="5"/>
  <c r="BE251" i="5" s="1"/>
  <c r="BK249" i="5"/>
  <c r="BI249" i="5"/>
  <c r="BH249" i="5"/>
  <c r="BG249" i="5"/>
  <c r="BF249" i="5"/>
  <c r="T249" i="5"/>
  <c r="R249" i="5"/>
  <c r="P249" i="5"/>
  <c r="J249" i="5"/>
  <c r="BE249" i="5" s="1"/>
  <c r="BK246" i="5"/>
  <c r="BI246" i="5"/>
  <c r="BH246" i="5"/>
  <c r="BG246" i="5"/>
  <c r="BF246" i="5"/>
  <c r="T246" i="5"/>
  <c r="R246" i="5"/>
  <c r="P246" i="5"/>
  <c r="J246" i="5"/>
  <c r="BE246" i="5" s="1"/>
  <c r="BK245" i="5"/>
  <c r="BI245" i="5"/>
  <c r="BH245" i="5"/>
  <c r="BG245" i="5"/>
  <c r="BF245" i="5"/>
  <c r="T245" i="5"/>
  <c r="R245" i="5"/>
  <c r="P245" i="5"/>
  <c r="J245" i="5"/>
  <c r="BE245" i="5" s="1"/>
  <c r="BK243" i="5"/>
  <c r="BI243" i="5"/>
  <c r="BH243" i="5"/>
  <c r="BG243" i="5"/>
  <c r="BF243" i="5"/>
  <c r="T243" i="5"/>
  <c r="R243" i="5"/>
  <c r="P243" i="5"/>
  <c r="J243" i="5"/>
  <c r="BE243" i="5" s="1"/>
  <c r="BK240" i="5"/>
  <c r="BI240" i="5"/>
  <c r="BH240" i="5"/>
  <c r="BG240" i="5"/>
  <c r="BF240" i="5"/>
  <c r="T240" i="5"/>
  <c r="R240" i="5"/>
  <c r="P240" i="5"/>
  <c r="J240" i="5"/>
  <c r="BE240" i="5" s="1"/>
  <c r="BK239" i="5"/>
  <c r="BI239" i="5"/>
  <c r="BH239" i="5"/>
  <c r="BG239" i="5"/>
  <c r="BF239" i="5"/>
  <c r="T239" i="5"/>
  <c r="R239" i="5"/>
  <c r="P239" i="5"/>
  <c r="J239" i="5"/>
  <c r="BE239" i="5" s="1"/>
  <c r="BK237" i="5"/>
  <c r="BI237" i="5"/>
  <c r="BH237" i="5"/>
  <c r="BG237" i="5"/>
  <c r="BF237" i="5"/>
  <c r="T237" i="5"/>
  <c r="R237" i="5"/>
  <c r="P237" i="5"/>
  <c r="J237" i="5"/>
  <c r="BE237" i="5" s="1"/>
  <c r="BK234" i="5"/>
  <c r="BI234" i="5"/>
  <c r="BH234" i="5"/>
  <c r="BG234" i="5"/>
  <c r="BF234" i="5"/>
  <c r="T234" i="5"/>
  <c r="R234" i="5"/>
  <c r="P234" i="5"/>
  <c r="J234" i="5"/>
  <c r="BE234" i="5" s="1"/>
  <c r="BK231" i="5"/>
  <c r="BI231" i="5"/>
  <c r="BH231" i="5"/>
  <c r="BG231" i="5"/>
  <c r="BF231" i="5"/>
  <c r="T231" i="5"/>
  <c r="R231" i="5"/>
  <c r="P231" i="5"/>
  <c r="J231" i="5"/>
  <c r="BE231" i="5" s="1"/>
  <c r="BK228" i="5"/>
  <c r="BI228" i="5"/>
  <c r="BH228" i="5"/>
  <c r="BG228" i="5"/>
  <c r="BF228" i="5"/>
  <c r="T228" i="5"/>
  <c r="R228" i="5"/>
  <c r="P228" i="5"/>
  <c r="J228" i="5"/>
  <c r="BE228" i="5" s="1"/>
  <c r="BK226" i="5"/>
  <c r="BI226" i="5"/>
  <c r="BH226" i="5"/>
  <c r="BG226" i="5"/>
  <c r="BF226" i="5"/>
  <c r="T226" i="5"/>
  <c r="T218" i="5" s="1"/>
  <c r="R226" i="5"/>
  <c r="P226" i="5"/>
  <c r="J226" i="5"/>
  <c r="BE226" i="5" s="1"/>
  <c r="BK223" i="5"/>
  <c r="BI223" i="5"/>
  <c r="BH223" i="5"/>
  <c r="BG223" i="5"/>
  <c r="BF223" i="5"/>
  <c r="T223" i="5"/>
  <c r="R223" i="5"/>
  <c r="P223" i="5"/>
  <c r="J223" i="5"/>
  <c r="BE223" i="5" s="1"/>
  <c r="BK221" i="5"/>
  <c r="BI221" i="5"/>
  <c r="BH221" i="5"/>
  <c r="BG221" i="5"/>
  <c r="BF221" i="5"/>
  <c r="T221" i="5"/>
  <c r="R221" i="5"/>
  <c r="P221" i="5"/>
  <c r="P218" i="5" s="1"/>
  <c r="J221" i="5"/>
  <c r="BE221" i="5" s="1"/>
  <c r="BK219" i="5"/>
  <c r="BI219" i="5"/>
  <c r="BH219" i="5"/>
  <c r="BG219" i="5"/>
  <c r="BF219" i="5"/>
  <c r="T219" i="5"/>
  <c r="R219" i="5"/>
  <c r="R218" i="5" s="1"/>
  <c r="P219" i="5"/>
  <c r="J219" i="5"/>
  <c r="BE219" i="5" s="1"/>
  <c r="BK217" i="5"/>
  <c r="BI217" i="5"/>
  <c r="BH217" i="5"/>
  <c r="BG217" i="5"/>
  <c r="BF217" i="5"/>
  <c r="T217" i="5"/>
  <c r="R217" i="5"/>
  <c r="P217" i="5"/>
  <c r="J217" i="5"/>
  <c r="BE217" i="5" s="1"/>
  <c r="BK215" i="5"/>
  <c r="BI215" i="5"/>
  <c r="BH215" i="5"/>
  <c r="BG215" i="5"/>
  <c r="BF215" i="5"/>
  <c r="T215" i="5"/>
  <c r="R215" i="5"/>
  <c r="P215" i="5"/>
  <c r="J215" i="5"/>
  <c r="BE215" i="5" s="1"/>
  <c r="BK213" i="5"/>
  <c r="BI213" i="5"/>
  <c r="BH213" i="5"/>
  <c r="BG213" i="5"/>
  <c r="BF213" i="5"/>
  <c r="T213" i="5"/>
  <c r="R213" i="5"/>
  <c r="P213" i="5"/>
  <c r="J213" i="5"/>
  <c r="BE213" i="5" s="1"/>
  <c r="BK210" i="5"/>
  <c r="BI210" i="5"/>
  <c r="BH210" i="5"/>
  <c r="BG210" i="5"/>
  <c r="BF210" i="5"/>
  <c r="T210" i="5"/>
  <c r="R210" i="5"/>
  <c r="P210" i="5"/>
  <c r="J210" i="5"/>
  <c r="BE210" i="5" s="1"/>
  <c r="BK208" i="5"/>
  <c r="BI208" i="5"/>
  <c r="BH208" i="5"/>
  <c r="BG208" i="5"/>
  <c r="BF208" i="5"/>
  <c r="T208" i="5"/>
  <c r="R208" i="5"/>
  <c r="P208" i="5"/>
  <c r="J208" i="5"/>
  <c r="BE208" i="5" s="1"/>
  <c r="BK206" i="5"/>
  <c r="BI206" i="5"/>
  <c r="BH206" i="5"/>
  <c r="BG206" i="5"/>
  <c r="BF206" i="5"/>
  <c r="T206" i="5"/>
  <c r="R206" i="5"/>
  <c r="P206" i="5"/>
  <c r="J206" i="5"/>
  <c r="BE206" i="5" s="1"/>
  <c r="BK203" i="5"/>
  <c r="BI203" i="5"/>
  <c r="BH203" i="5"/>
  <c r="BG203" i="5"/>
  <c r="BF203" i="5"/>
  <c r="T203" i="5"/>
  <c r="R203" i="5"/>
  <c r="P203" i="5"/>
  <c r="J203" i="5"/>
  <c r="BE203" i="5" s="1"/>
  <c r="BK200" i="5"/>
  <c r="BI200" i="5"/>
  <c r="BH200" i="5"/>
  <c r="BG200" i="5"/>
  <c r="BF200" i="5"/>
  <c r="T200" i="5"/>
  <c r="R200" i="5"/>
  <c r="P200" i="5"/>
  <c r="J200" i="5"/>
  <c r="BE200" i="5" s="1"/>
  <c r="BK196" i="5"/>
  <c r="BI196" i="5"/>
  <c r="BH196" i="5"/>
  <c r="BG196" i="5"/>
  <c r="BF196" i="5"/>
  <c r="T196" i="5"/>
  <c r="R196" i="5"/>
  <c r="P196" i="5"/>
  <c r="P186" i="5" s="1"/>
  <c r="J196" i="5"/>
  <c r="BE196" i="5" s="1"/>
  <c r="BK193" i="5"/>
  <c r="BI193" i="5"/>
  <c r="BH193" i="5"/>
  <c r="BG193" i="5"/>
  <c r="BF193" i="5"/>
  <c r="T193" i="5"/>
  <c r="R193" i="5"/>
  <c r="P193" i="5"/>
  <c r="J193" i="5"/>
  <c r="BE193" i="5" s="1"/>
  <c r="BK190" i="5"/>
  <c r="BI190" i="5"/>
  <c r="BH190" i="5"/>
  <c r="BG190" i="5"/>
  <c r="BF190" i="5"/>
  <c r="T190" i="5"/>
  <c r="T186" i="5" s="1"/>
  <c r="R190" i="5"/>
  <c r="P190" i="5"/>
  <c r="J190" i="5"/>
  <c r="BE190" i="5" s="1"/>
  <c r="BK187" i="5"/>
  <c r="BI187" i="5"/>
  <c r="BH187" i="5"/>
  <c r="BG187" i="5"/>
  <c r="BF187" i="5"/>
  <c r="T187" i="5"/>
  <c r="R187" i="5"/>
  <c r="P187" i="5"/>
  <c r="J187" i="5"/>
  <c r="BE187" i="5" s="1"/>
  <c r="BK184" i="5"/>
  <c r="BI184" i="5"/>
  <c r="BH184" i="5"/>
  <c r="BG184" i="5"/>
  <c r="BF184" i="5"/>
  <c r="T184" i="5"/>
  <c r="R184" i="5"/>
  <c r="P184" i="5"/>
  <c r="J184" i="5"/>
  <c r="BE184" i="5" s="1"/>
  <c r="BK182" i="5"/>
  <c r="BI182" i="5"/>
  <c r="BH182" i="5"/>
  <c r="BG182" i="5"/>
  <c r="BF182" i="5"/>
  <c r="T182" i="5"/>
  <c r="R182" i="5"/>
  <c r="P182" i="5"/>
  <c r="J182" i="5"/>
  <c r="BE182" i="5" s="1"/>
  <c r="BK180" i="5"/>
  <c r="BI180" i="5"/>
  <c r="BH180" i="5"/>
  <c r="BG180" i="5"/>
  <c r="BF180" i="5"/>
  <c r="T180" i="5"/>
  <c r="R180" i="5"/>
  <c r="P180" i="5"/>
  <c r="J180" i="5"/>
  <c r="BE180" i="5" s="1"/>
  <c r="BK178" i="5"/>
  <c r="BI178" i="5"/>
  <c r="BH178" i="5"/>
  <c r="BG178" i="5"/>
  <c r="BF178" i="5"/>
  <c r="T178" i="5"/>
  <c r="R178" i="5"/>
  <c r="P178" i="5"/>
  <c r="P174" i="5" s="1"/>
  <c r="J178" i="5"/>
  <c r="BE178" i="5" s="1"/>
  <c r="BK175" i="5"/>
  <c r="BI175" i="5"/>
  <c r="BH175" i="5"/>
  <c r="BG175" i="5"/>
  <c r="BF175" i="5"/>
  <c r="T175" i="5"/>
  <c r="R175" i="5"/>
  <c r="R174" i="5" s="1"/>
  <c r="P175" i="5"/>
  <c r="J175" i="5"/>
  <c r="BE175" i="5" s="1"/>
  <c r="BK172" i="5"/>
  <c r="BI172" i="5"/>
  <c r="BH172" i="5"/>
  <c r="BG172" i="5"/>
  <c r="BF172" i="5"/>
  <c r="T172" i="5"/>
  <c r="R172" i="5"/>
  <c r="P172" i="5"/>
  <c r="J172" i="5"/>
  <c r="BE172" i="5" s="1"/>
  <c r="BK170" i="5"/>
  <c r="BI170" i="5"/>
  <c r="BH170" i="5"/>
  <c r="BG170" i="5"/>
  <c r="BF170" i="5"/>
  <c r="T170" i="5"/>
  <c r="R170" i="5"/>
  <c r="P170" i="5"/>
  <c r="J170" i="5"/>
  <c r="BE170" i="5" s="1"/>
  <c r="BK168" i="5"/>
  <c r="BI168" i="5"/>
  <c r="BH168" i="5"/>
  <c r="BG168" i="5"/>
  <c r="BF168" i="5"/>
  <c r="T168" i="5"/>
  <c r="R168" i="5"/>
  <c r="P168" i="5"/>
  <c r="J168" i="5"/>
  <c r="BE168" i="5" s="1"/>
  <c r="BK166" i="5"/>
  <c r="BI166" i="5"/>
  <c r="BH166" i="5"/>
  <c r="BG166" i="5"/>
  <c r="BF166" i="5"/>
  <c r="T166" i="5"/>
  <c r="R166" i="5"/>
  <c r="P166" i="5"/>
  <c r="J166" i="5"/>
  <c r="BE166" i="5" s="1"/>
  <c r="BK164" i="5"/>
  <c r="BI164" i="5"/>
  <c r="BH164" i="5"/>
  <c r="BG164" i="5"/>
  <c r="BF164" i="5"/>
  <c r="T164" i="5"/>
  <c r="R164" i="5"/>
  <c r="P164" i="5"/>
  <c r="J164" i="5"/>
  <c r="BE164" i="5" s="1"/>
  <c r="BK162" i="5"/>
  <c r="BI162" i="5"/>
  <c r="BH162" i="5"/>
  <c r="BG162" i="5"/>
  <c r="BF162" i="5"/>
  <c r="T162" i="5"/>
  <c r="R162" i="5"/>
  <c r="P162" i="5"/>
  <c r="J162" i="5"/>
  <c r="BE162" i="5" s="1"/>
  <c r="BK159" i="5"/>
  <c r="BI159" i="5"/>
  <c r="BH159" i="5"/>
  <c r="BG159" i="5"/>
  <c r="BF159" i="5"/>
  <c r="T159" i="5"/>
  <c r="R159" i="5"/>
  <c r="P159" i="5"/>
  <c r="J159" i="5"/>
  <c r="BE159" i="5" s="1"/>
  <c r="BK156" i="5"/>
  <c r="BI156" i="5"/>
  <c r="BH156" i="5"/>
  <c r="BG156" i="5"/>
  <c r="BF156" i="5"/>
  <c r="T156" i="5"/>
  <c r="R156" i="5"/>
  <c r="P156" i="5"/>
  <c r="J156" i="5"/>
  <c r="BE156" i="5" s="1"/>
  <c r="BK153" i="5"/>
  <c r="BI153" i="5"/>
  <c r="BH153" i="5"/>
  <c r="BG153" i="5"/>
  <c r="BF153" i="5"/>
  <c r="T153" i="5"/>
  <c r="R153" i="5"/>
  <c r="P153" i="5"/>
  <c r="J153" i="5"/>
  <c r="BE153" i="5" s="1"/>
  <c r="BK150" i="5"/>
  <c r="BI150" i="5"/>
  <c r="BH150" i="5"/>
  <c r="BG150" i="5"/>
  <c r="BF150" i="5"/>
  <c r="T150" i="5"/>
  <c r="R150" i="5"/>
  <c r="P150" i="5"/>
  <c r="J150" i="5"/>
  <c r="BE150" i="5" s="1"/>
  <c r="BK147" i="5"/>
  <c r="BI147" i="5"/>
  <c r="BH147" i="5"/>
  <c r="BG147" i="5"/>
  <c r="BF147" i="5"/>
  <c r="T147" i="5"/>
  <c r="R147" i="5"/>
  <c r="P147" i="5"/>
  <c r="J147" i="5"/>
  <c r="BE147" i="5" s="1"/>
  <c r="BK144" i="5"/>
  <c r="BI144" i="5"/>
  <c r="BH144" i="5"/>
  <c r="BG144" i="5"/>
  <c r="BF144" i="5"/>
  <c r="T144" i="5"/>
  <c r="R144" i="5"/>
  <c r="P144" i="5"/>
  <c r="J144" i="5"/>
  <c r="BE144" i="5" s="1"/>
  <c r="BK141" i="5"/>
  <c r="BI141" i="5"/>
  <c r="BH141" i="5"/>
  <c r="BG141" i="5"/>
  <c r="BF141" i="5"/>
  <c r="T141" i="5"/>
  <c r="R141" i="5"/>
  <c r="P141" i="5"/>
  <c r="J141" i="5"/>
  <c r="BE141" i="5" s="1"/>
  <c r="BK139" i="5"/>
  <c r="BI139" i="5"/>
  <c r="BH139" i="5"/>
  <c r="BG139" i="5"/>
  <c r="BF139" i="5"/>
  <c r="T139" i="5"/>
  <c r="R139" i="5"/>
  <c r="P139" i="5"/>
  <c r="J139" i="5"/>
  <c r="BE139" i="5" s="1"/>
  <c r="BK136" i="5"/>
  <c r="BI136" i="5"/>
  <c r="BH136" i="5"/>
  <c r="BG136" i="5"/>
  <c r="BF136" i="5"/>
  <c r="T136" i="5"/>
  <c r="R136" i="5"/>
  <c r="P136" i="5"/>
  <c r="J136" i="5"/>
  <c r="BE136" i="5" s="1"/>
  <c r="BK134" i="5"/>
  <c r="BI134" i="5"/>
  <c r="BH134" i="5"/>
  <c r="BG134" i="5"/>
  <c r="BF134" i="5"/>
  <c r="T134" i="5"/>
  <c r="R134" i="5"/>
  <c r="P134" i="5"/>
  <c r="J134" i="5"/>
  <c r="BE134" i="5" s="1"/>
  <c r="BK132" i="5"/>
  <c r="BI132" i="5"/>
  <c r="BH132" i="5"/>
  <c r="BG132" i="5"/>
  <c r="BF132" i="5"/>
  <c r="T132" i="5"/>
  <c r="T130" i="5" s="1"/>
  <c r="R132" i="5"/>
  <c r="P132" i="5"/>
  <c r="J132" i="5"/>
  <c r="BE132" i="5" s="1"/>
  <c r="BK131" i="5"/>
  <c r="BI131" i="5"/>
  <c r="BH131" i="5"/>
  <c r="BG131" i="5"/>
  <c r="BF131" i="5"/>
  <c r="T131" i="5"/>
  <c r="R131" i="5"/>
  <c r="P131" i="5"/>
  <c r="P130" i="5" s="1"/>
  <c r="J131" i="5"/>
  <c r="BE131" i="5" s="1"/>
  <c r="J125" i="5"/>
  <c r="F124" i="5"/>
  <c r="J122" i="5"/>
  <c r="F122" i="5"/>
  <c r="E120" i="5"/>
  <c r="J91" i="5"/>
  <c r="F91" i="5"/>
  <c r="F89" i="5"/>
  <c r="E87" i="5"/>
  <c r="E85" i="5"/>
  <c r="J37" i="5"/>
  <c r="J36" i="5"/>
  <c r="J35" i="5"/>
  <c r="J92" i="5" s="1"/>
  <c r="J124" i="5" s="1"/>
  <c r="F125" i="5" s="1"/>
  <c r="J89" i="5" s="1"/>
  <c r="E118" i="5" s="1"/>
  <c r="BK309" i="2"/>
  <c r="BI309" i="2"/>
  <c r="BH309" i="2"/>
  <c r="BG309" i="2"/>
  <c r="BF309" i="2"/>
  <c r="T309" i="2"/>
  <c r="R309" i="2"/>
  <c r="P309" i="2"/>
  <c r="J309" i="2"/>
  <c r="BE309" i="2" s="1"/>
  <c r="BK307" i="2"/>
  <c r="BI307" i="2"/>
  <c r="BH307" i="2"/>
  <c r="BG307" i="2"/>
  <c r="BF307" i="2"/>
  <c r="T307" i="2"/>
  <c r="R307" i="2"/>
  <c r="P307" i="2"/>
  <c r="J307" i="2"/>
  <c r="BE307" i="2" s="1"/>
  <c r="BK305" i="2"/>
  <c r="BI305" i="2"/>
  <c r="BH305" i="2"/>
  <c r="BG305" i="2"/>
  <c r="BF305" i="2"/>
  <c r="T305" i="2"/>
  <c r="R305" i="2"/>
  <c r="P305" i="2"/>
  <c r="J305" i="2"/>
  <c r="BE305" i="2" s="1"/>
  <c r="BK304" i="2"/>
  <c r="BI304" i="2"/>
  <c r="BH304" i="2"/>
  <c r="BG304" i="2"/>
  <c r="BF304" i="2"/>
  <c r="T304" i="2"/>
  <c r="R304" i="2"/>
  <c r="P304" i="2"/>
  <c r="J304" i="2"/>
  <c r="BE304" i="2" s="1"/>
  <c r="BK302" i="2"/>
  <c r="BI302" i="2"/>
  <c r="BH302" i="2"/>
  <c r="BG302" i="2"/>
  <c r="BF302" i="2"/>
  <c r="T302" i="2"/>
  <c r="R302" i="2"/>
  <c r="P302" i="2"/>
  <c r="J302" i="2"/>
  <c r="BE302" i="2" s="1"/>
  <c r="BK301" i="2"/>
  <c r="BI301" i="2"/>
  <c r="BH301" i="2"/>
  <c r="BG301" i="2"/>
  <c r="BF301" i="2"/>
  <c r="T301" i="2"/>
  <c r="R301" i="2"/>
  <c r="P301" i="2"/>
  <c r="J301" i="2"/>
  <c r="BE301" i="2" s="1"/>
  <c r="BK300" i="2"/>
  <c r="BI300" i="2"/>
  <c r="BH300" i="2"/>
  <c r="BG300" i="2"/>
  <c r="BF300" i="2"/>
  <c r="T300" i="2"/>
  <c r="R300" i="2"/>
  <c r="P300" i="2"/>
  <c r="J300" i="2"/>
  <c r="BE300" i="2" s="1"/>
  <c r="BK299" i="2"/>
  <c r="BI299" i="2"/>
  <c r="BH299" i="2"/>
  <c r="BG299" i="2"/>
  <c r="BF299" i="2"/>
  <c r="T299" i="2"/>
  <c r="R299" i="2"/>
  <c r="P299" i="2"/>
  <c r="J299" i="2"/>
  <c r="BE299" i="2" s="1"/>
  <c r="BK298" i="2"/>
  <c r="BI298" i="2"/>
  <c r="BH298" i="2"/>
  <c r="BG298" i="2"/>
  <c r="BF298" i="2"/>
  <c r="T298" i="2"/>
  <c r="R298" i="2"/>
  <c r="P298" i="2"/>
  <c r="J298" i="2"/>
  <c r="BE298" i="2" s="1"/>
  <c r="BK297" i="2"/>
  <c r="BI297" i="2"/>
  <c r="BH297" i="2"/>
  <c r="BG297" i="2"/>
  <c r="BF297" i="2"/>
  <c r="T297" i="2"/>
  <c r="R297" i="2"/>
  <c r="P297" i="2"/>
  <c r="J297" i="2"/>
  <c r="BE297" i="2" s="1"/>
  <c r="BK296" i="2"/>
  <c r="BI296" i="2"/>
  <c r="BH296" i="2"/>
  <c r="BG296" i="2"/>
  <c r="BF296" i="2"/>
  <c r="T296" i="2"/>
  <c r="R296" i="2"/>
  <c r="P296" i="2"/>
  <c r="P292" i="2" s="1"/>
  <c r="P291" i="2" s="1"/>
  <c r="J296" i="2"/>
  <c r="BE296" i="2" s="1"/>
  <c r="BK295" i="2"/>
  <c r="BI295" i="2"/>
  <c r="BH295" i="2"/>
  <c r="BG295" i="2"/>
  <c r="BF295" i="2"/>
  <c r="T295" i="2"/>
  <c r="R295" i="2"/>
  <c r="P295" i="2"/>
  <c r="J295" i="2"/>
  <c r="BE295" i="2" s="1"/>
  <c r="BK294" i="2"/>
  <c r="BI294" i="2"/>
  <c r="BH294" i="2"/>
  <c r="BG294" i="2"/>
  <c r="BF294" i="2"/>
  <c r="T294" i="2"/>
  <c r="R294" i="2"/>
  <c r="P294" i="2"/>
  <c r="J294" i="2"/>
  <c r="BE294" i="2" s="1"/>
  <c r="BK293" i="2"/>
  <c r="BI293" i="2"/>
  <c r="BH293" i="2"/>
  <c r="BG293" i="2"/>
  <c r="BF293" i="2"/>
  <c r="T293" i="2"/>
  <c r="R293" i="2"/>
  <c r="P293" i="2"/>
  <c r="J293" i="2"/>
  <c r="BE293" i="2" s="1"/>
  <c r="BK289" i="2"/>
  <c r="BI289" i="2"/>
  <c r="BH289" i="2"/>
  <c r="BG289" i="2"/>
  <c r="BF289" i="2"/>
  <c r="T289" i="2"/>
  <c r="R289" i="2"/>
  <c r="P289" i="2"/>
  <c r="J289" i="2"/>
  <c r="BE289" i="2" s="1"/>
  <c r="BK287" i="2"/>
  <c r="BI287" i="2"/>
  <c r="BH287" i="2"/>
  <c r="BG287" i="2"/>
  <c r="BF287" i="2"/>
  <c r="T287" i="2"/>
  <c r="R287" i="2"/>
  <c r="P287" i="2"/>
  <c r="J287" i="2"/>
  <c r="BE287" i="2" s="1"/>
  <c r="BK285" i="2"/>
  <c r="BI285" i="2"/>
  <c r="BH285" i="2"/>
  <c r="BG285" i="2"/>
  <c r="BF285" i="2"/>
  <c r="T285" i="2"/>
  <c r="R285" i="2"/>
  <c r="P285" i="2"/>
  <c r="J285" i="2"/>
  <c r="BE285" i="2" s="1"/>
  <c r="BK283" i="2"/>
  <c r="BI283" i="2"/>
  <c r="BH283" i="2"/>
  <c r="BG283" i="2"/>
  <c r="BF283" i="2"/>
  <c r="T283" i="2"/>
  <c r="R283" i="2"/>
  <c r="P283" i="2"/>
  <c r="J283" i="2"/>
  <c r="BE283" i="2" s="1"/>
  <c r="BK280" i="2"/>
  <c r="BI280" i="2"/>
  <c r="BH280" i="2"/>
  <c r="BG280" i="2"/>
  <c r="BF280" i="2"/>
  <c r="T280" i="2"/>
  <c r="R280" i="2"/>
  <c r="P280" i="2"/>
  <c r="J280" i="2"/>
  <c r="BE280" i="2" s="1"/>
  <c r="BK278" i="2"/>
  <c r="BI278" i="2"/>
  <c r="BH278" i="2"/>
  <c r="BG278" i="2"/>
  <c r="BF278" i="2"/>
  <c r="T278" i="2"/>
  <c r="R278" i="2"/>
  <c r="P278" i="2"/>
  <c r="J278" i="2"/>
  <c r="BE278" i="2" s="1"/>
  <c r="BK273" i="2"/>
  <c r="BK272" i="2" s="1"/>
  <c r="BI273" i="2"/>
  <c r="BH273" i="2"/>
  <c r="BG273" i="2"/>
  <c r="BF273" i="2"/>
  <c r="T273" i="2"/>
  <c r="R273" i="2"/>
  <c r="R272" i="2" s="1"/>
  <c r="P273" i="2"/>
  <c r="P272" i="2" s="1"/>
  <c r="J273" i="2"/>
  <c r="BE273" i="2" s="1"/>
  <c r="T272" i="2"/>
  <c r="BK270" i="2"/>
  <c r="BI270" i="2"/>
  <c r="BH270" i="2"/>
  <c r="BG270" i="2"/>
  <c r="BF270" i="2"/>
  <c r="T270" i="2"/>
  <c r="R270" i="2"/>
  <c r="P270" i="2"/>
  <c r="J270" i="2"/>
  <c r="BE270" i="2" s="1"/>
  <c r="BK267" i="2"/>
  <c r="BI267" i="2"/>
  <c r="BH267" i="2"/>
  <c r="BG267" i="2"/>
  <c r="BF267" i="2"/>
  <c r="T267" i="2"/>
  <c r="R267" i="2"/>
  <c r="P267" i="2"/>
  <c r="J267" i="2"/>
  <c r="BE267" i="2" s="1"/>
  <c r="BK264" i="2"/>
  <c r="BI264" i="2"/>
  <c r="BH264" i="2"/>
  <c r="BG264" i="2"/>
  <c r="BF264" i="2"/>
  <c r="T264" i="2"/>
  <c r="R264" i="2"/>
  <c r="P264" i="2"/>
  <c r="J264" i="2"/>
  <c r="BE264" i="2" s="1"/>
  <c r="BK261" i="2"/>
  <c r="BI261" i="2"/>
  <c r="BH261" i="2"/>
  <c r="BG261" i="2"/>
  <c r="BF261" i="2"/>
  <c r="T261" i="2"/>
  <c r="R261" i="2"/>
  <c r="P261" i="2"/>
  <c r="J261" i="2"/>
  <c r="BE261" i="2" s="1"/>
  <c r="BK259" i="2"/>
  <c r="BI259" i="2"/>
  <c r="BH259" i="2"/>
  <c r="BG259" i="2"/>
  <c r="BF259" i="2"/>
  <c r="T259" i="2"/>
  <c r="R259" i="2"/>
  <c r="P259" i="2"/>
  <c r="J259" i="2"/>
  <c r="BE259" i="2" s="1"/>
  <c r="BK257" i="2"/>
  <c r="BI257" i="2"/>
  <c r="BH257" i="2"/>
  <c r="BG257" i="2"/>
  <c r="BF257" i="2"/>
  <c r="T257" i="2"/>
  <c r="R257" i="2"/>
  <c r="P257" i="2"/>
  <c r="J257" i="2"/>
  <c r="BE257" i="2" s="1"/>
  <c r="BK254" i="2"/>
  <c r="BI254" i="2"/>
  <c r="BH254" i="2"/>
  <c r="BG254" i="2"/>
  <c r="BF254" i="2"/>
  <c r="T254" i="2"/>
  <c r="R254" i="2"/>
  <c r="P254" i="2"/>
  <c r="J254" i="2"/>
  <c r="BE254" i="2" s="1"/>
  <c r="BK252" i="2"/>
  <c r="BI252" i="2"/>
  <c r="BH252" i="2"/>
  <c r="BG252" i="2"/>
  <c r="BF252" i="2"/>
  <c r="T252" i="2"/>
  <c r="R252" i="2"/>
  <c r="P252" i="2"/>
  <c r="J252" i="2"/>
  <c r="BE252" i="2" s="1"/>
  <c r="BK249" i="2"/>
  <c r="BI249" i="2"/>
  <c r="BH249" i="2"/>
  <c r="BG249" i="2"/>
  <c r="BF249" i="2"/>
  <c r="T249" i="2"/>
  <c r="R249" i="2"/>
  <c r="P249" i="2"/>
  <c r="J249" i="2"/>
  <c r="BE249" i="2" s="1"/>
  <c r="BK248" i="2"/>
  <c r="BI248" i="2"/>
  <c r="BH248" i="2"/>
  <c r="BG248" i="2"/>
  <c r="BF248" i="2"/>
  <c r="T248" i="2"/>
  <c r="R248" i="2"/>
  <c r="P248" i="2"/>
  <c r="J248" i="2"/>
  <c r="BE248" i="2" s="1"/>
  <c r="BK246" i="2"/>
  <c r="BI246" i="2"/>
  <c r="BH246" i="2"/>
  <c r="BG246" i="2"/>
  <c r="BF246" i="2"/>
  <c r="T246" i="2"/>
  <c r="R246" i="2"/>
  <c r="P246" i="2"/>
  <c r="J246" i="2"/>
  <c r="BE246" i="2" s="1"/>
  <c r="BK243" i="2"/>
  <c r="BI243" i="2"/>
  <c r="BH243" i="2"/>
  <c r="BG243" i="2"/>
  <c r="BF243" i="2"/>
  <c r="T243" i="2"/>
  <c r="R243" i="2"/>
  <c r="P243" i="2"/>
  <c r="J243" i="2"/>
  <c r="BE243" i="2" s="1"/>
  <c r="BK242" i="2"/>
  <c r="BI242" i="2"/>
  <c r="BH242" i="2"/>
  <c r="BG242" i="2"/>
  <c r="BF242" i="2"/>
  <c r="T242" i="2"/>
  <c r="R242" i="2"/>
  <c r="P242" i="2"/>
  <c r="J242" i="2"/>
  <c r="BE242" i="2" s="1"/>
  <c r="BK240" i="2"/>
  <c r="BI240" i="2"/>
  <c r="BH240" i="2"/>
  <c r="BG240" i="2"/>
  <c r="BF240" i="2"/>
  <c r="T240" i="2"/>
  <c r="R240" i="2"/>
  <c r="P240" i="2"/>
  <c r="J240" i="2"/>
  <c r="BE240" i="2" s="1"/>
  <c r="BK237" i="2"/>
  <c r="BI237" i="2"/>
  <c r="BH237" i="2"/>
  <c r="BG237" i="2"/>
  <c r="BF237" i="2"/>
  <c r="T237" i="2"/>
  <c r="R237" i="2"/>
  <c r="P237" i="2"/>
  <c r="J237" i="2"/>
  <c r="BE237" i="2" s="1"/>
  <c r="BK234" i="2"/>
  <c r="BI234" i="2"/>
  <c r="BH234" i="2"/>
  <c r="BG234" i="2"/>
  <c r="BF234" i="2"/>
  <c r="T234" i="2"/>
  <c r="R234" i="2"/>
  <c r="P234" i="2"/>
  <c r="J234" i="2"/>
  <c r="BE234" i="2" s="1"/>
  <c r="BK231" i="2"/>
  <c r="BI231" i="2"/>
  <c r="BH231" i="2"/>
  <c r="BG231" i="2"/>
  <c r="BF231" i="2"/>
  <c r="T231" i="2"/>
  <c r="R231" i="2"/>
  <c r="P231" i="2"/>
  <c r="J231" i="2"/>
  <c r="BE231" i="2" s="1"/>
  <c r="BK229" i="2"/>
  <c r="BI229" i="2"/>
  <c r="BH229" i="2"/>
  <c r="BG229" i="2"/>
  <c r="BF229" i="2"/>
  <c r="T229" i="2"/>
  <c r="R229" i="2"/>
  <c r="P229" i="2"/>
  <c r="J229" i="2"/>
  <c r="BE229" i="2" s="1"/>
  <c r="BK226" i="2"/>
  <c r="BI226" i="2"/>
  <c r="BH226" i="2"/>
  <c r="BG226" i="2"/>
  <c r="BF226" i="2"/>
  <c r="T226" i="2"/>
  <c r="R226" i="2"/>
  <c r="P226" i="2"/>
  <c r="J226" i="2"/>
  <c r="BE226" i="2" s="1"/>
  <c r="BK224" i="2"/>
  <c r="BI224" i="2"/>
  <c r="BH224" i="2"/>
  <c r="BG224" i="2"/>
  <c r="BF224" i="2"/>
  <c r="T224" i="2"/>
  <c r="R224" i="2"/>
  <c r="P224" i="2"/>
  <c r="J224" i="2"/>
  <c r="BE224" i="2" s="1"/>
  <c r="BK222" i="2"/>
  <c r="BI222" i="2"/>
  <c r="BH222" i="2"/>
  <c r="BG222" i="2"/>
  <c r="BF222" i="2"/>
  <c r="T222" i="2"/>
  <c r="R222" i="2"/>
  <c r="P222" i="2"/>
  <c r="J222" i="2"/>
  <c r="BE222" i="2" s="1"/>
  <c r="BK220" i="2"/>
  <c r="BI220" i="2"/>
  <c r="BH220" i="2"/>
  <c r="BG220" i="2"/>
  <c r="BF220" i="2"/>
  <c r="T220" i="2"/>
  <c r="R220" i="2"/>
  <c r="P220" i="2"/>
  <c r="J220" i="2"/>
  <c r="BE220" i="2" s="1"/>
  <c r="BK218" i="2"/>
  <c r="BI218" i="2"/>
  <c r="BH218" i="2"/>
  <c r="BG218" i="2"/>
  <c r="BF218" i="2"/>
  <c r="T218" i="2"/>
  <c r="R218" i="2"/>
  <c r="P218" i="2"/>
  <c r="J218" i="2"/>
  <c r="BE218" i="2" s="1"/>
  <c r="BK216" i="2"/>
  <c r="BI216" i="2"/>
  <c r="BH216" i="2"/>
  <c r="BG216" i="2"/>
  <c r="BF216" i="2"/>
  <c r="T216" i="2"/>
  <c r="R216" i="2"/>
  <c r="P216" i="2"/>
  <c r="J216" i="2"/>
  <c r="BE216" i="2" s="1"/>
  <c r="BK213" i="2"/>
  <c r="BI213" i="2"/>
  <c r="BH213" i="2"/>
  <c r="BG213" i="2"/>
  <c r="BF213" i="2"/>
  <c r="T213" i="2"/>
  <c r="R213" i="2"/>
  <c r="P213" i="2"/>
  <c r="J213" i="2"/>
  <c r="BE213" i="2" s="1"/>
  <c r="BK211" i="2"/>
  <c r="BI211" i="2"/>
  <c r="BH211" i="2"/>
  <c r="BG211" i="2"/>
  <c r="BF211" i="2"/>
  <c r="T211" i="2"/>
  <c r="R211" i="2"/>
  <c r="P211" i="2"/>
  <c r="J211" i="2"/>
  <c r="BE211" i="2" s="1"/>
  <c r="BK209" i="2"/>
  <c r="BI209" i="2"/>
  <c r="BH209" i="2"/>
  <c r="BG209" i="2"/>
  <c r="BF209" i="2"/>
  <c r="T209" i="2"/>
  <c r="R209" i="2"/>
  <c r="P209" i="2"/>
  <c r="J209" i="2"/>
  <c r="BE209" i="2" s="1"/>
  <c r="BK206" i="2"/>
  <c r="BI206" i="2"/>
  <c r="BH206" i="2"/>
  <c r="BG206" i="2"/>
  <c r="BF206" i="2"/>
  <c r="T206" i="2"/>
  <c r="R206" i="2"/>
  <c r="P206" i="2"/>
  <c r="J206" i="2"/>
  <c r="BE206" i="2" s="1"/>
  <c r="BK203" i="2"/>
  <c r="BI203" i="2"/>
  <c r="BH203" i="2"/>
  <c r="BG203" i="2"/>
  <c r="BF203" i="2"/>
  <c r="T203" i="2"/>
  <c r="R203" i="2"/>
  <c r="P203" i="2"/>
  <c r="J203" i="2"/>
  <c r="BE203" i="2" s="1"/>
  <c r="BK199" i="2"/>
  <c r="BI199" i="2"/>
  <c r="BH199" i="2"/>
  <c r="BG199" i="2"/>
  <c r="BF199" i="2"/>
  <c r="T199" i="2"/>
  <c r="R199" i="2"/>
  <c r="P199" i="2"/>
  <c r="J199" i="2"/>
  <c r="BE199" i="2" s="1"/>
  <c r="BK196" i="2"/>
  <c r="BI196" i="2"/>
  <c r="BH196" i="2"/>
  <c r="BG196" i="2"/>
  <c r="BF196" i="2"/>
  <c r="T196" i="2"/>
  <c r="R196" i="2"/>
  <c r="P196" i="2"/>
  <c r="J196" i="2"/>
  <c r="BE196" i="2" s="1"/>
  <c r="BK193" i="2"/>
  <c r="BI193" i="2"/>
  <c r="BH193" i="2"/>
  <c r="BG193" i="2"/>
  <c r="BF193" i="2"/>
  <c r="T193" i="2"/>
  <c r="R193" i="2"/>
  <c r="P193" i="2"/>
  <c r="J193" i="2"/>
  <c r="BE193" i="2" s="1"/>
  <c r="BK190" i="2"/>
  <c r="BI190" i="2"/>
  <c r="BH190" i="2"/>
  <c r="BG190" i="2"/>
  <c r="BF190" i="2"/>
  <c r="T190" i="2"/>
  <c r="R190" i="2"/>
  <c r="P190" i="2"/>
  <c r="J190" i="2"/>
  <c r="BE190" i="2" s="1"/>
  <c r="BK187" i="2"/>
  <c r="BI187" i="2"/>
  <c r="BH187" i="2"/>
  <c r="BG187" i="2"/>
  <c r="BF187" i="2"/>
  <c r="T187" i="2"/>
  <c r="R187" i="2"/>
  <c r="P187" i="2"/>
  <c r="J187" i="2"/>
  <c r="BE187" i="2" s="1"/>
  <c r="BK185" i="2"/>
  <c r="BI185" i="2"/>
  <c r="BH185" i="2"/>
  <c r="BG185" i="2"/>
  <c r="BF185" i="2"/>
  <c r="T185" i="2"/>
  <c r="R185" i="2"/>
  <c r="P185" i="2"/>
  <c r="J185" i="2"/>
  <c r="BE185" i="2" s="1"/>
  <c r="BK183" i="2"/>
  <c r="BI183" i="2"/>
  <c r="BH183" i="2"/>
  <c r="BG183" i="2"/>
  <c r="BF183" i="2"/>
  <c r="T183" i="2"/>
  <c r="R183" i="2"/>
  <c r="P183" i="2"/>
  <c r="J183" i="2"/>
  <c r="BE183" i="2" s="1"/>
  <c r="BK181" i="2"/>
  <c r="BI181" i="2"/>
  <c r="BH181" i="2"/>
  <c r="BG181" i="2"/>
  <c r="BF181" i="2"/>
  <c r="T181" i="2"/>
  <c r="R181" i="2"/>
  <c r="P181" i="2"/>
  <c r="J181" i="2"/>
  <c r="BE181" i="2" s="1"/>
  <c r="BK178" i="2"/>
  <c r="BI178" i="2"/>
  <c r="BH178" i="2"/>
  <c r="BG178" i="2"/>
  <c r="BF178" i="2"/>
  <c r="T178" i="2"/>
  <c r="R178" i="2"/>
  <c r="P178" i="2"/>
  <c r="J178" i="2"/>
  <c r="BE178" i="2" s="1"/>
  <c r="BK175" i="2"/>
  <c r="BI175" i="2"/>
  <c r="BH175" i="2"/>
  <c r="BG175" i="2"/>
  <c r="BF175" i="2"/>
  <c r="T175" i="2"/>
  <c r="R175" i="2"/>
  <c r="P175" i="2"/>
  <c r="J175" i="2"/>
  <c r="BE175" i="2" s="1"/>
  <c r="BK173" i="2"/>
  <c r="BI173" i="2"/>
  <c r="BH173" i="2"/>
  <c r="BG173" i="2"/>
  <c r="BF173" i="2"/>
  <c r="T173" i="2"/>
  <c r="R173" i="2"/>
  <c r="P173" i="2"/>
  <c r="J173" i="2"/>
  <c r="BE173" i="2" s="1"/>
  <c r="BK171" i="2"/>
  <c r="BI171" i="2"/>
  <c r="BH171" i="2"/>
  <c r="BG171" i="2"/>
  <c r="BF171" i="2"/>
  <c r="T171" i="2"/>
  <c r="R171" i="2"/>
  <c r="P171" i="2"/>
  <c r="J171" i="2"/>
  <c r="BE171" i="2" s="1"/>
  <c r="BK169" i="2"/>
  <c r="BI169" i="2"/>
  <c r="BH169" i="2"/>
  <c r="BG169" i="2"/>
  <c r="BF169" i="2"/>
  <c r="T169" i="2"/>
  <c r="R169" i="2"/>
  <c r="P169" i="2"/>
  <c r="J169" i="2"/>
  <c r="BE169" i="2" s="1"/>
  <c r="BK167" i="2"/>
  <c r="BI167" i="2"/>
  <c r="BH167" i="2"/>
  <c r="BG167" i="2"/>
  <c r="BF167" i="2"/>
  <c r="T167" i="2"/>
  <c r="R167" i="2"/>
  <c r="P167" i="2"/>
  <c r="J167" i="2"/>
  <c r="BE167" i="2" s="1"/>
  <c r="BK165" i="2"/>
  <c r="BI165" i="2"/>
  <c r="BH165" i="2"/>
  <c r="BG165" i="2"/>
  <c r="BF165" i="2"/>
  <c r="T165" i="2"/>
  <c r="R165" i="2"/>
  <c r="P165" i="2"/>
  <c r="J165" i="2"/>
  <c r="BE165" i="2" s="1"/>
  <c r="BK162" i="2"/>
  <c r="BI162" i="2"/>
  <c r="BH162" i="2"/>
  <c r="BG162" i="2"/>
  <c r="BF162" i="2"/>
  <c r="T162" i="2"/>
  <c r="R162" i="2"/>
  <c r="P162" i="2"/>
  <c r="J162" i="2"/>
  <c r="BE162" i="2" s="1"/>
  <c r="BK159" i="2"/>
  <c r="BI159" i="2"/>
  <c r="BH159" i="2"/>
  <c r="BG159" i="2"/>
  <c r="BF159" i="2"/>
  <c r="T159" i="2"/>
  <c r="R159" i="2"/>
  <c r="P159" i="2"/>
  <c r="J159" i="2"/>
  <c r="BE159" i="2" s="1"/>
  <c r="BK157" i="2"/>
  <c r="BI157" i="2"/>
  <c r="BH157" i="2"/>
  <c r="BG157" i="2"/>
  <c r="BF157" i="2"/>
  <c r="T157" i="2"/>
  <c r="R157" i="2"/>
  <c r="P157" i="2"/>
  <c r="J157" i="2"/>
  <c r="BE157" i="2" s="1"/>
  <c r="BK153" i="2"/>
  <c r="BI153" i="2"/>
  <c r="BH153" i="2"/>
  <c r="BG153" i="2"/>
  <c r="BF153" i="2"/>
  <c r="T153" i="2"/>
  <c r="R153" i="2"/>
  <c r="P153" i="2"/>
  <c r="J153" i="2"/>
  <c r="BE153" i="2" s="1"/>
  <c r="BK149" i="2"/>
  <c r="BI149" i="2"/>
  <c r="BH149" i="2"/>
  <c r="BG149" i="2"/>
  <c r="BF149" i="2"/>
  <c r="T149" i="2"/>
  <c r="R149" i="2"/>
  <c r="P149" i="2"/>
  <c r="J149" i="2"/>
  <c r="BE149" i="2" s="1"/>
  <c r="BK146" i="2"/>
  <c r="BI146" i="2"/>
  <c r="BH146" i="2"/>
  <c r="BG146" i="2"/>
  <c r="BF146" i="2"/>
  <c r="T146" i="2"/>
  <c r="R146" i="2"/>
  <c r="P146" i="2"/>
  <c r="J146" i="2"/>
  <c r="BE146" i="2" s="1"/>
  <c r="BK143" i="2"/>
  <c r="BI143" i="2"/>
  <c r="BH143" i="2"/>
  <c r="BG143" i="2"/>
  <c r="BF143" i="2"/>
  <c r="T143" i="2"/>
  <c r="R143" i="2"/>
  <c r="P143" i="2"/>
  <c r="J143" i="2"/>
  <c r="BE143" i="2" s="1"/>
  <c r="BK140" i="2"/>
  <c r="BI140" i="2"/>
  <c r="BH140" i="2"/>
  <c r="BG140" i="2"/>
  <c r="BF140" i="2"/>
  <c r="T140" i="2"/>
  <c r="R140" i="2"/>
  <c r="P140" i="2"/>
  <c r="J140" i="2"/>
  <c r="BE140" i="2" s="1"/>
  <c r="BK138" i="2"/>
  <c r="BI138" i="2"/>
  <c r="BH138" i="2"/>
  <c r="BG138" i="2"/>
  <c r="BF138" i="2"/>
  <c r="T138" i="2"/>
  <c r="R138" i="2"/>
  <c r="P138" i="2"/>
  <c r="J138" i="2"/>
  <c r="BE138" i="2" s="1"/>
  <c r="BK135" i="2"/>
  <c r="BI135" i="2"/>
  <c r="BH135" i="2"/>
  <c r="BG135" i="2"/>
  <c r="BF135" i="2"/>
  <c r="T135" i="2"/>
  <c r="R135" i="2"/>
  <c r="P135" i="2"/>
  <c r="J135" i="2"/>
  <c r="BE135" i="2" s="1"/>
  <c r="BK133" i="2"/>
  <c r="BI133" i="2"/>
  <c r="BH133" i="2"/>
  <c r="BG133" i="2"/>
  <c r="BF133" i="2"/>
  <c r="T133" i="2"/>
  <c r="R133" i="2"/>
  <c r="P133" i="2"/>
  <c r="J133" i="2"/>
  <c r="BE133" i="2" s="1"/>
  <c r="BK131" i="2"/>
  <c r="BI131" i="2"/>
  <c r="BH131" i="2"/>
  <c r="BG131" i="2"/>
  <c r="BF131" i="2"/>
  <c r="T131" i="2"/>
  <c r="R131" i="2"/>
  <c r="P131" i="2"/>
  <c r="J131" i="2"/>
  <c r="BE131" i="2" s="1"/>
  <c r="F124" i="2"/>
  <c r="F122" i="2"/>
  <c r="E120" i="2"/>
  <c r="F91" i="2"/>
  <c r="F89" i="2"/>
  <c r="E87" i="2"/>
  <c r="J37" i="2"/>
  <c r="J36" i="2"/>
  <c r="J35" i="2"/>
  <c r="J125" i="2" s="1"/>
  <c r="J91" i="2" s="1"/>
  <c r="F125" i="2" s="1"/>
  <c r="J122" i="2" s="1"/>
  <c r="E118" i="2" s="1"/>
  <c r="BB94" i="1" s="1"/>
  <c r="BC94" i="1" s="1"/>
  <c r="BA94" i="1" s="1"/>
  <c r="AU94" i="1" s="1"/>
  <c r="BD94" i="1"/>
  <c r="W33" i="1" s="1"/>
  <c r="AS94" i="1"/>
  <c r="AM90" i="1"/>
  <c r="L90" i="1"/>
  <c r="AM89" i="1"/>
  <c r="L89" i="1"/>
  <c r="AM87" i="1"/>
  <c r="L87" i="1"/>
  <c r="L85" i="1"/>
  <c r="L84" i="1"/>
  <c r="T174" i="5" l="1"/>
  <c r="R230" i="5"/>
  <c r="P230" i="5"/>
  <c r="R130" i="3"/>
  <c r="T174" i="3"/>
  <c r="T199" i="3"/>
  <c r="T129" i="3" s="1"/>
  <c r="T128" i="3" s="1"/>
  <c r="R230" i="3"/>
  <c r="T189" i="2"/>
  <c r="R202" i="2"/>
  <c r="T221" i="2"/>
  <c r="R199" i="5"/>
  <c r="P199" i="5"/>
  <c r="P129" i="5" s="1"/>
  <c r="P128" i="5" s="1"/>
  <c r="T230" i="5"/>
  <c r="R274" i="5"/>
  <c r="R273" i="5" s="1"/>
  <c r="P274" i="5"/>
  <c r="P273" i="5" s="1"/>
  <c r="R289" i="5"/>
  <c r="R288" i="5" s="1"/>
  <c r="R218" i="3"/>
  <c r="P230" i="3"/>
  <c r="R130" i="5"/>
  <c r="R186" i="5"/>
  <c r="T199" i="5"/>
  <c r="T289" i="5"/>
  <c r="T288" i="5" s="1"/>
  <c r="P174" i="3"/>
  <c r="P129" i="3" s="1"/>
  <c r="P128" i="3" s="1"/>
  <c r="R186" i="3"/>
  <c r="P199" i="3"/>
  <c r="BK174" i="3"/>
  <c r="J174" i="3" s="1"/>
  <c r="J99" i="3" s="1"/>
  <c r="BK186" i="3"/>
  <c r="J186" i="3" s="1"/>
  <c r="J100" i="3" s="1"/>
  <c r="BK218" i="5"/>
  <c r="J218" i="5" s="1"/>
  <c r="J102" i="5" s="1"/>
  <c r="BK289" i="5"/>
  <c r="BK288" i="5" s="1"/>
  <c r="J288" i="5" s="1"/>
  <c r="J107" i="5" s="1"/>
  <c r="BK274" i="5"/>
  <c r="J274" i="5" s="1"/>
  <c r="J106" i="5" s="1"/>
  <c r="BK230" i="5"/>
  <c r="J230" i="5" s="1"/>
  <c r="J103" i="5" s="1"/>
  <c r="BK199" i="5"/>
  <c r="J199" i="5" s="1"/>
  <c r="J101" i="5" s="1"/>
  <c r="BK186" i="5"/>
  <c r="J186" i="5" s="1"/>
  <c r="J100" i="5" s="1"/>
  <c r="BK174" i="5"/>
  <c r="J174" i="5" s="1"/>
  <c r="J99" i="5" s="1"/>
  <c r="BK289" i="3"/>
  <c r="BK288" i="3" s="1"/>
  <c r="J288" i="3" s="1"/>
  <c r="J107" i="3" s="1"/>
  <c r="BK274" i="3"/>
  <c r="BK273" i="3" s="1"/>
  <c r="J273" i="3" s="1"/>
  <c r="J105" i="3" s="1"/>
  <c r="BK218" i="3"/>
  <c r="J218" i="3" s="1"/>
  <c r="J102" i="3" s="1"/>
  <c r="BK199" i="3"/>
  <c r="J199" i="3" s="1"/>
  <c r="J101" i="3" s="1"/>
  <c r="BK202" i="2"/>
  <c r="J202" i="2" s="1"/>
  <c r="J101" i="2" s="1"/>
  <c r="J272" i="2"/>
  <c r="J104" i="2" s="1"/>
  <c r="BK233" i="2"/>
  <c r="J233" i="2" s="1"/>
  <c r="J103" i="2" s="1"/>
  <c r="BK130" i="5"/>
  <c r="J130" i="5" s="1"/>
  <c r="J98" i="5" s="1"/>
  <c r="F34" i="5"/>
  <c r="J34" i="5"/>
  <c r="J34" i="3"/>
  <c r="F37" i="3"/>
  <c r="BK130" i="3"/>
  <c r="J130" i="3" s="1"/>
  <c r="J98" i="3" s="1"/>
  <c r="F34" i="3"/>
  <c r="F35" i="3"/>
  <c r="F36" i="3"/>
  <c r="F37" i="5"/>
  <c r="F35" i="5"/>
  <c r="F36" i="5"/>
  <c r="BK277" i="2"/>
  <c r="J277" i="2" s="1"/>
  <c r="J106" i="2" s="1"/>
  <c r="BK221" i="2"/>
  <c r="J221" i="2" s="1"/>
  <c r="J102" i="2" s="1"/>
  <c r="BK189" i="2"/>
  <c r="J189" i="2" s="1"/>
  <c r="J100" i="2" s="1"/>
  <c r="BK130" i="2"/>
  <c r="J130" i="2" s="1"/>
  <c r="J98" i="2" s="1"/>
  <c r="BK292" i="2"/>
  <c r="J292" i="2" s="1"/>
  <c r="J108" i="2" s="1"/>
  <c r="F37" i="2"/>
  <c r="R130" i="2"/>
  <c r="F35" i="2"/>
  <c r="P277" i="2"/>
  <c r="P276" i="2" s="1"/>
  <c r="T277" i="2"/>
  <c r="T276" i="2" s="1"/>
  <c r="T292" i="2"/>
  <c r="T291" i="2" s="1"/>
  <c r="P130" i="2"/>
  <c r="T130" i="2"/>
  <c r="P177" i="2"/>
  <c r="BK177" i="2"/>
  <c r="J177" i="2" s="1"/>
  <c r="J99" i="2" s="1"/>
  <c r="R177" i="2"/>
  <c r="P189" i="2"/>
  <c r="P221" i="2"/>
  <c r="P233" i="2"/>
  <c r="F36" i="2"/>
  <c r="P202" i="2"/>
  <c r="R292" i="2"/>
  <c r="R291" i="2" s="1"/>
  <c r="J34" i="2"/>
  <c r="F92" i="2"/>
  <c r="T177" i="2"/>
  <c r="R189" i="2"/>
  <c r="R221" i="2"/>
  <c r="T233" i="2"/>
  <c r="R277" i="2"/>
  <c r="R276" i="2" s="1"/>
  <c r="J124" i="2"/>
  <c r="T202" i="2"/>
  <c r="R233" i="2"/>
  <c r="BK230" i="3"/>
  <c r="J230" i="3" s="1"/>
  <c r="J103" i="3" s="1"/>
  <c r="J269" i="3"/>
  <c r="J104" i="3" s="1"/>
  <c r="J33" i="3"/>
  <c r="AV97" i="1" s="1"/>
  <c r="AT97" i="1" s="1"/>
  <c r="F33" i="3"/>
  <c r="AZ97" i="1" s="1"/>
  <c r="J91" i="3"/>
  <c r="F92" i="3"/>
  <c r="J33" i="5"/>
  <c r="AV96" i="1" s="1"/>
  <c r="AT96" i="1" s="1"/>
  <c r="R129" i="5"/>
  <c r="T129" i="5"/>
  <c r="J289" i="5"/>
  <c r="J108" i="5" s="1"/>
  <c r="F33" i="5"/>
  <c r="AZ96" i="1" s="1"/>
  <c r="F92" i="5"/>
  <c r="F33" i="2"/>
  <c r="AZ95" i="1" s="1"/>
  <c r="J33" i="2"/>
  <c r="AV95" i="1" s="1"/>
  <c r="AT95" i="1" s="1"/>
  <c r="F34" i="2"/>
  <c r="J89" i="2"/>
  <c r="J92" i="2"/>
  <c r="E85" i="2"/>
  <c r="W31" i="1"/>
  <c r="AX94" i="1"/>
  <c r="AW94" i="1"/>
  <c r="AK30" i="1" s="1"/>
  <c r="W30" i="1"/>
  <c r="AY94" i="1"/>
  <c r="W32" i="1"/>
  <c r="P129" i="2" l="1"/>
  <c r="P128" i="2" s="1"/>
  <c r="T128" i="5"/>
  <c r="R129" i="3"/>
  <c r="R128" i="3" s="1"/>
  <c r="R128" i="5"/>
  <c r="R129" i="2"/>
  <c r="R128" i="2" s="1"/>
  <c r="BK273" i="5"/>
  <c r="J273" i="5" s="1"/>
  <c r="J105" i="5" s="1"/>
  <c r="J289" i="3"/>
  <c r="J108" i="3" s="1"/>
  <c r="J274" i="3"/>
  <c r="J106" i="3" s="1"/>
  <c r="BK276" i="2"/>
  <c r="J276" i="2" s="1"/>
  <c r="J105" i="2" s="1"/>
  <c r="BK129" i="5"/>
  <c r="AZ94" i="1"/>
  <c r="AV94" i="1" s="1"/>
  <c r="AT94" i="1" s="1"/>
  <c r="BK129" i="3"/>
  <c r="J129" i="3" s="1"/>
  <c r="J97" i="3" s="1"/>
  <c r="BK291" i="2"/>
  <c r="J291" i="2" s="1"/>
  <c r="J107" i="2" s="1"/>
  <c r="BK129" i="2"/>
  <c r="J129" i="2" s="1"/>
  <c r="J97" i="2" s="1"/>
  <c r="T129" i="2"/>
  <c r="T128" i="2" s="1"/>
  <c r="BK128" i="5" l="1"/>
  <c r="J128" i="5" s="1"/>
  <c r="J30" i="5" s="1"/>
  <c r="BK128" i="3"/>
  <c r="J128" i="3" s="1"/>
  <c r="J96" i="3" s="1"/>
  <c r="J129" i="5"/>
  <c r="J97" i="5" s="1"/>
  <c r="W29" i="1"/>
  <c r="AK29" i="1"/>
  <c r="BK128" i="2"/>
  <c r="J128" i="2" s="1"/>
  <c r="J30" i="2" s="1"/>
  <c r="J96" i="5" l="1"/>
  <c r="J30" i="3"/>
  <c r="J39" i="3" s="1"/>
  <c r="J39" i="2"/>
  <c r="AG95" i="1"/>
  <c r="AN95" i="1" s="1"/>
  <c r="J39" i="5"/>
  <c r="AG96" i="1"/>
  <c r="J96" i="2"/>
  <c r="AG97" i="1" l="1"/>
  <c r="AN97" i="1" s="1"/>
  <c r="AN96" i="1"/>
  <c r="AG94" i="1" l="1"/>
  <c r="AN94" i="1" s="1"/>
  <c r="AK26" i="1" l="1"/>
  <c r="AK35" i="1" s="1"/>
</calcChain>
</file>

<file path=xl/sharedStrings.xml><?xml version="1.0" encoding="utf-8"?>
<sst xmlns="http://schemas.openxmlformats.org/spreadsheetml/2006/main" count="6660" uniqueCount="652">
  <si>
    <t>{d923b0a1-e34d-469f-8111-7e1df74349fa}</t>
  </si>
  <si>
    <t>h</t>
  </si>
  <si>
    <t>základy</t>
  </si>
  <si>
    <t/>
  </si>
  <si>
    <t>15,233</t>
  </si>
  <si>
    <t>2</t>
  </si>
  <si>
    <t>k</t>
  </si>
  <si>
    <t>koryto</t>
  </si>
  <si>
    <t>1,4</t>
  </si>
  <si>
    <t>KRYCÍ LIST SOUPISU PRACÍ</t>
  </si>
  <si>
    <t>v ---  níže se nacházejí doplnkové a pomocné údaje k sestavám  --- v</t>
  </si>
  <si>
    <t>False</t>
  </si>
  <si>
    <t>o</t>
  </si>
  <si>
    <t>Ornice</t>
  </si>
  <si>
    <t>10,06</t>
  </si>
  <si>
    <t>st</t>
  </si>
  <si>
    <t>Zásyp ze štěrkodrti</t>
  </si>
  <si>
    <t>8,58</t>
  </si>
  <si>
    <t>Stavba:</t>
  </si>
  <si>
    <t>sv</t>
  </si>
  <si>
    <t>svislé přesuny</t>
  </si>
  <si>
    <t>18,645</t>
  </si>
  <si>
    <t>svb</t>
  </si>
  <si>
    <t>svislá doprava suti</t>
  </si>
  <si>
    <t>14,856</t>
  </si>
  <si>
    <t>Objekt:</t>
  </si>
  <si>
    <t>žb</t>
  </si>
  <si>
    <t>bourání žb</t>
  </si>
  <si>
    <t>3,612</t>
  </si>
  <si>
    <t>Lávka 01 - K1908 Stavební úpravy lávek přes Poustevnický potok v Litvínově</t>
  </si>
  <si>
    <t>z</t>
  </si>
  <si>
    <t>dem zábradlí</t>
  </si>
  <si>
    <t>720</t>
  </si>
  <si>
    <t>dl</t>
  </si>
  <si>
    <t>bourání dlažeb</t>
  </si>
  <si>
    <t>2,22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</si>
  <si>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</si>
  <si>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</si>
  <si>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</si>
  <si>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</si>
  <si>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</si>
  <si>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</si>
  <si>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</si>
  <si>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Litvínov</t>
  </si>
  <si>
    <t>DIČ:</t>
  </si>
  <si>
    <t>Uchazeč: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</si>
  <si>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</si>
  <si>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</si>
  <si>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</si>
  <si>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</si>
  <si>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</si>
  <si>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</si>
  <si>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</si>
  <si>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</si>
  <si>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</si>
  <si>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</si>
  <si>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</si>
  <si>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</si>
  <si>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</si>
  <si>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</si>
  <si>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</si>
  <si>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</si>
  <si>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</si>
  <si>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</si>
  <si>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</si>
  <si>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</si>
  <si>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</si>
  <si>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</si>
  <si>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</si>
  <si>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</si>
  <si>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</si>
  <si>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</si>
  <si>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-1</t>
  </si>
  <si>
    <t>HSV -    Práce a dodávky HSV</t>
  </si>
  <si>
    <t xml:space="preserve">    1 -    Zemní práce</t>
  </si>
  <si>
    <t xml:space="preserve">    2 -    Zakládání</t>
  </si>
  <si>
    <t xml:space="preserve">    3 -    Svislé a kompletní konstrukce</t>
  </si>
  <si>
    <t xml:space="preserve">    4 -    Vodorovné konstrukce</t>
  </si>
  <si>
    <t xml:space="preserve">    5 -    Komunikace</t>
  </si>
  <si>
    <t>9 -    Ostatní konstrukce a práce-bourání</t>
  </si>
  <si>
    <t xml:space="preserve">    99 -    Přesun hmot</t>
  </si>
  <si>
    <t>PSV -    Práce a dodávky PSV</t>
  </si>
  <si>
    <t xml:space="preserve">    711 -    Izolace proti vodě, vlhkosti a plynům</t>
  </si>
  <si>
    <t>000 -    Nepojmenované práce</t>
  </si>
  <si>
    <t xml:space="preserve">    0 -    Ostatní opatření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</si>
  <si>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</si>
  <si>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</si>
  <si>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</si>
  <si>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</si>
  <si>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</si>
  <si>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</si>
  <si>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</si>
  <si>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</si>
  <si>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</si>
  <si>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</si>
  <si>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</si>
  <si>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</si>
  <si>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</si>
  <si>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</si>
  <si>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</si>
  <si>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</si>
  <si>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</si>
  <si>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</si>
  <si>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 xml:space="preserve">   Práce a dodávky HSV</t>
  </si>
  <si>
    <t>1</t>
  </si>
  <si>
    <t>0</t>
  </si>
  <si>
    <t>ROZPOCET</t>
  </si>
  <si>
    <t xml:space="preserve">   Zemní práce</t>
  </si>
  <si>
    <t>K</t>
  </si>
  <si>
    <t>111201101</t>
  </si>
  <si>
    <t>Odstranění křovin a stromů průměru kmene do 100 mm i s kořeny z celkové plochy do 1000 m2</t>
  </si>
  <si>
    <t>m2</t>
  </si>
  <si>
    <t>4</t>
  </si>
  <si>
    <t>2035555069</t>
  </si>
  <si>
    <t>kus</t>
  </si>
  <si>
    <t>3</t>
  </si>
  <si>
    <t>121151103</t>
  </si>
  <si>
    <t>Sejmutí ornice plochy do 100 m2 tl vrstvy do 200 mm strojně</t>
  </si>
  <si>
    <t>421128077</t>
  </si>
  <si>
    <t>VV</t>
  </si>
  <si>
    <t>3,5*2+1,5*2,04</t>
  </si>
  <si>
    <t>True</t>
  </si>
  <si>
    <t>5</t>
  </si>
  <si>
    <t>129153101</t>
  </si>
  <si>
    <t>Čištění otevřených koryt vodotečí šíře dna do 5 m hl do 2,5 m v hornině třídy těžitelnosti I skupiny 1 a 2 strojně</t>
  </si>
  <si>
    <t>m3</t>
  </si>
  <si>
    <t>2044353732</t>
  </si>
  <si>
    <t>1*7*0,2</t>
  </si>
  <si>
    <t>6</t>
  </si>
  <si>
    <t>132201201</t>
  </si>
  <si>
    <t>Hloubení rýh š do 2000 mm v hornině tř. 3 objemu do 100 m3</t>
  </si>
  <si>
    <t>-1476532368</t>
  </si>
  <si>
    <t>(2,88*2,2+2,89*2,2)*1,2</t>
  </si>
  <si>
    <t>Součet</t>
  </si>
  <si>
    <t>7</t>
  </si>
  <si>
    <t>132201209</t>
  </si>
  <si>
    <t>Příplatek za lepivost k hloubení rýh š do 2000 mm v hornině tř. 3</t>
  </si>
  <si>
    <t>1460977252</t>
  </si>
  <si>
    <t>8</t>
  </si>
  <si>
    <t>161101102</t>
  </si>
  <si>
    <t>Svislé přemístění výkopku z horniny tř. 1 až 4 hl výkopu do 4 m</t>
  </si>
  <si>
    <t>-2137360816</t>
  </si>
  <si>
    <t>h+o*0,2+k</t>
  </si>
  <si>
    <t>9</t>
  </si>
  <si>
    <t>10</t>
  </si>
  <si>
    <t>11</t>
  </si>
  <si>
    <t>12</t>
  </si>
  <si>
    <t>13</t>
  </si>
  <si>
    <t>162701105</t>
  </si>
  <si>
    <t>Vodorovné přemístění do 10000 m výkopku/sypaniny z horniny tř. 1 až 4</t>
  </si>
  <si>
    <t>-544242736</t>
  </si>
  <si>
    <t>14</t>
  </si>
  <si>
    <t>162701109</t>
  </si>
  <si>
    <t>Příplatek k vodorovnému přemístění výkopku/sypaniny z horniny tř. 1 až 4 ZKD 1000 m přes 10000 m</t>
  </si>
  <si>
    <t>-1317922014</t>
  </si>
  <si>
    <t>(sv)*15</t>
  </si>
  <si>
    <t>15</t>
  </si>
  <si>
    <t>167101101</t>
  </si>
  <si>
    <t>Nakládání výkopku z hornin tř. 1 až 4 do 100 m3</t>
  </si>
  <si>
    <t>-938360345</t>
  </si>
  <si>
    <t>P</t>
  </si>
  <si>
    <t>Poznámka k položce:_x000D_
Vč. stromů a pařezů</t>
  </si>
  <si>
    <t>16</t>
  </si>
  <si>
    <t>171201211</t>
  </si>
  <si>
    <t>Poplatek za uložení odpadu ze sypaniny na skládce (skládkovné)</t>
  </si>
  <si>
    <t>t</t>
  </si>
  <si>
    <t>-674468957</t>
  </si>
  <si>
    <t>Poznámka k položce:_x000D_
Vč. likvidace stromů a pařezů</t>
  </si>
  <si>
    <t>sv*1,8</t>
  </si>
  <si>
    <t>17</t>
  </si>
  <si>
    <t>997013811</t>
  </si>
  <si>
    <t>Poplatek za uložení na skládce (skládkovné) stavebního odpadu dřevěného kód odpadu 17 02 01</t>
  </si>
  <si>
    <t>363604302</t>
  </si>
  <si>
    <t>3*1,8</t>
  </si>
  <si>
    <t>18</t>
  </si>
  <si>
    <t>175101201</t>
  </si>
  <si>
    <t>Obsypání objektů bez prohození sypaniny z hornin tř. 1 až 4 uloženým do 30 m od kraje objektu</t>
  </si>
  <si>
    <t>1031026520</t>
  </si>
  <si>
    <t>(1,29*2,5+0,092*2,5+1,04*2,5+0,218*2,5)*1,3</t>
  </si>
  <si>
    <t>19</t>
  </si>
  <si>
    <t>M</t>
  </si>
  <si>
    <t>583441970</t>
  </si>
  <si>
    <t>štěrkodrť frakce 0-63</t>
  </si>
  <si>
    <t>-274448918</t>
  </si>
  <si>
    <t>st*1,9</t>
  </si>
  <si>
    <t>20</t>
  </si>
  <si>
    <t>181006111</t>
  </si>
  <si>
    <t>Rozprostření zemin tl vrstvy do 0,1 m schopných zúrodnění v rovině a sklonu do 1:5</t>
  </si>
  <si>
    <t>-640562144</t>
  </si>
  <si>
    <t>3*3*4</t>
  </si>
  <si>
    <t>21</t>
  </si>
  <si>
    <t>10364101</t>
  </si>
  <si>
    <t>zemina pro terénní úpravy -  ornice</t>
  </si>
  <si>
    <t>-671626340</t>
  </si>
  <si>
    <t>36*0,1*2</t>
  </si>
  <si>
    <t>22</t>
  </si>
  <si>
    <t>181411123</t>
  </si>
  <si>
    <t>Založení lučního trávníku výsevem plochy do 1000 m2 ve svahu do 1:1</t>
  </si>
  <si>
    <t>723803610</t>
  </si>
  <si>
    <t>36</t>
  </si>
  <si>
    <t>23</t>
  </si>
  <si>
    <t>005724740</t>
  </si>
  <si>
    <t>osivo směs travní krajinná - svahová</t>
  </si>
  <si>
    <t>kg</t>
  </si>
  <si>
    <t>698572066</t>
  </si>
  <si>
    <t>36*0,3</t>
  </si>
  <si>
    <t>24</t>
  </si>
  <si>
    <t>181951101</t>
  </si>
  <si>
    <t>Úprava pláně v hornině tř. 1 až 4 bez zhutnění</t>
  </si>
  <si>
    <t>960706074</t>
  </si>
  <si>
    <t>25</t>
  </si>
  <si>
    <t>185804312</t>
  </si>
  <si>
    <t>Zalití rostlin vodou plocha přes 20 m2</t>
  </si>
  <si>
    <t>1952766769</t>
  </si>
  <si>
    <t>36*10/1000</t>
  </si>
  <si>
    <t xml:space="preserve">   Zakládání</t>
  </si>
  <si>
    <t>26</t>
  </si>
  <si>
    <t>273313511</t>
  </si>
  <si>
    <t>Základové desky z betonu tř. C 12/15</t>
  </si>
  <si>
    <t>970311688</t>
  </si>
  <si>
    <t>Poznámka k položce:_x000D_
Pod základy a obruby</t>
  </si>
  <si>
    <t>1,1*1,9*2*0,1+18*0,2*0,2</t>
  </si>
  <si>
    <t>27</t>
  </si>
  <si>
    <t>274321118</t>
  </si>
  <si>
    <t>Základové pasy, prahy, věnce a ostruhy mostních konstrukcí ze ŽB C 30/37</t>
  </si>
  <si>
    <t>1410021867</t>
  </si>
  <si>
    <t>0,9*0,6*1,7*2</t>
  </si>
  <si>
    <t>28</t>
  </si>
  <si>
    <t>274354111</t>
  </si>
  <si>
    <t>Bednění základových pásů - zřízení</t>
  </si>
  <si>
    <t>289884528</t>
  </si>
  <si>
    <t>0,6*(0,9+0,9+1,7+1,7)*2</t>
  </si>
  <si>
    <t>29</t>
  </si>
  <si>
    <t>274354211</t>
  </si>
  <si>
    <t>Bednění základových pásů - odstranění</t>
  </si>
  <si>
    <t>-2101454492</t>
  </si>
  <si>
    <t>6,24</t>
  </si>
  <si>
    <t>30</t>
  </si>
  <si>
    <t>274361116</t>
  </si>
  <si>
    <t>Výztuž základových pásů, prahů, věnců a ostruh z betonářské oceli 10 505 - B500</t>
  </si>
  <si>
    <t>580680108</t>
  </si>
  <si>
    <t>0,529</t>
  </si>
  <si>
    <t xml:space="preserve">   Svislé a kompletní konstrukce</t>
  </si>
  <si>
    <t>31</t>
  </si>
  <si>
    <t>334323118</t>
  </si>
  <si>
    <t>Mostní opěry a úložné prahy ze ŽB C 30/37</t>
  </si>
  <si>
    <t>-661017659</t>
  </si>
  <si>
    <t>0,37*1,7*2+0,4*0,2*0,4*4</t>
  </si>
  <si>
    <t>32</t>
  </si>
  <si>
    <t>334351112</t>
  </si>
  <si>
    <t>Bednění systémové mostních opěr a úložných prahů z překližek pro ŽB - zřízení</t>
  </si>
  <si>
    <t>-970605761</t>
  </si>
  <si>
    <t>0,865*2*1,7+0,5*0,6*4+0,4*0,2*4+0,4*0,4*2*4+0,2*0,4*4+0,2*0,4*4</t>
  </si>
  <si>
    <t>33</t>
  </si>
  <si>
    <t>334351211</t>
  </si>
  <si>
    <t>Bednění systémové mostních opěr a úložných prahů z překližek - odstranění</t>
  </si>
  <si>
    <t>672412830</t>
  </si>
  <si>
    <t>6,381</t>
  </si>
  <si>
    <t>34</t>
  </si>
  <si>
    <t>334361216</t>
  </si>
  <si>
    <t>Výztuž dříků opěr z betonářské oceli 10 505-B500</t>
  </si>
  <si>
    <t>-1058847188</t>
  </si>
  <si>
    <t>0,455</t>
  </si>
  <si>
    <t xml:space="preserve">   Vodorovné konstrukce</t>
  </si>
  <si>
    <t>35</t>
  </si>
  <si>
    <t>421941111</t>
  </si>
  <si>
    <t>Zřízení podlahy z plechu na mostnicích, chodnících nebo revizních lávkách</t>
  </si>
  <si>
    <t>2121834597</t>
  </si>
  <si>
    <t>Poznámka k položce:_x000D_
Pochozí část mostovky z Pororoštu</t>
  </si>
  <si>
    <t>8,4</t>
  </si>
  <si>
    <t>63126002</t>
  </si>
  <si>
    <t>rošt kompozitní pochůzný litý 30x30/30mm A15</t>
  </si>
  <si>
    <t>378580195</t>
  </si>
  <si>
    <t>Poznámka k položce:_x000D_
Variantně lze pororošt ocelový + žárový zinek - pouze se souhlasem investora.</t>
  </si>
  <si>
    <t>8,4*1,2</t>
  </si>
  <si>
    <t>37</t>
  </si>
  <si>
    <t>428941121</t>
  </si>
  <si>
    <t>Osazení mostního ložiska ocelového vodícího přídržného zatížení do 500 kN</t>
  </si>
  <si>
    <t>-70031724</t>
  </si>
  <si>
    <t>Poznámka k položce:_x000D_
Ocelová ložiska OK lávky - pevné, posuvné</t>
  </si>
  <si>
    <t>38</t>
  </si>
  <si>
    <t>423176511</t>
  </si>
  <si>
    <t>Montáž atypické OK š do 2,4 m, v do 3,0 m most o 1 poli rozpětí do 13 m</t>
  </si>
  <si>
    <t>-914728559</t>
  </si>
  <si>
    <t>1,546+0,78</t>
  </si>
  <si>
    <t>39</t>
  </si>
  <si>
    <t>429172112</t>
  </si>
  <si>
    <t>Výroba ocelových prvků pro opravu mostů šroubovaných nebo svařovaných přes 100 kg</t>
  </si>
  <si>
    <t>1592972194</t>
  </si>
  <si>
    <t>Poznámka k položce:_x000D_
Výroba ocelové konstrukce lávky vč. ložisek a zábradlí</t>
  </si>
  <si>
    <t>(1,546+0,78)*1000</t>
  </si>
  <si>
    <t>40</t>
  </si>
  <si>
    <t>13010752</t>
  </si>
  <si>
    <t>ocel profilová IPE 200 jakost 11 375</t>
  </si>
  <si>
    <t>1998307727</t>
  </si>
  <si>
    <t>Poznámka k položce:_x000D_
Ocelové prvky nosné konstrukce včetně příčníků a spojovacího materiálu</t>
  </si>
  <si>
    <t>41</t>
  </si>
  <si>
    <t>628613231</t>
  </si>
  <si>
    <t>Protikorozní ochrana OK mostu I. tř.- základní a podkladní epoxidový, vrchní PU nátěr s metalizací</t>
  </si>
  <si>
    <t>1076774620</t>
  </si>
  <si>
    <t>1,5*5,57*2+1,33*6*2*2</t>
  </si>
  <si>
    <t>42</t>
  </si>
  <si>
    <t>936942211</t>
  </si>
  <si>
    <t>Zhotovení tabulky s letopočtem opravy mostu vložením šablony do bednění</t>
  </si>
  <si>
    <t>2027670933</t>
  </si>
  <si>
    <t xml:space="preserve">   Komunikace</t>
  </si>
  <si>
    <t>43</t>
  </si>
  <si>
    <t>564861111</t>
  </si>
  <si>
    <t>Podklad ze štěrkodrtě ŠD tl 200 mm</t>
  </si>
  <si>
    <t>-1170576650</t>
  </si>
  <si>
    <t>3,5*2,04+1,5*2,05</t>
  </si>
  <si>
    <t>44</t>
  </si>
  <si>
    <t>596211210</t>
  </si>
  <si>
    <t>Kladení zámkové dlažby komunikací pro pěší tl 80 mm skupiny A pl do 50 m2</t>
  </si>
  <si>
    <t>-2028489316</t>
  </si>
  <si>
    <t>3,5*2+1,5*2</t>
  </si>
  <si>
    <t>45</t>
  </si>
  <si>
    <t>59245090</t>
  </si>
  <si>
    <t>dlažba zámková profilová 230x140x80mm přírodní</t>
  </si>
  <si>
    <t>1188418414</t>
  </si>
  <si>
    <t>Poznámka k položce:_x000D_
Spotřeba: 38 kus/m2</t>
  </si>
  <si>
    <t>10*1,2</t>
  </si>
  <si>
    <t>46</t>
  </si>
  <si>
    <t>916331112</t>
  </si>
  <si>
    <t>Osazení zahradního obrubníku betonového do lože z betonu s boční opěrou</t>
  </si>
  <si>
    <t>m</t>
  </si>
  <si>
    <t>-1649153514</t>
  </si>
  <si>
    <t>3,5+3,5+2+2+1,5+1,5+2+2</t>
  </si>
  <si>
    <t>47</t>
  </si>
  <si>
    <t>59217001</t>
  </si>
  <si>
    <t>obrubník betonový zahradní 1000x50x250mm</t>
  </si>
  <si>
    <t>-604761229</t>
  </si>
  <si>
    <t>18*1,2</t>
  </si>
  <si>
    <t xml:space="preserve">   Ostatní konstrukce a práce-bourání</t>
  </si>
  <si>
    <t>48</t>
  </si>
  <si>
    <t>628613611</t>
  </si>
  <si>
    <t>Žárové zinkování ponorem dílů ocelových konstrukcí mostů</t>
  </si>
  <si>
    <t>-724981026</t>
  </si>
  <si>
    <t xml:space="preserve">Poznámka k položce:_x000D_
PKO nosníků a zábradlí žárovým zinkováním </t>
  </si>
  <si>
    <t>1546+780</t>
  </si>
  <si>
    <t>49</t>
  </si>
  <si>
    <t>465513257</t>
  </si>
  <si>
    <t>Dlažba svahu u opěr z upraveného lomového žulového kamene tl 250 mm do lože C 25/30 pl přes 10 m2</t>
  </si>
  <si>
    <t>-161090053</t>
  </si>
  <si>
    <t>Poznámka k položce:_x000D_
Předláždění koryta v nutném rozsahu u opěr</t>
  </si>
  <si>
    <t>1*3,7*2</t>
  </si>
  <si>
    <t>50</t>
  </si>
  <si>
    <t>911121111</t>
  </si>
  <si>
    <t>Montáž zábradlí ocelového přichyceného vruty do betonového podkladu</t>
  </si>
  <si>
    <t>756937582</t>
  </si>
  <si>
    <t>6*2</t>
  </si>
  <si>
    <t>51</t>
  </si>
  <si>
    <t>914112111</t>
  </si>
  <si>
    <t>Tabulka s označením evidenčního čísla mostu</t>
  </si>
  <si>
    <t>1997519599</t>
  </si>
  <si>
    <t>52</t>
  </si>
  <si>
    <t>953961214</t>
  </si>
  <si>
    <t>Kotvy chemickou patronou M 16 hl 125 mm do betonu, ŽB nebo kamene s vyvrtáním otvoru</t>
  </si>
  <si>
    <t>-296470131</t>
  </si>
  <si>
    <t>Poznámka k položce:_x000D_
Kotvení ložisek</t>
  </si>
  <si>
    <t>4*4</t>
  </si>
  <si>
    <t>53</t>
  </si>
  <si>
    <t>953965131</t>
  </si>
  <si>
    <t>Kotevní šroub pro chemické kotvy M 16 dl 190 mm</t>
  </si>
  <si>
    <t>502768516</t>
  </si>
  <si>
    <t>54</t>
  </si>
  <si>
    <t>54879004</t>
  </si>
  <si>
    <t>patrona chemická M16x125mm</t>
  </si>
  <si>
    <t>-791744724</t>
  </si>
  <si>
    <t>55</t>
  </si>
  <si>
    <t>451476121</t>
  </si>
  <si>
    <t>Podkladní vrstva plastbetonová tixotropní první vrstva tl 10 mm</t>
  </si>
  <si>
    <t>-428606129</t>
  </si>
  <si>
    <t>Poznámka k položce:_x000D_
Podlití ložisek plastbetonem</t>
  </si>
  <si>
    <t>0,32*0,29*4</t>
  </si>
  <si>
    <t>56</t>
  </si>
  <si>
    <t>114203103</t>
  </si>
  <si>
    <t>Rozebrání dlažeb z lomového kamene nebo betonových tvárnic do cementové malty</t>
  </si>
  <si>
    <t>-1124854627</t>
  </si>
  <si>
    <t>7,4*0,3</t>
  </si>
  <si>
    <t>57</t>
  </si>
  <si>
    <t>963051111</t>
  </si>
  <si>
    <t>Bourání mostní nosné konstrukce z ŽB</t>
  </si>
  <si>
    <t>590995520</t>
  </si>
  <si>
    <t>Poznámka k položce:_x000D_
Nosná konstrukce lávky vč. založení</t>
  </si>
  <si>
    <t>5*1,36*0,23+0,8*0,8*1,6*2</t>
  </si>
  <si>
    <t>58</t>
  </si>
  <si>
    <t>966075211</t>
  </si>
  <si>
    <t>Demontáž částí ocelového zábradlí mostů do 50 kg</t>
  </si>
  <si>
    <t>1342434638</t>
  </si>
  <si>
    <t>6*60*2</t>
  </si>
  <si>
    <t>59</t>
  </si>
  <si>
    <t>997211211</t>
  </si>
  <si>
    <t>Svislá doprava vybouraných hmot na v 3,5 m</t>
  </si>
  <si>
    <t>1234091559</t>
  </si>
  <si>
    <t>žb*2,5+dl*2,3+z/1000</t>
  </si>
  <si>
    <t>60</t>
  </si>
  <si>
    <t>997013501</t>
  </si>
  <si>
    <t>Odvoz suti a vybouraných hmot na skládku nebo meziskládku do 1 km se složením</t>
  </si>
  <si>
    <t>-2061640221</t>
  </si>
  <si>
    <t>Poznámka k položce:_x000D_
Vč. odvozu OK do šrotu</t>
  </si>
  <si>
    <t>61</t>
  </si>
  <si>
    <t>997013509</t>
  </si>
  <si>
    <t>Příplatek k odvozu suti a vybouraných hmot na skládku ZKD 1 km přes 1 km</t>
  </si>
  <si>
    <t>645713201</t>
  </si>
  <si>
    <t>(svb)*15</t>
  </si>
  <si>
    <t>62</t>
  </si>
  <si>
    <t>997013655</t>
  </si>
  <si>
    <t>Poplatek za uložení na skládce (skládkovné) zeminy a kamení kód odpadu 17 05 04</t>
  </si>
  <si>
    <t>-1351710437</t>
  </si>
  <si>
    <t>Poznámka k položce:_x000D_
Kámen ze zdiva</t>
  </si>
  <si>
    <t>dl*2,3</t>
  </si>
  <si>
    <t>63</t>
  </si>
  <si>
    <t>997013802</t>
  </si>
  <si>
    <t>Poplatek za uložení na skládce (skládkovné) stavebního odpadu železobetonového kód odpadu 170 101</t>
  </si>
  <si>
    <t>-569820821</t>
  </si>
  <si>
    <t>žb*2,5</t>
  </si>
  <si>
    <t>99</t>
  </si>
  <si>
    <t xml:space="preserve">   Přesun hmot</t>
  </si>
  <si>
    <t>64</t>
  </si>
  <si>
    <t>998212111</t>
  </si>
  <si>
    <t>Přesun hmot pro mosty zděné, monolitické betonové nebo ocelové v do 20 m</t>
  </si>
  <si>
    <t>335088999</t>
  </si>
  <si>
    <t>1,138*1,9+1,836*2,5+0,529+1,386*2,5+0,455+1,546+0,1305+10,215*0,2*1,9+12*0,08*2+0,78</t>
  </si>
  <si>
    <t>PSV</t>
  </si>
  <si>
    <t xml:space="preserve">   Práce a dodávky PSV</t>
  </si>
  <si>
    <t>711</t>
  </si>
  <si>
    <t xml:space="preserve">   Izolace proti vodě, vlhkosti a plynům</t>
  </si>
  <si>
    <t>65</t>
  </si>
  <si>
    <t>711112001</t>
  </si>
  <si>
    <t>Provedení izolace proti zemní vlhkosti svislé za studena nátěrem penetračním</t>
  </si>
  <si>
    <t>18752556</t>
  </si>
  <si>
    <t>1,6*2,5*2</t>
  </si>
  <si>
    <t>66</t>
  </si>
  <si>
    <t>111631500</t>
  </si>
  <si>
    <t>lak asfaltový ALP/9 bal 9 kg</t>
  </si>
  <si>
    <t>-1430474803</t>
  </si>
  <si>
    <t>8*0,2/1000</t>
  </si>
  <si>
    <t>67</t>
  </si>
  <si>
    <t>711122131</t>
  </si>
  <si>
    <t>Provedení izolace proti zemní vlhkosti svislé za horka nátěrem asfaltovým</t>
  </si>
  <si>
    <t>-2094624647</t>
  </si>
  <si>
    <t>8*2</t>
  </si>
  <si>
    <t>68</t>
  </si>
  <si>
    <t>11163152</t>
  </si>
  <si>
    <t>lak asfaltový izolační</t>
  </si>
  <si>
    <t>-1845166495</t>
  </si>
  <si>
    <t>16*0,3/1000</t>
  </si>
  <si>
    <t>69</t>
  </si>
  <si>
    <t>711132101</t>
  </si>
  <si>
    <t>Provedení izolace proti zemní vlhkosti pásy na sucho svislé AIP nebo tkaninou</t>
  </si>
  <si>
    <t>-1279508001</t>
  </si>
  <si>
    <t>70</t>
  </si>
  <si>
    <t>69311089</t>
  </si>
  <si>
    <t>geotextilie netkaná separační, ochranná, filtrační, drenážní PES 600g/m2</t>
  </si>
  <si>
    <t>706882580</t>
  </si>
  <si>
    <t>8*1,2</t>
  </si>
  <si>
    <t>000</t>
  </si>
  <si>
    <t xml:space="preserve">   Nepojmenované práce</t>
  </si>
  <si>
    <t xml:space="preserve">   Ostatní opatření</t>
  </si>
  <si>
    <t>71</t>
  </si>
  <si>
    <t>012002000</t>
  </si>
  <si>
    <t xml:space="preserve">Geodetické práce - geometrický plán </t>
  </si>
  <si>
    <t>c</t>
  </si>
  <si>
    <t>1024</t>
  </si>
  <si>
    <t>165534044</t>
  </si>
  <si>
    <t>72</t>
  </si>
  <si>
    <t>012103000</t>
  </si>
  <si>
    <t>Geodetické práce před výstavbou</t>
  </si>
  <si>
    <t>-1857404409</t>
  </si>
  <si>
    <t>73</t>
  </si>
  <si>
    <t>012203000</t>
  </si>
  <si>
    <t>Geodetické práce při provádění stavby</t>
  </si>
  <si>
    <t>1282516441</t>
  </si>
  <si>
    <t>74</t>
  </si>
  <si>
    <t>012303000</t>
  </si>
  <si>
    <t>Geodetické práce po výstavbě - zaměření</t>
  </si>
  <si>
    <t>-1372976206</t>
  </si>
  <si>
    <t>75</t>
  </si>
  <si>
    <t>013294000</t>
  </si>
  <si>
    <t>Realizační dokumentace stavby</t>
  </si>
  <si>
    <t>-243152970</t>
  </si>
  <si>
    <t>76</t>
  </si>
  <si>
    <t>013254000</t>
  </si>
  <si>
    <t>Dokumentace skutečného provedení stavby</t>
  </si>
  <si>
    <t>1094128656</t>
  </si>
  <si>
    <t>77</t>
  </si>
  <si>
    <t>042002000</t>
  </si>
  <si>
    <t>Posudky - Hlavní mostní prohlídka + mostní list</t>
  </si>
  <si>
    <t>1657779444</t>
  </si>
  <si>
    <t>042503000</t>
  </si>
  <si>
    <t>Plán havarijní a povodňový na staveništi</t>
  </si>
  <si>
    <t>-1548396646</t>
  </si>
  <si>
    <t>030001000</t>
  </si>
  <si>
    <t>Zařízení staveniště</t>
  </si>
  <si>
    <t>-1024562108</t>
  </si>
  <si>
    <t>034403000</t>
  </si>
  <si>
    <t>Dopravní značení na staveništi</t>
  </si>
  <si>
    <t>1800894497</t>
  </si>
  <si>
    <t>Poznámka k položce:_x000D_
DIO během stavby-uzavírka</t>
  </si>
  <si>
    <t>060001000</t>
  </si>
  <si>
    <t>Územní vlivy</t>
  </si>
  <si>
    <t>-523867630</t>
  </si>
  <si>
    <t>062303000</t>
  </si>
  <si>
    <t>Použití nezvyklých dopravních prostředků</t>
  </si>
  <si>
    <t>-327306797</t>
  </si>
  <si>
    <t>Poznámka k položce:_x000D_
Ztížený přístup na staveniště a příplatek za práce malého rozsahu</t>
  </si>
  <si>
    <t>075002000</t>
  </si>
  <si>
    <t>Ochranná pásma</t>
  </si>
  <si>
    <t>467284436</t>
  </si>
  <si>
    <t>Poznámka k položce:_x000D_
Vymístění sítí vč. likvidace - 1xDN150, 1xDN80, vytýčení, ověření a přerušení</t>
  </si>
  <si>
    <t>460010025</t>
  </si>
  <si>
    <t>Vytyčení trasy inženýrských sítí v zastavěném prostoru</t>
  </si>
  <si>
    <t>-2092493091</t>
  </si>
  <si>
    <t>Poznámka k položce:_x000D_
Vytýčení sítí</t>
  </si>
  <si>
    <t>Export Komplet</t>
  </si>
  <si>
    <t>2.0</t>
  </si>
  <si>
    <t>ZAMOK</t>
  </si>
  <si>
    <t>{541e0c2e-3362-4302-9462-801e12975911}</t>
  </si>
  <si>
    <t>0,01</t>
  </si>
  <si>
    <t>REKAPITULACE STAVBY</t>
  </si>
  <si>
    <t>Návod na vyplnění</t>
  </si>
  <si>
    <t>0,001</t>
  </si>
  <si>
    <t>Kód:</t>
  </si>
  <si>
    <t>Lit-2019-K1908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</si>
  <si>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</si>
  <si>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K1908 Stavební úpravy lávek přes Poustevnický potok v Litvínově</t>
  </si>
  <si>
    <t>0,1</t>
  </si>
  <si>
    <t>Litvínov</t>
  </si>
  <si>
    <t>100</t>
  </si>
  <si>
    <t>Vyplň údaj</t>
  </si>
  <si>
    <t>REKAPITULACE OBJEKTŮ STAVBY A SOUPISŮ PRACÍ</t>
  </si>
  <si>
    <t>Informatívní údaje z listů zakázek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</si>
  <si>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</si>
  <si>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</si>
  <si>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</si>
  <si>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</si>
  <si>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</si>
  <si>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</si>
  <si>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</si>
  <si>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</si>
  <si>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</si>
  <si>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</si>
  <si>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</si>
  <si>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</si>
  <si>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</si>
  <si>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</si>
  <si>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</si>
  <si>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###NOIMPORT###</t>
  </si>
  <si>
    <t>IMPORT</t>
  </si>
  <si>
    <t>{00000000-0000-0000-0000-000000000000}</t>
  </si>
  <si>
    <t>/</t>
  </si>
  <si>
    <t>Lávka 01</t>
  </si>
  <si>
    <t>STA</t>
  </si>
  <si>
    <t>Lávka 35</t>
  </si>
  <si>
    <t>{9e1bed5f-4b74-4525-ae35-2503bafcbc7a}</t>
  </si>
  <si>
    <t>Lávka 36</t>
  </si>
  <si>
    <t>{7f43d39a-eb09-4075-8de0-02992da4807f}</t>
  </si>
  <si>
    <t>11,801</t>
  </si>
  <si>
    <t>5,25</t>
  </si>
  <si>
    <t>5,36</t>
  </si>
  <si>
    <t>14,251</t>
  </si>
  <si>
    <t>12,939</t>
  </si>
  <si>
    <t>2,641</t>
  </si>
  <si>
    <t>Lávka 35 - K1908 Stavební úpravy lávek přes Poustevnický potok v Litvínově</t>
  </si>
  <si>
    <t>2,442</t>
  </si>
  <si>
    <t>1,5*2+1,5*1,5</t>
  </si>
  <si>
    <t>(2,21*2,2+2,26*2,2)*1,2</t>
  </si>
  <si>
    <t>((0,192+0,745)*2,2*2)*1,3</t>
  </si>
  <si>
    <t>437905863</t>
  </si>
  <si>
    <t>1,1*1,9*2*0,1+10*0,2*0,2</t>
  </si>
  <si>
    <t>0,9*0,4*1,7*2</t>
  </si>
  <si>
    <t>0,4*(0,9+0,9+1,7+1,7)*2</t>
  </si>
  <si>
    <t>4,160</t>
  </si>
  <si>
    <t>0,435</t>
  </si>
  <si>
    <t>0,33*1,7*2</t>
  </si>
  <si>
    <t>0,750*2*1,7+0,45*0,6*4+0,3*0,2*4</t>
  </si>
  <si>
    <t>3,870</t>
  </si>
  <si>
    <t>0,325</t>
  </si>
  <si>
    <t>8,37</t>
  </si>
  <si>
    <t>925646122</t>
  </si>
  <si>
    <t>Poznámka k položce:_x000D_
Variantně lze pororošt ocelový+žárový zinek - pouze se souhlasem investora.</t>
  </si>
  <si>
    <t>8,37*1,2</t>
  </si>
  <si>
    <t>1,54+0,78</t>
  </si>
  <si>
    <t>(1,54+0,78)*1000</t>
  </si>
  <si>
    <t>1,5*5,55*2+1,33*6*2*2</t>
  </si>
  <si>
    <t>1,5*2,0+1,5*1,5</t>
  </si>
  <si>
    <t>5,25*1,2</t>
  </si>
  <si>
    <t>1,5+2+2+1,5+1,5+1,5</t>
  </si>
  <si>
    <t>1540+780</t>
  </si>
  <si>
    <t>1,1*3,7*2</t>
  </si>
  <si>
    <t>8,14*0,3</t>
  </si>
  <si>
    <t>5*1,03*0,14+0,8*0,8*1,5*2</t>
  </si>
  <si>
    <t>0,818*1,9+1,224*2,5+0,435+1,122*2,5+0,325+5,25*0,2*1,9+6,3*0,08*2+2,32</t>
  </si>
  <si>
    <t>1,25*1,7*2</t>
  </si>
  <si>
    <t>4,25*0,2/1000</t>
  </si>
  <si>
    <t>4,25*2</t>
  </si>
  <si>
    <t>8,5*0,3/1000</t>
  </si>
  <si>
    <t>4,25</t>
  </si>
  <si>
    <t>4,25*1,2</t>
  </si>
  <si>
    <t>Poznámka k položce:_x000D_
Vymístění sítí vč. likvidace - 1xDN150 vytýčení, ověření a přerušení</t>
  </si>
  <si>
    <t>10,29</t>
  </si>
  <si>
    <t>6,63</t>
  </si>
  <si>
    <t>3,822</t>
  </si>
  <si>
    <t>13,016</t>
  </si>
  <si>
    <t>12,214</t>
  </si>
  <si>
    <t>2,561</t>
  </si>
  <si>
    <t>Lávka 36 - K1908 Stavební úpravy lávek přes Poustevnický potok v Litvínově</t>
  </si>
  <si>
    <t>450</t>
  </si>
  <si>
    <t>2,331</t>
  </si>
  <si>
    <t>3,05+3,58</t>
  </si>
  <si>
    <t>(1,83*2,5+1,6*2,5)*1,2</t>
  </si>
  <si>
    <t>((0,51+0,078)*2,5*2)*1,3</t>
  </si>
  <si>
    <t>451476747</t>
  </si>
  <si>
    <t>1,1*1,9*2*0,1+12,496*0,2*0,2</t>
  </si>
  <si>
    <t>0,355</t>
  </si>
  <si>
    <t>0,2*1,7*2</t>
  </si>
  <si>
    <t>0,50*2*1,7+0,25*0,6*4+0,25*0,2*4</t>
  </si>
  <si>
    <t>2,5</t>
  </si>
  <si>
    <t>0,197</t>
  </si>
  <si>
    <t>5,67</t>
  </si>
  <si>
    <t>5,67*1,2</t>
  </si>
  <si>
    <t>1,044+0,546</t>
  </si>
  <si>
    <t>(1,044+0,546)*1000</t>
  </si>
  <si>
    <t>1,5*3,75*2+1,33*4,2*2*2</t>
  </si>
  <si>
    <t>6,63*1,2</t>
  </si>
  <si>
    <t>1,5+2,56+0,5+1,412+1,524+2,5+2,5</t>
  </si>
  <si>
    <t>12,496*1,2</t>
  </si>
  <si>
    <t>1590</t>
  </si>
  <si>
    <t>1,05*3,7*2</t>
  </si>
  <si>
    <t>4,2*2</t>
  </si>
  <si>
    <t>7,77*0,3</t>
  </si>
  <si>
    <t>3,5*1,145*0,16+0,8*0,8*1,5*2</t>
  </si>
  <si>
    <t>3,75*60*2</t>
  </si>
  <si>
    <t>0,918*1,9+1,224*2,5+0,355+0,68*2,5+0,197+1,59+6,63*0,2*1,9+7,956*0,08*2,5</t>
  </si>
  <si>
    <t>0,9*1,7*2</t>
  </si>
  <si>
    <t>3,06*0,2/1000</t>
  </si>
  <si>
    <t>3,06*2</t>
  </si>
  <si>
    <t>6,12*0,3/1000</t>
  </si>
  <si>
    <t>3,06</t>
  </si>
  <si>
    <t>3,06*1,2</t>
  </si>
  <si>
    <t>Poznámka k položce:_x000D_
Zajištění a ochrana stávajících sítí během výstavby</t>
  </si>
  <si>
    <t>SEZNAM FIGUR</t>
  </si>
  <si>
    <t>Výměra</t>
  </si>
  <si>
    <t xml:space="preserve"> Lávka 01</t>
  </si>
  <si>
    <t>Použití figury:</t>
  </si>
  <si>
    <t>kam</t>
  </si>
  <si>
    <t>kamenné zdivo</t>
  </si>
  <si>
    <t>1,21*1,9*2+0,6*1,5*0,8*2+0,8*1,2*1,5*2+0,8*1*1,5*2</t>
  </si>
  <si>
    <t xml:space="preserve"> Lávka 35</t>
  </si>
  <si>
    <t xml:space="preserve"> Lávka 36</t>
  </si>
  <si>
    <t>10. 5. 2021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</si>
</sst>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41" x14ac:knownFonts="1">
    <font>
      <sz val="10"/>
      <color theme="1"/>
      <name val="Arial"/>
      <family val="2"/>
      <charset val="238"/>
    </font>
    <font>
      <sz val="8"/>
      <name val="Arial CE"/>
      <family val="2"/>
    </font>
    <font>
      <sz val="8"/>
      <color rgb="FF000000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FF0000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0"/>
      <color theme="10"/>
      <name val="Arial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sz val="11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BEBEB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3">
    <xf numFmtId="0" fontId="0" fillId="0" borderId="0"/>
    <xf numFmtId="0" fontId="1" fillId="0" borderId="0"/>
    <xf numFmtId="0" fontId="27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64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4" fontId="13" fillId="2" borderId="20" xfId="0" applyNumberFormat="1" applyFont="1" applyFill="1" applyBorder="1" applyAlignment="1" applyProtection="1">
      <alignment vertical="center"/>
      <protection locked="0"/>
    </xf>
    <xf numFmtId="4" fontId="25" fillId="2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center"/>
    </xf>
    <xf numFmtId="167" fontId="40" fillId="0" borderId="15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 applyProtection="1">
      <alignment vertical="center"/>
      <protection locked="0"/>
    </xf>
    <xf numFmtId="14" fontId="7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11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4" fontId="15" fillId="0" borderId="12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vertical="center"/>
    </xf>
    <xf numFmtId="4" fontId="16" fillId="0" borderId="12" xfId="0" applyNumberFormat="1" applyFont="1" applyBorder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" fontId="9" fillId="0" borderId="0" xfId="0" applyNumberFormat="1" applyFont="1"/>
    <xf numFmtId="0" fontId="0" fillId="0" borderId="16" xfId="0" applyBorder="1" applyAlignment="1">
      <alignment vertical="center"/>
    </xf>
    <xf numFmtId="166" fontId="18" fillId="0" borderId="4" xfId="0" applyNumberFormat="1" applyFont="1" applyBorder="1"/>
    <xf numFmtId="166" fontId="18" fillId="0" borderId="17" xfId="0" applyNumberFormat="1" applyFont="1" applyBorder="1"/>
    <xf numFmtId="4" fontId="19" fillId="0" borderId="0" xfId="0" applyNumberFormat="1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" fontId="15" fillId="0" borderId="0" xfId="0" applyNumberFormat="1" applyFont="1"/>
    <xf numFmtId="0" fontId="20" fillId="0" borderId="3" xfId="0" applyFont="1" applyBorder="1"/>
    <xf numFmtId="0" fontId="20" fillId="0" borderId="18" xfId="0" applyFont="1" applyBorder="1"/>
    <xf numFmtId="166" fontId="20" fillId="0" borderId="0" xfId="0" applyNumberFormat="1" applyFont="1"/>
    <xf numFmtId="166" fontId="20" fillId="0" borderId="19" xfId="0" applyNumberFormat="1" applyFont="1" applyBorder="1"/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vertical="center"/>
    </xf>
    <xf numFmtId="0" fontId="16" fillId="0" borderId="0" xfId="0" applyFont="1" applyAlignment="1">
      <alignment horizontal="left"/>
    </xf>
    <xf numFmtId="4" fontId="16" fillId="0" borderId="0" xfId="0" applyNumberFormat="1" applyFont="1"/>
    <xf numFmtId="0" fontId="13" fillId="0" borderId="20" xfId="0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167" fontId="13" fillId="0" borderId="20" xfId="0" applyNumberFormat="1" applyFont="1" applyBorder="1" applyAlignment="1">
      <alignment vertical="center"/>
    </xf>
    <xf numFmtId="4" fontId="13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17" fillId="2" borderId="18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9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67" fontId="21" fillId="0" borderId="0" xfId="0" applyNumberFormat="1" applyFont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167" fontId="23" fillId="0" borderId="0" xfId="0" applyNumberFormat="1" applyFont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 wrapText="1"/>
    </xf>
    <xf numFmtId="167" fontId="25" fillId="0" borderId="20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5" fillId="2" borderId="18" xfId="0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3" xfId="0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0" xfId="0" applyFont="1" applyAlignment="1">
      <alignment vertical="center"/>
    </xf>
    <xf numFmtId="4" fontId="20" fillId="0" borderId="0" xfId="0" applyNumberFormat="1" applyFont="1"/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8" xfId="0" applyBorder="1"/>
    <xf numFmtId="0" fontId="8" fillId="0" borderId="9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11" fillId="4" borderId="5" xfId="0" applyFont="1" applyFill="1" applyBorder="1" applyAlignment="1">
      <alignment horizontal="left" vertical="center"/>
    </xf>
    <xf numFmtId="0" fontId="0" fillId="4" borderId="6" xfId="0" applyFill="1" applyBorder="1" applyAlignment="1">
      <alignment vertical="center"/>
    </xf>
    <xf numFmtId="0" fontId="11" fillId="4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4" fontId="33" fillId="0" borderId="18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166" fontId="33" fillId="0" borderId="0" xfId="0" applyNumberFormat="1" applyFont="1" applyAlignment="1">
      <alignment vertical="center"/>
    </xf>
    <xf numFmtId="4" fontId="33" fillId="0" borderId="19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2" applyFont="1" applyAlignment="1" applyProtection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6" fillId="0" borderId="3" xfId="0" applyFont="1" applyBorder="1" applyAlignment="1">
      <alignment vertical="center"/>
    </xf>
    <xf numFmtId="4" fontId="39" fillId="0" borderId="18" xfId="0" applyNumberFormat="1" applyFont="1" applyBorder="1" applyAlignment="1">
      <alignment vertical="center"/>
    </xf>
    <xf numFmtId="4" fontId="39" fillId="0" borderId="0" xfId="0" applyNumberFormat="1" applyFont="1" applyAlignment="1">
      <alignment vertical="center"/>
    </xf>
    <xf numFmtId="166" fontId="39" fillId="0" borderId="0" xfId="0" applyNumberFormat="1" applyFont="1" applyAlignment="1">
      <alignment vertical="center"/>
    </xf>
    <xf numFmtId="4" fontId="39" fillId="0" borderId="19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4" fontId="39" fillId="0" borderId="21" xfId="0" applyNumberFormat="1" applyFont="1" applyBorder="1" applyAlignment="1">
      <alignment vertical="center"/>
    </xf>
    <xf numFmtId="4" fontId="39" fillId="0" borderId="12" xfId="0" applyNumberFormat="1" applyFont="1" applyBorder="1" applyAlignment="1">
      <alignment vertical="center"/>
    </xf>
    <xf numFmtId="166" fontId="39" fillId="0" borderId="12" xfId="0" applyNumberFormat="1" applyFont="1" applyBorder="1" applyAlignment="1">
      <alignment vertical="center"/>
    </xf>
    <xf numFmtId="4" fontId="39" fillId="0" borderId="22" xfId="0" applyNumberFormat="1" applyFont="1" applyBorder="1" applyAlignment="1">
      <alignment vertical="center"/>
    </xf>
    <xf numFmtId="4" fontId="0" fillId="0" borderId="0" xfId="0" applyNumberFormat="1"/>
    <xf numFmtId="0" fontId="0" fillId="0" borderId="0" xfId="0" applyProtection="1">
      <protection locked="0"/>
    </xf>
    <xf numFmtId="0" fontId="37" fillId="0" borderId="0" xfId="0" applyFont="1" applyAlignment="1">
      <alignment horizontal="left" vertical="center" wrapText="1"/>
    </xf>
    <xf numFmtId="4" fontId="38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right"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4" fontId="32" fillId="0" borderId="0" xfId="0" applyNumberFormat="1" applyFont="1" applyAlignment="1">
      <alignment vertical="center"/>
    </xf>
    <xf numFmtId="0" fontId="11" fillId="4" borderId="6" xfId="0" applyFont="1" applyFill="1" applyBorder="1" applyAlignment="1">
      <alignment horizontal="left" vertical="center"/>
    </xf>
    <xf numFmtId="0" fontId="0" fillId="4" borderId="6" xfId="0" applyFill="1" applyBorder="1" applyAlignment="1">
      <alignment vertical="center"/>
    </xf>
    <xf numFmtId="4" fontId="11" fillId="4" borderId="6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4" fontId="8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3">
    <cellStyle name="Hypertextový odkaz" xfId="2" builtinId="8"/>
    <cellStyle name="Normální" xfId="0" builtinId="0"/>
    <cellStyle name="Normální 2" xfId="1" xr:uid="{177C42E0-332E-453D-BB26-EB8F75506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0011-229E-455D-86D4-7B88C65AE2D0}">
  <dimension ref="A1:CM101"/>
  <sheetViews>
    <sheetView showGridLines="0" tabSelected="1" zoomScaleNormal="100" workbookViewId="0">
      <selection activeCell="D4" sqref="D4"/>
    </sheetView>
  </sheetViews>
  <sheetFormatPr defaultRowHeight="12.75" x14ac:dyDescent="0.2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  <col min="70" max="91" width="0" hidden="1" customWidth="1"/>
  </cols>
  <sheetData>
    <row r="1" spans="1:74" x14ac:dyDescent="0.2">
      <c r="A1" s="139" t="s">
        <v>515</v>
      </c>
      <c r="AZ1" s="139" t="s">
        <v>3</v>
      </c>
      <c r="BA1" s="139" t="s">
        <v>516</v>
      </c>
      <c r="BB1" s="139" t="s">
        <v>517</v>
      </c>
      <c r="BT1" s="139" t="s">
        <v>11</v>
      </c>
      <c r="BU1" s="139" t="s">
        <v>11</v>
      </c>
      <c r="BV1" s="139" t="s">
        <v>518</v>
      </c>
    </row>
    <row r="2" spans="1:74" ht="36.950000000000003" customHeight="1" x14ac:dyDescent="0.2"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" t="s">
        <v>519</v>
      </c>
      <c r="BT2" s="1" t="s">
        <v>190</v>
      </c>
    </row>
    <row r="3" spans="1:74" ht="6.95" customHeight="1" x14ac:dyDescent="0.2">
      <c r="AQ3" s="3"/>
      <c r="AR3" s="4"/>
      <c r="BS3" s="1" t="s">
        <v>519</v>
      </c>
      <c r="BT3" s="1" t="s">
        <v>156</v>
      </c>
    </row>
    <row r="4" spans="1:74" ht="24.95" customHeight="1" x14ac:dyDescent="0.2">
      <c r="D4" s="5" t="s">
        <v>520</v>
      </c>
      <c r="AR4" s="4"/>
      <c r="AS4" s="140" t="s">
        <v>10</v>
      </c>
      <c r="BE4" s="141" t="s">
        <v>521</v>
      </c>
      <c r="BS4" s="1" t="s">
        <v>522</v>
      </c>
    </row>
    <row r="5" spans="1:74" ht="12" customHeight="1" x14ac:dyDescent="0.2">
      <c r="D5" s="6" t="s">
        <v>523</v>
      </c>
      <c r="K5" s="211" t="s">
        <v>524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R5" s="4"/>
      <c r="BE5" s="212" t="s">
        <v>525</v>
      </c>
      <c r="BS5" s="1" t="s">
        <v>519</v>
      </c>
    </row>
    <row r="6" spans="1:74" ht="36.950000000000003" customHeight="1" x14ac:dyDescent="0.2">
      <c r="D6" s="7" t="s">
        <v>18</v>
      </c>
      <c r="K6" s="215" t="s">
        <v>526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R6" s="4"/>
      <c r="BE6" s="213"/>
      <c r="BS6" s="1" t="s">
        <v>527</v>
      </c>
    </row>
    <row r="7" spans="1:74" ht="12" customHeight="1" x14ac:dyDescent="0.2">
      <c r="D7" s="8" t="s">
        <v>36</v>
      </c>
      <c r="K7" s="35" t="s">
        <v>3</v>
      </c>
      <c r="AK7" s="8" t="s">
        <v>37</v>
      </c>
      <c r="AN7" s="35" t="s">
        <v>3</v>
      </c>
      <c r="AR7" s="4"/>
      <c r="BE7" s="213"/>
      <c r="BS7" s="1" t="s">
        <v>104</v>
      </c>
    </row>
    <row r="8" spans="1:74" ht="12" customHeight="1" x14ac:dyDescent="0.2">
      <c r="D8" s="8" t="s">
        <v>38</v>
      </c>
      <c r="K8" s="35" t="s">
        <v>528</v>
      </c>
      <c r="AK8" s="8" t="s">
        <v>40</v>
      </c>
      <c r="AN8" s="31">
        <v>45295</v>
      </c>
      <c r="AR8" s="4"/>
      <c r="BE8" s="213"/>
      <c r="BS8" s="1" t="s">
        <v>144</v>
      </c>
    </row>
    <row r="9" spans="1:74" ht="14.45" customHeight="1" x14ac:dyDescent="0.2">
      <c r="AR9" s="4"/>
      <c r="BE9" s="213"/>
      <c r="BS9" s="1" t="s">
        <v>529</v>
      </c>
    </row>
    <row r="10" spans="1:74" ht="12" customHeight="1" x14ac:dyDescent="0.2">
      <c r="D10" s="8" t="s">
        <v>41</v>
      </c>
      <c r="AK10" s="8" t="s">
        <v>42</v>
      </c>
      <c r="AN10" s="35" t="s">
        <v>3</v>
      </c>
      <c r="AR10" s="4"/>
      <c r="BE10" s="213"/>
      <c r="BS10" s="1" t="s">
        <v>527</v>
      </c>
    </row>
    <row r="11" spans="1:74" ht="18.399999999999999" customHeight="1" x14ac:dyDescent="0.2">
      <c r="E11" s="35" t="s">
        <v>43</v>
      </c>
      <c r="AK11" s="8" t="s">
        <v>44</v>
      </c>
      <c r="AN11" s="35" t="s">
        <v>3</v>
      </c>
      <c r="AR11" s="4"/>
      <c r="BE11" s="213"/>
      <c r="BS11" s="1" t="s">
        <v>527</v>
      </c>
    </row>
    <row r="12" spans="1:74" ht="6.95" customHeight="1" x14ac:dyDescent="0.2">
      <c r="AR12" s="4"/>
      <c r="BE12" s="213"/>
      <c r="BS12" s="1" t="s">
        <v>527</v>
      </c>
    </row>
    <row r="13" spans="1:74" ht="12" customHeight="1" x14ac:dyDescent="0.2">
      <c r="D13" s="8" t="s">
        <v>45</v>
      </c>
      <c r="AK13" s="8" t="s">
        <v>42</v>
      </c>
      <c r="AN13" s="32" t="s">
        <v>530</v>
      </c>
      <c r="AR13" s="4"/>
      <c r="BE13" s="213"/>
      <c r="BS13" s="1" t="s">
        <v>527</v>
      </c>
    </row>
    <row r="14" spans="1:74" x14ac:dyDescent="0.2">
      <c r="E14" s="216" t="s">
        <v>530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8" t="s">
        <v>44</v>
      </c>
      <c r="AN14" s="32" t="s">
        <v>530</v>
      </c>
      <c r="AR14" s="4"/>
      <c r="BE14" s="213"/>
      <c r="BS14" s="1" t="s">
        <v>527</v>
      </c>
    </row>
    <row r="15" spans="1:74" ht="6.95" customHeight="1" x14ac:dyDescent="0.2">
      <c r="AR15" s="4"/>
      <c r="BE15" s="213"/>
      <c r="BS15" s="1" t="s">
        <v>11</v>
      </c>
    </row>
    <row r="16" spans="1:74" ht="12" customHeight="1" x14ac:dyDescent="0.2">
      <c r="D16" s="8" t="s">
        <v>46</v>
      </c>
      <c r="AK16" s="8" t="s">
        <v>42</v>
      </c>
      <c r="AN16" s="35" t="s">
        <v>3</v>
      </c>
      <c r="AR16" s="4"/>
      <c r="BE16" s="213"/>
      <c r="BS16" s="1" t="s">
        <v>11</v>
      </c>
    </row>
    <row r="17" spans="4:71" ht="18.399999999999999" customHeight="1" x14ac:dyDescent="0.2">
      <c r="E17" s="35" t="s">
        <v>39</v>
      </c>
      <c r="AK17" s="8" t="s">
        <v>44</v>
      </c>
      <c r="AN17" s="35" t="s">
        <v>3</v>
      </c>
      <c r="AR17" s="4"/>
      <c r="BE17" s="213"/>
      <c r="BS17" s="1" t="s">
        <v>121</v>
      </c>
    </row>
    <row r="18" spans="4:71" ht="6.95" customHeight="1" x14ac:dyDescent="0.2">
      <c r="AR18" s="4"/>
      <c r="BE18" s="213"/>
      <c r="BS18" s="1" t="s">
        <v>519</v>
      </c>
    </row>
    <row r="19" spans="4:71" ht="12" customHeight="1" x14ac:dyDescent="0.2">
      <c r="D19" s="8" t="s">
        <v>47</v>
      </c>
      <c r="AK19" s="8" t="s">
        <v>42</v>
      </c>
      <c r="AN19" s="35" t="s">
        <v>3</v>
      </c>
      <c r="AR19" s="4"/>
      <c r="BE19" s="213"/>
      <c r="BS19" s="1" t="s">
        <v>519</v>
      </c>
    </row>
    <row r="20" spans="4:71" ht="18.399999999999999" customHeight="1" x14ac:dyDescent="0.2">
      <c r="E20" s="35" t="s">
        <v>39</v>
      </c>
      <c r="AK20" s="8" t="s">
        <v>44</v>
      </c>
      <c r="AN20" s="35" t="s">
        <v>3</v>
      </c>
      <c r="AR20" s="4"/>
      <c r="BE20" s="213"/>
      <c r="BS20" s="1" t="s">
        <v>121</v>
      </c>
    </row>
    <row r="21" spans="4:71" ht="6.95" customHeight="1" x14ac:dyDescent="0.2">
      <c r="AR21" s="4"/>
      <c r="BE21" s="213"/>
    </row>
    <row r="22" spans="4:71" ht="12" customHeight="1" x14ac:dyDescent="0.2">
      <c r="D22" s="8" t="s">
        <v>48</v>
      </c>
      <c r="AR22" s="4"/>
      <c r="BE22" s="213"/>
    </row>
    <row r="23" spans="4:71" ht="16.5" customHeight="1" x14ac:dyDescent="0.2">
      <c r="E23" s="218" t="s">
        <v>3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4"/>
      <c r="BE23" s="213"/>
    </row>
    <row r="24" spans="4:71" ht="6.95" customHeight="1" x14ac:dyDescent="0.2">
      <c r="AR24" s="4"/>
      <c r="BE24" s="213"/>
    </row>
    <row r="25" spans="4:71" ht="6.95" customHeight="1" x14ac:dyDescent="0.2"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R25" s="4"/>
      <c r="BE25" s="213"/>
    </row>
    <row r="26" spans="4:71" s="10" customFormat="1" ht="25.9" customHeight="1" x14ac:dyDescent="0.2">
      <c r="D26" s="143" t="s">
        <v>49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219">
        <f>ROUND(AG94,2)</f>
        <v>0</v>
      </c>
      <c r="AL26" s="220"/>
      <c r="AM26" s="220"/>
      <c r="AN26" s="220"/>
      <c r="AO26" s="220"/>
      <c r="AR26" s="11"/>
      <c r="BE26" s="213"/>
    </row>
    <row r="27" spans="4:71" s="10" customFormat="1" ht="6.95" customHeight="1" x14ac:dyDescent="0.2">
      <c r="AR27" s="11"/>
      <c r="BE27" s="213"/>
    </row>
    <row r="28" spans="4:71" s="10" customFormat="1" x14ac:dyDescent="0.2">
      <c r="L28" s="221" t="s">
        <v>51</v>
      </c>
      <c r="M28" s="221"/>
      <c r="N28" s="221"/>
      <c r="O28" s="221"/>
      <c r="P28" s="221"/>
      <c r="W28" s="221" t="s">
        <v>50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52</v>
      </c>
      <c r="AL28" s="221"/>
      <c r="AM28" s="221"/>
      <c r="AN28" s="221"/>
      <c r="AO28" s="221"/>
      <c r="AR28" s="11"/>
      <c r="BE28" s="213"/>
    </row>
    <row r="29" spans="4:71" s="144" customFormat="1" ht="14.45" customHeight="1" x14ac:dyDescent="0.2">
      <c r="D29" s="8" t="s">
        <v>53</v>
      </c>
      <c r="F29" s="8" t="s">
        <v>54</v>
      </c>
      <c r="L29" s="201">
        <v>0.21</v>
      </c>
      <c r="M29" s="202"/>
      <c r="N29" s="202"/>
      <c r="O29" s="202"/>
      <c r="P29" s="202"/>
      <c r="W29" s="203">
        <f>ROUND(AZ94, 2)</f>
        <v>0</v>
      </c>
      <c r="X29" s="202"/>
      <c r="Y29" s="202"/>
      <c r="Z29" s="202"/>
      <c r="AA29" s="202"/>
      <c r="AB29" s="202"/>
      <c r="AC29" s="202"/>
      <c r="AD29" s="202"/>
      <c r="AE29" s="202"/>
      <c r="AK29" s="203">
        <f>ROUND(AV94, 2)</f>
        <v>0</v>
      </c>
      <c r="AL29" s="202"/>
      <c r="AM29" s="202"/>
      <c r="AN29" s="202"/>
      <c r="AO29" s="202"/>
      <c r="AR29" s="145"/>
      <c r="BE29" s="214"/>
    </row>
    <row r="30" spans="4:71" s="144" customFormat="1" ht="14.45" customHeight="1" x14ac:dyDescent="0.2">
      <c r="F30" s="8" t="s">
        <v>55</v>
      </c>
      <c r="L30" s="201">
        <v>0.15</v>
      </c>
      <c r="M30" s="202"/>
      <c r="N30" s="202"/>
      <c r="O30" s="202"/>
      <c r="P30" s="202"/>
      <c r="W30" s="203">
        <f>ROUND(BA94, 2)</f>
        <v>0</v>
      </c>
      <c r="X30" s="202"/>
      <c r="Y30" s="202"/>
      <c r="Z30" s="202"/>
      <c r="AA30" s="202"/>
      <c r="AB30" s="202"/>
      <c r="AC30" s="202"/>
      <c r="AD30" s="202"/>
      <c r="AE30" s="202"/>
      <c r="AK30" s="203">
        <f>ROUND(AW94, 2)</f>
        <v>0</v>
      </c>
      <c r="AL30" s="202"/>
      <c r="AM30" s="202"/>
      <c r="AN30" s="202"/>
      <c r="AO30" s="202"/>
      <c r="AR30" s="145"/>
      <c r="BE30" s="214"/>
    </row>
    <row r="31" spans="4:71" s="144" customFormat="1" ht="14.45" hidden="1" customHeight="1" x14ac:dyDescent="0.2">
      <c r="F31" s="8" t="s">
        <v>56</v>
      </c>
      <c r="L31" s="201">
        <v>0.21</v>
      </c>
      <c r="M31" s="202"/>
      <c r="N31" s="202"/>
      <c r="O31" s="202"/>
      <c r="P31" s="202"/>
      <c r="W31" s="203">
        <f>ROUND(BB94, 2)</f>
        <v>0</v>
      </c>
      <c r="X31" s="202"/>
      <c r="Y31" s="202"/>
      <c r="Z31" s="202"/>
      <c r="AA31" s="202"/>
      <c r="AB31" s="202"/>
      <c r="AC31" s="202"/>
      <c r="AD31" s="202"/>
      <c r="AE31" s="202"/>
      <c r="AK31" s="203">
        <v>0</v>
      </c>
      <c r="AL31" s="202"/>
      <c r="AM31" s="202"/>
      <c r="AN31" s="202"/>
      <c r="AO31" s="202"/>
      <c r="AR31" s="145"/>
      <c r="BE31" s="214"/>
    </row>
    <row r="32" spans="4:71" s="144" customFormat="1" ht="14.45" hidden="1" customHeight="1" x14ac:dyDescent="0.2">
      <c r="F32" s="8" t="s">
        <v>57</v>
      </c>
      <c r="L32" s="201">
        <v>0.15</v>
      </c>
      <c r="M32" s="202"/>
      <c r="N32" s="202"/>
      <c r="O32" s="202"/>
      <c r="P32" s="202"/>
      <c r="W32" s="203">
        <f>ROUND(BC94, 2)</f>
        <v>0</v>
      </c>
      <c r="X32" s="202"/>
      <c r="Y32" s="202"/>
      <c r="Z32" s="202"/>
      <c r="AA32" s="202"/>
      <c r="AB32" s="202"/>
      <c r="AC32" s="202"/>
      <c r="AD32" s="202"/>
      <c r="AE32" s="202"/>
      <c r="AK32" s="203">
        <v>0</v>
      </c>
      <c r="AL32" s="202"/>
      <c r="AM32" s="202"/>
      <c r="AN32" s="202"/>
      <c r="AO32" s="202"/>
      <c r="AR32" s="145"/>
      <c r="BE32" s="214"/>
    </row>
    <row r="33" spans="3:57" s="144" customFormat="1" ht="14.45" hidden="1" customHeight="1" x14ac:dyDescent="0.2">
      <c r="F33" s="8" t="s">
        <v>58</v>
      </c>
      <c r="L33" s="201">
        <v>0</v>
      </c>
      <c r="M33" s="202"/>
      <c r="N33" s="202"/>
      <c r="O33" s="202"/>
      <c r="P33" s="202"/>
      <c r="W33" s="203">
        <f>ROUND(BD94, 2)</f>
        <v>0</v>
      </c>
      <c r="X33" s="202"/>
      <c r="Y33" s="202"/>
      <c r="Z33" s="202"/>
      <c r="AA33" s="202"/>
      <c r="AB33" s="202"/>
      <c r="AC33" s="202"/>
      <c r="AD33" s="202"/>
      <c r="AE33" s="202"/>
      <c r="AK33" s="203">
        <v>0</v>
      </c>
      <c r="AL33" s="202"/>
      <c r="AM33" s="202"/>
      <c r="AN33" s="202"/>
      <c r="AO33" s="202"/>
      <c r="AR33" s="145"/>
      <c r="BE33" s="214"/>
    </row>
    <row r="34" spans="3:57" s="10" customFormat="1" ht="6.95" customHeight="1" x14ac:dyDescent="0.2">
      <c r="AR34" s="11"/>
      <c r="BE34" s="213"/>
    </row>
    <row r="35" spans="3:57" s="10" customFormat="1" ht="25.9" customHeight="1" x14ac:dyDescent="0.2">
      <c r="C35" s="146"/>
      <c r="D35" s="147" t="s">
        <v>59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9" t="s">
        <v>60</v>
      </c>
      <c r="U35" s="148"/>
      <c r="V35" s="148"/>
      <c r="W35" s="148"/>
      <c r="X35" s="204" t="s">
        <v>61</v>
      </c>
      <c r="Y35" s="205"/>
      <c r="Z35" s="205"/>
      <c r="AA35" s="205"/>
      <c r="AB35" s="205"/>
      <c r="AC35" s="148"/>
      <c r="AD35" s="148"/>
      <c r="AE35" s="148"/>
      <c r="AF35" s="148"/>
      <c r="AG35" s="148"/>
      <c r="AH35" s="148"/>
      <c r="AI35" s="148"/>
      <c r="AJ35" s="148"/>
      <c r="AK35" s="206">
        <f>SUM(AK26:AK33)</f>
        <v>0</v>
      </c>
      <c r="AL35" s="205"/>
      <c r="AM35" s="205"/>
      <c r="AN35" s="205"/>
      <c r="AO35" s="207"/>
      <c r="AP35" s="146"/>
      <c r="AQ35" s="146"/>
      <c r="AR35" s="11"/>
    </row>
    <row r="36" spans="3:57" s="10" customFormat="1" ht="6.95" customHeight="1" x14ac:dyDescent="0.2">
      <c r="AR36" s="11"/>
    </row>
    <row r="37" spans="3:57" s="10" customFormat="1" ht="14.45" customHeight="1" x14ac:dyDescent="0.2">
      <c r="AR37" s="11"/>
    </row>
    <row r="38" spans="3:57" ht="14.45" customHeight="1" x14ac:dyDescent="0.2">
      <c r="AR38" s="4"/>
    </row>
    <row r="39" spans="3:57" ht="14.45" customHeight="1" x14ac:dyDescent="0.2">
      <c r="AR39" s="4"/>
      <c r="BE39" s="184"/>
    </row>
    <row r="40" spans="3:57" ht="14.45" customHeight="1" x14ac:dyDescent="0.2">
      <c r="AR40" s="4"/>
    </row>
    <row r="41" spans="3:57" ht="14.45" customHeight="1" x14ac:dyDescent="0.2">
      <c r="AR41" s="4"/>
    </row>
    <row r="42" spans="3:57" ht="14.45" customHeight="1" x14ac:dyDescent="0.2">
      <c r="AR42" s="4"/>
    </row>
    <row r="43" spans="3:57" ht="14.45" customHeight="1" x14ac:dyDescent="0.2">
      <c r="AR43" s="4"/>
    </row>
    <row r="44" spans="3:57" ht="14.45" customHeight="1" x14ac:dyDescent="0.2">
      <c r="AR44" s="4"/>
    </row>
    <row r="45" spans="3:57" ht="14.45" customHeight="1" x14ac:dyDescent="0.2">
      <c r="AR45" s="4"/>
    </row>
    <row r="46" spans="3:57" ht="14.45" customHeight="1" x14ac:dyDescent="0.2">
      <c r="AR46" s="4"/>
    </row>
    <row r="47" spans="3:57" ht="14.45" customHeight="1" x14ac:dyDescent="0.2">
      <c r="AR47" s="4"/>
    </row>
    <row r="48" spans="3:57" ht="14.45" customHeight="1" x14ac:dyDescent="0.2">
      <c r="AR48" s="4"/>
    </row>
    <row r="49" spans="4:44" s="10" customFormat="1" ht="14.45" customHeight="1" x14ac:dyDescent="0.2">
      <c r="D49" s="51" t="s">
        <v>62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63</v>
      </c>
      <c r="AI49" s="52"/>
      <c r="AJ49" s="52"/>
      <c r="AK49" s="52"/>
      <c r="AL49" s="52"/>
      <c r="AM49" s="52"/>
      <c r="AN49" s="52"/>
      <c r="AO49" s="52"/>
      <c r="AR49" s="11"/>
    </row>
    <row r="50" spans="4:44" x14ac:dyDescent="0.2">
      <c r="AR50" s="4"/>
    </row>
    <row r="51" spans="4:44" x14ac:dyDescent="0.2">
      <c r="AR51" s="4"/>
    </row>
    <row r="52" spans="4:44" x14ac:dyDescent="0.2">
      <c r="AR52" s="4"/>
    </row>
    <row r="53" spans="4:44" x14ac:dyDescent="0.2">
      <c r="AR53" s="4"/>
    </row>
    <row r="54" spans="4:44" x14ac:dyDescent="0.2">
      <c r="AR54" s="4"/>
    </row>
    <row r="55" spans="4:44" x14ac:dyDescent="0.2">
      <c r="AR55" s="4"/>
    </row>
    <row r="56" spans="4:44" x14ac:dyDescent="0.2">
      <c r="AR56" s="4"/>
    </row>
    <row r="57" spans="4:44" x14ac:dyDescent="0.2">
      <c r="AR57" s="4"/>
    </row>
    <row r="58" spans="4:44" x14ac:dyDescent="0.2">
      <c r="AR58" s="4"/>
    </row>
    <row r="59" spans="4:44" x14ac:dyDescent="0.2">
      <c r="AR59" s="4"/>
    </row>
    <row r="60" spans="4:44" s="10" customFormat="1" x14ac:dyDescent="0.2">
      <c r="D60" s="53" t="s">
        <v>64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3" t="s">
        <v>65</v>
      </c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3" t="s">
        <v>64</v>
      </c>
      <c r="AI60" s="54"/>
      <c r="AJ60" s="54"/>
      <c r="AK60" s="54"/>
      <c r="AL60" s="54"/>
      <c r="AM60" s="53" t="s">
        <v>65</v>
      </c>
      <c r="AN60" s="54"/>
      <c r="AO60" s="54"/>
      <c r="AR60" s="11"/>
    </row>
    <row r="61" spans="4:44" x14ac:dyDescent="0.2">
      <c r="AR61" s="4"/>
    </row>
    <row r="62" spans="4:44" x14ac:dyDescent="0.2">
      <c r="AR62" s="4"/>
    </row>
    <row r="63" spans="4:44" x14ac:dyDescent="0.2">
      <c r="AR63" s="4"/>
    </row>
    <row r="64" spans="4:44" s="10" customFormat="1" x14ac:dyDescent="0.2">
      <c r="D64" s="51" t="s">
        <v>66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1" t="s">
        <v>67</v>
      </c>
      <c r="AI64" s="52"/>
      <c r="AJ64" s="52"/>
      <c r="AK64" s="52"/>
      <c r="AL64" s="52"/>
      <c r="AM64" s="52"/>
      <c r="AN64" s="52"/>
      <c r="AO64" s="52"/>
      <c r="AR64" s="11"/>
    </row>
    <row r="65" spans="4:44" x14ac:dyDescent="0.2">
      <c r="AR65" s="4"/>
    </row>
    <row r="66" spans="4:44" x14ac:dyDescent="0.2">
      <c r="AR66" s="4"/>
    </row>
    <row r="67" spans="4:44" x14ac:dyDescent="0.2">
      <c r="AR67" s="4"/>
    </row>
    <row r="68" spans="4:44" x14ac:dyDescent="0.2">
      <c r="AR68" s="4"/>
    </row>
    <row r="69" spans="4:44" x14ac:dyDescent="0.2">
      <c r="AR69" s="4"/>
    </row>
    <row r="70" spans="4:44" x14ac:dyDescent="0.2">
      <c r="AR70" s="4"/>
    </row>
    <row r="71" spans="4:44" x14ac:dyDescent="0.2">
      <c r="AR71" s="4"/>
    </row>
    <row r="72" spans="4:44" x14ac:dyDescent="0.2">
      <c r="AR72" s="4"/>
    </row>
    <row r="73" spans="4:44" x14ac:dyDescent="0.2">
      <c r="AR73" s="4"/>
    </row>
    <row r="74" spans="4:44" x14ac:dyDescent="0.2">
      <c r="AR74" s="4"/>
    </row>
    <row r="75" spans="4:44" s="10" customFormat="1" x14ac:dyDescent="0.2">
      <c r="D75" s="53" t="s">
        <v>64</v>
      </c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3" t="s">
        <v>65</v>
      </c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3" t="s">
        <v>64</v>
      </c>
      <c r="AI75" s="54"/>
      <c r="AJ75" s="54"/>
      <c r="AK75" s="54"/>
      <c r="AL75" s="54"/>
      <c r="AM75" s="53" t="s">
        <v>65</v>
      </c>
      <c r="AN75" s="54"/>
      <c r="AO75" s="54"/>
      <c r="AR75" s="11"/>
    </row>
    <row r="76" spans="4:44" s="10" customFormat="1" x14ac:dyDescent="0.2">
      <c r="AR76" s="11"/>
    </row>
    <row r="77" spans="4:44" s="10" customFormat="1" ht="6.95" customHeight="1" x14ac:dyDescent="0.2">
      <c r="AQ77" s="13"/>
      <c r="AR77" s="11"/>
    </row>
    <row r="81" spans="1:91" s="10" customFormat="1" ht="6.95" customHeight="1" x14ac:dyDescent="0.2">
      <c r="AQ81" s="57"/>
      <c r="AR81" s="11"/>
    </row>
    <row r="82" spans="1:91" s="10" customFormat="1" ht="24.95" customHeight="1" x14ac:dyDescent="0.2">
      <c r="C82" s="5" t="s">
        <v>531</v>
      </c>
      <c r="AR82" s="11"/>
    </row>
    <row r="83" spans="1:91" s="10" customFormat="1" ht="6.95" customHeight="1" x14ac:dyDescent="0.2">
      <c r="AR83" s="11"/>
    </row>
    <row r="84" spans="1:91" s="150" customFormat="1" ht="12" customHeight="1" x14ac:dyDescent="0.2">
      <c r="C84" s="8" t="s">
        <v>523</v>
      </c>
      <c r="L84" s="150" t="str">
        <f>K5</f>
        <v>Lit-2019-K1908</v>
      </c>
      <c r="AR84" s="151"/>
    </row>
    <row r="85" spans="1:91" s="152" customFormat="1" ht="36.950000000000003" customHeight="1" x14ac:dyDescent="0.2">
      <c r="C85" s="153" t="s">
        <v>18</v>
      </c>
      <c r="L85" s="208" t="str">
        <f>K6</f>
        <v>K1908 Stavební úpravy lávek přes Poustevnický potok v Litvínově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R85" s="154"/>
    </row>
    <row r="86" spans="1:91" s="10" customFormat="1" ht="6.95" customHeight="1" x14ac:dyDescent="0.2">
      <c r="AR86" s="11"/>
    </row>
    <row r="87" spans="1:91" s="10" customFormat="1" ht="12" customHeight="1" x14ac:dyDescent="0.2">
      <c r="C87" s="8" t="s">
        <v>38</v>
      </c>
      <c r="L87" s="155" t="str">
        <f>IF(K8="","",K8)</f>
        <v>Litvínov</v>
      </c>
      <c r="AI87" s="8" t="s">
        <v>40</v>
      </c>
      <c r="AM87" s="190">
        <f>IF(AN8= "","",AN8)</f>
        <v>45295</v>
      </c>
      <c r="AN87" s="190"/>
      <c r="AR87" s="11"/>
    </row>
    <row r="88" spans="1:91" s="10" customFormat="1" ht="6.95" customHeight="1" x14ac:dyDescent="0.2">
      <c r="AR88" s="11"/>
    </row>
    <row r="89" spans="1:91" s="10" customFormat="1" ht="15.2" customHeight="1" x14ac:dyDescent="0.2">
      <c r="C89" s="8" t="s">
        <v>41</v>
      </c>
      <c r="L89" s="150" t="str">
        <f>IF(E11= "","",E11)</f>
        <v>Město Litvínov</v>
      </c>
      <c r="AI89" s="8" t="s">
        <v>46</v>
      </c>
      <c r="AM89" s="191" t="str">
        <f>IF(E17="","",E17)</f>
        <v xml:space="preserve"> </v>
      </c>
      <c r="AN89" s="192"/>
      <c r="AO89" s="192"/>
      <c r="AP89" s="192"/>
      <c r="AR89" s="11"/>
      <c r="AS89" s="193" t="s">
        <v>532</v>
      </c>
      <c r="AT89" s="194"/>
      <c r="AU89" s="38"/>
      <c r="AV89" s="38"/>
      <c r="AW89" s="38"/>
      <c r="AX89" s="38"/>
      <c r="AY89" s="38"/>
      <c r="AZ89" s="38"/>
      <c r="BA89" s="38"/>
      <c r="BB89" s="38"/>
      <c r="BC89" s="38"/>
      <c r="BD89" s="156"/>
    </row>
    <row r="90" spans="1:91" s="10" customFormat="1" ht="15.2" customHeight="1" x14ac:dyDescent="0.2">
      <c r="C90" s="8" t="s">
        <v>45</v>
      </c>
      <c r="L90" s="150" t="str">
        <f>IF(E14= "Vyplň údaj","",E14)</f>
        <v/>
      </c>
      <c r="AI90" s="8" t="s">
        <v>47</v>
      </c>
      <c r="AM90" s="191" t="str">
        <f>IF(E20="","",E20)</f>
        <v xml:space="preserve"> </v>
      </c>
      <c r="AN90" s="192"/>
      <c r="AO90" s="192"/>
      <c r="AP90" s="192"/>
      <c r="AR90" s="11"/>
      <c r="AS90" s="195"/>
      <c r="AT90" s="196"/>
      <c r="BD90" s="131"/>
    </row>
    <row r="91" spans="1:91" s="10" customFormat="1" ht="10.9" customHeight="1" x14ac:dyDescent="0.2">
      <c r="AR91" s="11"/>
      <c r="AS91" s="195"/>
      <c r="AT91" s="196"/>
      <c r="BD91" s="131"/>
    </row>
    <row r="92" spans="1:91" s="10" customFormat="1" ht="29.25" customHeight="1" x14ac:dyDescent="0.2">
      <c r="C92" s="197" t="s">
        <v>88</v>
      </c>
      <c r="D92" s="198"/>
      <c r="E92" s="198"/>
      <c r="F92" s="198"/>
      <c r="G92" s="198"/>
      <c r="H92" s="47"/>
      <c r="I92" s="199" t="s">
        <v>89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0" t="s">
        <v>533</v>
      </c>
      <c r="AH92" s="198"/>
      <c r="AI92" s="198"/>
      <c r="AJ92" s="198"/>
      <c r="AK92" s="198"/>
      <c r="AL92" s="198"/>
      <c r="AM92" s="198"/>
      <c r="AN92" s="199" t="s">
        <v>534</v>
      </c>
      <c r="AO92" s="198"/>
      <c r="AP92" s="198"/>
      <c r="AQ92" s="157" t="s">
        <v>87</v>
      </c>
      <c r="AR92" s="11"/>
      <c r="AS92" s="70" t="s">
        <v>535</v>
      </c>
      <c r="AT92" s="71" t="s">
        <v>536</v>
      </c>
      <c r="AU92" s="71" t="s">
        <v>537</v>
      </c>
      <c r="AV92" s="71" t="s">
        <v>538</v>
      </c>
      <c r="AW92" s="71" t="s">
        <v>539</v>
      </c>
      <c r="AX92" s="71" t="s">
        <v>540</v>
      </c>
      <c r="AY92" s="71" t="s">
        <v>541</v>
      </c>
      <c r="AZ92" s="71" t="s">
        <v>542</v>
      </c>
      <c r="BA92" s="71" t="s">
        <v>543</v>
      </c>
      <c r="BB92" s="71" t="s">
        <v>544</v>
      </c>
      <c r="BC92" s="71" t="s">
        <v>545</v>
      </c>
      <c r="BD92" s="72" t="s">
        <v>546</v>
      </c>
    </row>
    <row r="93" spans="1:91" s="10" customFormat="1" ht="10.9" customHeight="1" x14ac:dyDescent="0.2">
      <c r="AR93" s="11"/>
      <c r="AS93" s="75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156"/>
    </row>
    <row r="94" spans="1:91" s="158" customFormat="1" ht="32.450000000000003" customHeight="1" x14ac:dyDescent="0.2">
      <c r="C94" s="73" t="s">
        <v>547</v>
      </c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88">
        <f>ROUND(SUM(AG95:AG97),2)</f>
        <v>0</v>
      </c>
      <c r="AH94" s="188"/>
      <c r="AI94" s="188"/>
      <c r="AJ94" s="188"/>
      <c r="AK94" s="188"/>
      <c r="AL94" s="188"/>
      <c r="AM94" s="188"/>
      <c r="AN94" s="189">
        <f>SUM(AG94,AT94)</f>
        <v>0</v>
      </c>
      <c r="AO94" s="189"/>
      <c r="AP94" s="189"/>
      <c r="AQ94" s="160" t="s">
        <v>3</v>
      </c>
      <c r="AR94" s="161"/>
      <c r="AS94" s="162">
        <f>ROUND(SUM(AS95:AS97),2)</f>
        <v>0</v>
      </c>
      <c r="AT94" s="163">
        <f>ROUND(SUM(AV94:AW94),2)</f>
        <v>0</v>
      </c>
      <c r="AU94" s="164">
        <f>ROUND(SUM(AU95:AU97),5)</f>
        <v>0</v>
      </c>
      <c r="AV94" s="163">
        <f>ROUND(AZ94*L29,2)</f>
        <v>0</v>
      </c>
      <c r="AW94" s="163">
        <f>ROUND(BA94*L30,2)</f>
        <v>0</v>
      </c>
      <c r="AX94" s="163">
        <f>ROUND(BB94*L29,2)</f>
        <v>0</v>
      </c>
      <c r="AY94" s="163">
        <f>ROUND(BC94*L30,2)</f>
        <v>0</v>
      </c>
      <c r="AZ94" s="163">
        <f>ROUND(SUM(AZ95:AZ97),2)</f>
        <v>0</v>
      </c>
      <c r="BA94" s="163">
        <f>ROUND(SUM(BA95:BA97),2)</f>
        <v>0</v>
      </c>
      <c r="BB94" s="163">
        <f>ROUND(SUM(BB95:BB97),2)</f>
        <v>0</v>
      </c>
      <c r="BC94" s="163">
        <f>ROUND(SUM(BC95:BC97),2)</f>
        <v>0</v>
      </c>
      <c r="BD94" s="165">
        <f>ROUND(SUM(BD95:BD97),2)</f>
        <v>0</v>
      </c>
      <c r="BS94" s="166" t="s">
        <v>101</v>
      </c>
      <c r="BT94" s="166" t="s">
        <v>105</v>
      </c>
      <c r="BU94" s="167" t="s">
        <v>548</v>
      </c>
      <c r="BV94" s="166" t="s">
        <v>549</v>
      </c>
      <c r="BW94" s="166" t="s">
        <v>518</v>
      </c>
      <c r="BX94" s="166" t="s">
        <v>550</v>
      </c>
      <c r="CL94" s="166" t="s">
        <v>3</v>
      </c>
    </row>
    <row r="95" spans="1:91" s="169" customFormat="1" ht="30" customHeight="1" x14ac:dyDescent="0.2">
      <c r="A95" s="168" t="s">
        <v>551</v>
      </c>
      <c r="C95" s="170"/>
      <c r="D95" s="185" t="s">
        <v>552</v>
      </c>
      <c r="E95" s="185"/>
      <c r="F95" s="185"/>
      <c r="G95" s="185"/>
      <c r="H95" s="185"/>
      <c r="I95" s="171"/>
      <c r="J95" s="185" t="s">
        <v>526</v>
      </c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6">
        <f>'Lávka 01 - K1908 Stavební...'!J30</f>
        <v>0</v>
      </c>
      <c r="AH95" s="187"/>
      <c r="AI95" s="187"/>
      <c r="AJ95" s="187"/>
      <c r="AK95" s="187"/>
      <c r="AL95" s="187"/>
      <c r="AM95" s="187"/>
      <c r="AN95" s="186">
        <f>SUM(AG95,AT95)</f>
        <v>0</v>
      </c>
      <c r="AO95" s="187"/>
      <c r="AP95" s="187"/>
      <c r="AQ95" s="172" t="s">
        <v>553</v>
      </c>
      <c r="AR95" s="173"/>
      <c r="AS95" s="174">
        <v>0</v>
      </c>
      <c r="AT95" s="175">
        <f>ROUND(SUM(AV95:AW95),2)</f>
        <v>0</v>
      </c>
      <c r="AU95" s="176">
        <v>0</v>
      </c>
      <c r="AV95" s="175">
        <f>'Lávka 01 - K1908 Stavební...'!J33</f>
        <v>0</v>
      </c>
      <c r="AW95" s="175">
        <v>0</v>
      </c>
      <c r="AX95" s="175">
        <v>0</v>
      </c>
      <c r="AY95" s="175">
        <v>0</v>
      </c>
      <c r="AZ95" s="175">
        <f>'Lávka 01 - K1908 Stavební...'!F33</f>
        <v>0</v>
      </c>
      <c r="BA95" s="175">
        <v>0</v>
      </c>
      <c r="BB95" s="175">
        <v>0</v>
      </c>
      <c r="BC95" s="175">
        <v>0</v>
      </c>
      <c r="BD95" s="177">
        <v>0</v>
      </c>
      <c r="BT95" s="178" t="s">
        <v>104</v>
      </c>
      <c r="BV95" s="178" t="s">
        <v>549</v>
      </c>
      <c r="BW95" s="178" t="s">
        <v>0</v>
      </c>
      <c r="BX95" s="178" t="s">
        <v>518</v>
      </c>
      <c r="CL95" s="178" t="s">
        <v>3</v>
      </c>
      <c r="CM95" s="178" t="s">
        <v>5</v>
      </c>
    </row>
    <row r="96" spans="1:91" s="169" customFormat="1" ht="30" customHeight="1" x14ac:dyDescent="0.2">
      <c r="A96" s="168" t="s">
        <v>551</v>
      </c>
      <c r="C96" s="170"/>
      <c r="D96" s="185" t="s">
        <v>554</v>
      </c>
      <c r="E96" s="185"/>
      <c r="F96" s="185"/>
      <c r="G96" s="185"/>
      <c r="H96" s="185"/>
      <c r="I96" s="171"/>
      <c r="J96" s="185" t="s">
        <v>526</v>
      </c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6">
        <f>'Lávka 35 - K1908 Stavební...'!J30</f>
        <v>0</v>
      </c>
      <c r="AH96" s="187"/>
      <c r="AI96" s="187"/>
      <c r="AJ96" s="187"/>
      <c r="AK96" s="187"/>
      <c r="AL96" s="187"/>
      <c r="AM96" s="187"/>
      <c r="AN96" s="186">
        <f>SUM(AG96,AT96)</f>
        <v>0</v>
      </c>
      <c r="AO96" s="187"/>
      <c r="AP96" s="187"/>
      <c r="AQ96" s="172" t="s">
        <v>553</v>
      </c>
      <c r="AR96" s="173"/>
      <c r="AS96" s="174">
        <v>0</v>
      </c>
      <c r="AT96" s="175">
        <f>ROUND(SUM(AV96:AW96),2)</f>
        <v>0</v>
      </c>
      <c r="AU96" s="176">
        <v>0</v>
      </c>
      <c r="AV96" s="175">
        <f>'Lávka 35 - K1908 Stavební...'!J33</f>
        <v>0</v>
      </c>
      <c r="AW96" s="175">
        <v>0</v>
      </c>
      <c r="AX96" s="175">
        <v>0</v>
      </c>
      <c r="AY96" s="175">
        <v>0</v>
      </c>
      <c r="AZ96" s="175">
        <f>'Lávka 35 - K1908 Stavební...'!F33</f>
        <v>0</v>
      </c>
      <c r="BA96" s="175">
        <v>0</v>
      </c>
      <c r="BB96" s="175">
        <v>0</v>
      </c>
      <c r="BC96" s="175">
        <v>0</v>
      </c>
      <c r="BD96" s="177">
        <v>0</v>
      </c>
      <c r="BT96" s="178" t="s">
        <v>104</v>
      </c>
      <c r="BV96" s="178" t="s">
        <v>549</v>
      </c>
      <c r="BW96" s="178" t="s">
        <v>555</v>
      </c>
      <c r="BX96" s="178" t="s">
        <v>518</v>
      </c>
      <c r="CL96" s="178" t="s">
        <v>3</v>
      </c>
      <c r="CM96" s="178" t="s">
        <v>5</v>
      </c>
    </row>
    <row r="97" spans="1:91" s="169" customFormat="1" ht="30" customHeight="1" x14ac:dyDescent="0.2">
      <c r="A97" s="168" t="s">
        <v>551</v>
      </c>
      <c r="C97" s="170"/>
      <c r="D97" s="185" t="s">
        <v>556</v>
      </c>
      <c r="E97" s="185"/>
      <c r="F97" s="185"/>
      <c r="G97" s="185"/>
      <c r="H97" s="185"/>
      <c r="I97" s="171"/>
      <c r="J97" s="185" t="s">
        <v>526</v>
      </c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6">
        <f>'Lávka 36 - K1908 Stavební...'!J30</f>
        <v>0</v>
      </c>
      <c r="AH97" s="187"/>
      <c r="AI97" s="187"/>
      <c r="AJ97" s="187"/>
      <c r="AK97" s="187"/>
      <c r="AL97" s="187"/>
      <c r="AM97" s="187"/>
      <c r="AN97" s="186">
        <f>SUM(AG97,AT97)</f>
        <v>0</v>
      </c>
      <c r="AO97" s="187"/>
      <c r="AP97" s="187"/>
      <c r="AQ97" s="172" t="s">
        <v>553</v>
      </c>
      <c r="AR97" s="173"/>
      <c r="AS97" s="179">
        <v>0</v>
      </c>
      <c r="AT97" s="180">
        <f>ROUND(SUM(AV97:AW97),2)</f>
        <v>0</v>
      </c>
      <c r="AU97" s="181">
        <v>0</v>
      </c>
      <c r="AV97" s="180">
        <f>'Lávka 36 - K1908 Stavební...'!J33</f>
        <v>0</v>
      </c>
      <c r="AW97" s="180">
        <v>0</v>
      </c>
      <c r="AX97" s="180">
        <v>0</v>
      </c>
      <c r="AY97" s="180">
        <v>0</v>
      </c>
      <c r="AZ97" s="180">
        <f>'Lávka 36 - K1908 Stavební...'!F33</f>
        <v>0</v>
      </c>
      <c r="BA97" s="180">
        <v>0</v>
      </c>
      <c r="BB97" s="180">
        <v>0</v>
      </c>
      <c r="BC97" s="180">
        <v>0</v>
      </c>
      <c r="BD97" s="182">
        <v>0</v>
      </c>
      <c r="BT97" s="178" t="s">
        <v>104</v>
      </c>
      <c r="BV97" s="178" t="s">
        <v>549</v>
      </c>
      <c r="BW97" s="178" t="s">
        <v>557</v>
      </c>
      <c r="BX97" s="178" t="s">
        <v>518</v>
      </c>
      <c r="CL97" s="178" t="s">
        <v>3</v>
      </c>
      <c r="CM97" s="178" t="s">
        <v>5</v>
      </c>
    </row>
    <row r="98" spans="1:91" s="10" customFormat="1" ht="30" customHeight="1" x14ac:dyDescent="0.2">
      <c r="AR98" s="11"/>
    </row>
    <row r="99" spans="1:91" s="10" customFormat="1" ht="6.95" customHeight="1" x14ac:dyDescent="0.2">
      <c r="AQ99" s="13"/>
      <c r="AR99" s="11"/>
    </row>
    <row r="101" spans="1:91" x14ac:dyDescent="0.2">
      <c r="AI101" s="183"/>
    </row>
  </sheetData>
  <sheetProtection algorithmName="SHA-512" hashValue="6PlzsezbVPKoItkiRvj6SW1905om7CvoXefv0V0OfON3i8t82VdJVS8+SNO+31GPZ0hMJFeypC5v9QcPbLYLgg==" saltValue="tDaMkk9OISomy7yiMzmkfw==" spinCount="100000" sheet="1"/>
  <mergeCells count="50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D97:H97"/>
    <mergeCell ref="J97:AF97"/>
    <mergeCell ref="AG97:AM97"/>
    <mergeCell ref="AN97:AP97"/>
  </mergeCells>
  <hyperlinks>
    <hyperlink ref="A95" location="'Lávka 01 - K1908 Stavební...'!C2" display="/" xr:uid="{76C3BE59-55E9-4D5D-A3A9-62A1D5D12193}"/>
    <hyperlink ref="A96" location="'Lávka 35 - K1908 Stavební...'!C2" display="/" xr:uid="{B588AE95-E5F4-4D99-9477-F813E6A68257}"/>
    <hyperlink ref="A97" location="'Lávka 36 - K1908 Stavební...'!C2" display="/" xr:uid="{2095A8E0-E630-4B89-B5A2-E4CACF7D6AB4}"/>
  </hyperlinks>
  <pageMargins left="0.25" right="0.25" top="0.75" bottom="0.75" header="0.3" footer="0.3"/>
  <pageSetup paperSize="9" scale="72" orientation="portrait" r:id="rId1"/>
  <rowBreaks count="1" manualBreakCount="1">
    <brk id="80" min="1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0CF0-F145-4F50-AA99-C9ABB13ED5EC}">
  <dimension ref="C2:BM311"/>
  <sheetViews>
    <sheetView showGridLines="0" zoomScaleNormal="100" workbookViewId="0">
      <selection activeCell="D4" sqref="D4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9.140625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3" max="66" width="0" hidden="1" customWidth="1"/>
  </cols>
  <sheetData>
    <row r="2" spans="4:56" ht="36.950000000000003" customHeight="1" x14ac:dyDescent="0.2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" t="s">
        <v>0</v>
      </c>
      <c r="AZ2" s="33" t="s">
        <v>1</v>
      </c>
      <c r="BA2" s="33" t="s">
        <v>2</v>
      </c>
      <c r="BB2" s="33" t="s">
        <v>3</v>
      </c>
      <c r="BC2" s="33" t="s">
        <v>4</v>
      </c>
      <c r="BD2" s="33" t="s">
        <v>5</v>
      </c>
    </row>
    <row r="3" spans="4:56" ht="6.95" customHeight="1" x14ac:dyDescent="0.2">
      <c r="AT3" s="1" t="s">
        <v>5</v>
      </c>
      <c r="AZ3" s="33" t="s">
        <v>6</v>
      </c>
      <c r="BA3" s="33" t="s">
        <v>7</v>
      </c>
      <c r="BB3" s="33" t="s">
        <v>3</v>
      </c>
      <c r="BC3" s="33" t="s">
        <v>8</v>
      </c>
      <c r="BD3" s="33" t="s">
        <v>5</v>
      </c>
    </row>
    <row r="4" spans="4:56" ht="24.95" customHeight="1" x14ac:dyDescent="0.2">
      <c r="D4" s="5" t="s">
        <v>9</v>
      </c>
      <c r="M4" s="34" t="s">
        <v>10</v>
      </c>
      <c r="AT4" s="1" t="s">
        <v>11</v>
      </c>
      <c r="AZ4" s="33" t="s">
        <v>12</v>
      </c>
      <c r="BA4" s="33" t="s">
        <v>13</v>
      </c>
      <c r="BB4" s="33" t="s">
        <v>3</v>
      </c>
      <c r="BC4" s="33" t="s">
        <v>14</v>
      </c>
      <c r="BD4" s="33" t="s">
        <v>5</v>
      </c>
    </row>
    <row r="5" spans="4:56" ht="6.95" customHeight="1" x14ac:dyDescent="0.2">
      <c r="AZ5" s="33" t="s">
        <v>15</v>
      </c>
      <c r="BA5" s="33" t="s">
        <v>16</v>
      </c>
      <c r="BB5" s="33" t="s">
        <v>3</v>
      </c>
      <c r="BC5" s="33" t="s">
        <v>17</v>
      </c>
      <c r="BD5" s="33" t="s">
        <v>5</v>
      </c>
    </row>
    <row r="6" spans="4:56" ht="12" customHeight="1" x14ac:dyDescent="0.2">
      <c r="D6" s="8" t="s">
        <v>18</v>
      </c>
      <c r="AZ6" s="33" t="s">
        <v>19</v>
      </c>
      <c r="BA6" s="33" t="s">
        <v>20</v>
      </c>
      <c r="BB6" s="33" t="s">
        <v>3</v>
      </c>
      <c r="BC6" s="33" t="s">
        <v>21</v>
      </c>
      <c r="BD6" s="33" t="s">
        <v>5</v>
      </c>
    </row>
    <row r="7" spans="4:56" ht="16.5" customHeight="1" x14ac:dyDescent="0.2">
      <c r="E7" s="223" t="s">
        <v>526</v>
      </c>
      <c r="F7" s="224"/>
      <c r="G7" s="224"/>
      <c r="H7" s="224"/>
      <c r="AZ7" s="33" t="s">
        <v>22</v>
      </c>
      <c r="BA7" s="33" t="s">
        <v>23</v>
      </c>
      <c r="BB7" s="33" t="s">
        <v>3</v>
      </c>
      <c r="BC7" s="33" t="s">
        <v>24</v>
      </c>
      <c r="BD7" s="33" t="s">
        <v>5</v>
      </c>
    </row>
    <row r="8" spans="4:56" s="10" customFormat="1" ht="12" customHeight="1" x14ac:dyDescent="0.2">
      <c r="D8" s="8" t="s">
        <v>25</v>
      </c>
      <c r="AZ8" s="33" t="s">
        <v>26</v>
      </c>
      <c r="BA8" s="33" t="s">
        <v>27</v>
      </c>
      <c r="BB8" s="33" t="s">
        <v>3</v>
      </c>
      <c r="BC8" s="33" t="s">
        <v>28</v>
      </c>
      <c r="BD8" s="33" t="s">
        <v>5</v>
      </c>
    </row>
    <row r="9" spans="4:56" s="10" customFormat="1" ht="30" customHeight="1" x14ac:dyDescent="0.2">
      <c r="E9" s="208" t="s">
        <v>29</v>
      </c>
      <c r="F9" s="222"/>
      <c r="G9" s="222"/>
      <c r="H9" s="222"/>
      <c r="AZ9" s="33" t="s">
        <v>30</v>
      </c>
      <c r="BA9" s="33" t="s">
        <v>31</v>
      </c>
      <c r="BB9" s="33" t="s">
        <v>3</v>
      </c>
      <c r="BC9" s="33" t="s">
        <v>32</v>
      </c>
      <c r="BD9" s="33" t="s">
        <v>5</v>
      </c>
    </row>
    <row r="10" spans="4:56" s="10" customFormat="1" x14ac:dyDescent="0.2">
      <c r="AZ10" s="33" t="s">
        <v>33</v>
      </c>
      <c r="BA10" s="33" t="s">
        <v>34</v>
      </c>
      <c r="BB10" s="33" t="s">
        <v>3</v>
      </c>
      <c r="BC10" s="33" t="s">
        <v>35</v>
      </c>
      <c r="BD10" s="33" t="s">
        <v>5</v>
      </c>
    </row>
    <row r="11" spans="4:56" s="10" customFormat="1" ht="12" customHeight="1" x14ac:dyDescent="0.2">
      <c r="D11" s="8" t="s">
        <v>36</v>
      </c>
      <c r="F11" s="35" t="s">
        <v>3</v>
      </c>
      <c r="I11" s="8" t="s">
        <v>37</v>
      </c>
      <c r="J11" s="35" t="s">
        <v>3</v>
      </c>
    </row>
    <row r="12" spans="4:56" s="10" customFormat="1" ht="12" customHeight="1" x14ac:dyDescent="0.2">
      <c r="D12" s="8" t="s">
        <v>38</v>
      </c>
      <c r="F12" s="35" t="s">
        <v>39</v>
      </c>
      <c r="I12" s="8" t="s">
        <v>40</v>
      </c>
      <c r="J12" s="14" t="s">
        <v>651</v>
      </c>
    </row>
    <row r="13" spans="4:56" s="10" customFormat="1" ht="10.9" customHeight="1" x14ac:dyDescent="0.2"/>
    <row r="14" spans="4:56" s="10" customFormat="1" ht="12" customHeight="1" x14ac:dyDescent="0.2">
      <c r="D14" s="8" t="s">
        <v>41</v>
      </c>
      <c r="I14" s="8" t="s">
        <v>42</v>
      </c>
      <c r="J14" s="35" t="s">
        <v>3</v>
      </c>
    </row>
    <row r="15" spans="4:56" s="10" customFormat="1" ht="18" customHeight="1" x14ac:dyDescent="0.2">
      <c r="E15" s="35" t="s">
        <v>43</v>
      </c>
      <c r="I15" s="8" t="s">
        <v>44</v>
      </c>
      <c r="J15" s="35" t="s">
        <v>3</v>
      </c>
    </row>
    <row r="16" spans="4:56" s="10" customFormat="1" ht="6.95" customHeight="1" x14ac:dyDescent="0.2"/>
    <row r="17" spans="4:11" s="10" customFormat="1" ht="12" customHeight="1" x14ac:dyDescent="0.2">
      <c r="D17" s="8" t="s">
        <v>45</v>
      </c>
      <c r="I17" s="8" t="s">
        <v>42</v>
      </c>
      <c r="J17" s="36" t="s">
        <v>530</v>
      </c>
    </row>
    <row r="18" spans="4:11" s="10" customFormat="1" ht="18" customHeight="1" x14ac:dyDescent="0.2">
      <c r="E18" s="225" t="s">
        <v>530</v>
      </c>
      <c r="F18" s="211"/>
      <c r="G18" s="211"/>
      <c r="H18" s="211"/>
      <c r="I18" s="8" t="s">
        <v>44</v>
      </c>
      <c r="J18" s="36" t="s">
        <v>530</v>
      </c>
    </row>
    <row r="19" spans="4:11" s="10" customFormat="1" ht="6.95" customHeight="1" x14ac:dyDescent="0.2"/>
    <row r="20" spans="4:11" s="10" customFormat="1" ht="12" customHeight="1" x14ac:dyDescent="0.2">
      <c r="D20" s="8" t="s">
        <v>46</v>
      </c>
      <c r="I20" s="8" t="s">
        <v>42</v>
      </c>
      <c r="J20" s="35" t="s">
        <v>3</v>
      </c>
    </row>
    <row r="21" spans="4:11" s="10" customFormat="1" ht="18" customHeight="1" x14ac:dyDescent="0.2">
      <c r="E21" s="35" t="s">
        <v>39</v>
      </c>
      <c r="I21" s="8" t="s">
        <v>44</v>
      </c>
      <c r="J21" s="35" t="s">
        <v>3</v>
      </c>
    </row>
    <row r="22" spans="4:11" s="10" customFormat="1" ht="6.95" customHeight="1" x14ac:dyDescent="0.2"/>
    <row r="23" spans="4:11" s="10" customFormat="1" ht="12" customHeight="1" x14ac:dyDescent="0.2">
      <c r="D23" s="8" t="s">
        <v>47</v>
      </c>
      <c r="I23" s="8" t="s">
        <v>42</v>
      </c>
      <c r="J23" s="35" t="s">
        <v>3</v>
      </c>
    </row>
    <row r="24" spans="4:11" s="10" customFormat="1" ht="18" customHeight="1" x14ac:dyDescent="0.2">
      <c r="E24" s="35" t="s">
        <v>39</v>
      </c>
      <c r="I24" s="8" t="s">
        <v>44</v>
      </c>
      <c r="J24" s="35" t="s">
        <v>3</v>
      </c>
    </row>
    <row r="25" spans="4:11" s="10" customFormat="1" ht="6.95" customHeight="1" x14ac:dyDescent="0.2"/>
    <row r="26" spans="4:11" s="10" customFormat="1" ht="12" customHeight="1" x14ac:dyDescent="0.2">
      <c r="D26" s="8" t="s">
        <v>48</v>
      </c>
    </row>
    <row r="27" spans="4:11" s="37" customFormat="1" ht="16.5" customHeight="1" x14ac:dyDescent="0.2">
      <c r="E27" s="218" t="s">
        <v>3</v>
      </c>
      <c r="F27" s="218"/>
      <c r="G27" s="218"/>
      <c r="H27" s="218"/>
    </row>
    <row r="28" spans="4:11" s="10" customFormat="1" ht="6.95" customHeight="1" x14ac:dyDescent="0.2"/>
    <row r="29" spans="4:11" s="10" customFormat="1" ht="6.95" customHeight="1" x14ac:dyDescent="0.2">
      <c r="D29" s="38"/>
      <c r="E29" s="38"/>
      <c r="F29" s="38"/>
      <c r="G29" s="38"/>
      <c r="H29" s="38"/>
      <c r="I29" s="38"/>
      <c r="J29" s="38"/>
      <c r="K29" s="38"/>
    </row>
    <row r="30" spans="4:11" s="10" customFormat="1" ht="25.35" customHeight="1" x14ac:dyDescent="0.2">
      <c r="D30" s="39" t="s">
        <v>49</v>
      </c>
      <c r="J30" s="40">
        <f>ROUND(J128, 2)</f>
        <v>0</v>
      </c>
    </row>
    <row r="31" spans="4:11" s="10" customFormat="1" ht="6.95" customHeight="1" x14ac:dyDescent="0.2">
      <c r="D31" s="38"/>
      <c r="E31" s="38"/>
      <c r="F31" s="38"/>
      <c r="G31" s="38"/>
      <c r="H31" s="38"/>
      <c r="I31" s="38"/>
      <c r="J31" s="38"/>
      <c r="K31" s="38"/>
    </row>
    <row r="32" spans="4:11" s="10" customFormat="1" ht="14.45" customHeight="1" x14ac:dyDescent="0.2">
      <c r="F32" s="41" t="s">
        <v>50</v>
      </c>
      <c r="I32" s="41" t="s">
        <v>51</v>
      </c>
      <c r="J32" s="41" t="s">
        <v>52</v>
      </c>
    </row>
    <row r="33" spans="3:11" s="10" customFormat="1" ht="14.45" customHeight="1" x14ac:dyDescent="0.2">
      <c r="D33" s="42" t="s">
        <v>53</v>
      </c>
      <c r="E33" s="8" t="s">
        <v>54</v>
      </c>
      <c r="F33" s="43">
        <f>ROUND((SUM(BE128:BE310)),  2)</f>
        <v>0</v>
      </c>
      <c r="I33" s="44">
        <v>0.21</v>
      </c>
      <c r="J33" s="43">
        <f>ROUND(((SUM(BE128:BE310))*I33),  2)</f>
        <v>0</v>
      </c>
    </row>
    <row r="34" spans="3:11" s="10" customFormat="1" ht="14.45" customHeight="1" x14ac:dyDescent="0.2">
      <c r="E34" s="8" t="s">
        <v>55</v>
      </c>
      <c r="F34" s="43">
        <f>ROUND((SUM(BF128:BF310)),  2)</f>
        <v>0</v>
      </c>
      <c r="I34" s="44">
        <v>0.15</v>
      </c>
      <c r="J34" s="43">
        <f>ROUND(((SUM(BF128:BF310))*I34),  2)</f>
        <v>0</v>
      </c>
    </row>
    <row r="35" spans="3:11" s="10" customFormat="1" ht="14.45" hidden="1" customHeight="1" x14ac:dyDescent="0.2">
      <c r="E35" s="8" t="s">
        <v>56</v>
      </c>
      <c r="F35" s="43">
        <f>ROUND((SUM(BG128:BG310)),  2)</f>
        <v>0</v>
      </c>
      <c r="I35" s="44">
        <v>0.21</v>
      </c>
      <c r="J35" s="43">
        <f>0</f>
        <v>0</v>
      </c>
    </row>
    <row r="36" spans="3:11" s="10" customFormat="1" ht="14.45" hidden="1" customHeight="1" x14ac:dyDescent="0.2">
      <c r="E36" s="8" t="s">
        <v>57</v>
      </c>
      <c r="F36" s="43">
        <f>ROUND((SUM(BH128:BH310)),  2)</f>
        <v>0</v>
      </c>
      <c r="I36" s="44">
        <v>0.15</v>
      </c>
      <c r="J36" s="43">
        <f>0</f>
        <v>0</v>
      </c>
    </row>
    <row r="37" spans="3:11" s="10" customFormat="1" ht="14.45" hidden="1" customHeight="1" x14ac:dyDescent="0.2">
      <c r="E37" s="8" t="s">
        <v>58</v>
      </c>
      <c r="F37" s="43">
        <f>ROUND((SUM(BI128:BI310)),  2)</f>
        <v>0</v>
      </c>
      <c r="I37" s="44">
        <v>0</v>
      </c>
      <c r="J37" s="43">
        <f>0</f>
        <v>0</v>
      </c>
    </row>
    <row r="38" spans="3:11" s="10" customFormat="1" ht="6.95" customHeight="1" x14ac:dyDescent="0.2"/>
    <row r="39" spans="3:11" s="10" customFormat="1" ht="25.35" customHeight="1" x14ac:dyDescent="0.2">
      <c r="C39" s="45"/>
      <c r="D39" s="46" t="s">
        <v>59</v>
      </c>
      <c r="E39" s="47"/>
      <c r="F39" s="47"/>
      <c r="G39" s="48" t="s">
        <v>60</v>
      </c>
      <c r="H39" s="49" t="s">
        <v>61</v>
      </c>
      <c r="I39" s="47"/>
      <c r="J39" s="50">
        <f>SUM(J30:J37)</f>
        <v>0</v>
      </c>
      <c r="K39" s="47"/>
    </row>
    <row r="40" spans="3:11" s="10" customFormat="1" ht="14.45" customHeight="1" x14ac:dyDescent="0.2"/>
    <row r="41" spans="3:11" ht="14.45" customHeight="1" x14ac:dyDescent="0.2"/>
    <row r="42" spans="3:11" ht="14.45" customHeight="1" x14ac:dyDescent="0.2"/>
    <row r="43" spans="3:11" ht="14.45" customHeight="1" x14ac:dyDescent="0.2"/>
    <row r="44" spans="3:11" ht="14.45" customHeight="1" x14ac:dyDescent="0.2"/>
    <row r="45" spans="3:11" ht="14.45" customHeight="1" x14ac:dyDescent="0.2"/>
    <row r="46" spans="3:11" ht="14.45" customHeight="1" x14ac:dyDescent="0.2"/>
    <row r="47" spans="3:11" ht="14.45" customHeight="1" x14ac:dyDescent="0.2"/>
    <row r="48" spans="3:11" ht="14.45" customHeight="1" x14ac:dyDescent="0.2"/>
    <row r="49" spans="4:11" ht="14.45" customHeight="1" x14ac:dyDescent="0.2"/>
    <row r="50" spans="4:11" s="10" customFormat="1" ht="14.45" customHeight="1" x14ac:dyDescent="0.2">
      <c r="D50" s="51" t="s">
        <v>62</v>
      </c>
      <c r="E50" s="52"/>
      <c r="F50" s="52"/>
      <c r="G50" s="51" t="s">
        <v>63</v>
      </c>
      <c r="H50" s="52"/>
      <c r="I50" s="52"/>
      <c r="J50" s="52"/>
      <c r="K50" s="52"/>
    </row>
    <row r="61" spans="4:11" s="10" customFormat="1" x14ac:dyDescent="0.2">
      <c r="D61" s="53" t="s">
        <v>64</v>
      </c>
      <c r="E61" s="54"/>
      <c r="F61" s="55" t="s">
        <v>65</v>
      </c>
      <c r="G61" s="53" t="s">
        <v>64</v>
      </c>
      <c r="H61" s="54"/>
      <c r="I61" s="54"/>
      <c r="J61" s="56" t="s">
        <v>65</v>
      </c>
      <c r="K61" s="54"/>
    </row>
    <row r="65" spans="4:11" s="10" customFormat="1" x14ac:dyDescent="0.2">
      <c r="D65" s="51" t="s">
        <v>66</v>
      </c>
      <c r="E65" s="52"/>
      <c r="F65" s="52"/>
      <c r="G65" s="51" t="s">
        <v>67</v>
      </c>
      <c r="H65" s="52"/>
      <c r="I65" s="52"/>
      <c r="J65" s="52"/>
      <c r="K65" s="52"/>
    </row>
    <row r="76" spans="4:11" s="10" customFormat="1" x14ac:dyDescent="0.2">
      <c r="D76" s="53" t="s">
        <v>64</v>
      </c>
      <c r="E76" s="54"/>
      <c r="F76" s="55" t="s">
        <v>65</v>
      </c>
      <c r="G76" s="53" t="s">
        <v>64</v>
      </c>
      <c r="H76" s="54"/>
      <c r="I76" s="54"/>
      <c r="J76" s="56" t="s">
        <v>65</v>
      </c>
      <c r="K76" s="54"/>
    </row>
    <row r="77" spans="4:11" s="10" customFormat="1" ht="14.45" customHeight="1" x14ac:dyDescent="0.2"/>
    <row r="81" spans="3:47" s="10" customFormat="1" ht="6.95" customHeight="1" x14ac:dyDescent="0.2"/>
    <row r="82" spans="3:47" s="10" customFormat="1" ht="24.95" customHeight="1" x14ac:dyDescent="0.2">
      <c r="C82" s="5" t="s">
        <v>68</v>
      </c>
    </row>
    <row r="83" spans="3:47" s="10" customFormat="1" ht="6.95" customHeight="1" x14ac:dyDescent="0.2"/>
    <row r="84" spans="3:47" s="10" customFormat="1" ht="12" customHeight="1" x14ac:dyDescent="0.2">
      <c r="C84" s="8" t="s">
        <v>18</v>
      </c>
    </row>
    <row r="85" spans="3:47" s="10" customFormat="1" ht="16.5" customHeight="1" x14ac:dyDescent="0.2">
      <c r="E85" s="223" t="str">
        <f>E7</f>
        <v>K1908 Stavební úpravy lávek přes Poustevnický potok v Litvínově</v>
      </c>
      <c r="F85" s="224"/>
      <c r="G85" s="224"/>
      <c r="H85" s="224"/>
    </row>
    <row r="86" spans="3:47" s="10" customFormat="1" ht="12" customHeight="1" x14ac:dyDescent="0.2">
      <c r="C86" s="8" t="s">
        <v>25</v>
      </c>
    </row>
    <row r="87" spans="3:47" s="10" customFormat="1" ht="30" customHeight="1" x14ac:dyDescent="0.2">
      <c r="E87" s="208" t="str">
        <f>E9</f>
        <v>Lávka 01 - K1908 Stavební úpravy lávek přes Poustevnický potok v Litvínově</v>
      </c>
      <c r="F87" s="222"/>
      <c r="G87" s="222"/>
      <c r="H87" s="222"/>
    </row>
    <row r="88" spans="3:47" s="10" customFormat="1" ht="6.95" customHeight="1" x14ac:dyDescent="0.2"/>
    <row r="89" spans="3:47" s="10" customFormat="1" ht="12" customHeight="1" x14ac:dyDescent="0.2">
      <c r="C89" s="8" t="s">
        <v>38</v>
      </c>
      <c r="F89" s="35" t="str">
        <f>F12</f>
        <v xml:space="preserve"> </v>
      </c>
      <c r="I89" s="8" t="s">
        <v>40</v>
      </c>
      <c r="J89" s="14" t="str">
        <f>IF(J12="","",J12)</f>
        <v>10. 5. 2021</v>
      </c>
    </row>
    <row r="90" spans="3:47" s="10" customFormat="1" ht="6.95" customHeight="1" x14ac:dyDescent="0.2"/>
    <row r="91" spans="3:47" s="10" customFormat="1" ht="15.2" customHeight="1" x14ac:dyDescent="0.2">
      <c r="C91" s="8" t="s">
        <v>41</v>
      </c>
      <c r="F91" s="35" t="str">
        <f>E15</f>
        <v>Město Litvínov</v>
      </c>
      <c r="I91" s="8" t="s">
        <v>46</v>
      </c>
      <c r="J91" s="9" t="str">
        <f>E21</f>
        <v xml:space="preserve"> </v>
      </c>
    </row>
    <row r="92" spans="3:47" s="10" customFormat="1" ht="15.2" customHeight="1" x14ac:dyDescent="0.2">
      <c r="C92" s="8" t="s">
        <v>45</v>
      </c>
      <c r="F92" s="35" t="str">
        <f>IF(E18="","",E18)</f>
        <v>Vyplň údaj</v>
      </c>
      <c r="I92" s="8" t="s">
        <v>47</v>
      </c>
      <c r="J92" s="9" t="str">
        <f>E24</f>
        <v xml:space="preserve"> </v>
      </c>
    </row>
    <row r="93" spans="3:47" s="10" customFormat="1" ht="10.35" customHeight="1" x14ac:dyDescent="0.2"/>
    <row r="94" spans="3:47" s="10" customFormat="1" ht="29.25" customHeight="1" x14ac:dyDescent="0.2">
      <c r="C94" s="58" t="s">
        <v>69</v>
      </c>
      <c r="D94" s="45"/>
      <c r="E94" s="45"/>
      <c r="F94" s="45"/>
      <c r="G94" s="45"/>
      <c r="H94" s="45"/>
      <c r="I94" s="45"/>
      <c r="J94" s="59" t="s">
        <v>70</v>
      </c>
      <c r="K94" s="45"/>
    </row>
    <row r="95" spans="3:47" s="10" customFormat="1" ht="10.35" customHeight="1" x14ac:dyDescent="0.2"/>
    <row r="96" spans="3:47" s="10" customFormat="1" ht="22.9" customHeight="1" x14ac:dyDescent="0.2">
      <c r="C96" s="60" t="s">
        <v>71</v>
      </c>
      <c r="J96" s="40">
        <f>J128</f>
        <v>0</v>
      </c>
      <c r="AU96" s="1" t="s">
        <v>72</v>
      </c>
    </row>
    <row r="97" spans="4:10" s="61" customFormat="1" ht="24.95" customHeight="1" x14ac:dyDescent="0.2">
      <c r="D97" s="62" t="s">
        <v>73</v>
      </c>
      <c r="E97" s="63"/>
      <c r="F97" s="63"/>
      <c r="G97" s="63"/>
      <c r="H97" s="63"/>
      <c r="I97" s="63"/>
      <c r="J97" s="64">
        <f>J129</f>
        <v>0</v>
      </c>
    </row>
    <row r="98" spans="4:10" s="65" customFormat="1" ht="19.899999999999999" customHeight="1" x14ac:dyDescent="0.2">
      <c r="D98" s="66" t="s">
        <v>74</v>
      </c>
      <c r="E98" s="67"/>
      <c r="F98" s="67"/>
      <c r="G98" s="67"/>
      <c r="H98" s="67"/>
      <c r="I98" s="67"/>
      <c r="J98" s="68">
        <f>J130</f>
        <v>0</v>
      </c>
    </row>
    <row r="99" spans="4:10" s="65" customFormat="1" ht="19.899999999999999" customHeight="1" x14ac:dyDescent="0.2">
      <c r="D99" s="66" t="s">
        <v>75</v>
      </c>
      <c r="E99" s="67"/>
      <c r="F99" s="67"/>
      <c r="G99" s="67"/>
      <c r="H99" s="67"/>
      <c r="I99" s="67"/>
      <c r="J99" s="68">
        <f>J177</f>
        <v>0</v>
      </c>
    </row>
    <row r="100" spans="4:10" s="65" customFormat="1" ht="19.899999999999999" customHeight="1" x14ac:dyDescent="0.2">
      <c r="D100" s="66" t="s">
        <v>76</v>
      </c>
      <c r="E100" s="67"/>
      <c r="F100" s="67"/>
      <c r="G100" s="67"/>
      <c r="H100" s="67"/>
      <c r="I100" s="67"/>
      <c r="J100" s="68">
        <f>J189</f>
        <v>0</v>
      </c>
    </row>
    <row r="101" spans="4:10" s="65" customFormat="1" ht="19.899999999999999" customHeight="1" x14ac:dyDescent="0.2">
      <c r="D101" s="66" t="s">
        <v>77</v>
      </c>
      <c r="E101" s="67"/>
      <c r="F101" s="67"/>
      <c r="G101" s="67"/>
      <c r="H101" s="67"/>
      <c r="I101" s="67"/>
      <c r="J101" s="68">
        <f>J202</f>
        <v>0</v>
      </c>
    </row>
    <row r="102" spans="4:10" s="65" customFormat="1" ht="19.899999999999999" customHeight="1" x14ac:dyDescent="0.2">
      <c r="D102" s="66" t="s">
        <v>78</v>
      </c>
      <c r="E102" s="67"/>
      <c r="F102" s="67"/>
      <c r="G102" s="67"/>
      <c r="H102" s="67"/>
      <c r="I102" s="67"/>
      <c r="J102" s="68">
        <f>J221</f>
        <v>0</v>
      </c>
    </row>
    <row r="103" spans="4:10" s="61" customFormat="1" ht="24.95" customHeight="1" x14ac:dyDescent="0.2">
      <c r="D103" s="62" t="s">
        <v>79</v>
      </c>
      <c r="E103" s="63"/>
      <c r="F103" s="63"/>
      <c r="G103" s="63"/>
      <c r="H103" s="63"/>
      <c r="I103" s="63"/>
      <c r="J103" s="64">
        <f>J233</f>
        <v>0</v>
      </c>
    </row>
    <row r="104" spans="4:10" s="65" customFormat="1" ht="19.899999999999999" customHeight="1" x14ac:dyDescent="0.2">
      <c r="D104" s="66" t="s">
        <v>80</v>
      </c>
      <c r="E104" s="67"/>
      <c r="F104" s="67"/>
      <c r="G104" s="67"/>
      <c r="H104" s="67"/>
      <c r="I104" s="67"/>
      <c r="J104" s="68">
        <f>J272</f>
        <v>0</v>
      </c>
    </row>
    <row r="105" spans="4:10" s="61" customFormat="1" ht="24.95" customHeight="1" x14ac:dyDescent="0.2">
      <c r="D105" s="62" t="s">
        <v>81</v>
      </c>
      <c r="E105" s="63"/>
      <c r="F105" s="63"/>
      <c r="G105" s="63"/>
      <c r="H105" s="63"/>
      <c r="I105" s="63"/>
      <c r="J105" s="64">
        <f>J276</f>
        <v>0</v>
      </c>
    </row>
    <row r="106" spans="4:10" s="65" customFormat="1" ht="19.899999999999999" customHeight="1" x14ac:dyDescent="0.2">
      <c r="D106" s="66" t="s">
        <v>82</v>
      </c>
      <c r="E106" s="67"/>
      <c r="F106" s="67"/>
      <c r="G106" s="67"/>
      <c r="H106" s="67"/>
      <c r="I106" s="67"/>
      <c r="J106" s="68">
        <f>J277</f>
        <v>0</v>
      </c>
    </row>
    <row r="107" spans="4:10" s="61" customFormat="1" ht="24.95" customHeight="1" x14ac:dyDescent="0.2">
      <c r="D107" s="62" t="s">
        <v>83</v>
      </c>
      <c r="E107" s="63"/>
      <c r="F107" s="63"/>
      <c r="G107" s="63"/>
      <c r="H107" s="63"/>
      <c r="I107" s="63"/>
      <c r="J107" s="64">
        <f>J291</f>
        <v>0</v>
      </c>
    </row>
    <row r="108" spans="4:10" s="65" customFormat="1" ht="19.899999999999999" customHeight="1" x14ac:dyDescent="0.2">
      <c r="D108" s="66" t="s">
        <v>84</v>
      </c>
      <c r="E108" s="67"/>
      <c r="F108" s="67"/>
      <c r="G108" s="67"/>
      <c r="H108" s="67"/>
      <c r="I108" s="67"/>
      <c r="J108" s="68">
        <f>J292</f>
        <v>0</v>
      </c>
    </row>
    <row r="109" spans="4:10" s="10" customFormat="1" ht="21.75" customHeight="1" x14ac:dyDescent="0.2"/>
    <row r="110" spans="4:10" s="10" customFormat="1" ht="6.95" customHeight="1" x14ac:dyDescent="0.2"/>
    <row r="114" spans="3:63" s="10" customFormat="1" ht="6.95" customHeight="1" x14ac:dyDescent="0.2"/>
    <row r="115" spans="3:63" s="10" customFormat="1" ht="24.95" customHeight="1" x14ac:dyDescent="0.2">
      <c r="C115" s="5" t="s">
        <v>85</v>
      </c>
    </row>
    <row r="116" spans="3:63" s="10" customFormat="1" ht="6.95" customHeight="1" x14ac:dyDescent="0.2"/>
    <row r="117" spans="3:63" s="10" customFormat="1" ht="12" customHeight="1" x14ac:dyDescent="0.2">
      <c r="C117" s="8" t="s">
        <v>18</v>
      </c>
    </row>
    <row r="118" spans="3:63" s="10" customFormat="1" ht="16.5" customHeight="1" x14ac:dyDescent="0.2">
      <c r="E118" s="223" t="str">
        <f>E7</f>
        <v>K1908 Stavební úpravy lávek přes Poustevnický potok v Litvínově</v>
      </c>
      <c r="F118" s="224"/>
      <c r="G118" s="224"/>
      <c r="H118" s="224"/>
    </row>
    <row r="119" spans="3:63" s="10" customFormat="1" ht="12" customHeight="1" x14ac:dyDescent="0.2">
      <c r="C119" s="8" t="s">
        <v>25</v>
      </c>
    </row>
    <row r="120" spans="3:63" s="10" customFormat="1" ht="30" customHeight="1" x14ac:dyDescent="0.2">
      <c r="E120" s="208" t="str">
        <f>E9</f>
        <v>Lávka 01 - K1908 Stavební úpravy lávek přes Poustevnický potok v Litvínově</v>
      </c>
      <c r="F120" s="222"/>
      <c r="G120" s="222"/>
      <c r="H120" s="222"/>
    </row>
    <row r="121" spans="3:63" s="10" customFormat="1" ht="6.95" customHeight="1" x14ac:dyDescent="0.2"/>
    <row r="122" spans="3:63" s="10" customFormat="1" ht="12" customHeight="1" x14ac:dyDescent="0.2">
      <c r="C122" s="8" t="s">
        <v>38</v>
      </c>
      <c r="F122" s="35" t="str">
        <f>F12</f>
        <v xml:space="preserve"> </v>
      </c>
      <c r="I122" s="8" t="s">
        <v>40</v>
      </c>
      <c r="J122" s="14" t="str">
        <f>IF(J12="","",J12)</f>
        <v>10. 5. 2021</v>
      </c>
    </row>
    <row r="123" spans="3:63" s="10" customFormat="1" ht="6.95" customHeight="1" x14ac:dyDescent="0.2"/>
    <row r="124" spans="3:63" s="10" customFormat="1" ht="15.2" customHeight="1" x14ac:dyDescent="0.2">
      <c r="C124" s="8" t="s">
        <v>41</v>
      </c>
      <c r="F124" s="35" t="str">
        <f>E15</f>
        <v>Město Litvínov</v>
      </c>
      <c r="I124" s="8" t="s">
        <v>46</v>
      </c>
      <c r="J124" s="9" t="str">
        <f>E21</f>
        <v xml:space="preserve"> </v>
      </c>
    </row>
    <row r="125" spans="3:63" s="10" customFormat="1" ht="15.2" customHeight="1" x14ac:dyDescent="0.2">
      <c r="C125" s="8" t="s">
        <v>45</v>
      </c>
      <c r="F125" s="35" t="str">
        <f>IF(E18="","",E18)</f>
        <v>Vyplň údaj</v>
      </c>
      <c r="I125" s="8" t="s">
        <v>47</v>
      </c>
      <c r="J125" s="9" t="str">
        <f>E24</f>
        <v xml:space="preserve"> </v>
      </c>
    </row>
    <row r="126" spans="3:63" s="10" customFormat="1" ht="10.35" customHeight="1" x14ac:dyDescent="0.2"/>
    <row r="127" spans="3:63" s="15" customFormat="1" ht="29.25" customHeight="1" x14ac:dyDescent="0.2">
      <c r="C127" s="17" t="s">
        <v>86</v>
      </c>
      <c r="D127" s="18" t="s">
        <v>87</v>
      </c>
      <c r="E127" s="18" t="s">
        <v>88</v>
      </c>
      <c r="F127" s="18" t="s">
        <v>89</v>
      </c>
      <c r="G127" s="18" t="s">
        <v>90</v>
      </c>
      <c r="H127" s="18" t="s">
        <v>91</v>
      </c>
      <c r="I127" s="18" t="s">
        <v>92</v>
      </c>
      <c r="J127" s="19" t="s">
        <v>70</v>
      </c>
      <c r="K127" s="69" t="s">
        <v>93</v>
      </c>
      <c r="M127" s="70" t="s">
        <v>3</v>
      </c>
      <c r="N127" s="71" t="s">
        <v>53</v>
      </c>
      <c r="O127" s="71" t="s">
        <v>94</v>
      </c>
      <c r="P127" s="71" t="s">
        <v>95</v>
      </c>
      <c r="Q127" s="71" t="s">
        <v>96</v>
      </c>
      <c r="R127" s="71" t="s">
        <v>97</v>
      </c>
      <c r="S127" s="71" t="s">
        <v>98</v>
      </c>
      <c r="T127" s="72" t="s">
        <v>99</v>
      </c>
    </row>
    <row r="128" spans="3:63" s="10" customFormat="1" ht="22.9" customHeight="1" x14ac:dyDescent="0.25">
      <c r="C128" s="73" t="s">
        <v>100</v>
      </c>
      <c r="J128" s="74">
        <f>BK128</f>
        <v>0</v>
      </c>
      <c r="M128" s="75"/>
      <c r="N128" s="38"/>
      <c r="O128" s="38"/>
      <c r="P128" s="76">
        <f>P129+P233+P276+P291</f>
        <v>0</v>
      </c>
      <c r="Q128" s="38"/>
      <c r="R128" s="76">
        <f>R129+R233+R276+R291</f>
        <v>34.687019690000007</v>
      </c>
      <c r="S128" s="38"/>
      <c r="T128" s="77">
        <f>T129+T233+T276+T291</f>
        <v>20.317740000000001</v>
      </c>
      <c r="AT128" s="1" t="s">
        <v>101</v>
      </c>
      <c r="AU128" s="1" t="s">
        <v>72</v>
      </c>
      <c r="BK128" s="78">
        <f>BK129+BK233+BK276+BK291</f>
        <v>0</v>
      </c>
    </row>
    <row r="129" spans="3:65" s="79" customFormat="1" ht="25.9" customHeight="1" x14ac:dyDescent="0.2">
      <c r="D129" s="80" t="s">
        <v>101</v>
      </c>
      <c r="E129" s="81" t="s">
        <v>102</v>
      </c>
      <c r="F129" s="81" t="s">
        <v>103</v>
      </c>
      <c r="J129" s="82">
        <f>BK129</f>
        <v>0</v>
      </c>
      <c r="M129" s="84"/>
      <c r="P129" s="85">
        <f>P130+P177+P189+P202+P221</f>
        <v>0</v>
      </c>
      <c r="R129" s="85">
        <f>R130+R177+R189+R202+R221</f>
        <v>24.174496220000002</v>
      </c>
      <c r="T129" s="86">
        <f>T130+T177+T189+T202+T221</f>
        <v>6.7109400000000008</v>
      </c>
      <c r="AR129" s="80" t="s">
        <v>104</v>
      </c>
      <c r="AT129" s="87" t="s">
        <v>101</v>
      </c>
      <c r="AU129" s="87" t="s">
        <v>105</v>
      </c>
      <c r="AY129" s="80" t="s">
        <v>106</v>
      </c>
      <c r="BK129" s="88">
        <f>BK130+BK177+BK189+BK202+BK221</f>
        <v>0</v>
      </c>
    </row>
    <row r="130" spans="3:65" s="79" customFormat="1" ht="22.9" customHeight="1" x14ac:dyDescent="0.2">
      <c r="D130" s="80" t="s">
        <v>101</v>
      </c>
      <c r="E130" s="89" t="s">
        <v>104</v>
      </c>
      <c r="F130" s="89" t="s">
        <v>107</v>
      </c>
      <c r="J130" s="90">
        <f>BK130</f>
        <v>0</v>
      </c>
      <c r="M130" s="84"/>
      <c r="P130" s="85">
        <f>SUM(P131:P176)</f>
        <v>0</v>
      </c>
      <c r="R130" s="85">
        <f>SUM(R131:R176)</f>
        <v>7.2107999999999999</v>
      </c>
      <c r="T130" s="86">
        <f>SUM(T131:T176)</f>
        <v>0</v>
      </c>
      <c r="W130" s="138"/>
      <c r="AR130" s="80" t="s">
        <v>104</v>
      </c>
      <c r="AT130" s="87" t="s">
        <v>101</v>
      </c>
      <c r="AU130" s="87" t="s">
        <v>104</v>
      </c>
      <c r="AY130" s="80" t="s">
        <v>106</v>
      </c>
      <c r="BK130" s="88">
        <f>SUM(BK131:BK176)</f>
        <v>0</v>
      </c>
    </row>
    <row r="131" spans="3:65" s="10" customFormat="1" ht="21.75" customHeight="1" x14ac:dyDescent="0.2">
      <c r="C131" s="91">
        <v>1</v>
      </c>
      <c r="D131" s="91" t="s">
        <v>108</v>
      </c>
      <c r="E131" s="92" t="s">
        <v>116</v>
      </c>
      <c r="F131" s="93" t="s">
        <v>117</v>
      </c>
      <c r="G131" s="94" t="s">
        <v>111</v>
      </c>
      <c r="H131" s="95">
        <v>10.06</v>
      </c>
      <c r="I131" s="20"/>
      <c r="J131" s="96">
        <f>ROUND(I131*H131,2)</f>
        <v>0</v>
      </c>
      <c r="K131" s="135"/>
      <c r="M131" s="98" t="s">
        <v>3</v>
      </c>
      <c r="N131" s="99" t="s">
        <v>54</v>
      </c>
      <c r="P131" s="100">
        <f>O131*H131</f>
        <v>0</v>
      </c>
      <c r="Q131" s="100">
        <v>0</v>
      </c>
      <c r="R131" s="100">
        <f>Q131*H131</f>
        <v>0</v>
      </c>
      <c r="S131" s="100">
        <v>0</v>
      </c>
      <c r="T131" s="101">
        <f>S131*H131</f>
        <v>0</v>
      </c>
      <c r="AR131" s="102" t="s">
        <v>112</v>
      </c>
      <c r="AT131" s="102" t="s">
        <v>108</v>
      </c>
      <c r="AU131" s="102" t="s">
        <v>5</v>
      </c>
      <c r="AY131" s="1" t="s">
        <v>106</v>
      </c>
      <c r="BE131" s="103">
        <f>IF(N131="základní",J131,0)</f>
        <v>0</v>
      </c>
      <c r="BF131" s="103">
        <f>IF(N131="snížená",J131,0)</f>
        <v>0</v>
      </c>
      <c r="BG131" s="103">
        <f>IF(N131="zákl. přenesená",J131,0)</f>
        <v>0</v>
      </c>
      <c r="BH131" s="103">
        <f>IF(N131="sníž. přenesená",J131,0)</f>
        <v>0</v>
      </c>
      <c r="BI131" s="103">
        <f>IF(N131="nulová",J131,0)</f>
        <v>0</v>
      </c>
      <c r="BJ131" s="1" t="s">
        <v>104</v>
      </c>
      <c r="BK131" s="103">
        <f>ROUND(I131*H131,2)</f>
        <v>0</v>
      </c>
      <c r="BL131" s="1" t="s">
        <v>112</v>
      </c>
      <c r="BM131" s="102" t="s">
        <v>118</v>
      </c>
    </row>
    <row r="132" spans="3:65" s="104" customFormat="1" ht="11.25" x14ac:dyDescent="0.2">
      <c r="D132" s="105" t="s">
        <v>119</v>
      </c>
      <c r="E132" s="106" t="s">
        <v>12</v>
      </c>
      <c r="F132" s="107" t="s">
        <v>120</v>
      </c>
      <c r="H132" s="108">
        <v>10.06</v>
      </c>
      <c r="M132" s="110"/>
      <c r="T132" s="111"/>
      <c r="AT132" s="106" t="s">
        <v>119</v>
      </c>
      <c r="AU132" s="106" t="s">
        <v>5</v>
      </c>
      <c r="AV132" s="104" t="s">
        <v>5</v>
      </c>
      <c r="AW132" s="104" t="s">
        <v>121</v>
      </c>
      <c r="AX132" s="104" t="s">
        <v>104</v>
      </c>
      <c r="AY132" s="106" t="s">
        <v>106</v>
      </c>
    </row>
    <row r="133" spans="3:65" s="10" customFormat="1" ht="33" customHeight="1" x14ac:dyDescent="0.2">
      <c r="C133" s="91">
        <v>2</v>
      </c>
      <c r="D133" s="91" t="s">
        <v>108</v>
      </c>
      <c r="E133" s="92" t="s">
        <v>123</v>
      </c>
      <c r="F133" s="93" t="s">
        <v>124</v>
      </c>
      <c r="G133" s="94" t="s">
        <v>125</v>
      </c>
      <c r="H133" s="95">
        <v>1.4</v>
      </c>
      <c r="I133" s="20"/>
      <c r="J133" s="96">
        <f>ROUND(I133*H133,2)</f>
        <v>0</v>
      </c>
      <c r="K133" s="135"/>
      <c r="M133" s="98" t="s">
        <v>3</v>
      </c>
      <c r="N133" s="99" t="s">
        <v>54</v>
      </c>
      <c r="P133" s="100">
        <f>O133*H133</f>
        <v>0</v>
      </c>
      <c r="Q133" s="100">
        <v>0</v>
      </c>
      <c r="R133" s="100">
        <f>Q133*H133</f>
        <v>0</v>
      </c>
      <c r="S133" s="100">
        <v>0</v>
      </c>
      <c r="T133" s="101">
        <f>S133*H133</f>
        <v>0</v>
      </c>
      <c r="AR133" s="102" t="s">
        <v>112</v>
      </c>
      <c r="AT133" s="102" t="s">
        <v>108</v>
      </c>
      <c r="AU133" s="102" t="s">
        <v>5</v>
      </c>
      <c r="AY133" s="1" t="s">
        <v>106</v>
      </c>
      <c r="BE133" s="103">
        <f>IF(N133="základní",J133,0)</f>
        <v>0</v>
      </c>
      <c r="BF133" s="103">
        <f>IF(N133="snížená",J133,0)</f>
        <v>0</v>
      </c>
      <c r="BG133" s="103">
        <f>IF(N133="zákl. přenesená",J133,0)</f>
        <v>0</v>
      </c>
      <c r="BH133" s="103">
        <f>IF(N133="sníž. přenesená",J133,0)</f>
        <v>0</v>
      </c>
      <c r="BI133" s="103">
        <f>IF(N133="nulová",J133,0)</f>
        <v>0</v>
      </c>
      <c r="BJ133" s="1" t="s">
        <v>104</v>
      </c>
      <c r="BK133" s="103">
        <f>ROUND(I133*H133,2)</f>
        <v>0</v>
      </c>
      <c r="BL133" s="1" t="s">
        <v>112</v>
      </c>
      <c r="BM133" s="102" t="s">
        <v>126</v>
      </c>
    </row>
    <row r="134" spans="3:65" s="104" customFormat="1" ht="11.25" x14ac:dyDescent="0.2">
      <c r="D134" s="105" t="s">
        <v>119</v>
      </c>
      <c r="E134" s="106" t="s">
        <v>6</v>
      </c>
      <c r="F134" s="107" t="s">
        <v>127</v>
      </c>
      <c r="H134" s="108">
        <v>1.4</v>
      </c>
      <c r="M134" s="110"/>
      <c r="T134" s="111"/>
      <c r="AT134" s="106" t="s">
        <v>119</v>
      </c>
      <c r="AU134" s="106" t="s">
        <v>5</v>
      </c>
      <c r="AV134" s="104" t="s">
        <v>5</v>
      </c>
      <c r="AW134" s="104" t="s">
        <v>121</v>
      </c>
      <c r="AX134" s="104" t="s">
        <v>104</v>
      </c>
      <c r="AY134" s="106" t="s">
        <v>106</v>
      </c>
    </row>
    <row r="135" spans="3:65" s="10" customFormat="1" ht="21.75" customHeight="1" x14ac:dyDescent="0.2">
      <c r="C135" s="91">
        <v>3</v>
      </c>
      <c r="D135" s="91" t="s">
        <v>108</v>
      </c>
      <c r="E135" s="92" t="s">
        <v>129</v>
      </c>
      <c r="F135" s="93" t="s">
        <v>130</v>
      </c>
      <c r="G135" s="94" t="s">
        <v>125</v>
      </c>
      <c r="H135" s="95">
        <v>15.233000000000001</v>
      </c>
      <c r="I135" s="20"/>
      <c r="J135" s="96">
        <f>ROUND(I135*H135,2)</f>
        <v>0</v>
      </c>
      <c r="K135" s="135"/>
      <c r="M135" s="98" t="s">
        <v>3</v>
      </c>
      <c r="N135" s="99" t="s">
        <v>54</v>
      </c>
      <c r="P135" s="100">
        <f>O135*H135</f>
        <v>0</v>
      </c>
      <c r="Q135" s="100">
        <v>0</v>
      </c>
      <c r="R135" s="100">
        <f>Q135*H135</f>
        <v>0</v>
      </c>
      <c r="S135" s="100">
        <v>0</v>
      </c>
      <c r="T135" s="101">
        <f>S135*H135</f>
        <v>0</v>
      </c>
      <c r="AR135" s="102" t="s">
        <v>112</v>
      </c>
      <c r="AT135" s="102" t="s">
        <v>108</v>
      </c>
      <c r="AU135" s="102" t="s">
        <v>5</v>
      </c>
      <c r="AY135" s="1" t="s">
        <v>106</v>
      </c>
      <c r="BE135" s="103">
        <f>IF(N135="základní",J135,0)</f>
        <v>0</v>
      </c>
      <c r="BF135" s="103">
        <f>IF(N135="snížená",J135,0)</f>
        <v>0</v>
      </c>
      <c r="BG135" s="103">
        <f>IF(N135="zákl. přenesená",J135,0)</f>
        <v>0</v>
      </c>
      <c r="BH135" s="103">
        <f>IF(N135="sníž. přenesená",J135,0)</f>
        <v>0</v>
      </c>
      <c r="BI135" s="103">
        <f>IF(N135="nulová",J135,0)</f>
        <v>0</v>
      </c>
      <c r="BJ135" s="1" t="s">
        <v>104</v>
      </c>
      <c r="BK135" s="103">
        <f>ROUND(I135*H135,2)</f>
        <v>0</v>
      </c>
      <c r="BL135" s="1" t="s">
        <v>112</v>
      </c>
      <c r="BM135" s="102" t="s">
        <v>131</v>
      </c>
    </row>
    <row r="136" spans="3:65" s="104" customFormat="1" ht="11.25" x14ac:dyDescent="0.2">
      <c r="D136" s="105" t="s">
        <v>119</v>
      </c>
      <c r="E136" s="106" t="s">
        <v>1</v>
      </c>
      <c r="F136" s="107" t="s">
        <v>132</v>
      </c>
      <c r="H136" s="108">
        <v>15.233000000000001</v>
      </c>
      <c r="M136" s="110"/>
      <c r="T136" s="111"/>
      <c r="AT136" s="106" t="s">
        <v>119</v>
      </c>
      <c r="AU136" s="106" t="s">
        <v>5</v>
      </c>
      <c r="AV136" s="104" t="s">
        <v>5</v>
      </c>
      <c r="AW136" s="104" t="s">
        <v>121</v>
      </c>
      <c r="AX136" s="104" t="s">
        <v>105</v>
      </c>
      <c r="AY136" s="106" t="s">
        <v>106</v>
      </c>
    </row>
    <row r="137" spans="3:65" s="112" customFormat="1" ht="11.25" x14ac:dyDescent="0.2">
      <c r="D137" s="105" t="s">
        <v>119</v>
      </c>
      <c r="E137" s="113" t="s">
        <v>3</v>
      </c>
      <c r="F137" s="114" t="s">
        <v>133</v>
      </c>
      <c r="H137" s="115">
        <v>15.233000000000001</v>
      </c>
      <c r="M137" s="117"/>
      <c r="T137" s="118"/>
      <c r="AT137" s="113" t="s">
        <v>119</v>
      </c>
      <c r="AU137" s="113" t="s">
        <v>5</v>
      </c>
      <c r="AV137" s="112" t="s">
        <v>112</v>
      </c>
      <c r="AW137" s="112" t="s">
        <v>121</v>
      </c>
      <c r="AX137" s="112" t="s">
        <v>104</v>
      </c>
      <c r="AY137" s="113" t="s">
        <v>106</v>
      </c>
    </row>
    <row r="138" spans="3:65" s="10" customFormat="1" ht="21.75" customHeight="1" x14ac:dyDescent="0.2">
      <c r="C138" s="91">
        <v>4</v>
      </c>
      <c r="D138" s="91" t="s">
        <v>108</v>
      </c>
      <c r="E138" s="92" t="s">
        <v>135</v>
      </c>
      <c r="F138" s="93" t="s">
        <v>136</v>
      </c>
      <c r="G138" s="94" t="s">
        <v>125</v>
      </c>
      <c r="H138" s="95">
        <v>15.233000000000001</v>
      </c>
      <c r="I138" s="20"/>
      <c r="J138" s="96">
        <f>ROUND(I138*H138,2)</f>
        <v>0</v>
      </c>
      <c r="K138" s="135"/>
      <c r="M138" s="98" t="s">
        <v>3</v>
      </c>
      <c r="N138" s="99" t="s">
        <v>54</v>
      </c>
      <c r="P138" s="100">
        <f>O138*H138</f>
        <v>0</v>
      </c>
      <c r="Q138" s="100">
        <v>0</v>
      </c>
      <c r="R138" s="100">
        <f>Q138*H138</f>
        <v>0</v>
      </c>
      <c r="S138" s="100">
        <v>0</v>
      </c>
      <c r="T138" s="101">
        <f>S138*H138</f>
        <v>0</v>
      </c>
      <c r="AR138" s="102" t="s">
        <v>112</v>
      </c>
      <c r="AT138" s="102" t="s">
        <v>108</v>
      </c>
      <c r="AU138" s="102" t="s">
        <v>5</v>
      </c>
      <c r="AY138" s="1" t="s">
        <v>106</v>
      </c>
      <c r="BE138" s="103">
        <f>IF(N138="základní",J138,0)</f>
        <v>0</v>
      </c>
      <c r="BF138" s="103">
        <f>IF(N138="snížená",J138,0)</f>
        <v>0</v>
      </c>
      <c r="BG138" s="103">
        <f>IF(N138="zákl. přenesená",J138,0)</f>
        <v>0</v>
      </c>
      <c r="BH138" s="103">
        <f>IF(N138="sníž. přenesená",J138,0)</f>
        <v>0</v>
      </c>
      <c r="BI138" s="103">
        <f>IF(N138="nulová",J138,0)</f>
        <v>0</v>
      </c>
      <c r="BJ138" s="1" t="s">
        <v>104</v>
      </c>
      <c r="BK138" s="103">
        <f>ROUND(I138*H138,2)</f>
        <v>0</v>
      </c>
      <c r="BL138" s="1" t="s">
        <v>112</v>
      </c>
      <c r="BM138" s="102" t="s">
        <v>137</v>
      </c>
    </row>
    <row r="139" spans="3:65" s="104" customFormat="1" ht="11.25" x14ac:dyDescent="0.2">
      <c r="D139" s="105" t="s">
        <v>119</v>
      </c>
      <c r="E139" s="106" t="s">
        <v>3</v>
      </c>
      <c r="F139" s="107" t="s">
        <v>1</v>
      </c>
      <c r="H139" s="108">
        <v>15.233000000000001</v>
      </c>
      <c r="M139" s="110"/>
      <c r="T139" s="111"/>
      <c r="AT139" s="106" t="s">
        <v>119</v>
      </c>
      <c r="AU139" s="106" t="s">
        <v>5</v>
      </c>
      <c r="AV139" s="104" t="s">
        <v>5</v>
      </c>
      <c r="AW139" s="104" t="s">
        <v>121</v>
      </c>
      <c r="AX139" s="104" t="s">
        <v>104</v>
      </c>
      <c r="AY139" s="106" t="s">
        <v>106</v>
      </c>
    </row>
    <row r="140" spans="3:65" s="10" customFormat="1" ht="21.75" customHeight="1" x14ac:dyDescent="0.2">
      <c r="C140" s="91">
        <v>5</v>
      </c>
      <c r="D140" s="91" t="s">
        <v>108</v>
      </c>
      <c r="E140" s="92" t="s">
        <v>139</v>
      </c>
      <c r="F140" s="93" t="s">
        <v>140</v>
      </c>
      <c r="G140" s="94" t="s">
        <v>125</v>
      </c>
      <c r="H140" s="95">
        <v>18.645</v>
      </c>
      <c r="I140" s="20"/>
      <c r="J140" s="96">
        <f>ROUND(I140*H140,2)</f>
        <v>0</v>
      </c>
      <c r="K140" s="135"/>
      <c r="M140" s="98" t="s">
        <v>3</v>
      </c>
      <c r="N140" s="99" t="s">
        <v>54</v>
      </c>
      <c r="P140" s="100">
        <f>O140*H140</f>
        <v>0</v>
      </c>
      <c r="Q140" s="100">
        <v>0</v>
      </c>
      <c r="R140" s="100">
        <f>Q140*H140</f>
        <v>0</v>
      </c>
      <c r="S140" s="100">
        <v>0</v>
      </c>
      <c r="T140" s="101">
        <f>S140*H140</f>
        <v>0</v>
      </c>
      <c r="AR140" s="102" t="s">
        <v>112</v>
      </c>
      <c r="AT140" s="102" t="s">
        <v>108</v>
      </c>
      <c r="AU140" s="102" t="s">
        <v>5</v>
      </c>
      <c r="AY140" s="1" t="s">
        <v>106</v>
      </c>
      <c r="BE140" s="103">
        <f>IF(N140="základní",J140,0)</f>
        <v>0</v>
      </c>
      <c r="BF140" s="103">
        <f>IF(N140="snížená",J140,0)</f>
        <v>0</v>
      </c>
      <c r="BG140" s="103">
        <f>IF(N140="zákl. přenesená",J140,0)</f>
        <v>0</v>
      </c>
      <c r="BH140" s="103">
        <f>IF(N140="sníž. přenesená",J140,0)</f>
        <v>0</v>
      </c>
      <c r="BI140" s="103">
        <f>IF(N140="nulová",J140,0)</f>
        <v>0</v>
      </c>
      <c r="BJ140" s="1" t="s">
        <v>104</v>
      </c>
      <c r="BK140" s="103">
        <f>ROUND(I140*H140,2)</f>
        <v>0</v>
      </c>
      <c r="BL140" s="1" t="s">
        <v>112</v>
      </c>
      <c r="BM140" s="102" t="s">
        <v>141</v>
      </c>
    </row>
    <row r="141" spans="3:65" s="104" customFormat="1" ht="11.25" x14ac:dyDescent="0.2">
      <c r="D141" s="105" t="s">
        <v>119</v>
      </c>
      <c r="E141" s="106" t="s">
        <v>19</v>
      </c>
      <c r="F141" s="107" t="s">
        <v>142</v>
      </c>
      <c r="H141" s="108">
        <v>18.645</v>
      </c>
      <c r="M141" s="110"/>
      <c r="T141" s="111"/>
      <c r="AT141" s="106" t="s">
        <v>119</v>
      </c>
      <c r="AU141" s="106" t="s">
        <v>5</v>
      </c>
      <c r="AV141" s="104" t="s">
        <v>5</v>
      </c>
      <c r="AW141" s="104" t="s">
        <v>121</v>
      </c>
      <c r="AX141" s="104" t="s">
        <v>105</v>
      </c>
      <c r="AY141" s="106" t="s">
        <v>106</v>
      </c>
    </row>
    <row r="142" spans="3:65" s="112" customFormat="1" ht="11.25" x14ac:dyDescent="0.2">
      <c r="D142" s="105" t="s">
        <v>119</v>
      </c>
      <c r="E142" s="113" t="s">
        <v>3</v>
      </c>
      <c r="F142" s="114" t="s">
        <v>133</v>
      </c>
      <c r="H142" s="115">
        <v>18.645</v>
      </c>
      <c r="M142" s="117"/>
      <c r="T142" s="118"/>
      <c r="AT142" s="113" t="s">
        <v>119</v>
      </c>
      <c r="AU142" s="113" t="s">
        <v>5</v>
      </c>
      <c r="AV142" s="112" t="s">
        <v>112</v>
      </c>
      <c r="AW142" s="112" t="s">
        <v>121</v>
      </c>
      <c r="AX142" s="112" t="s">
        <v>104</v>
      </c>
      <c r="AY142" s="113" t="s">
        <v>106</v>
      </c>
    </row>
    <row r="143" spans="3:65" s="10" customFormat="1" ht="21.75" customHeight="1" x14ac:dyDescent="0.2">
      <c r="C143" s="91">
        <v>6</v>
      </c>
      <c r="D143" s="91" t="s">
        <v>108</v>
      </c>
      <c r="E143" s="92" t="s">
        <v>148</v>
      </c>
      <c r="F143" s="93" t="s">
        <v>149</v>
      </c>
      <c r="G143" s="94" t="s">
        <v>125</v>
      </c>
      <c r="H143" s="95">
        <v>18.645</v>
      </c>
      <c r="I143" s="20"/>
      <c r="J143" s="96">
        <f>ROUND(I143*H143,2)</f>
        <v>0</v>
      </c>
      <c r="K143" s="135"/>
      <c r="M143" s="98" t="s">
        <v>3</v>
      </c>
      <c r="N143" s="99" t="s">
        <v>54</v>
      </c>
      <c r="P143" s="100">
        <f>O143*H143</f>
        <v>0</v>
      </c>
      <c r="Q143" s="100">
        <v>0</v>
      </c>
      <c r="R143" s="100">
        <f>Q143*H143</f>
        <v>0</v>
      </c>
      <c r="S143" s="100">
        <v>0</v>
      </c>
      <c r="T143" s="101">
        <f>S143*H143</f>
        <v>0</v>
      </c>
      <c r="AR143" s="102" t="s">
        <v>112</v>
      </c>
      <c r="AT143" s="102" t="s">
        <v>108</v>
      </c>
      <c r="AU143" s="102" t="s">
        <v>5</v>
      </c>
      <c r="AY143" s="1" t="s">
        <v>106</v>
      </c>
      <c r="BE143" s="103">
        <f>IF(N143="základní",J143,0)</f>
        <v>0</v>
      </c>
      <c r="BF143" s="103">
        <f>IF(N143="snížená",J143,0)</f>
        <v>0</v>
      </c>
      <c r="BG143" s="103">
        <f>IF(N143="zákl. přenesená",J143,0)</f>
        <v>0</v>
      </c>
      <c r="BH143" s="103">
        <f>IF(N143="sníž. přenesená",J143,0)</f>
        <v>0</v>
      </c>
      <c r="BI143" s="103">
        <f>IF(N143="nulová",J143,0)</f>
        <v>0</v>
      </c>
      <c r="BJ143" s="1" t="s">
        <v>104</v>
      </c>
      <c r="BK143" s="103">
        <f>ROUND(I143*H143,2)</f>
        <v>0</v>
      </c>
      <c r="BL143" s="1" t="s">
        <v>112</v>
      </c>
      <c r="BM143" s="102" t="s">
        <v>150</v>
      </c>
    </row>
    <row r="144" spans="3:65" s="104" customFormat="1" ht="11.25" x14ac:dyDescent="0.2">
      <c r="D144" s="105" t="s">
        <v>119</v>
      </c>
      <c r="E144" s="106" t="s">
        <v>3</v>
      </c>
      <c r="F144" s="107" t="s">
        <v>19</v>
      </c>
      <c r="H144" s="108">
        <v>18.645</v>
      </c>
      <c r="M144" s="110"/>
      <c r="T144" s="111"/>
      <c r="AT144" s="106" t="s">
        <v>119</v>
      </c>
      <c r="AU144" s="106" t="s">
        <v>5</v>
      </c>
      <c r="AV144" s="104" t="s">
        <v>5</v>
      </c>
      <c r="AW144" s="104" t="s">
        <v>121</v>
      </c>
      <c r="AX144" s="104" t="s">
        <v>105</v>
      </c>
      <c r="AY144" s="106" t="s">
        <v>106</v>
      </c>
    </row>
    <row r="145" spans="3:65" s="112" customFormat="1" ht="11.25" x14ac:dyDescent="0.2">
      <c r="D145" s="105" t="s">
        <v>119</v>
      </c>
      <c r="E145" s="113" t="s">
        <v>3</v>
      </c>
      <c r="F145" s="114" t="s">
        <v>133</v>
      </c>
      <c r="H145" s="115">
        <v>18.645</v>
      </c>
      <c r="M145" s="117"/>
      <c r="T145" s="118"/>
      <c r="AT145" s="113" t="s">
        <v>119</v>
      </c>
      <c r="AU145" s="113" t="s">
        <v>5</v>
      </c>
      <c r="AV145" s="112" t="s">
        <v>112</v>
      </c>
      <c r="AW145" s="112" t="s">
        <v>121</v>
      </c>
      <c r="AX145" s="112" t="s">
        <v>104</v>
      </c>
      <c r="AY145" s="113" t="s">
        <v>106</v>
      </c>
    </row>
    <row r="146" spans="3:65" s="10" customFormat="1" ht="33" customHeight="1" x14ac:dyDescent="0.2">
      <c r="C146" s="91">
        <v>7</v>
      </c>
      <c r="D146" s="91" t="s">
        <v>108</v>
      </c>
      <c r="E146" s="92" t="s">
        <v>152</v>
      </c>
      <c r="F146" s="93" t="s">
        <v>153</v>
      </c>
      <c r="G146" s="94" t="s">
        <v>125</v>
      </c>
      <c r="H146" s="95">
        <v>279.67500000000001</v>
      </c>
      <c r="I146" s="20"/>
      <c r="J146" s="96">
        <f>ROUND(I146*H146,2)</f>
        <v>0</v>
      </c>
      <c r="K146" s="135"/>
      <c r="M146" s="98" t="s">
        <v>3</v>
      </c>
      <c r="N146" s="99" t="s">
        <v>54</v>
      </c>
      <c r="P146" s="100">
        <f>O146*H146</f>
        <v>0</v>
      </c>
      <c r="Q146" s="100">
        <v>0</v>
      </c>
      <c r="R146" s="100">
        <f>Q146*H146</f>
        <v>0</v>
      </c>
      <c r="S146" s="100">
        <v>0</v>
      </c>
      <c r="T146" s="101">
        <f>S146*H146</f>
        <v>0</v>
      </c>
      <c r="AR146" s="102" t="s">
        <v>112</v>
      </c>
      <c r="AT146" s="102" t="s">
        <v>108</v>
      </c>
      <c r="AU146" s="102" t="s">
        <v>5</v>
      </c>
      <c r="AY146" s="1" t="s">
        <v>106</v>
      </c>
      <c r="BE146" s="103">
        <f>IF(N146="základní",J146,0)</f>
        <v>0</v>
      </c>
      <c r="BF146" s="103">
        <f>IF(N146="snížená",J146,0)</f>
        <v>0</v>
      </c>
      <c r="BG146" s="103">
        <f>IF(N146="zákl. přenesená",J146,0)</f>
        <v>0</v>
      </c>
      <c r="BH146" s="103">
        <f>IF(N146="sníž. přenesená",J146,0)</f>
        <v>0</v>
      </c>
      <c r="BI146" s="103">
        <f>IF(N146="nulová",J146,0)</f>
        <v>0</v>
      </c>
      <c r="BJ146" s="1" t="s">
        <v>104</v>
      </c>
      <c r="BK146" s="103">
        <f>ROUND(I146*H146,2)</f>
        <v>0</v>
      </c>
      <c r="BL146" s="1" t="s">
        <v>112</v>
      </c>
      <c r="BM146" s="102" t="s">
        <v>154</v>
      </c>
    </row>
    <row r="147" spans="3:65" s="104" customFormat="1" ht="11.25" x14ac:dyDescent="0.2">
      <c r="D147" s="105" t="s">
        <v>119</v>
      </c>
      <c r="E147" s="106" t="s">
        <v>3</v>
      </c>
      <c r="F147" s="107" t="s">
        <v>155</v>
      </c>
      <c r="H147" s="108">
        <v>279.67500000000001</v>
      </c>
      <c r="M147" s="110"/>
      <c r="T147" s="111"/>
      <c r="AT147" s="106" t="s">
        <v>119</v>
      </c>
      <c r="AU147" s="106" t="s">
        <v>5</v>
      </c>
      <c r="AV147" s="104" t="s">
        <v>5</v>
      </c>
      <c r="AW147" s="104" t="s">
        <v>121</v>
      </c>
      <c r="AX147" s="104" t="s">
        <v>105</v>
      </c>
      <c r="AY147" s="106" t="s">
        <v>106</v>
      </c>
    </row>
    <row r="148" spans="3:65" s="112" customFormat="1" ht="11.25" x14ac:dyDescent="0.2">
      <c r="D148" s="105" t="s">
        <v>119</v>
      </c>
      <c r="E148" s="113" t="s">
        <v>3</v>
      </c>
      <c r="F148" s="114" t="s">
        <v>133</v>
      </c>
      <c r="H148" s="115">
        <v>279.67500000000001</v>
      </c>
      <c r="M148" s="117"/>
      <c r="T148" s="118"/>
      <c r="AT148" s="113" t="s">
        <v>119</v>
      </c>
      <c r="AU148" s="113" t="s">
        <v>5</v>
      </c>
      <c r="AV148" s="112" t="s">
        <v>112</v>
      </c>
      <c r="AW148" s="112" t="s">
        <v>121</v>
      </c>
      <c r="AX148" s="112" t="s">
        <v>104</v>
      </c>
      <c r="AY148" s="113" t="s">
        <v>106</v>
      </c>
    </row>
    <row r="149" spans="3:65" s="10" customFormat="1" ht="21.75" customHeight="1" x14ac:dyDescent="0.2">
      <c r="C149" s="91">
        <v>8</v>
      </c>
      <c r="D149" s="91" t="s">
        <v>108</v>
      </c>
      <c r="E149" s="92" t="s">
        <v>157</v>
      </c>
      <c r="F149" s="93" t="s">
        <v>158</v>
      </c>
      <c r="G149" s="94" t="s">
        <v>125</v>
      </c>
      <c r="H149" s="95">
        <v>18.645</v>
      </c>
      <c r="I149" s="20"/>
      <c r="J149" s="96">
        <f>ROUND(I149*H149,2)</f>
        <v>0</v>
      </c>
      <c r="K149" s="135"/>
      <c r="M149" s="98" t="s">
        <v>3</v>
      </c>
      <c r="N149" s="99" t="s">
        <v>54</v>
      </c>
      <c r="P149" s="100">
        <f>O149*H149</f>
        <v>0</v>
      </c>
      <c r="Q149" s="100">
        <v>0</v>
      </c>
      <c r="R149" s="100">
        <f>Q149*H149</f>
        <v>0</v>
      </c>
      <c r="S149" s="100">
        <v>0</v>
      </c>
      <c r="T149" s="101">
        <f>S149*H149</f>
        <v>0</v>
      </c>
      <c r="AR149" s="102" t="s">
        <v>112</v>
      </c>
      <c r="AT149" s="102" t="s">
        <v>108</v>
      </c>
      <c r="AU149" s="102" t="s">
        <v>5</v>
      </c>
      <c r="AY149" s="1" t="s">
        <v>106</v>
      </c>
      <c r="BE149" s="103">
        <f>IF(N149="základní",J149,0)</f>
        <v>0</v>
      </c>
      <c r="BF149" s="103">
        <f>IF(N149="snížená",J149,0)</f>
        <v>0</v>
      </c>
      <c r="BG149" s="103">
        <f>IF(N149="zákl. přenesená",J149,0)</f>
        <v>0</v>
      </c>
      <c r="BH149" s="103">
        <f>IF(N149="sníž. přenesená",J149,0)</f>
        <v>0</v>
      </c>
      <c r="BI149" s="103">
        <f>IF(N149="nulová",J149,0)</f>
        <v>0</v>
      </c>
      <c r="BJ149" s="1" t="s">
        <v>104</v>
      </c>
      <c r="BK149" s="103">
        <f>ROUND(I149*H149,2)</f>
        <v>0</v>
      </c>
      <c r="BL149" s="1" t="s">
        <v>112</v>
      </c>
      <c r="BM149" s="102" t="s">
        <v>159</v>
      </c>
    </row>
    <row r="150" spans="3:65" s="10" customFormat="1" ht="19.5" x14ac:dyDescent="0.2">
      <c r="D150" s="105" t="s">
        <v>160</v>
      </c>
      <c r="F150" s="129" t="s">
        <v>161</v>
      </c>
      <c r="M150" s="130"/>
      <c r="T150" s="131"/>
      <c r="AT150" s="1" t="s">
        <v>160</v>
      </c>
      <c r="AU150" s="1" t="s">
        <v>5</v>
      </c>
    </row>
    <row r="151" spans="3:65" s="104" customFormat="1" ht="11.25" x14ac:dyDescent="0.2">
      <c r="D151" s="105" t="s">
        <v>119</v>
      </c>
      <c r="E151" s="106" t="s">
        <v>3</v>
      </c>
      <c r="F151" s="107" t="s">
        <v>19</v>
      </c>
      <c r="H151" s="108">
        <v>18.645</v>
      </c>
      <c r="M151" s="110"/>
      <c r="T151" s="111"/>
      <c r="AT151" s="106" t="s">
        <v>119</v>
      </c>
      <c r="AU151" s="106" t="s">
        <v>5</v>
      </c>
      <c r="AV151" s="104" t="s">
        <v>5</v>
      </c>
      <c r="AW151" s="104" t="s">
        <v>121</v>
      </c>
      <c r="AX151" s="104" t="s">
        <v>105</v>
      </c>
      <c r="AY151" s="106" t="s">
        <v>106</v>
      </c>
    </row>
    <row r="152" spans="3:65" s="112" customFormat="1" ht="11.25" x14ac:dyDescent="0.2">
      <c r="D152" s="105" t="s">
        <v>119</v>
      </c>
      <c r="E152" s="113" t="s">
        <v>3</v>
      </c>
      <c r="F152" s="114" t="s">
        <v>133</v>
      </c>
      <c r="H152" s="115">
        <v>18.645</v>
      </c>
      <c r="M152" s="117"/>
      <c r="T152" s="118"/>
      <c r="AT152" s="113" t="s">
        <v>119</v>
      </c>
      <c r="AU152" s="113" t="s">
        <v>5</v>
      </c>
      <c r="AV152" s="112" t="s">
        <v>112</v>
      </c>
      <c r="AW152" s="112" t="s">
        <v>121</v>
      </c>
      <c r="AX152" s="112" t="s">
        <v>104</v>
      </c>
      <c r="AY152" s="113" t="s">
        <v>106</v>
      </c>
    </row>
    <row r="153" spans="3:65" s="10" customFormat="1" ht="21.75" customHeight="1" x14ac:dyDescent="0.2">
      <c r="C153" s="91">
        <v>9</v>
      </c>
      <c r="D153" s="91" t="s">
        <v>108</v>
      </c>
      <c r="E153" s="92" t="s">
        <v>163</v>
      </c>
      <c r="F153" s="93" t="s">
        <v>164</v>
      </c>
      <c r="G153" s="94" t="s">
        <v>165</v>
      </c>
      <c r="H153" s="95">
        <v>33.561</v>
      </c>
      <c r="I153" s="20"/>
      <c r="J153" s="96">
        <f>ROUND(I153*H153,2)</f>
        <v>0</v>
      </c>
      <c r="K153" s="135"/>
      <c r="M153" s="98" t="s">
        <v>3</v>
      </c>
      <c r="N153" s="99" t="s">
        <v>54</v>
      </c>
      <c r="P153" s="100">
        <f>O153*H153</f>
        <v>0</v>
      </c>
      <c r="Q153" s="100">
        <v>0</v>
      </c>
      <c r="R153" s="100">
        <f>Q153*H153</f>
        <v>0</v>
      </c>
      <c r="S153" s="100">
        <v>0</v>
      </c>
      <c r="T153" s="101">
        <f>S153*H153</f>
        <v>0</v>
      </c>
      <c r="AR153" s="102" t="s">
        <v>112</v>
      </c>
      <c r="AT153" s="102" t="s">
        <v>108</v>
      </c>
      <c r="AU153" s="102" t="s">
        <v>5</v>
      </c>
      <c r="AY153" s="1" t="s">
        <v>106</v>
      </c>
      <c r="BE153" s="103">
        <f>IF(N153="základní",J153,0)</f>
        <v>0</v>
      </c>
      <c r="BF153" s="103">
        <f>IF(N153="snížená",J153,0)</f>
        <v>0</v>
      </c>
      <c r="BG153" s="103">
        <f>IF(N153="zákl. přenesená",J153,0)</f>
        <v>0</v>
      </c>
      <c r="BH153" s="103">
        <f>IF(N153="sníž. přenesená",J153,0)</f>
        <v>0</v>
      </c>
      <c r="BI153" s="103">
        <f>IF(N153="nulová",J153,0)</f>
        <v>0</v>
      </c>
      <c r="BJ153" s="1" t="s">
        <v>104</v>
      </c>
      <c r="BK153" s="103">
        <f>ROUND(I153*H153,2)</f>
        <v>0</v>
      </c>
      <c r="BL153" s="1" t="s">
        <v>112</v>
      </c>
      <c r="BM153" s="102" t="s">
        <v>166</v>
      </c>
    </row>
    <row r="154" spans="3:65" s="10" customFormat="1" ht="19.5" x14ac:dyDescent="0.2">
      <c r="D154" s="105" t="s">
        <v>160</v>
      </c>
      <c r="F154" s="129" t="s">
        <v>167</v>
      </c>
      <c r="M154" s="130"/>
      <c r="T154" s="131"/>
      <c r="AT154" s="1" t="s">
        <v>160</v>
      </c>
      <c r="AU154" s="1" t="s">
        <v>5</v>
      </c>
    </row>
    <row r="155" spans="3:65" s="104" customFormat="1" ht="11.25" x14ac:dyDescent="0.2">
      <c r="D155" s="105" t="s">
        <v>119</v>
      </c>
      <c r="E155" s="106" t="s">
        <v>3</v>
      </c>
      <c r="F155" s="107" t="s">
        <v>168</v>
      </c>
      <c r="H155" s="108">
        <v>33.561</v>
      </c>
      <c r="M155" s="110"/>
      <c r="T155" s="111"/>
      <c r="AT155" s="106" t="s">
        <v>119</v>
      </c>
      <c r="AU155" s="106" t="s">
        <v>5</v>
      </c>
      <c r="AV155" s="104" t="s">
        <v>5</v>
      </c>
      <c r="AW155" s="104" t="s">
        <v>121</v>
      </c>
      <c r="AX155" s="104" t="s">
        <v>105</v>
      </c>
      <c r="AY155" s="106" t="s">
        <v>106</v>
      </c>
    </row>
    <row r="156" spans="3:65" s="112" customFormat="1" ht="11.25" x14ac:dyDescent="0.2">
      <c r="D156" s="105" t="s">
        <v>119</v>
      </c>
      <c r="E156" s="113" t="s">
        <v>3</v>
      </c>
      <c r="F156" s="114" t="s">
        <v>133</v>
      </c>
      <c r="H156" s="115">
        <v>33.561</v>
      </c>
      <c r="M156" s="117"/>
      <c r="T156" s="118"/>
      <c r="AT156" s="113" t="s">
        <v>119</v>
      </c>
      <c r="AU156" s="113" t="s">
        <v>5</v>
      </c>
      <c r="AV156" s="112" t="s">
        <v>112</v>
      </c>
      <c r="AW156" s="112" t="s">
        <v>121</v>
      </c>
      <c r="AX156" s="112" t="s">
        <v>104</v>
      </c>
      <c r="AY156" s="113" t="s">
        <v>106</v>
      </c>
    </row>
    <row r="157" spans="3:65" s="10" customFormat="1" ht="33" customHeight="1" x14ac:dyDescent="0.2">
      <c r="C157" s="91">
        <v>10</v>
      </c>
      <c r="D157" s="91" t="s">
        <v>108</v>
      </c>
      <c r="E157" s="92" t="s">
        <v>170</v>
      </c>
      <c r="F157" s="93" t="s">
        <v>171</v>
      </c>
      <c r="G157" s="94" t="s">
        <v>165</v>
      </c>
      <c r="H157" s="95">
        <v>5.4</v>
      </c>
      <c r="I157" s="20"/>
      <c r="J157" s="96">
        <f>ROUND(I157*H157,2)</f>
        <v>0</v>
      </c>
      <c r="K157" s="135"/>
      <c r="M157" s="98" t="s">
        <v>3</v>
      </c>
      <c r="N157" s="99" t="s">
        <v>54</v>
      </c>
      <c r="P157" s="100">
        <f>O157*H157</f>
        <v>0</v>
      </c>
      <c r="Q157" s="100">
        <v>0</v>
      </c>
      <c r="R157" s="100">
        <f>Q157*H157</f>
        <v>0</v>
      </c>
      <c r="S157" s="100">
        <v>0</v>
      </c>
      <c r="T157" s="101">
        <f>S157*H157</f>
        <v>0</v>
      </c>
      <c r="AR157" s="102" t="s">
        <v>112</v>
      </c>
      <c r="AT157" s="102" t="s">
        <v>108</v>
      </c>
      <c r="AU157" s="102" t="s">
        <v>5</v>
      </c>
      <c r="AY157" s="1" t="s">
        <v>106</v>
      </c>
      <c r="BE157" s="103">
        <f>IF(N157="základní",J157,0)</f>
        <v>0</v>
      </c>
      <c r="BF157" s="103">
        <f>IF(N157="snížená",J157,0)</f>
        <v>0</v>
      </c>
      <c r="BG157" s="103">
        <f>IF(N157="zákl. přenesená",J157,0)</f>
        <v>0</v>
      </c>
      <c r="BH157" s="103">
        <f>IF(N157="sníž. přenesená",J157,0)</f>
        <v>0</v>
      </c>
      <c r="BI157" s="103">
        <f>IF(N157="nulová",J157,0)</f>
        <v>0</v>
      </c>
      <c r="BJ157" s="1" t="s">
        <v>104</v>
      </c>
      <c r="BK157" s="103">
        <f>ROUND(I157*H157,2)</f>
        <v>0</v>
      </c>
      <c r="BL157" s="1" t="s">
        <v>112</v>
      </c>
      <c r="BM157" s="102" t="s">
        <v>172</v>
      </c>
    </row>
    <row r="158" spans="3:65" s="104" customFormat="1" ht="11.25" x14ac:dyDescent="0.2">
      <c r="D158" s="105" t="s">
        <v>119</v>
      </c>
      <c r="E158" s="106" t="s">
        <v>3</v>
      </c>
      <c r="F158" s="107" t="s">
        <v>173</v>
      </c>
      <c r="H158" s="108">
        <v>5.4</v>
      </c>
      <c r="M158" s="110"/>
      <c r="T158" s="111"/>
      <c r="AT158" s="106" t="s">
        <v>119</v>
      </c>
      <c r="AU158" s="106" t="s">
        <v>5</v>
      </c>
      <c r="AV158" s="104" t="s">
        <v>5</v>
      </c>
      <c r="AW158" s="104" t="s">
        <v>121</v>
      </c>
      <c r="AX158" s="104" t="s">
        <v>104</v>
      </c>
      <c r="AY158" s="106" t="s">
        <v>106</v>
      </c>
    </row>
    <row r="159" spans="3:65" s="10" customFormat="1" ht="33" customHeight="1" x14ac:dyDescent="0.2">
      <c r="C159" s="91">
        <v>11</v>
      </c>
      <c r="D159" s="91" t="s">
        <v>108</v>
      </c>
      <c r="E159" s="92" t="s">
        <v>175</v>
      </c>
      <c r="F159" s="93" t="s">
        <v>176</v>
      </c>
      <c r="G159" s="94" t="s">
        <v>125</v>
      </c>
      <c r="H159" s="95">
        <v>8.58</v>
      </c>
      <c r="I159" s="20"/>
      <c r="J159" s="96">
        <f>ROUND(I159*H159,2)</f>
        <v>0</v>
      </c>
      <c r="K159" s="135"/>
      <c r="M159" s="98" t="s">
        <v>3</v>
      </c>
      <c r="N159" s="99" t="s">
        <v>54</v>
      </c>
      <c r="P159" s="100">
        <f>O159*H159</f>
        <v>0</v>
      </c>
      <c r="Q159" s="100">
        <v>0</v>
      </c>
      <c r="R159" s="100">
        <f>Q159*H159</f>
        <v>0</v>
      </c>
      <c r="S159" s="100">
        <v>0</v>
      </c>
      <c r="T159" s="101">
        <f>S159*H159</f>
        <v>0</v>
      </c>
      <c r="AR159" s="102" t="s">
        <v>112</v>
      </c>
      <c r="AT159" s="102" t="s">
        <v>108</v>
      </c>
      <c r="AU159" s="102" t="s">
        <v>5</v>
      </c>
      <c r="AY159" s="1" t="s">
        <v>106</v>
      </c>
      <c r="BE159" s="103">
        <f>IF(N159="základní",J159,0)</f>
        <v>0</v>
      </c>
      <c r="BF159" s="103">
        <f>IF(N159="snížená",J159,0)</f>
        <v>0</v>
      </c>
      <c r="BG159" s="103">
        <f>IF(N159="zákl. přenesená",J159,0)</f>
        <v>0</v>
      </c>
      <c r="BH159" s="103">
        <f>IF(N159="sníž. přenesená",J159,0)</f>
        <v>0</v>
      </c>
      <c r="BI159" s="103">
        <f>IF(N159="nulová",J159,0)</f>
        <v>0</v>
      </c>
      <c r="BJ159" s="1" t="s">
        <v>104</v>
      </c>
      <c r="BK159" s="103">
        <f>ROUND(I159*H159,2)</f>
        <v>0</v>
      </c>
      <c r="BL159" s="1" t="s">
        <v>112</v>
      </c>
      <c r="BM159" s="102" t="s">
        <v>177</v>
      </c>
    </row>
    <row r="160" spans="3:65" s="104" customFormat="1" ht="11.25" x14ac:dyDescent="0.2">
      <c r="D160" s="105" t="s">
        <v>119</v>
      </c>
      <c r="E160" s="106" t="s">
        <v>15</v>
      </c>
      <c r="F160" s="107" t="s">
        <v>178</v>
      </c>
      <c r="H160" s="108">
        <v>8.58</v>
      </c>
      <c r="M160" s="110"/>
      <c r="T160" s="111"/>
      <c r="AT160" s="106" t="s">
        <v>119</v>
      </c>
      <c r="AU160" s="106" t="s">
        <v>5</v>
      </c>
      <c r="AV160" s="104" t="s">
        <v>5</v>
      </c>
      <c r="AW160" s="104" t="s">
        <v>121</v>
      </c>
      <c r="AX160" s="104" t="s">
        <v>105</v>
      </c>
      <c r="AY160" s="106" t="s">
        <v>106</v>
      </c>
    </row>
    <row r="161" spans="3:65" s="112" customFormat="1" ht="11.25" x14ac:dyDescent="0.2">
      <c r="D161" s="105" t="s">
        <v>119</v>
      </c>
      <c r="E161" s="113" t="s">
        <v>3</v>
      </c>
      <c r="F161" s="114" t="s">
        <v>133</v>
      </c>
      <c r="H161" s="115">
        <v>8.58</v>
      </c>
      <c r="M161" s="117"/>
      <c r="T161" s="118"/>
      <c r="AT161" s="113" t="s">
        <v>119</v>
      </c>
      <c r="AU161" s="113" t="s">
        <v>5</v>
      </c>
      <c r="AV161" s="112" t="s">
        <v>112</v>
      </c>
      <c r="AW161" s="112" t="s">
        <v>121</v>
      </c>
      <c r="AX161" s="112" t="s">
        <v>104</v>
      </c>
      <c r="AY161" s="113" t="s">
        <v>106</v>
      </c>
    </row>
    <row r="162" spans="3:65" s="10" customFormat="1" ht="16.5" customHeight="1" x14ac:dyDescent="0.2">
      <c r="C162" s="119">
        <v>12</v>
      </c>
      <c r="D162" s="119" t="s">
        <v>180</v>
      </c>
      <c r="E162" s="120" t="s">
        <v>181</v>
      </c>
      <c r="F162" s="121" t="s">
        <v>182</v>
      </c>
      <c r="G162" s="122" t="s">
        <v>165</v>
      </c>
      <c r="H162" s="123">
        <v>16.302</v>
      </c>
      <c r="I162" s="21"/>
      <c r="J162" s="124">
        <f>ROUND(I162*H162,2)</f>
        <v>0</v>
      </c>
      <c r="K162" s="136"/>
      <c r="L162" s="137"/>
      <c r="M162" s="127" t="s">
        <v>3</v>
      </c>
      <c r="N162" s="128" t="s">
        <v>54</v>
      </c>
      <c r="P162" s="100">
        <f>O162*H162</f>
        <v>0</v>
      </c>
      <c r="Q162" s="100">
        <v>0</v>
      </c>
      <c r="R162" s="100">
        <f>Q162*H162</f>
        <v>0</v>
      </c>
      <c r="S162" s="100">
        <v>0</v>
      </c>
      <c r="T162" s="101">
        <f>S162*H162</f>
        <v>0</v>
      </c>
      <c r="AR162" s="102" t="s">
        <v>138</v>
      </c>
      <c r="AT162" s="102" t="s">
        <v>180</v>
      </c>
      <c r="AU162" s="102" t="s">
        <v>5</v>
      </c>
      <c r="AY162" s="1" t="s">
        <v>106</v>
      </c>
      <c r="BE162" s="103">
        <f>IF(N162="základní",J162,0)</f>
        <v>0</v>
      </c>
      <c r="BF162" s="103">
        <f>IF(N162="snížená",J162,0)</f>
        <v>0</v>
      </c>
      <c r="BG162" s="103">
        <f>IF(N162="zákl. přenesená",J162,0)</f>
        <v>0</v>
      </c>
      <c r="BH162" s="103">
        <f>IF(N162="sníž. přenesená",J162,0)</f>
        <v>0</v>
      </c>
      <c r="BI162" s="103">
        <f>IF(N162="nulová",J162,0)</f>
        <v>0</v>
      </c>
      <c r="BJ162" s="1" t="s">
        <v>104</v>
      </c>
      <c r="BK162" s="103">
        <f>ROUND(I162*H162,2)</f>
        <v>0</v>
      </c>
      <c r="BL162" s="1" t="s">
        <v>112</v>
      </c>
      <c r="BM162" s="102" t="s">
        <v>183</v>
      </c>
    </row>
    <row r="163" spans="3:65" s="104" customFormat="1" ht="11.25" x14ac:dyDescent="0.2">
      <c r="D163" s="105" t="s">
        <v>119</v>
      </c>
      <c r="E163" s="106" t="s">
        <v>3</v>
      </c>
      <c r="F163" s="107" t="s">
        <v>184</v>
      </c>
      <c r="H163" s="108">
        <v>16.302</v>
      </c>
      <c r="M163" s="110"/>
      <c r="T163" s="111"/>
      <c r="AT163" s="106" t="s">
        <v>119</v>
      </c>
      <c r="AU163" s="106" t="s">
        <v>5</v>
      </c>
      <c r="AV163" s="104" t="s">
        <v>5</v>
      </c>
      <c r="AW163" s="104" t="s">
        <v>121</v>
      </c>
      <c r="AX163" s="104" t="s">
        <v>105</v>
      </c>
      <c r="AY163" s="106" t="s">
        <v>106</v>
      </c>
    </row>
    <row r="164" spans="3:65" s="112" customFormat="1" ht="11.25" x14ac:dyDescent="0.2">
      <c r="D164" s="105" t="s">
        <v>119</v>
      </c>
      <c r="E164" s="113" t="s">
        <v>3</v>
      </c>
      <c r="F164" s="114" t="s">
        <v>133</v>
      </c>
      <c r="H164" s="115">
        <v>16.302</v>
      </c>
      <c r="M164" s="117"/>
      <c r="T164" s="118"/>
      <c r="AT164" s="113" t="s">
        <v>119</v>
      </c>
      <c r="AU164" s="113" t="s">
        <v>5</v>
      </c>
      <c r="AV164" s="112" t="s">
        <v>112</v>
      </c>
      <c r="AW164" s="112" t="s">
        <v>121</v>
      </c>
      <c r="AX164" s="112" t="s">
        <v>104</v>
      </c>
      <c r="AY164" s="113" t="s">
        <v>106</v>
      </c>
    </row>
    <row r="165" spans="3:65" s="10" customFormat="1" ht="21.75" customHeight="1" x14ac:dyDescent="0.2">
      <c r="C165" s="91">
        <v>13</v>
      </c>
      <c r="D165" s="91" t="s">
        <v>108</v>
      </c>
      <c r="E165" s="92" t="s">
        <v>186</v>
      </c>
      <c r="F165" s="93" t="s">
        <v>187</v>
      </c>
      <c r="G165" s="94" t="s">
        <v>111</v>
      </c>
      <c r="H165" s="95">
        <v>36</v>
      </c>
      <c r="I165" s="20"/>
      <c r="J165" s="96">
        <f>ROUND(I165*H165,2)</f>
        <v>0</v>
      </c>
      <c r="K165" s="135"/>
      <c r="M165" s="98" t="s">
        <v>3</v>
      </c>
      <c r="N165" s="99" t="s">
        <v>54</v>
      </c>
      <c r="P165" s="100">
        <f>O165*H165</f>
        <v>0</v>
      </c>
      <c r="Q165" s="100">
        <v>0</v>
      </c>
      <c r="R165" s="100">
        <f>Q165*H165</f>
        <v>0</v>
      </c>
      <c r="S165" s="100">
        <v>0</v>
      </c>
      <c r="T165" s="101">
        <f>S165*H165</f>
        <v>0</v>
      </c>
      <c r="AR165" s="102" t="s">
        <v>112</v>
      </c>
      <c r="AT165" s="102" t="s">
        <v>108</v>
      </c>
      <c r="AU165" s="102" t="s">
        <v>5</v>
      </c>
      <c r="AY165" s="1" t="s">
        <v>106</v>
      </c>
      <c r="BE165" s="103">
        <f>IF(N165="základní",J165,0)</f>
        <v>0</v>
      </c>
      <c r="BF165" s="103">
        <f>IF(N165="snížená",J165,0)</f>
        <v>0</v>
      </c>
      <c r="BG165" s="103">
        <f>IF(N165="zákl. přenesená",J165,0)</f>
        <v>0</v>
      </c>
      <c r="BH165" s="103">
        <f>IF(N165="sníž. přenesená",J165,0)</f>
        <v>0</v>
      </c>
      <c r="BI165" s="103">
        <f>IF(N165="nulová",J165,0)</f>
        <v>0</v>
      </c>
      <c r="BJ165" s="1" t="s">
        <v>104</v>
      </c>
      <c r="BK165" s="103">
        <f>ROUND(I165*H165,2)</f>
        <v>0</v>
      </c>
      <c r="BL165" s="1" t="s">
        <v>112</v>
      </c>
      <c r="BM165" s="102" t="s">
        <v>188</v>
      </c>
    </row>
    <row r="166" spans="3:65" s="104" customFormat="1" ht="11.25" x14ac:dyDescent="0.2">
      <c r="D166" s="105" t="s">
        <v>119</v>
      </c>
      <c r="E166" s="106" t="s">
        <v>3</v>
      </c>
      <c r="F166" s="107" t="s">
        <v>189</v>
      </c>
      <c r="H166" s="108">
        <v>36</v>
      </c>
      <c r="M166" s="110"/>
      <c r="T166" s="111"/>
      <c r="AT166" s="106" t="s">
        <v>119</v>
      </c>
      <c r="AU166" s="106" t="s">
        <v>5</v>
      </c>
      <c r="AV166" s="104" t="s">
        <v>5</v>
      </c>
      <c r="AW166" s="104" t="s">
        <v>121</v>
      </c>
      <c r="AX166" s="104" t="s">
        <v>104</v>
      </c>
      <c r="AY166" s="106" t="s">
        <v>106</v>
      </c>
    </row>
    <row r="167" spans="3:65" s="10" customFormat="1" ht="16.5" customHeight="1" x14ac:dyDescent="0.2">
      <c r="C167" s="119">
        <v>14</v>
      </c>
      <c r="D167" s="119" t="s">
        <v>180</v>
      </c>
      <c r="E167" s="120" t="s">
        <v>191</v>
      </c>
      <c r="F167" s="121" t="s">
        <v>192</v>
      </c>
      <c r="G167" s="122" t="s">
        <v>165</v>
      </c>
      <c r="H167" s="123">
        <v>7.2</v>
      </c>
      <c r="I167" s="21"/>
      <c r="J167" s="124">
        <f>ROUND(I167*H167,2)</f>
        <v>0</v>
      </c>
      <c r="K167" s="136"/>
      <c r="L167" s="137"/>
      <c r="M167" s="127" t="s">
        <v>3</v>
      </c>
      <c r="N167" s="128" t="s">
        <v>54</v>
      </c>
      <c r="P167" s="100">
        <f>O167*H167</f>
        <v>0</v>
      </c>
      <c r="Q167" s="100">
        <v>1</v>
      </c>
      <c r="R167" s="100">
        <f>Q167*H167</f>
        <v>7.2</v>
      </c>
      <c r="S167" s="100">
        <v>0</v>
      </c>
      <c r="T167" s="101">
        <f>S167*H167</f>
        <v>0</v>
      </c>
      <c r="AR167" s="102" t="s">
        <v>138</v>
      </c>
      <c r="AT167" s="102" t="s">
        <v>180</v>
      </c>
      <c r="AU167" s="102" t="s">
        <v>5</v>
      </c>
      <c r="AY167" s="1" t="s">
        <v>106</v>
      </c>
      <c r="BE167" s="103">
        <f>IF(N167="základní",J167,0)</f>
        <v>0</v>
      </c>
      <c r="BF167" s="103">
        <f>IF(N167="snížená",J167,0)</f>
        <v>0</v>
      </c>
      <c r="BG167" s="103">
        <f>IF(N167="zákl. přenesená",J167,0)</f>
        <v>0</v>
      </c>
      <c r="BH167" s="103">
        <f>IF(N167="sníž. přenesená",J167,0)</f>
        <v>0</v>
      </c>
      <c r="BI167" s="103">
        <f>IF(N167="nulová",J167,0)</f>
        <v>0</v>
      </c>
      <c r="BJ167" s="1" t="s">
        <v>104</v>
      </c>
      <c r="BK167" s="103">
        <f>ROUND(I167*H167,2)</f>
        <v>0</v>
      </c>
      <c r="BL167" s="1" t="s">
        <v>112</v>
      </c>
      <c r="BM167" s="102" t="s">
        <v>193</v>
      </c>
    </row>
    <row r="168" spans="3:65" s="104" customFormat="1" ht="11.25" x14ac:dyDescent="0.2">
      <c r="D168" s="105" t="s">
        <v>119</v>
      </c>
      <c r="E168" s="106" t="s">
        <v>3</v>
      </c>
      <c r="F168" s="107" t="s">
        <v>194</v>
      </c>
      <c r="H168" s="108">
        <v>7.2</v>
      </c>
      <c r="M168" s="110"/>
      <c r="T168" s="111"/>
      <c r="AT168" s="106" t="s">
        <v>119</v>
      </c>
      <c r="AU168" s="106" t="s">
        <v>5</v>
      </c>
      <c r="AV168" s="104" t="s">
        <v>5</v>
      </c>
      <c r="AW168" s="104" t="s">
        <v>121</v>
      </c>
      <c r="AX168" s="104" t="s">
        <v>104</v>
      </c>
      <c r="AY168" s="106" t="s">
        <v>106</v>
      </c>
    </row>
    <row r="169" spans="3:65" s="10" customFormat="1" ht="21.75" customHeight="1" x14ac:dyDescent="0.2">
      <c r="C169" s="91">
        <v>15</v>
      </c>
      <c r="D169" s="91" t="s">
        <v>108</v>
      </c>
      <c r="E169" s="92" t="s">
        <v>196</v>
      </c>
      <c r="F169" s="93" t="s">
        <v>197</v>
      </c>
      <c r="G169" s="94" t="s">
        <v>111</v>
      </c>
      <c r="H169" s="95">
        <v>36</v>
      </c>
      <c r="I169" s="20"/>
      <c r="J169" s="96">
        <f>ROUND(I169*H169,2)</f>
        <v>0</v>
      </c>
      <c r="K169" s="135"/>
      <c r="M169" s="98" t="s">
        <v>3</v>
      </c>
      <c r="N169" s="99" t="s">
        <v>54</v>
      </c>
      <c r="P169" s="100">
        <f>O169*H169</f>
        <v>0</v>
      </c>
      <c r="Q169" s="100">
        <v>0</v>
      </c>
      <c r="R169" s="100">
        <f>Q169*H169</f>
        <v>0</v>
      </c>
      <c r="S169" s="100">
        <v>0</v>
      </c>
      <c r="T169" s="101">
        <f>S169*H169</f>
        <v>0</v>
      </c>
      <c r="AR169" s="102" t="s">
        <v>112</v>
      </c>
      <c r="AT169" s="102" t="s">
        <v>108</v>
      </c>
      <c r="AU169" s="102" t="s">
        <v>5</v>
      </c>
      <c r="AY169" s="1" t="s">
        <v>106</v>
      </c>
      <c r="BE169" s="103">
        <f>IF(N169="základní",J169,0)</f>
        <v>0</v>
      </c>
      <c r="BF169" s="103">
        <f>IF(N169="snížená",J169,0)</f>
        <v>0</v>
      </c>
      <c r="BG169" s="103">
        <f>IF(N169="zákl. přenesená",J169,0)</f>
        <v>0</v>
      </c>
      <c r="BH169" s="103">
        <f>IF(N169="sníž. přenesená",J169,0)</f>
        <v>0</v>
      </c>
      <c r="BI169" s="103">
        <f>IF(N169="nulová",J169,0)</f>
        <v>0</v>
      </c>
      <c r="BJ169" s="1" t="s">
        <v>104</v>
      </c>
      <c r="BK169" s="103">
        <f>ROUND(I169*H169,2)</f>
        <v>0</v>
      </c>
      <c r="BL169" s="1" t="s">
        <v>112</v>
      </c>
      <c r="BM169" s="102" t="s">
        <v>198</v>
      </c>
    </row>
    <row r="170" spans="3:65" s="104" customFormat="1" ht="11.25" x14ac:dyDescent="0.2">
      <c r="D170" s="105" t="s">
        <v>119</v>
      </c>
      <c r="E170" s="106" t="s">
        <v>3</v>
      </c>
      <c r="F170" s="107" t="s">
        <v>199</v>
      </c>
      <c r="H170" s="108">
        <v>36</v>
      </c>
      <c r="M170" s="110"/>
      <c r="T170" s="111"/>
      <c r="AT170" s="106" t="s">
        <v>119</v>
      </c>
      <c r="AU170" s="106" t="s">
        <v>5</v>
      </c>
      <c r="AV170" s="104" t="s">
        <v>5</v>
      </c>
      <c r="AW170" s="104" t="s">
        <v>121</v>
      </c>
      <c r="AX170" s="104" t="s">
        <v>104</v>
      </c>
      <c r="AY170" s="106" t="s">
        <v>106</v>
      </c>
    </row>
    <row r="171" spans="3:65" s="10" customFormat="1" ht="16.5" customHeight="1" x14ac:dyDescent="0.2">
      <c r="C171" s="119">
        <v>16</v>
      </c>
      <c r="D171" s="119" t="s">
        <v>180</v>
      </c>
      <c r="E171" s="120" t="s">
        <v>201</v>
      </c>
      <c r="F171" s="121" t="s">
        <v>202</v>
      </c>
      <c r="G171" s="122" t="s">
        <v>203</v>
      </c>
      <c r="H171" s="123">
        <v>10.8</v>
      </c>
      <c r="I171" s="21"/>
      <c r="J171" s="124">
        <f>ROUND(I171*H171,2)</f>
        <v>0</v>
      </c>
      <c r="K171" s="136"/>
      <c r="L171" s="137"/>
      <c r="M171" s="127" t="s">
        <v>3</v>
      </c>
      <c r="N171" s="128" t="s">
        <v>54</v>
      </c>
      <c r="P171" s="100">
        <f>O171*H171</f>
        <v>0</v>
      </c>
      <c r="Q171" s="100">
        <v>1E-3</v>
      </c>
      <c r="R171" s="100">
        <f>Q171*H171</f>
        <v>1.0800000000000001E-2</v>
      </c>
      <c r="S171" s="100">
        <v>0</v>
      </c>
      <c r="T171" s="101">
        <f>S171*H171</f>
        <v>0</v>
      </c>
      <c r="AR171" s="102" t="s">
        <v>138</v>
      </c>
      <c r="AT171" s="102" t="s">
        <v>180</v>
      </c>
      <c r="AU171" s="102" t="s">
        <v>5</v>
      </c>
      <c r="AY171" s="1" t="s">
        <v>106</v>
      </c>
      <c r="BE171" s="103">
        <f>IF(N171="základní",J171,0)</f>
        <v>0</v>
      </c>
      <c r="BF171" s="103">
        <f>IF(N171="snížená",J171,0)</f>
        <v>0</v>
      </c>
      <c r="BG171" s="103">
        <f>IF(N171="zákl. přenesená",J171,0)</f>
        <v>0</v>
      </c>
      <c r="BH171" s="103">
        <f>IF(N171="sníž. přenesená",J171,0)</f>
        <v>0</v>
      </c>
      <c r="BI171" s="103">
        <f>IF(N171="nulová",J171,0)</f>
        <v>0</v>
      </c>
      <c r="BJ171" s="1" t="s">
        <v>104</v>
      </c>
      <c r="BK171" s="103">
        <f>ROUND(I171*H171,2)</f>
        <v>0</v>
      </c>
      <c r="BL171" s="1" t="s">
        <v>112</v>
      </c>
      <c r="BM171" s="102" t="s">
        <v>204</v>
      </c>
    </row>
    <row r="172" spans="3:65" s="104" customFormat="1" ht="11.25" x14ac:dyDescent="0.2">
      <c r="D172" s="105" t="s">
        <v>119</v>
      </c>
      <c r="E172" s="106" t="s">
        <v>3</v>
      </c>
      <c r="F172" s="107" t="s">
        <v>205</v>
      </c>
      <c r="H172" s="108">
        <v>10.8</v>
      </c>
      <c r="M172" s="110"/>
      <c r="T172" s="111"/>
      <c r="AT172" s="106" t="s">
        <v>119</v>
      </c>
      <c r="AU172" s="106" t="s">
        <v>5</v>
      </c>
      <c r="AV172" s="104" t="s">
        <v>5</v>
      </c>
      <c r="AW172" s="104" t="s">
        <v>121</v>
      </c>
      <c r="AX172" s="104" t="s">
        <v>104</v>
      </c>
      <c r="AY172" s="106" t="s">
        <v>106</v>
      </c>
    </row>
    <row r="173" spans="3:65" s="10" customFormat="1" ht="21.75" customHeight="1" x14ac:dyDescent="0.2">
      <c r="C173" s="91">
        <v>17</v>
      </c>
      <c r="D173" s="91" t="s">
        <v>108</v>
      </c>
      <c r="E173" s="92" t="s">
        <v>207</v>
      </c>
      <c r="F173" s="93" t="s">
        <v>208</v>
      </c>
      <c r="G173" s="94" t="s">
        <v>111</v>
      </c>
      <c r="H173" s="95">
        <v>36</v>
      </c>
      <c r="I173" s="20"/>
      <c r="J173" s="96">
        <f>ROUND(I173*H173,2)</f>
        <v>0</v>
      </c>
      <c r="K173" s="135"/>
      <c r="M173" s="98" t="s">
        <v>3</v>
      </c>
      <c r="N173" s="99" t="s">
        <v>54</v>
      </c>
      <c r="P173" s="100">
        <f>O173*H173</f>
        <v>0</v>
      </c>
      <c r="Q173" s="100">
        <v>0</v>
      </c>
      <c r="R173" s="100">
        <f>Q173*H173</f>
        <v>0</v>
      </c>
      <c r="S173" s="100">
        <v>0</v>
      </c>
      <c r="T173" s="101">
        <f>S173*H173</f>
        <v>0</v>
      </c>
      <c r="AR173" s="102" t="s">
        <v>112</v>
      </c>
      <c r="AT173" s="102" t="s">
        <v>108</v>
      </c>
      <c r="AU173" s="102" t="s">
        <v>5</v>
      </c>
      <c r="AY173" s="1" t="s">
        <v>106</v>
      </c>
      <c r="BE173" s="103">
        <f>IF(N173="základní",J173,0)</f>
        <v>0</v>
      </c>
      <c r="BF173" s="103">
        <f>IF(N173="snížená",J173,0)</f>
        <v>0</v>
      </c>
      <c r="BG173" s="103">
        <f>IF(N173="zákl. přenesená",J173,0)</f>
        <v>0</v>
      </c>
      <c r="BH173" s="103">
        <f>IF(N173="sníž. přenesená",J173,0)</f>
        <v>0</v>
      </c>
      <c r="BI173" s="103">
        <f>IF(N173="nulová",J173,0)</f>
        <v>0</v>
      </c>
      <c r="BJ173" s="1" t="s">
        <v>104</v>
      </c>
      <c r="BK173" s="103">
        <f>ROUND(I173*H173,2)</f>
        <v>0</v>
      </c>
      <c r="BL173" s="1" t="s">
        <v>112</v>
      </c>
      <c r="BM173" s="102" t="s">
        <v>209</v>
      </c>
    </row>
    <row r="174" spans="3:65" s="104" customFormat="1" ht="11.25" x14ac:dyDescent="0.2">
      <c r="D174" s="105" t="s">
        <v>119</v>
      </c>
      <c r="E174" s="106" t="s">
        <v>3</v>
      </c>
      <c r="F174" s="107" t="s">
        <v>199</v>
      </c>
      <c r="H174" s="108">
        <v>36</v>
      </c>
      <c r="M174" s="110"/>
      <c r="T174" s="111"/>
      <c r="AT174" s="106" t="s">
        <v>119</v>
      </c>
      <c r="AU174" s="106" t="s">
        <v>5</v>
      </c>
      <c r="AV174" s="104" t="s">
        <v>5</v>
      </c>
      <c r="AW174" s="104" t="s">
        <v>121</v>
      </c>
      <c r="AX174" s="104" t="s">
        <v>104</v>
      </c>
      <c r="AY174" s="106" t="s">
        <v>106</v>
      </c>
    </row>
    <row r="175" spans="3:65" s="10" customFormat="1" ht="16.5" customHeight="1" x14ac:dyDescent="0.2">
      <c r="C175" s="91">
        <v>18</v>
      </c>
      <c r="D175" s="91" t="s">
        <v>108</v>
      </c>
      <c r="E175" s="92" t="s">
        <v>211</v>
      </c>
      <c r="F175" s="93" t="s">
        <v>212</v>
      </c>
      <c r="G175" s="94" t="s">
        <v>125</v>
      </c>
      <c r="H175" s="95">
        <v>0.36</v>
      </c>
      <c r="I175" s="20"/>
      <c r="J175" s="96">
        <f>ROUND(I175*H175,2)</f>
        <v>0</v>
      </c>
      <c r="K175" s="135"/>
      <c r="M175" s="98" t="s">
        <v>3</v>
      </c>
      <c r="N175" s="99" t="s">
        <v>54</v>
      </c>
      <c r="P175" s="100">
        <f>O175*H175</f>
        <v>0</v>
      </c>
      <c r="Q175" s="100">
        <v>0</v>
      </c>
      <c r="R175" s="100">
        <f>Q175*H175</f>
        <v>0</v>
      </c>
      <c r="S175" s="100">
        <v>0</v>
      </c>
      <c r="T175" s="101">
        <f>S175*H175</f>
        <v>0</v>
      </c>
      <c r="AR175" s="102" t="s">
        <v>112</v>
      </c>
      <c r="AT175" s="102" t="s">
        <v>108</v>
      </c>
      <c r="AU175" s="102" t="s">
        <v>5</v>
      </c>
      <c r="AY175" s="1" t="s">
        <v>106</v>
      </c>
      <c r="BE175" s="103">
        <f>IF(N175="základní",J175,0)</f>
        <v>0</v>
      </c>
      <c r="BF175" s="103">
        <f>IF(N175="snížená",J175,0)</f>
        <v>0</v>
      </c>
      <c r="BG175" s="103">
        <f>IF(N175="zákl. přenesená",J175,0)</f>
        <v>0</v>
      </c>
      <c r="BH175" s="103">
        <f>IF(N175="sníž. přenesená",J175,0)</f>
        <v>0</v>
      </c>
      <c r="BI175" s="103">
        <f>IF(N175="nulová",J175,0)</f>
        <v>0</v>
      </c>
      <c r="BJ175" s="1" t="s">
        <v>104</v>
      </c>
      <c r="BK175" s="103">
        <f>ROUND(I175*H175,2)</f>
        <v>0</v>
      </c>
      <c r="BL175" s="1" t="s">
        <v>112</v>
      </c>
      <c r="BM175" s="102" t="s">
        <v>213</v>
      </c>
    </row>
    <row r="176" spans="3:65" s="104" customFormat="1" ht="11.25" x14ac:dyDescent="0.2">
      <c r="D176" s="105" t="s">
        <v>119</v>
      </c>
      <c r="E176" s="106" t="s">
        <v>3</v>
      </c>
      <c r="F176" s="107" t="s">
        <v>214</v>
      </c>
      <c r="H176" s="108">
        <v>0.36</v>
      </c>
      <c r="M176" s="110"/>
      <c r="T176" s="111"/>
      <c r="AT176" s="106" t="s">
        <v>119</v>
      </c>
      <c r="AU176" s="106" t="s">
        <v>5</v>
      </c>
      <c r="AV176" s="104" t="s">
        <v>5</v>
      </c>
      <c r="AW176" s="104" t="s">
        <v>121</v>
      </c>
      <c r="AX176" s="104" t="s">
        <v>104</v>
      </c>
      <c r="AY176" s="106" t="s">
        <v>106</v>
      </c>
    </row>
    <row r="177" spans="3:65" s="79" customFormat="1" ht="22.9" customHeight="1" x14ac:dyDescent="0.2">
      <c r="D177" s="80" t="s">
        <v>101</v>
      </c>
      <c r="E177" s="89" t="s">
        <v>5</v>
      </c>
      <c r="F177" s="89" t="s">
        <v>215</v>
      </c>
      <c r="J177" s="90">
        <f>BK177</f>
        <v>0</v>
      </c>
      <c r="M177" s="84"/>
      <c r="P177" s="85">
        <f>SUM(P178:P188)</f>
        <v>0</v>
      </c>
      <c r="R177" s="85">
        <f>SUM(R178:R188)</f>
        <v>2.5677149199999993</v>
      </c>
      <c r="T177" s="86">
        <f>SUM(T178:T188)</f>
        <v>0</v>
      </c>
      <c r="AR177" s="80" t="s">
        <v>104</v>
      </c>
      <c r="AT177" s="87" t="s">
        <v>101</v>
      </c>
      <c r="AU177" s="87" t="s">
        <v>104</v>
      </c>
      <c r="AY177" s="80" t="s">
        <v>106</v>
      </c>
      <c r="BK177" s="88">
        <f>SUM(BK178:BK188)</f>
        <v>0</v>
      </c>
    </row>
    <row r="178" spans="3:65" s="10" customFormat="1" ht="16.5" customHeight="1" x14ac:dyDescent="0.2">
      <c r="C178" s="91">
        <v>19</v>
      </c>
      <c r="D178" s="91" t="s">
        <v>108</v>
      </c>
      <c r="E178" s="92" t="s">
        <v>217</v>
      </c>
      <c r="F178" s="93" t="s">
        <v>218</v>
      </c>
      <c r="G178" s="94" t="s">
        <v>125</v>
      </c>
      <c r="H178" s="95">
        <v>1.1379999999999999</v>
      </c>
      <c r="I178" s="20"/>
      <c r="J178" s="96">
        <f>ROUND(I178*H178,2)</f>
        <v>0</v>
      </c>
      <c r="K178" s="135"/>
      <c r="M178" s="98" t="s">
        <v>3</v>
      </c>
      <c r="N178" s="99" t="s">
        <v>54</v>
      </c>
      <c r="P178" s="100">
        <f>O178*H178</f>
        <v>0</v>
      </c>
      <c r="Q178" s="100">
        <v>2.2563399999999998</v>
      </c>
      <c r="R178" s="100">
        <f>Q178*H178</f>
        <v>2.5677149199999993</v>
      </c>
      <c r="S178" s="100">
        <v>0</v>
      </c>
      <c r="T178" s="101">
        <f>S178*H178</f>
        <v>0</v>
      </c>
      <c r="AR178" s="102" t="s">
        <v>112</v>
      </c>
      <c r="AT178" s="102" t="s">
        <v>108</v>
      </c>
      <c r="AU178" s="102" t="s">
        <v>5</v>
      </c>
      <c r="AY178" s="1" t="s">
        <v>106</v>
      </c>
      <c r="BE178" s="103">
        <f>IF(N178="základní",J178,0)</f>
        <v>0</v>
      </c>
      <c r="BF178" s="103">
        <f>IF(N178="snížená",J178,0)</f>
        <v>0</v>
      </c>
      <c r="BG178" s="103">
        <f>IF(N178="zákl. přenesená",J178,0)</f>
        <v>0</v>
      </c>
      <c r="BH178" s="103">
        <f>IF(N178="sníž. přenesená",J178,0)</f>
        <v>0</v>
      </c>
      <c r="BI178" s="103">
        <f>IF(N178="nulová",J178,0)</f>
        <v>0</v>
      </c>
      <c r="BJ178" s="1" t="s">
        <v>104</v>
      </c>
      <c r="BK178" s="103">
        <f>ROUND(I178*H178,2)</f>
        <v>0</v>
      </c>
      <c r="BL178" s="1" t="s">
        <v>112</v>
      </c>
      <c r="BM178" s="102" t="s">
        <v>219</v>
      </c>
    </row>
    <row r="179" spans="3:65" s="10" customFormat="1" ht="19.5" x14ac:dyDescent="0.2">
      <c r="D179" s="105" t="s">
        <v>160</v>
      </c>
      <c r="F179" s="129" t="s">
        <v>220</v>
      </c>
      <c r="M179" s="130"/>
      <c r="T179" s="131"/>
      <c r="AT179" s="1" t="s">
        <v>160</v>
      </c>
      <c r="AU179" s="1" t="s">
        <v>5</v>
      </c>
    </row>
    <row r="180" spans="3:65" s="104" customFormat="1" ht="11.25" x14ac:dyDescent="0.2">
      <c r="D180" s="105" t="s">
        <v>119</v>
      </c>
      <c r="E180" s="106" t="s">
        <v>3</v>
      </c>
      <c r="F180" s="107" t="s">
        <v>221</v>
      </c>
      <c r="H180" s="108">
        <v>1.1379999999999999</v>
      </c>
      <c r="M180" s="110"/>
      <c r="T180" s="111"/>
      <c r="AT180" s="106" t="s">
        <v>119</v>
      </c>
      <c r="AU180" s="106" t="s">
        <v>5</v>
      </c>
      <c r="AV180" s="104" t="s">
        <v>5</v>
      </c>
      <c r="AW180" s="104" t="s">
        <v>121</v>
      </c>
      <c r="AX180" s="104" t="s">
        <v>104</v>
      </c>
      <c r="AY180" s="106" t="s">
        <v>106</v>
      </c>
    </row>
    <row r="181" spans="3:65" s="10" customFormat="1" ht="21.75" customHeight="1" x14ac:dyDescent="0.2">
      <c r="C181" s="91">
        <v>20</v>
      </c>
      <c r="D181" s="91" t="s">
        <v>108</v>
      </c>
      <c r="E181" s="92" t="s">
        <v>223</v>
      </c>
      <c r="F181" s="93" t="s">
        <v>224</v>
      </c>
      <c r="G181" s="94" t="s">
        <v>125</v>
      </c>
      <c r="H181" s="95">
        <v>1.8360000000000001</v>
      </c>
      <c r="I181" s="20"/>
      <c r="J181" s="96">
        <f>ROUND(I181*H181,2)</f>
        <v>0</v>
      </c>
      <c r="K181" s="135"/>
      <c r="M181" s="98" t="s">
        <v>3</v>
      </c>
      <c r="N181" s="99" t="s">
        <v>54</v>
      </c>
      <c r="P181" s="100">
        <f>O181*H181</f>
        <v>0</v>
      </c>
      <c r="Q181" s="100">
        <v>0</v>
      </c>
      <c r="R181" s="100">
        <f>Q181*H181</f>
        <v>0</v>
      </c>
      <c r="S181" s="100">
        <v>0</v>
      </c>
      <c r="T181" s="101">
        <f>S181*H181</f>
        <v>0</v>
      </c>
      <c r="AR181" s="102" t="s">
        <v>112</v>
      </c>
      <c r="AT181" s="102" t="s">
        <v>108</v>
      </c>
      <c r="AU181" s="102" t="s">
        <v>5</v>
      </c>
      <c r="AY181" s="1" t="s">
        <v>106</v>
      </c>
      <c r="BE181" s="103">
        <f>IF(N181="základní",J181,0)</f>
        <v>0</v>
      </c>
      <c r="BF181" s="103">
        <f>IF(N181="snížená",J181,0)</f>
        <v>0</v>
      </c>
      <c r="BG181" s="103">
        <f>IF(N181="zákl. přenesená",J181,0)</f>
        <v>0</v>
      </c>
      <c r="BH181" s="103">
        <f>IF(N181="sníž. přenesená",J181,0)</f>
        <v>0</v>
      </c>
      <c r="BI181" s="103">
        <f>IF(N181="nulová",J181,0)</f>
        <v>0</v>
      </c>
      <c r="BJ181" s="1" t="s">
        <v>104</v>
      </c>
      <c r="BK181" s="103">
        <f>ROUND(I181*H181,2)</f>
        <v>0</v>
      </c>
      <c r="BL181" s="1" t="s">
        <v>112</v>
      </c>
      <c r="BM181" s="102" t="s">
        <v>225</v>
      </c>
    </row>
    <row r="182" spans="3:65" s="104" customFormat="1" ht="11.25" x14ac:dyDescent="0.2">
      <c r="D182" s="105" t="s">
        <v>119</v>
      </c>
      <c r="E182" s="106" t="s">
        <v>3</v>
      </c>
      <c r="F182" s="107" t="s">
        <v>226</v>
      </c>
      <c r="H182" s="108">
        <v>1.8360000000000001</v>
      </c>
      <c r="M182" s="110"/>
      <c r="T182" s="111"/>
      <c r="AT182" s="106" t="s">
        <v>119</v>
      </c>
      <c r="AU182" s="106" t="s">
        <v>5</v>
      </c>
      <c r="AV182" s="104" t="s">
        <v>5</v>
      </c>
      <c r="AW182" s="104" t="s">
        <v>121</v>
      </c>
      <c r="AX182" s="104" t="s">
        <v>104</v>
      </c>
      <c r="AY182" s="106" t="s">
        <v>106</v>
      </c>
    </row>
    <row r="183" spans="3:65" s="10" customFormat="1" ht="16.5" customHeight="1" x14ac:dyDescent="0.2">
      <c r="C183" s="91">
        <v>21</v>
      </c>
      <c r="D183" s="91" t="s">
        <v>108</v>
      </c>
      <c r="E183" s="92" t="s">
        <v>228</v>
      </c>
      <c r="F183" s="93" t="s">
        <v>229</v>
      </c>
      <c r="G183" s="94" t="s">
        <v>111</v>
      </c>
      <c r="H183" s="95">
        <v>6.24</v>
      </c>
      <c r="I183" s="20"/>
      <c r="J183" s="96">
        <f>ROUND(I183*H183,2)</f>
        <v>0</v>
      </c>
      <c r="K183" s="135"/>
      <c r="M183" s="98" t="s">
        <v>3</v>
      </c>
      <c r="N183" s="99" t="s">
        <v>54</v>
      </c>
      <c r="P183" s="100">
        <f>O183*H183</f>
        <v>0</v>
      </c>
      <c r="Q183" s="100">
        <v>0</v>
      </c>
      <c r="R183" s="100">
        <f>Q183*H183</f>
        <v>0</v>
      </c>
      <c r="S183" s="100">
        <v>0</v>
      </c>
      <c r="T183" s="101">
        <f>S183*H183</f>
        <v>0</v>
      </c>
      <c r="AR183" s="102" t="s">
        <v>112</v>
      </c>
      <c r="AT183" s="102" t="s">
        <v>108</v>
      </c>
      <c r="AU183" s="102" t="s">
        <v>5</v>
      </c>
      <c r="AY183" s="1" t="s">
        <v>106</v>
      </c>
      <c r="BE183" s="103">
        <f>IF(N183="základní",J183,0)</f>
        <v>0</v>
      </c>
      <c r="BF183" s="103">
        <f>IF(N183="snížená",J183,0)</f>
        <v>0</v>
      </c>
      <c r="BG183" s="103">
        <f>IF(N183="zákl. přenesená",J183,0)</f>
        <v>0</v>
      </c>
      <c r="BH183" s="103">
        <f>IF(N183="sníž. přenesená",J183,0)</f>
        <v>0</v>
      </c>
      <c r="BI183" s="103">
        <f>IF(N183="nulová",J183,0)</f>
        <v>0</v>
      </c>
      <c r="BJ183" s="1" t="s">
        <v>104</v>
      </c>
      <c r="BK183" s="103">
        <f>ROUND(I183*H183,2)</f>
        <v>0</v>
      </c>
      <c r="BL183" s="1" t="s">
        <v>112</v>
      </c>
      <c r="BM183" s="102" t="s">
        <v>230</v>
      </c>
    </row>
    <row r="184" spans="3:65" s="104" customFormat="1" ht="11.25" x14ac:dyDescent="0.2">
      <c r="D184" s="105" t="s">
        <v>119</v>
      </c>
      <c r="E184" s="106" t="s">
        <v>3</v>
      </c>
      <c r="F184" s="107" t="s">
        <v>231</v>
      </c>
      <c r="H184" s="108">
        <v>6.24</v>
      </c>
      <c r="M184" s="110"/>
      <c r="T184" s="111"/>
      <c r="AT184" s="106" t="s">
        <v>119</v>
      </c>
      <c r="AU184" s="106" t="s">
        <v>5</v>
      </c>
      <c r="AV184" s="104" t="s">
        <v>5</v>
      </c>
      <c r="AW184" s="104" t="s">
        <v>121</v>
      </c>
      <c r="AX184" s="104" t="s">
        <v>104</v>
      </c>
      <c r="AY184" s="106" t="s">
        <v>106</v>
      </c>
    </row>
    <row r="185" spans="3:65" s="10" customFormat="1" ht="16.5" customHeight="1" x14ac:dyDescent="0.2">
      <c r="C185" s="91">
        <v>22</v>
      </c>
      <c r="D185" s="91" t="s">
        <v>108</v>
      </c>
      <c r="E185" s="92" t="s">
        <v>233</v>
      </c>
      <c r="F185" s="93" t="s">
        <v>234</v>
      </c>
      <c r="G185" s="94" t="s">
        <v>111</v>
      </c>
      <c r="H185" s="95">
        <v>6.24</v>
      </c>
      <c r="I185" s="20"/>
      <c r="J185" s="96">
        <f>ROUND(I185*H185,2)</f>
        <v>0</v>
      </c>
      <c r="K185" s="135"/>
      <c r="M185" s="98" t="s">
        <v>3</v>
      </c>
      <c r="N185" s="99" t="s">
        <v>54</v>
      </c>
      <c r="P185" s="100">
        <f>O185*H185</f>
        <v>0</v>
      </c>
      <c r="Q185" s="100">
        <v>0</v>
      </c>
      <c r="R185" s="100">
        <f>Q185*H185</f>
        <v>0</v>
      </c>
      <c r="S185" s="100">
        <v>0</v>
      </c>
      <c r="T185" s="101">
        <f>S185*H185</f>
        <v>0</v>
      </c>
      <c r="AR185" s="102" t="s">
        <v>112</v>
      </c>
      <c r="AT185" s="102" t="s">
        <v>108</v>
      </c>
      <c r="AU185" s="102" t="s">
        <v>5</v>
      </c>
      <c r="AY185" s="1" t="s">
        <v>106</v>
      </c>
      <c r="BE185" s="103">
        <f>IF(N185="základní",J185,0)</f>
        <v>0</v>
      </c>
      <c r="BF185" s="103">
        <f>IF(N185="snížená",J185,0)</f>
        <v>0</v>
      </c>
      <c r="BG185" s="103">
        <f>IF(N185="zákl. přenesená",J185,0)</f>
        <v>0</v>
      </c>
      <c r="BH185" s="103">
        <f>IF(N185="sníž. přenesená",J185,0)</f>
        <v>0</v>
      </c>
      <c r="BI185" s="103">
        <f>IF(N185="nulová",J185,0)</f>
        <v>0</v>
      </c>
      <c r="BJ185" s="1" t="s">
        <v>104</v>
      </c>
      <c r="BK185" s="103">
        <f>ROUND(I185*H185,2)</f>
        <v>0</v>
      </c>
      <c r="BL185" s="1" t="s">
        <v>112</v>
      </c>
      <c r="BM185" s="102" t="s">
        <v>235</v>
      </c>
    </row>
    <row r="186" spans="3:65" s="104" customFormat="1" ht="11.25" x14ac:dyDescent="0.2">
      <c r="D186" s="105" t="s">
        <v>119</v>
      </c>
      <c r="E186" s="106" t="s">
        <v>3</v>
      </c>
      <c r="F186" s="107" t="s">
        <v>236</v>
      </c>
      <c r="H186" s="108">
        <v>6.24</v>
      </c>
      <c r="M186" s="110"/>
      <c r="T186" s="111"/>
      <c r="AT186" s="106" t="s">
        <v>119</v>
      </c>
      <c r="AU186" s="106" t="s">
        <v>5</v>
      </c>
      <c r="AV186" s="104" t="s">
        <v>5</v>
      </c>
      <c r="AW186" s="104" t="s">
        <v>121</v>
      </c>
      <c r="AX186" s="104" t="s">
        <v>104</v>
      </c>
      <c r="AY186" s="106" t="s">
        <v>106</v>
      </c>
    </row>
    <row r="187" spans="3:65" s="10" customFormat="1" ht="21.75" customHeight="1" x14ac:dyDescent="0.2">
      <c r="C187" s="91">
        <v>23</v>
      </c>
      <c r="D187" s="91" t="s">
        <v>108</v>
      </c>
      <c r="E187" s="92" t="s">
        <v>238</v>
      </c>
      <c r="F187" s="93" t="s">
        <v>239</v>
      </c>
      <c r="G187" s="94" t="s">
        <v>165</v>
      </c>
      <c r="H187" s="95">
        <v>0.52900000000000003</v>
      </c>
      <c r="I187" s="20"/>
      <c r="J187" s="96">
        <f>ROUND(I187*H187,2)</f>
        <v>0</v>
      </c>
      <c r="K187" s="135"/>
      <c r="M187" s="98" t="s">
        <v>3</v>
      </c>
      <c r="N187" s="99" t="s">
        <v>54</v>
      </c>
      <c r="P187" s="100">
        <f>O187*H187</f>
        <v>0</v>
      </c>
      <c r="Q187" s="100">
        <v>0</v>
      </c>
      <c r="R187" s="100">
        <f>Q187*H187</f>
        <v>0</v>
      </c>
      <c r="S187" s="100">
        <v>0</v>
      </c>
      <c r="T187" s="101">
        <f>S187*H187</f>
        <v>0</v>
      </c>
      <c r="AR187" s="102" t="s">
        <v>112</v>
      </c>
      <c r="AT187" s="102" t="s">
        <v>108</v>
      </c>
      <c r="AU187" s="102" t="s">
        <v>5</v>
      </c>
      <c r="AY187" s="1" t="s">
        <v>106</v>
      </c>
      <c r="BE187" s="103">
        <f>IF(N187="základní",J187,0)</f>
        <v>0</v>
      </c>
      <c r="BF187" s="103">
        <f>IF(N187="snížená",J187,0)</f>
        <v>0</v>
      </c>
      <c r="BG187" s="103">
        <f>IF(N187="zákl. přenesená",J187,0)</f>
        <v>0</v>
      </c>
      <c r="BH187" s="103">
        <f>IF(N187="sníž. přenesená",J187,0)</f>
        <v>0</v>
      </c>
      <c r="BI187" s="103">
        <f>IF(N187="nulová",J187,0)</f>
        <v>0</v>
      </c>
      <c r="BJ187" s="1" t="s">
        <v>104</v>
      </c>
      <c r="BK187" s="103">
        <f>ROUND(I187*H187,2)</f>
        <v>0</v>
      </c>
      <c r="BL187" s="1" t="s">
        <v>112</v>
      </c>
      <c r="BM187" s="102" t="s">
        <v>240</v>
      </c>
    </row>
    <row r="188" spans="3:65" s="104" customFormat="1" ht="11.25" x14ac:dyDescent="0.2">
      <c r="D188" s="105" t="s">
        <v>119</v>
      </c>
      <c r="E188" s="106" t="s">
        <v>3</v>
      </c>
      <c r="F188" s="107" t="s">
        <v>241</v>
      </c>
      <c r="H188" s="108">
        <v>0.52900000000000003</v>
      </c>
      <c r="M188" s="110"/>
      <c r="T188" s="111"/>
      <c r="AT188" s="106" t="s">
        <v>119</v>
      </c>
      <c r="AU188" s="106" t="s">
        <v>5</v>
      </c>
      <c r="AV188" s="104" t="s">
        <v>5</v>
      </c>
      <c r="AW188" s="104" t="s">
        <v>121</v>
      </c>
      <c r="AX188" s="104" t="s">
        <v>104</v>
      </c>
      <c r="AY188" s="106" t="s">
        <v>106</v>
      </c>
    </row>
    <row r="189" spans="3:65" s="79" customFormat="1" ht="22.9" customHeight="1" x14ac:dyDescent="0.2">
      <c r="D189" s="80" t="s">
        <v>101</v>
      </c>
      <c r="E189" s="89" t="s">
        <v>115</v>
      </c>
      <c r="F189" s="89" t="s">
        <v>242</v>
      </c>
      <c r="J189" s="90">
        <f>BK189</f>
        <v>0</v>
      </c>
      <c r="M189" s="84"/>
      <c r="P189" s="85">
        <f>SUM(P190:P201)</f>
        <v>0</v>
      </c>
      <c r="R189" s="85">
        <f>SUM(R190:R201)</f>
        <v>0</v>
      </c>
      <c r="T189" s="86">
        <f>SUM(T190:T201)</f>
        <v>0</v>
      </c>
      <c r="W189" s="138"/>
      <c r="AR189" s="80" t="s">
        <v>104</v>
      </c>
      <c r="AT189" s="87" t="s">
        <v>101</v>
      </c>
      <c r="AU189" s="87" t="s">
        <v>104</v>
      </c>
      <c r="AY189" s="80" t="s">
        <v>106</v>
      </c>
      <c r="BK189" s="88">
        <f>SUM(BK190:BK201)</f>
        <v>0</v>
      </c>
    </row>
    <row r="190" spans="3:65" s="10" customFormat="1" ht="16.5" customHeight="1" x14ac:dyDescent="0.2">
      <c r="C190" s="91">
        <v>24</v>
      </c>
      <c r="D190" s="91" t="s">
        <v>108</v>
      </c>
      <c r="E190" s="92" t="s">
        <v>244</v>
      </c>
      <c r="F190" s="93" t="s">
        <v>245</v>
      </c>
      <c r="G190" s="94" t="s">
        <v>125</v>
      </c>
      <c r="H190" s="95">
        <v>1.3859999999999999</v>
      </c>
      <c r="I190" s="20"/>
      <c r="J190" s="96">
        <f>ROUND(I190*H190,2)</f>
        <v>0</v>
      </c>
      <c r="K190" s="135"/>
      <c r="M190" s="98" t="s">
        <v>3</v>
      </c>
      <c r="N190" s="99" t="s">
        <v>54</v>
      </c>
      <c r="P190" s="100">
        <f>O190*H190</f>
        <v>0</v>
      </c>
      <c r="Q190" s="100">
        <v>0</v>
      </c>
      <c r="R190" s="100">
        <f>Q190*H190</f>
        <v>0</v>
      </c>
      <c r="S190" s="100">
        <v>0</v>
      </c>
      <c r="T190" s="101">
        <f>S190*H190</f>
        <v>0</v>
      </c>
      <c r="AR190" s="102" t="s">
        <v>112</v>
      </c>
      <c r="AT190" s="102" t="s">
        <v>108</v>
      </c>
      <c r="AU190" s="102" t="s">
        <v>5</v>
      </c>
      <c r="AY190" s="1" t="s">
        <v>106</v>
      </c>
      <c r="BE190" s="103">
        <f>IF(N190="základní",J190,0)</f>
        <v>0</v>
      </c>
      <c r="BF190" s="103">
        <f>IF(N190="snížená",J190,0)</f>
        <v>0</v>
      </c>
      <c r="BG190" s="103">
        <f>IF(N190="zákl. přenesená",J190,0)</f>
        <v>0</v>
      </c>
      <c r="BH190" s="103">
        <f>IF(N190="sníž. přenesená",J190,0)</f>
        <v>0</v>
      </c>
      <c r="BI190" s="103">
        <f>IF(N190="nulová",J190,0)</f>
        <v>0</v>
      </c>
      <c r="BJ190" s="1" t="s">
        <v>104</v>
      </c>
      <c r="BK190" s="103">
        <f>ROUND(I190*H190,2)</f>
        <v>0</v>
      </c>
      <c r="BL190" s="1" t="s">
        <v>112</v>
      </c>
      <c r="BM190" s="102" t="s">
        <v>246</v>
      </c>
    </row>
    <row r="191" spans="3:65" s="104" customFormat="1" ht="11.25" x14ac:dyDescent="0.2">
      <c r="D191" s="105" t="s">
        <v>119</v>
      </c>
      <c r="E191" s="106" t="s">
        <v>3</v>
      </c>
      <c r="F191" s="107" t="s">
        <v>247</v>
      </c>
      <c r="H191" s="108">
        <v>1.3859999999999999</v>
      </c>
      <c r="I191" s="30"/>
      <c r="M191" s="110"/>
      <c r="T191" s="111"/>
      <c r="AT191" s="106" t="s">
        <v>119</v>
      </c>
      <c r="AU191" s="106" t="s">
        <v>5</v>
      </c>
      <c r="AV191" s="104" t="s">
        <v>5</v>
      </c>
      <c r="AW191" s="104" t="s">
        <v>121</v>
      </c>
      <c r="AX191" s="104" t="s">
        <v>105</v>
      </c>
      <c r="AY191" s="106" t="s">
        <v>106</v>
      </c>
    </row>
    <row r="192" spans="3:65" s="112" customFormat="1" ht="11.25" x14ac:dyDescent="0.2">
      <c r="D192" s="105" t="s">
        <v>119</v>
      </c>
      <c r="E192" s="113" t="s">
        <v>3</v>
      </c>
      <c r="F192" s="114" t="s">
        <v>133</v>
      </c>
      <c r="H192" s="115">
        <v>1.3859999999999999</v>
      </c>
      <c r="M192" s="117"/>
      <c r="T192" s="118"/>
      <c r="AT192" s="113" t="s">
        <v>119</v>
      </c>
      <c r="AU192" s="113" t="s">
        <v>5</v>
      </c>
      <c r="AV192" s="112" t="s">
        <v>112</v>
      </c>
      <c r="AW192" s="112" t="s">
        <v>121</v>
      </c>
      <c r="AX192" s="112" t="s">
        <v>104</v>
      </c>
      <c r="AY192" s="113" t="s">
        <v>106</v>
      </c>
    </row>
    <row r="193" spans="3:65" s="10" customFormat="1" ht="21.75" customHeight="1" x14ac:dyDescent="0.2">
      <c r="C193" s="91">
        <v>25</v>
      </c>
      <c r="D193" s="91" t="s">
        <v>108</v>
      </c>
      <c r="E193" s="92" t="s">
        <v>249</v>
      </c>
      <c r="F193" s="93" t="s">
        <v>250</v>
      </c>
      <c r="G193" s="94" t="s">
        <v>111</v>
      </c>
      <c r="H193" s="95">
        <v>6.3810000000000002</v>
      </c>
      <c r="I193" s="20"/>
      <c r="J193" s="96">
        <f>ROUND(I193*H193,2)</f>
        <v>0</v>
      </c>
      <c r="K193" s="135"/>
      <c r="M193" s="98" t="s">
        <v>3</v>
      </c>
      <c r="N193" s="99" t="s">
        <v>54</v>
      </c>
      <c r="P193" s="100">
        <f>O193*H193</f>
        <v>0</v>
      </c>
      <c r="Q193" s="100">
        <v>0</v>
      </c>
      <c r="R193" s="100">
        <f>Q193*H193</f>
        <v>0</v>
      </c>
      <c r="S193" s="100">
        <v>0</v>
      </c>
      <c r="T193" s="101">
        <f>S193*H193</f>
        <v>0</v>
      </c>
      <c r="AR193" s="102" t="s">
        <v>112</v>
      </c>
      <c r="AT193" s="102" t="s">
        <v>108</v>
      </c>
      <c r="AU193" s="102" t="s">
        <v>5</v>
      </c>
      <c r="AY193" s="1" t="s">
        <v>106</v>
      </c>
      <c r="BE193" s="103">
        <f>IF(N193="základní",J193,0)</f>
        <v>0</v>
      </c>
      <c r="BF193" s="103">
        <f>IF(N193="snížená",J193,0)</f>
        <v>0</v>
      </c>
      <c r="BG193" s="103">
        <f>IF(N193="zákl. přenesená",J193,0)</f>
        <v>0</v>
      </c>
      <c r="BH193" s="103">
        <f>IF(N193="sníž. přenesená",J193,0)</f>
        <v>0</v>
      </c>
      <c r="BI193" s="103">
        <f>IF(N193="nulová",J193,0)</f>
        <v>0</v>
      </c>
      <c r="BJ193" s="1" t="s">
        <v>104</v>
      </c>
      <c r="BK193" s="103">
        <f>ROUND(I193*H193,2)</f>
        <v>0</v>
      </c>
      <c r="BL193" s="1" t="s">
        <v>112</v>
      </c>
      <c r="BM193" s="102" t="s">
        <v>251</v>
      </c>
    </row>
    <row r="194" spans="3:65" s="104" customFormat="1" ht="22.5" x14ac:dyDescent="0.2">
      <c r="D194" s="105" t="s">
        <v>119</v>
      </c>
      <c r="E194" s="106" t="s">
        <v>3</v>
      </c>
      <c r="F194" s="107" t="s">
        <v>252</v>
      </c>
      <c r="H194" s="108">
        <v>6.3810000000000002</v>
      </c>
      <c r="M194" s="110"/>
      <c r="T194" s="111"/>
      <c r="AT194" s="106" t="s">
        <v>119</v>
      </c>
      <c r="AU194" s="106" t="s">
        <v>5</v>
      </c>
      <c r="AV194" s="104" t="s">
        <v>5</v>
      </c>
      <c r="AW194" s="104" t="s">
        <v>121</v>
      </c>
      <c r="AX194" s="104" t="s">
        <v>105</v>
      </c>
      <c r="AY194" s="106" t="s">
        <v>106</v>
      </c>
    </row>
    <row r="195" spans="3:65" s="112" customFormat="1" ht="11.25" x14ac:dyDescent="0.2">
      <c r="D195" s="105" t="s">
        <v>119</v>
      </c>
      <c r="E195" s="113" t="s">
        <v>3</v>
      </c>
      <c r="F195" s="114" t="s">
        <v>133</v>
      </c>
      <c r="H195" s="115">
        <v>6.3810000000000002</v>
      </c>
      <c r="M195" s="117"/>
      <c r="T195" s="118"/>
      <c r="AT195" s="113" t="s">
        <v>119</v>
      </c>
      <c r="AU195" s="113" t="s">
        <v>5</v>
      </c>
      <c r="AV195" s="112" t="s">
        <v>112</v>
      </c>
      <c r="AW195" s="112" t="s">
        <v>121</v>
      </c>
      <c r="AX195" s="112" t="s">
        <v>104</v>
      </c>
      <c r="AY195" s="113" t="s">
        <v>106</v>
      </c>
    </row>
    <row r="196" spans="3:65" s="10" customFormat="1" ht="21.75" customHeight="1" x14ac:dyDescent="0.2">
      <c r="C196" s="91">
        <v>26</v>
      </c>
      <c r="D196" s="91" t="s">
        <v>108</v>
      </c>
      <c r="E196" s="92" t="s">
        <v>254</v>
      </c>
      <c r="F196" s="93" t="s">
        <v>255</v>
      </c>
      <c r="G196" s="94" t="s">
        <v>111</v>
      </c>
      <c r="H196" s="95">
        <v>6.3810000000000002</v>
      </c>
      <c r="I196" s="20"/>
      <c r="J196" s="96">
        <f>ROUND(I196*H196,2)</f>
        <v>0</v>
      </c>
      <c r="K196" s="135"/>
      <c r="M196" s="98" t="s">
        <v>3</v>
      </c>
      <c r="N196" s="99" t="s">
        <v>54</v>
      </c>
      <c r="P196" s="100">
        <f>O196*H196</f>
        <v>0</v>
      </c>
      <c r="Q196" s="100">
        <v>0</v>
      </c>
      <c r="R196" s="100">
        <f>Q196*H196</f>
        <v>0</v>
      </c>
      <c r="S196" s="100">
        <v>0</v>
      </c>
      <c r="T196" s="101">
        <f>S196*H196</f>
        <v>0</v>
      </c>
      <c r="AR196" s="102" t="s">
        <v>112</v>
      </c>
      <c r="AT196" s="102" t="s">
        <v>108</v>
      </c>
      <c r="AU196" s="102" t="s">
        <v>5</v>
      </c>
      <c r="AY196" s="1" t="s">
        <v>106</v>
      </c>
      <c r="BE196" s="103">
        <f>IF(N196="základní",J196,0)</f>
        <v>0</v>
      </c>
      <c r="BF196" s="103">
        <f>IF(N196="snížená",J196,0)</f>
        <v>0</v>
      </c>
      <c r="BG196" s="103">
        <f>IF(N196="zákl. přenesená",J196,0)</f>
        <v>0</v>
      </c>
      <c r="BH196" s="103">
        <f>IF(N196="sníž. přenesená",J196,0)</f>
        <v>0</v>
      </c>
      <c r="BI196" s="103">
        <f>IF(N196="nulová",J196,0)</f>
        <v>0</v>
      </c>
      <c r="BJ196" s="1" t="s">
        <v>104</v>
      </c>
      <c r="BK196" s="103">
        <f>ROUND(I196*H196,2)</f>
        <v>0</v>
      </c>
      <c r="BL196" s="1" t="s">
        <v>112</v>
      </c>
      <c r="BM196" s="102" t="s">
        <v>256</v>
      </c>
    </row>
    <row r="197" spans="3:65" s="104" customFormat="1" ht="11.25" x14ac:dyDescent="0.2">
      <c r="D197" s="105" t="s">
        <v>119</v>
      </c>
      <c r="E197" s="106" t="s">
        <v>3</v>
      </c>
      <c r="F197" s="107" t="s">
        <v>257</v>
      </c>
      <c r="H197" s="108">
        <v>6.3810000000000002</v>
      </c>
      <c r="M197" s="110"/>
      <c r="T197" s="111"/>
      <c r="AT197" s="106" t="s">
        <v>119</v>
      </c>
      <c r="AU197" s="106" t="s">
        <v>5</v>
      </c>
      <c r="AV197" s="104" t="s">
        <v>5</v>
      </c>
      <c r="AW197" s="104" t="s">
        <v>121</v>
      </c>
      <c r="AX197" s="104" t="s">
        <v>105</v>
      </c>
      <c r="AY197" s="106" t="s">
        <v>106</v>
      </c>
    </row>
    <row r="198" spans="3:65" s="112" customFormat="1" ht="11.25" x14ac:dyDescent="0.2">
      <c r="D198" s="105" t="s">
        <v>119</v>
      </c>
      <c r="E198" s="113" t="s">
        <v>3</v>
      </c>
      <c r="F198" s="114" t="s">
        <v>133</v>
      </c>
      <c r="H198" s="115">
        <v>6.3810000000000002</v>
      </c>
      <c r="M198" s="117"/>
      <c r="T198" s="118"/>
      <c r="AT198" s="113" t="s">
        <v>119</v>
      </c>
      <c r="AU198" s="113" t="s">
        <v>5</v>
      </c>
      <c r="AV198" s="112" t="s">
        <v>112</v>
      </c>
      <c r="AW198" s="112" t="s">
        <v>121</v>
      </c>
      <c r="AX198" s="112" t="s">
        <v>104</v>
      </c>
      <c r="AY198" s="113" t="s">
        <v>106</v>
      </c>
    </row>
    <row r="199" spans="3:65" s="10" customFormat="1" ht="21.75" customHeight="1" x14ac:dyDescent="0.2">
      <c r="C199" s="91">
        <v>27</v>
      </c>
      <c r="D199" s="91" t="s">
        <v>108</v>
      </c>
      <c r="E199" s="92" t="s">
        <v>259</v>
      </c>
      <c r="F199" s="93" t="s">
        <v>260</v>
      </c>
      <c r="G199" s="94" t="s">
        <v>165</v>
      </c>
      <c r="H199" s="95">
        <v>0.45500000000000002</v>
      </c>
      <c r="I199" s="20"/>
      <c r="J199" s="96">
        <f>ROUND(I199*H199,2)</f>
        <v>0</v>
      </c>
      <c r="K199" s="135"/>
      <c r="M199" s="98" t="s">
        <v>3</v>
      </c>
      <c r="N199" s="99" t="s">
        <v>54</v>
      </c>
      <c r="P199" s="100">
        <f>O199*H199</f>
        <v>0</v>
      </c>
      <c r="Q199" s="100">
        <v>0</v>
      </c>
      <c r="R199" s="100">
        <f>Q199*H199</f>
        <v>0</v>
      </c>
      <c r="S199" s="100">
        <v>0</v>
      </c>
      <c r="T199" s="101">
        <f>S199*H199</f>
        <v>0</v>
      </c>
      <c r="AR199" s="102" t="s">
        <v>112</v>
      </c>
      <c r="AT199" s="102" t="s">
        <v>108</v>
      </c>
      <c r="AU199" s="102" t="s">
        <v>5</v>
      </c>
      <c r="AY199" s="1" t="s">
        <v>106</v>
      </c>
      <c r="BE199" s="103">
        <f>IF(N199="základní",J199,0)</f>
        <v>0</v>
      </c>
      <c r="BF199" s="103">
        <f>IF(N199="snížená",J199,0)</f>
        <v>0</v>
      </c>
      <c r="BG199" s="103">
        <f>IF(N199="zákl. přenesená",J199,0)</f>
        <v>0</v>
      </c>
      <c r="BH199" s="103">
        <f>IF(N199="sníž. přenesená",J199,0)</f>
        <v>0</v>
      </c>
      <c r="BI199" s="103">
        <f>IF(N199="nulová",J199,0)</f>
        <v>0</v>
      </c>
      <c r="BJ199" s="1" t="s">
        <v>104</v>
      </c>
      <c r="BK199" s="103">
        <f>ROUND(I199*H199,2)</f>
        <v>0</v>
      </c>
      <c r="BL199" s="1" t="s">
        <v>112</v>
      </c>
      <c r="BM199" s="102" t="s">
        <v>261</v>
      </c>
    </row>
    <row r="200" spans="3:65" s="104" customFormat="1" ht="11.25" x14ac:dyDescent="0.2">
      <c r="D200" s="105" t="s">
        <v>119</v>
      </c>
      <c r="E200" s="106" t="s">
        <v>3</v>
      </c>
      <c r="F200" s="107" t="s">
        <v>262</v>
      </c>
      <c r="H200" s="108">
        <v>0.45500000000000002</v>
      </c>
      <c r="M200" s="110"/>
      <c r="T200" s="111"/>
      <c r="AT200" s="106" t="s">
        <v>119</v>
      </c>
      <c r="AU200" s="106" t="s">
        <v>5</v>
      </c>
      <c r="AV200" s="104" t="s">
        <v>5</v>
      </c>
      <c r="AW200" s="104" t="s">
        <v>121</v>
      </c>
      <c r="AX200" s="104" t="s">
        <v>105</v>
      </c>
      <c r="AY200" s="106" t="s">
        <v>106</v>
      </c>
    </row>
    <row r="201" spans="3:65" s="112" customFormat="1" ht="11.25" x14ac:dyDescent="0.2">
      <c r="D201" s="105" t="s">
        <v>119</v>
      </c>
      <c r="E201" s="113" t="s">
        <v>3</v>
      </c>
      <c r="F201" s="114" t="s">
        <v>133</v>
      </c>
      <c r="H201" s="115">
        <v>0.45500000000000002</v>
      </c>
      <c r="M201" s="117"/>
      <c r="T201" s="118"/>
      <c r="AT201" s="113" t="s">
        <v>119</v>
      </c>
      <c r="AU201" s="113" t="s">
        <v>5</v>
      </c>
      <c r="AV201" s="112" t="s">
        <v>112</v>
      </c>
      <c r="AW201" s="112" t="s">
        <v>121</v>
      </c>
      <c r="AX201" s="112" t="s">
        <v>104</v>
      </c>
      <c r="AY201" s="113" t="s">
        <v>106</v>
      </c>
    </row>
    <row r="202" spans="3:65" s="79" customFormat="1" ht="22.9" customHeight="1" x14ac:dyDescent="0.2">
      <c r="D202" s="80" t="s">
        <v>101</v>
      </c>
      <c r="E202" s="89" t="s">
        <v>112</v>
      </c>
      <c r="F202" s="89" t="s">
        <v>263</v>
      </c>
      <c r="J202" s="90">
        <f>BK202</f>
        <v>0</v>
      </c>
      <c r="M202" s="84"/>
      <c r="P202" s="85">
        <f>SUM(P203:P220)</f>
        <v>0</v>
      </c>
      <c r="R202" s="85">
        <f>SUM(R203:R220)</f>
        <v>8.9575812999999993</v>
      </c>
      <c r="T202" s="86">
        <f>SUM(T203:T220)</f>
        <v>6.7109400000000008</v>
      </c>
      <c r="W202" s="138"/>
      <c r="AR202" s="80" t="s">
        <v>104</v>
      </c>
      <c r="AT202" s="87" t="s">
        <v>101</v>
      </c>
      <c r="AU202" s="87" t="s">
        <v>104</v>
      </c>
      <c r="AY202" s="80" t="s">
        <v>106</v>
      </c>
      <c r="BK202" s="88">
        <f>SUM(BK203:BK220)</f>
        <v>0</v>
      </c>
    </row>
    <row r="203" spans="3:65" s="10" customFormat="1" ht="21.75" customHeight="1" x14ac:dyDescent="0.2">
      <c r="C203" s="91">
        <v>28</v>
      </c>
      <c r="D203" s="91" t="s">
        <v>108</v>
      </c>
      <c r="E203" s="92" t="s">
        <v>265</v>
      </c>
      <c r="F203" s="93" t="s">
        <v>266</v>
      </c>
      <c r="G203" s="94" t="s">
        <v>111</v>
      </c>
      <c r="H203" s="95">
        <v>8.4</v>
      </c>
      <c r="I203" s="20"/>
      <c r="J203" s="96">
        <f>ROUND(I203*H203,2)</f>
        <v>0</v>
      </c>
      <c r="K203" s="135"/>
      <c r="M203" s="98" t="s">
        <v>3</v>
      </c>
      <c r="N203" s="99" t="s">
        <v>54</v>
      </c>
      <c r="P203" s="100">
        <f>O203*H203</f>
        <v>0</v>
      </c>
      <c r="Q203" s="100">
        <v>2.1800000000000001E-3</v>
      </c>
      <c r="R203" s="100">
        <f>Q203*H203</f>
        <v>1.8312000000000002E-2</v>
      </c>
      <c r="S203" s="100">
        <v>0</v>
      </c>
      <c r="T203" s="101">
        <f>S203*H203</f>
        <v>0</v>
      </c>
      <c r="AR203" s="102" t="s">
        <v>112</v>
      </c>
      <c r="AT203" s="102" t="s">
        <v>108</v>
      </c>
      <c r="AU203" s="102" t="s">
        <v>5</v>
      </c>
      <c r="AY203" s="1" t="s">
        <v>106</v>
      </c>
      <c r="BE203" s="103">
        <f>IF(N203="základní",J203,0)</f>
        <v>0</v>
      </c>
      <c r="BF203" s="103">
        <f>IF(N203="snížená",J203,0)</f>
        <v>0</v>
      </c>
      <c r="BG203" s="103">
        <f>IF(N203="zákl. přenesená",J203,0)</f>
        <v>0</v>
      </c>
      <c r="BH203" s="103">
        <f>IF(N203="sníž. přenesená",J203,0)</f>
        <v>0</v>
      </c>
      <c r="BI203" s="103">
        <f>IF(N203="nulová",J203,0)</f>
        <v>0</v>
      </c>
      <c r="BJ203" s="1" t="s">
        <v>104</v>
      </c>
      <c r="BK203" s="103">
        <f>ROUND(I203*H203,2)</f>
        <v>0</v>
      </c>
      <c r="BL203" s="1" t="s">
        <v>112</v>
      </c>
      <c r="BM203" s="102" t="s">
        <v>267</v>
      </c>
    </row>
    <row r="204" spans="3:65" s="10" customFormat="1" ht="19.5" x14ac:dyDescent="0.2">
      <c r="D204" s="105" t="s">
        <v>160</v>
      </c>
      <c r="F204" s="129" t="s">
        <v>268</v>
      </c>
      <c r="M204" s="130"/>
      <c r="T204" s="131"/>
      <c r="AT204" s="1" t="s">
        <v>160</v>
      </c>
      <c r="AU204" s="1" t="s">
        <v>5</v>
      </c>
    </row>
    <row r="205" spans="3:65" s="104" customFormat="1" ht="11.25" x14ac:dyDescent="0.2">
      <c r="D205" s="105" t="s">
        <v>119</v>
      </c>
      <c r="E205" s="106" t="s">
        <v>3</v>
      </c>
      <c r="F205" s="107" t="s">
        <v>269</v>
      </c>
      <c r="H205" s="108">
        <v>8.4</v>
      </c>
      <c r="M205" s="110"/>
      <c r="T205" s="111"/>
      <c r="AT205" s="106" t="s">
        <v>119</v>
      </c>
      <c r="AU205" s="106" t="s">
        <v>5</v>
      </c>
      <c r="AV205" s="104" t="s">
        <v>5</v>
      </c>
      <c r="AW205" s="104" t="s">
        <v>121</v>
      </c>
      <c r="AX205" s="104" t="s">
        <v>104</v>
      </c>
      <c r="AY205" s="106" t="s">
        <v>106</v>
      </c>
    </row>
    <row r="206" spans="3:65" s="10" customFormat="1" ht="16.5" customHeight="1" x14ac:dyDescent="0.2">
      <c r="C206" s="119">
        <v>29</v>
      </c>
      <c r="D206" s="119" t="s">
        <v>180</v>
      </c>
      <c r="E206" s="120" t="s">
        <v>270</v>
      </c>
      <c r="F206" s="121" t="s">
        <v>271</v>
      </c>
      <c r="G206" s="122" t="s">
        <v>111</v>
      </c>
      <c r="H206" s="123">
        <v>10.08</v>
      </c>
      <c r="I206" s="21"/>
      <c r="J206" s="124">
        <f>ROUND(I206*H206,2)</f>
        <v>0</v>
      </c>
      <c r="K206" s="136"/>
      <c r="L206" s="137"/>
      <c r="M206" s="127" t="s">
        <v>3</v>
      </c>
      <c r="N206" s="128" t="s">
        <v>54</v>
      </c>
      <c r="P206" s="100">
        <f>O206*H206</f>
        <v>0</v>
      </c>
      <c r="Q206" s="100">
        <v>1.46E-2</v>
      </c>
      <c r="R206" s="100">
        <f>Q206*H206</f>
        <v>0.14716799999999999</v>
      </c>
      <c r="S206" s="100">
        <v>0</v>
      </c>
      <c r="T206" s="101">
        <f>S206*H206</f>
        <v>0</v>
      </c>
      <c r="AR206" s="102" t="s">
        <v>138</v>
      </c>
      <c r="AT206" s="102" t="s">
        <v>180</v>
      </c>
      <c r="AU206" s="102" t="s">
        <v>5</v>
      </c>
      <c r="AY206" s="1" t="s">
        <v>106</v>
      </c>
      <c r="BE206" s="103">
        <f>IF(N206="základní",J206,0)</f>
        <v>0</v>
      </c>
      <c r="BF206" s="103">
        <f>IF(N206="snížená",J206,0)</f>
        <v>0</v>
      </c>
      <c r="BG206" s="103">
        <f>IF(N206="zákl. přenesená",J206,0)</f>
        <v>0</v>
      </c>
      <c r="BH206" s="103">
        <f>IF(N206="sníž. přenesená",J206,0)</f>
        <v>0</v>
      </c>
      <c r="BI206" s="103">
        <f>IF(N206="nulová",J206,0)</f>
        <v>0</v>
      </c>
      <c r="BJ206" s="1" t="s">
        <v>104</v>
      </c>
      <c r="BK206" s="103">
        <f>ROUND(I206*H206,2)</f>
        <v>0</v>
      </c>
      <c r="BL206" s="1" t="s">
        <v>112</v>
      </c>
      <c r="BM206" s="102" t="s">
        <v>272</v>
      </c>
    </row>
    <row r="207" spans="3:65" s="10" customFormat="1" ht="29.25" x14ac:dyDescent="0.2">
      <c r="D207" s="105" t="s">
        <v>160</v>
      </c>
      <c r="F207" s="129" t="s">
        <v>273</v>
      </c>
      <c r="M207" s="130"/>
      <c r="T207" s="131"/>
      <c r="AT207" s="1" t="s">
        <v>160</v>
      </c>
      <c r="AU207" s="1" t="s">
        <v>5</v>
      </c>
    </row>
    <row r="208" spans="3:65" s="104" customFormat="1" ht="11.25" x14ac:dyDescent="0.2">
      <c r="D208" s="105" t="s">
        <v>119</v>
      </c>
      <c r="E208" s="106" t="s">
        <v>3</v>
      </c>
      <c r="F208" s="107" t="s">
        <v>274</v>
      </c>
      <c r="H208" s="108">
        <v>10.08</v>
      </c>
      <c r="M208" s="110"/>
      <c r="T208" s="111"/>
      <c r="AT208" s="106" t="s">
        <v>119</v>
      </c>
      <c r="AU208" s="106" t="s">
        <v>5</v>
      </c>
      <c r="AV208" s="104" t="s">
        <v>5</v>
      </c>
      <c r="AW208" s="104" t="s">
        <v>121</v>
      </c>
      <c r="AX208" s="104" t="s">
        <v>104</v>
      </c>
      <c r="AY208" s="106" t="s">
        <v>106</v>
      </c>
    </row>
    <row r="209" spans="3:65" s="10" customFormat="1" ht="21.75" customHeight="1" x14ac:dyDescent="0.2">
      <c r="C209" s="91">
        <v>30</v>
      </c>
      <c r="D209" s="91" t="s">
        <v>108</v>
      </c>
      <c r="E209" s="92" t="s">
        <v>276</v>
      </c>
      <c r="F209" s="93" t="s">
        <v>277</v>
      </c>
      <c r="G209" s="94" t="s">
        <v>114</v>
      </c>
      <c r="H209" s="95">
        <v>4</v>
      </c>
      <c r="I209" s="20"/>
      <c r="J209" s="96">
        <f>ROUND(I209*H209,2)</f>
        <v>0</v>
      </c>
      <c r="K209" s="135"/>
      <c r="M209" s="98" t="s">
        <v>3</v>
      </c>
      <c r="N209" s="99" t="s">
        <v>54</v>
      </c>
      <c r="P209" s="100">
        <f>O209*H209</f>
        <v>0</v>
      </c>
      <c r="Q209" s="100">
        <v>2.0600000000000002E-3</v>
      </c>
      <c r="R209" s="100">
        <f>Q209*H209</f>
        <v>8.2400000000000008E-3</v>
      </c>
      <c r="S209" s="100">
        <v>0</v>
      </c>
      <c r="T209" s="101">
        <f>S209*H209</f>
        <v>0</v>
      </c>
      <c r="AR209" s="102" t="s">
        <v>112</v>
      </c>
      <c r="AT209" s="102" t="s">
        <v>108</v>
      </c>
      <c r="AU209" s="102" t="s">
        <v>5</v>
      </c>
      <c r="AY209" s="1" t="s">
        <v>106</v>
      </c>
      <c r="BE209" s="103">
        <f>IF(N209="základní",J209,0)</f>
        <v>0</v>
      </c>
      <c r="BF209" s="103">
        <f>IF(N209="snížená",J209,0)</f>
        <v>0</v>
      </c>
      <c r="BG209" s="103">
        <f>IF(N209="zákl. přenesená",J209,0)</f>
        <v>0</v>
      </c>
      <c r="BH209" s="103">
        <f>IF(N209="sníž. přenesená",J209,0)</f>
        <v>0</v>
      </c>
      <c r="BI209" s="103">
        <f>IF(N209="nulová",J209,0)</f>
        <v>0</v>
      </c>
      <c r="BJ209" s="1" t="s">
        <v>104</v>
      </c>
      <c r="BK209" s="103">
        <f>ROUND(I209*H209,2)</f>
        <v>0</v>
      </c>
      <c r="BL209" s="1" t="s">
        <v>112</v>
      </c>
      <c r="BM209" s="102" t="s">
        <v>278</v>
      </c>
    </row>
    <row r="210" spans="3:65" s="10" customFormat="1" ht="19.5" x14ac:dyDescent="0.2">
      <c r="D210" s="105" t="s">
        <v>160</v>
      </c>
      <c r="F210" s="129" t="s">
        <v>279</v>
      </c>
      <c r="M210" s="130"/>
      <c r="T210" s="131"/>
      <c r="AT210" s="1" t="s">
        <v>160</v>
      </c>
      <c r="AU210" s="1" t="s">
        <v>5</v>
      </c>
    </row>
    <row r="211" spans="3:65" s="10" customFormat="1" ht="21.75" customHeight="1" x14ac:dyDescent="0.2">
      <c r="C211" s="91">
        <v>31</v>
      </c>
      <c r="D211" s="91" t="s">
        <v>108</v>
      </c>
      <c r="E211" s="92" t="s">
        <v>281</v>
      </c>
      <c r="F211" s="93" t="s">
        <v>282</v>
      </c>
      <c r="G211" s="94" t="s">
        <v>165</v>
      </c>
      <c r="H211" s="95">
        <v>2.3260000000000001</v>
      </c>
      <c r="I211" s="20"/>
      <c r="J211" s="96">
        <f>ROUND(I211*H211,2)</f>
        <v>0</v>
      </c>
      <c r="K211" s="135"/>
      <c r="M211" s="98" t="s">
        <v>3</v>
      </c>
      <c r="N211" s="99" t="s">
        <v>54</v>
      </c>
      <c r="P211" s="100">
        <f>O211*H211</f>
        <v>0</v>
      </c>
      <c r="Q211" s="100">
        <v>4.4999999999999998E-2</v>
      </c>
      <c r="R211" s="100">
        <f>Q211*H211</f>
        <v>0.10467</v>
      </c>
      <c r="S211" s="100">
        <v>0</v>
      </c>
      <c r="T211" s="101">
        <f>S211*H211</f>
        <v>0</v>
      </c>
      <c r="AR211" s="102" t="s">
        <v>112</v>
      </c>
      <c r="AT211" s="102" t="s">
        <v>108</v>
      </c>
      <c r="AU211" s="102" t="s">
        <v>5</v>
      </c>
      <c r="AY211" s="1" t="s">
        <v>106</v>
      </c>
      <c r="BE211" s="103">
        <f>IF(N211="základní",J211,0)</f>
        <v>0</v>
      </c>
      <c r="BF211" s="103">
        <f>IF(N211="snížená",J211,0)</f>
        <v>0</v>
      </c>
      <c r="BG211" s="103">
        <f>IF(N211="zákl. přenesená",J211,0)</f>
        <v>0</v>
      </c>
      <c r="BH211" s="103">
        <f>IF(N211="sníž. přenesená",J211,0)</f>
        <v>0</v>
      </c>
      <c r="BI211" s="103">
        <f>IF(N211="nulová",J211,0)</f>
        <v>0</v>
      </c>
      <c r="BJ211" s="1" t="s">
        <v>104</v>
      </c>
      <c r="BK211" s="103">
        <f>ROUND(I211*H211,2)</f>
        <v>0</v>
      </c>
      <c r="BL211" s="1" t="s">
        <v>112</v>
      </c>
      <c r="BM211" s="102" t="s">
        <v>283</v>
      </c>
    </row>
    <row r="212" spans="3:65" s="104" customFormat="1" ht="11.25" x14ac:dyDescent="0.2">
      <c r="D212" s="105" t="s">
        <v>119</v>
      </c>
      <c r="E212" s="106" t="s">
        <v>3</v>
      </c>
      <c r="F212" s="107" t="s">
        <v>284</v>
      </c>
      <c r="H212" s="108">
        <v>2.3260000000000001</v>
      </c>
      <c r="M212" s="110"/>
      <c r="T212" s="111"/>
      <c r="AT212" s="106" t="s">
        <v>119</v>
      </c>
      <c r="AU212" s="106" t="s">
        <v>5</v>
      </c>
      <c r="AV212" s="104" t="s">
        <v>5</v>
      </c>
      <c r="AW212" s="104" t="s">
        <v>121</v>
      </c>
      <c r="AX212" s="104" t="s">
        <v>104</v>
      </c>
      <c r="AY212" s="106" t="s">
        <v>106</v>
      </c>
    </row>
    <row r="213" spans="3:65" s="10" customFormat="1" ht="21.75" customHeight="1" x14ac:dyDescent="0.2">
      <c r="C213" s="91">
        <v>32</v>
      </c>
      <c r="D213" s="91" t="s">
        <v>108</v>
      </c>
      <c r="E213" s="92" t="s">
        <v>286</v>
      </c>
      <c r="F213" s="93" t="s">
        <v>287</v>
      </c>
      <c r="G213" s="94" t="s">
        <v>203</v>
      </c>
      <c r="H213" s="95">
        <v>2326</v>
      </c>
      <c r="I213" s="20"/>
      <c r="J213" s="96">
        <f>ROUND(I213*H213,2)</f>
        <v>0</v>
      </c>
      <c r="K213" s="135"/>
      <c r="M213" s="98" t="s">
        <v>3</v>
      </c>
      <c r="N213" s="99" t="s">
        <v>54</v>
      </c>
      <c r="P213" s="100">
        <f>O213*H213</f>
        <v>0</v>
      </c>
      <c r="Q213" s="100">
        <v>0</v>
      </c>
      <c r="R213" s="100">
        <f>Q213*H213</f>
        <v>0</v>
      </c>
      <c r="S213" s="100">
        <v>0</v>
      </c>
      <c r="T213" s="101">
        <f>S213*H213</f>
        <v>0</v>
      </c>
      <c r="AR213" s="102" t="s">
        <v>112</v>
      </c>
      <c r="AT213" s="102" t="s">
        <v>108</v>
      </c>
      <c r="AU213" s="102" t="s">
        <v>5</v>
      </c>
      <c r="AY213" s="1" t="s">
        <v>106</v>
      </c>
      <c r="BE213" s="103">
        <f>IF(N213="základní",J213,0)</f>
        <v>0</v>
      </c>
      <c r="BF213" s="103">
        <f>IF(N213="snížená",J213,0)</f>
        <v>0</v>
      </c>
      <c r="BG213" s="103">
        <f>IF(N213="zákl. přenesená",J213,0)</f>
        <v>0</v>
      </c>
      <c r="BH213" s="103">
        <f>IF(N213="sníž. přenesená",J213,0)</f>
        <v>0</v>
      </c>
      <c r="BI213" s="103">
        <f>IF(N213="nulová",J213,0)</f>
        <v>0</v>
      </c>
      <c r="BJ213" s="1" t="s">
        <v>104</v>
      </c>
      <c r="BK213" s="103">
        <f>ROUND(I213*H213,2)</f>
        <v>0</v>
      </c>
      <c r="BL213" s="1" t="s">
        <v>112</v>
      </c>
      <c r="BM213" s="102" t="s">
        <v>288</v>
      </c>
    </row>
    <row r="214" spans="3:65" s="10" customFormat="1" ht="19.5" x14ac:dyDescent="0.2">
      <c r="D214" s="105" t="s">
        <v>160</v>
      </c>
      <c r="F214" s="129" t="s">
        <v>289</v>
      </c>
      <c r="M214" s="130"/>
      <c r="T214" s="131"/>
      <c r="AT214" s="1" t="s">
        <v>160</v>
      </c>
      <c r="AU214" s="1" t="s">
        <v>5</v>
      </c>
    </row>
    <row r="215" spans="3:65" s="104" customFormat="1" ht="11.25" x14ac:dyDescent="0.2">
      <c r="D215" s="105" t="s">
        <v>119</v>
      </c>
      <c r="E215" s="106" t="s">
        <v>3</v>
      </c>
      <c r="F215" s="107" t="s">
        <v>290</v>
      </c>
      <c r="H215" s="108">
        <v>2326</v>
      </c>
      <c r="M215" s="110"/>
      <c r="T215" s="111"/>
      <c r="AT215" s="106" t="s">
        <v>119</v>
      </c>
      <c r="AU215" s="106" t="s">
        <v>5</v>
      </c>
      <c r="AV215" s="104" t="s">
        <v>5</v>
      </c>
      <c r="AW215" s="104" t="s">
        <v>121</v>
      </c>
      <c r="AX215" s="104" t="s">
        <v>104</v>
      </c>
      <c r="AY215" s="106" t="s">
        <v>106</v>
      </c>
    </row>
    <row r="216" spans="3:65" s="10" customFormat="1" ht="16.5" customHeight="1" x14ac:dyDescent="0.2">
      <c r="C216" s="119">
        <v>33</v>
      </c>
      <c r="D216" s="119" t="s">
        <v>180</v>
      </c>
      <c r="E216" s="120" t="s">
        <v>292</v>
      </c>
      <c r="F216" s="121" t="s">
        <v>293</v>
      </c>
      <c r="G216" s="122" t="s">
        <v>165</v>
      </c>
      <c r="H216" s="123">
        <v>2.3260000000000001</v>
      </c>
      <c r="I216" s="21"/>
      <c r="J216" s="124">
        <f>ROUND(I216*H216,2)</f>
        <v>0</v>
      </c>
      <c r="K216" s="136"/>
      <c r="L216" s="137"/>
      <c r="M216" s="127" t="s">
        <v>3</v>
      </c>
      <c r="N216" s="128" t="s">
        <v>54</v>
      </c>
      <c r="P216" s="100">
        <f>O216*H216</f>
        <v>0</v>
      </c>
      <c r="Q216" s="100">
        <v>1</v>
      </c>
      <c r="R216" s="100">
        <f>Q216*H216</f>
        <v>2.3260000000000001</v>
      </c>
      <c r="S216" s="100">
        <v>0</v>
      </c>
      <c r="T216" s="101">
        <f>S216*H216</f>
        <v>0</v>
      </c>
      <c r="AR216" s="102" t="s">
        <v>138</v>
      </c>
      <c r="AT216" s="102" t="s">
        <v>180</v>
      </c>
      <c r="AU216" s="102" t="s">
        <v>5</v>
      </c>
      <c r="AY216" s="1" t="s">
        <v>106</v>
      </c>
      <c r="BE216" s="103">
        <f>IF(N216="základní",J216,0)</f>
        <v>0</v>
      </c>
      <c r="BF216" s="103">
        <f>IF(N216="snížená",J216,0)</f>
        <v>0</v>
      </c>
      <c r="BG216" s="103">
        <f>IF(N216="zákl. přenesená",J216,0)</f>
        <v>0</v>
      </c>
      <c r="BH216" s="103">
        <f>IF(N216="sníž. přenesená",J216,0)</f>
        <v>0</v>
      </c>
      <c r="BI216" s="103">
        <f>IF(N216="nulová",J216,0)</f>
        <v>0</v>
      </c>
      <c r="BJ216" s="1" t="s">
        <v>104</v>
      </c>
      <c r="BK216" s="103">
        <f>ROUND(I216*H216,2)</f>
        <v>0</v>
      </c>
      <c r="BL216" s="1" t="s">
        <v>112</v>
      </c>
      <c r="BM216" s="102" t="s">
        <v>294</v>
      </c>
    </row>
    <row r="217" spans="3:65" s="10" customFormat="1" ht="29.25" x14ac:dyDescent="0.2">
      <c r="D217" s="105" t="s">
        <v>160</v>
      </c>
      <c r="F217" s="129" t="s">
        <v>295</v>
      </c>
      <c r="M217" s="130"/>
      <c r="T217" s="131"/>
      <c r="AT217" s="1" t="s">
        <v>160</v>
      </c>
      <c r="AU217" s="1" t="s">
        <v>5</v>
      </c>
    </row>
    <row r="218" spans="3:65" s="10" customFormat="1" ht="33" customHeight="1" x14ac:dyDescent="0.2">
      <c r="C218" s="91">
        <v>34</v>
      </c>
      <c r="D218" s="91" t="s">
        <v>108</v>
      </c>
      <c r="E218" s="92" t="s">
        <v>297</v>
      </c>
      <c r="F218" s="93" t="s">
        <v>298</v>
      </c>
      <c r="G218" s="94" t="s">
        <v>111</v>
      </c>
      <c r="H218" s="95">
        <v>48.63</v>
      </c>
      <c r="I218" s="20"/>
      <c r="J218" s="96">
        <f>ROUND(I218*H218,2)</f>
        <v>0</v>
      </c>
      <c r="K218" s="135"/>
      <c r="M218" s="98" t="s">
        <v>3</v>
      </c>
      <c r="N218" s="99" t="s">
        <v>54</v>
      </c>
      <c r="P218" s="100">
        <f>O218*H218</f>
        <v>0</v>
      </c>
      <c r="Q218" s="100">
        <v>0.13050999999999999</v>
      </c>
      <c r="R218" s="100">
        <f>Q218*H218</f>
        <v>6.3467012999999994</v>
      </c>
      <c r="S218" s="100">
        <v>0.13800000000000001</v>
      </c>
      <c r="T218" s="101">
        <f>S218*H218</f>
        <v>6.7109400000000008</v>
      </c>
      <c r="AR218" s="102" t="s">
        <v>112</v>
      </c>
      <c r="AT218" s="102" t="s">
        <v>108</v>
      </c>
      <c r="AU218" s="102" t="s">
        <v>5</v>
      </c>
      <c r="AY218" s="1" t="s">
        <v>106</v>
      </c>
      <c r="BE218" s="103">
        <f>IF(N218="základní",J218,0)</f>
        <v>0</v>
      </c>
      <c r="BF218" s="103">
        <f>IF(N218="snížená",J218,0)</f>
        <v>0</v>
      </c>
      <c r="BG218" s="103">
        <f>IF(N218="zákl. přenesená",J218,0)</f>
        <v>0</v>
      </c>
      <c r="BH218" s="103">
        <f>IF(N218="sníž. přenesená",J218,0)</f>
        <v>0</v>
      </c>
      <c r="BI218" s="103">
        <f>IF(N218="nulová",J218,0)</f>
        <v>0</v>
      </c>
      <c r="BJ218" s="1" t="s">
        <v>104</v>
      </c>
      <c r="BK218" s="103">
        <f>ROUND(I218*H218,2)</f>
        <v>0</v>
      </c>
      <c r="BL218" s="1" t="s">
        <v>112</v>
      </c>
      <c r="BM218" s="102" t="s">
        <v>299</v>
      </c>
    </row>
    <row r="219" spans="3:65" s="104" customFormat="1" ht="11.25" x14ac:dyDescent="0.2">
      <c r="D219" s="105" t="s">
        <v>119</v>
      </c>
      <c r="E219" s="106" t="s">
        <v>3</v>
      </c>
      <c r="F219" s="107" t="s">
        <v>300</v>
      </c>
      <c r="H219" s="108">
        <v>48.63</v>
      </c>
      <c r="M219" s="110"/>
      <c r="T219" s="111"/>
      <c r="AT219" s="106" t="s">
        <v>119</v>
      </c>
      <c r="AU219" s="106" t="s">
        <v>5</v>
      </c>
      <c r="AV219" s="104" t="s">
        <v>5</v>
      </c>
      <c r="AW219" s="104" t="s">
        <v>121</v>
      </c>
      <c r="AX219" s="104" t="s">
        <v>104</v>
      </c>
      <c r="AY219" s="106" t="s">
        <v>106</v>
      </c>
    </row>
    <row r="220" spans="3:65" s="10" customFormat="1" ht="21.75" customHeight="1" x14ac:dyDescent="0.2">
      <c r="C220" s="91">
        <v>35</v>
      </c>
      <c r="D220" s="91" t="s">
        <v>108</v>
      </c>
      <c r="E220" s="92" t="s">
        <v>302</v>
      </c>
      <c r="F220" s="93" t="s">
        <v>303</v>
      </c>
      <c r="G220" s="94" t="s">
        <v>114</v>
      </c>
      <c r="H220" s="95">
        <v>1</v>
      </c>
      <c r="I220" s="20"/>
      <c r="J220" s="96">
        <f>ROUND(I220*H220,2)</f>
        <v>0</v>
      </c>
      <c r="K220" s="135"/>
      <c r="M220" s="98" t="s">
        <v>3</v>
      </c>
      <c r="N220" s="99" t="s">
        <v>54</v>
      </c>
      <c r="P220" s="100">
        <f>O220*H220</f>
        <v>0</v>
      </c>
      <c r="Q220" s="100">
        <v>6.4900000000000001E-3</v>
      </c>
      <c r="R220" s="100">
        <f>Q220*H220</f>
        <v>6.4900000000000001E-3</v>
      </c>
      <c r="S220" s="100">
        <v>0</v>
      </c>
      <c r="T220" s="101">
        <f>S220*H220</f>
        <v>0</v>
      </c>
      <c r="AR220" s="102" t="s">
        <v>112</v>
      </c>
      <c r="AT220" s="102" t="s">
        <v>108</v>
      </c>
      <c r="AU220" s="102" t="s">
        <v>5</v>
      </c>
      <c r="AY220" s="1" t="s">
        <v>106</v>
      </c>
      <c r="BE220" s="103">
        <f>IF(N220="základní",J220,0)</f>
        <v>0</v>
      </c>
      <c r="BF220" s="103">
        <f>IF(N220="snížená",J220,0)</f>
        <v>0</v>
      </c>
      <c r="BG220" s="103">
        <f>IF(N220="zákl. přenesená",J220,0)</f>
        <v>0</v>
      </c>
      <c r="BH220" s="103">
        <f>IF(N220="sníž. přenesená",J220,0)</f>
        <v>0</v>
      </c>
      <c r="BI220" s="103">
        <f>IF(N220="nulová",J220,0)</f>
        <v>0</v>
      </c>
      <c r="BJ220" s="1" t="s">
        <v>104</v>
      </c>
      <c r="BK220" s="103">
        <f>ROUND(I220*H220,2)</f>
        <v>0</v>
      </c>
      <c r="BL220" s="1" t="s">
        <v>112</v>
      </c>
      <c r="BM220" s="102" t="s">
        <v>304</v>
      </c>
    </row>
    <row r="221" spans="3:65" s="79" customFormat="1" ht="22.9" customHeight="1" x14ac:dyDescent="0.2">
      <c r="D221" s="80" t="s">
        <v>101</v>
      </c>
      <c r="E221" s="89" t="s">
        <v>122</v>
      </c>
      <c r="F221" s="89" t="s">
        <v>305</v>
      </c>
      <c r="J221" s="90">
        <f>BK221</f>
        <v>0</v>
      </c>
      <c r="M221" s="84"/>
      <c r="P221" s="85">
        <f>SUM(P222:P232)</f>
        <v>0</v>
      </c>
      <c r="R221" s="85">
        <f>SUM(R222:R232)</f>
        <v>5.4384000000000006</v>
      </c>
      <c r="T221" s="86">
        <f>SUM(T222:T232)</f>
        <v>0</v>
      </c>
      <c r="W221" s="138"/>
      <c r="AR221" s="80" t="s">
        <v>104</v>
      </c>
      <c r="AT221" s="87" t="s">
        <v>101</v>
      </c>
      <c r="AU221" s="87" t="s">
        <v>104</v>
      </c>
      <c r="AY221" s="80" t="s">
        <v>106</v>
      </c>
      <c r="BK221" s="88">
        <f>SUM(BK222:BK232)</f>
        <v>0</v>
      </c>
    </row>
    <row r="222" spans="3:65" s="10" customFormat="1" ht="16.5" customHeight="1" x14ac:dyDescent="0.2">
      <c r="C222" s="91">
        <v>36</v>
      </c>
      <c r="D222" s="91" t="s">
        <v>108</v>
      </c>
      <c r="E222" s="92" t="s">
        <v>307</v>
      </c>
      <c r="F222" s="93" t="s">
        <v>308</v>
      </c>
      <c r="G222" s="94" t="s">
        <v>111</v>
      </c>
      <c r="H222" s="95">
        <v>10.215</v>
      </c>
      <c r="I222" s="20"/>
      <c r="J222" s="96">
        <f>ROUND(I222*H222,2)</f>
        <v>0</v>
      </c>
      <c r="K222" s="135"/>
      <c r="M222" s="98" t="s">
        <v>3</v>
      </c>
      <c r="N222" s="99" t="s">
        <v>54</v>
      </c>
      <c r="P222" s="100">
        <f>O222*H222</f>
        <v>0</v>
      </c>
      <c r="Q222" s="100">
        <v>0</v>
      </c>
      <c r="R222" s="100">
        <f>Q222*H222</f>
        <v>0</v>
      </c>
      <c r="S222" s="100">
        <v>0</v>
      </c>
      <c r="T222" s="101">
        <f>S222*H222</f>
        <v>0</v>
      </c>
      <c r="AR222" s="102" t="s">
        <v>112</v>
      </c>
      <c r="AT222" s="102" t="s">
        <v>108</v>
      </c>
      <c r="AU222" s="102" t="s">
        <v>5</v>
      </c>
      <c r="AY222" s="1" t="s">
        <v>106</v>
      </c>
      <c r="BE222" s="103">
        <f>IF(N222="základní",J222,0)</f>
        <v>0</v>
      </c>
      <c r="BF222" s="103">
        <f>IF(N222="snížená",J222,0)</f>
        <v>0</v>
      </c>
      <c r="BG222" s="103">
        <f>IF(N222="zákl. přenesená",J222,0)</f>
        <v>0</v>
      </c>
      <c r="BH222" s="103">
        <f>IF(N222="sníž. přenesená",J222,0)</f>
        <v>0</v>
      </c>
      <c r="BI222" s="103">
        <f>IF(N222="nulová",J222,0)</f>
        <v>0</v>
      </c>
      <c r="BJ222" s="1" t="s">
        <v>104</v>
      </c>
      <c r="BK222" s="103">
        <f>ROUND(I222*H222,2)</f>
        <v>0</v>
      </c>
      <c r="BL222" s="1" t="s">
        <v>112</v>
      </c>
      <c r="BM222" s="102" t="s">
        <v>309</v>
      </c>
    </row>
    <row r="223" spans="3:65" s="104" customFormat="1" ht="11.25" x14ac:dyDescent="0.2">
      <c r="D223" s="105" t="s">
        <v>119</v>
      </c>
      <c r="E223" s="106" t="s">
        <v>3</v>
      </c>
      <c r="F223" s="107" t="s">
        <v>310</v>
      </c>
      <c r="H223" s="108">
        <v>10.215</v>
      </c>
      <c r="M223" s="110"/>
      <c r="T223" s="111"/>
      <c r="AT223" s="106" t="s">
        <v>119</v>
      </c>
      <c r="AU223" s="106" t="s">
        <v>5</v>
      </c>
      <c r="AV223" s="104" t="s">
        <v>5</v>
      </c>
      <c r="AW223" s="104" t="s">
        <v>121</v>
      </c>
      <c r="AX223" s="104" t="s">
        <v>104</v>
      </c>
      <c r="AY223" s="106" t="s">
        <v>106</v>
      </c>
    </row>
    <row r="224" spans="3:65" s="10" customFormat="1" ht="21.75" customHeight="1" x14ac:dyDescent="0.2">
      <c r="C224" s="91">
        <v>37</v>
      </c>
      <c r="D224" s="91" t="s">
        <v>108</v>
      </c>
      <c r="E224" s="92" t="s">
        <v>312</v>
      </c>
      <c r="F224" s="93" t="s">
        <v>313</v>
      </c>
      <c r="G224" s="94" t="s">
        <v>111</v>
      </c>
      <c r="H224" s="95">
        <v>10</v>
      </c>
      <c r="I224" s="20"/>
      <c r="J224" s="96">
        <f>ROUND(I224*H224,2)</f>
        <v>0</v>
      </c>
      <c r="K224" s="135"/>
      <c r="M224" s="98" t="s">
        <v>3</v>
      </c>
      <c r="N224" s="99" t="s">
        <v>54</v>
      </c>
      <c r="P224" s="100">
        <f>O224*H224</f>
        <v>0</v>
      </c>
      <c r="Q224" s="100">
        <v>8.5650000000000004E-2</v>
      </c>
      <c r="R224" s="100">
        <f>Q224*H224</f>
        <v>0.85650000000000004</v>
      </c>
      <c r="S224" s="100">
        <v>0</v>
      </c>
      <c r="T224" s="101">
        <f>S224*H224</f>
        <v>0</v>
      </c>
      <c r="AR224" s="102" t="s">
        <v>112</v>
      </c>
      <c r="AT224" s="102" t="s">
        <v>108</v>
      </c>
      <c r="AU224" s="102" t="s">
        <v>5</v>
      </c>
      <c r="AY224" s="1" t="s">
        <v>106</v>
      </c>
      <c r="BE224" s="103">
        <f>IF(N224="základní",J224,0)</f>
        <v>0</v>
      </c>
      <c r="BF224" s="103">
        <f>IF(N224="snížená",J224,0)</f>
        <v>0</v>
      </c>
      <c r="BG224" s="103">
        <f>IF(N224="zákl. přenesená",J224,0)</f>
        <v>0</v>
      </c>
      <c r="BH224" s="103">
        <f>IF(N224="sníž. přenesená",J224,0)</f>
        <v>0</v>
      </c>
      <c r="BI224" s="103">
        <f>IF(N224="nulová",J224,0)</f>
        <v>0</v>
      </c>
      <c r="BJ224" s="1" t="s">
        <v>104</v>
      </c>
      <c r="BK224" s="103">
        <f>ROUND(I224*H224,2)</f>
        <v>0</v>
      </c>
      <c r="BL224" s="1" t="s">
        <v>112</v>
      </c>
      <c r="BM224" s="102" t="s">
        <v>314</v>
      </c>
    </row>
    <row r="225" spans="3:65" s="104" customFormat="1" ht="11.25" x14ac:dyDescent="0.2">
      <c r="D225" s="105" t="s">
        <v>119</v>
      </c>
      <c r="E225" s="106" t="s">
        <v>3</v>
      </c>
      <c r="F225" s="107" t="s">
        <v>315</v>
      </c>
      <c r="H225" s="108">
        <v>10</v>
      </c>
      <c r="M225" s="110"/>
      <c r="T225" s="111"/>
      <c r="AT225" s="106" t="s">
        <v>119</v>
      </c>
      <c r="AU225" s="106" t="s">
        <v>5</v>
      </c>
      <c r="AV225" s="104" t="s">
        <v>5</v>
      </c>
      <c r="AW225" s="104" t="s">
        <v>121</v>
      </c>
      <c r="AX225" s="104" t="s">
        <v>104</v>
      </c>
      <c r="AY225" s="106" t="s">
        <v>106</v>
      </c>
    </row>
    <row r="226" spans="3:65" s="10" customFormat="1" ht="16.5" customHeight="1" x14ac:dyDescent="0.2">
      <c r="C226" s="119">
        <v>38</v>
      </c>
      <c r="D226" s="119" t="s">
        <v>180</v>
      </c>
      <c r="E226" s="120" t="s">
        <v>317</v>
      </c>
      <c r="F226" s="121" t="s">
        <v>318</v>
      </c>
      <c r="G226" s="122" t="s">
        <v>111</v>
      </c>
      <c r="H226" s="123">
        <v>12</v>
      </c>
      <c r="I226" s="21"/>
      <c r="J226" s="124">
        <f>ROUND(I226*H226,2)</f>
        <v>0</v>
      </c>
      <c r="K226" s="136"/>
      <c r="L226" s="137"/>
      <c r="M226" s="127" t="s">
        <v>3</v>
      </c>
      <c r="N226" s="128" t="s">
        <v>54</v>
      </c>
      <c r="P226" s="100">
        <f>O226*H226</f>
        <v>0</v>
      </c>
      <c r="Q226" s="100">
        <v>0.18</v>
      </c>
      <c r="R226" s="100">
        <f>Q226*H226</f>
        <v>2.16</v>
      </c>
      <c r="S226" s="100">
        <v>0</v>
      </c>
      <c r="T226" s="101">
        <f>S226*H226</f>
        <v>0</v>
      </c>
      <c r="AR226" s="102" t="s">
        <v>138</v>
      </c>
      <c r="AT226" s="102" t="s">
        <v>180</v>
      </c>
      <c r="AU226" s="102" t="s">
        <v>5</v>
      </c>
      <c r="AY226" s="1" t="s">
        <v>106</v>
      </c>
      <c r="BE226" s="103">
        <f>IF(N226="základní",J226,0)</f>
        <v>0</v>
      </c>
      <c r="BF226" s="103">
        <f>IF(N226="snížená",J226,0)</f>
        <v>0</v>
      </c>
      <c r="BG226" s="103">
        <f>IF(N226="zákl. přenesená",J226,0)</f>
        <v>0</v>
      </c>
      <c r="BH226" s="103">
        <f>IF(N226="sníž. přenesená",J226,0)</f>
        <v>0</v>
      </c>
      <c r="BI226" s="103">
        <f>IF(N226="nulová",J226,0)</f>
        <v>0</v>
      </c>
      <c r="BJ226" s="1" t="s">
        <v>104</v>
      </c>
      <c r="BK226" s="103">
        <f>ROUND(I226*H226,2)</f>
        <v>0</v>
      </c>
      <c r="BL226" s="1" t="s">
        <v>112</v>
      </c>
      <c r="BM226" s="102" t="s">
        <v>319</v>
      </c>
    </row>
    <row r="227" spans="3:65" s="10" customFormat="1" ht="19.5" x14ac:dyDescent="0.2">
      <c r="D227" s="105" t="s">
        <v>160</v>
      </c>
      <c r="F227" s="129" t="s">
        <v>320</v>
      </c>
      <c r="M227" s="130"/>
      <c r="T227" s="131"/>
      <c r="AT227" s="1" t="s">
        <v>160</v>
      </c>
      <c r="AU227" s="1" t="s">
        <v>5</v>
      </c>
    </row>
    <row r="228" spans="3:65" s="104" customFormat="1" ht="11.25" x14ac:dyDescent="0.2">
      <c r="D228" s="105" t="s">
        <v>119</v>
      </c>
      <c r="E228" s="106" t="s">
        <v>3</v>
      </c>
      <c r="F228" s="107" t="s">
        <v>321</v>
      </c>
      <c r="H228" s="108">
        <v>12</v>
      </c>
      <c r="M228" s="110"/>
      <c r="T228" s="111"/>
      <c r="AT228" s="106" t="s">
        <v>119</v>
      </c>
      <c r="AU228" s="106" t="s">
        <v>5</v>
      </c>
      <c r="AV228" s="104" t="s">
        <v>5</v>
      </c>
      <c r="AW228" s="104" t="s">
        <v>121</v>
      </c>
      <c r="AX228" s="104" t="s">
        <v>104</v>
      </c>
      <c r="AY228" s="106" t="s">
        <v>106</v>
      </c>
    </row>
    <row r="229" spans="3:65" s="10" customFormat="1" ht="21.75" customHeight="1" x14ac:dyDescent="0.2">
      <c r="C229" s="91">
        <v>39</v>
      </c>
      <c r="D229" s="91" t="s">
        <v>108</v>
      </c>
      <c r="E229" s="92" t="s">
        <v>323</v>
      </c>
      <c r="F229" s="93" t="s">
        <v>324</v>
      </c>
      <c r="G229" s="94" t="s">
        <v>325</v>
      </c>
      <c r="H229" s="95">
        <v>18</v>
      </c>
      <c r="I229" s="20"/>
      <c r="J229" s="96">
        <f>ROUND(I229*H229,2)</f>
        <v>0</v>
      </c>
      <c r="K229" s="135"/>
      <c r="M229" s="98" t="s">
        <v>3</v>
      </c>
      <c r="N229" s="99" t="s">
        <v>54</v>
      </c>
      <c r="P229" s="100">
        <f>O229*H229</f>
        <v>0</v>
      </c>
      <c r="Q229" s="100">
        <v>0.10095</v>
      </c>
      <c r="R229" s="100">
        <f>Q229*H229</f>
        <v>1.8170999999999999</v>
      </c>
      <c r="S229" s="100">
        <v>0</v>
      </c>
      <c r="T229" s="101">
        <f>S229*H229</f>
        <v>0</v>
      </c>
      <c r="AR229" s="102" t="s">
        <v>112</v>
      </c>
      <c r="AT229" s="102" t="s">
        <v>108</v>
      </c>
      <c r="AU229" s="102" t="s">
        <v>5</v>
      </c>
      <c r="AY229" s="1" t="s">
        <v>106</v>
      </c>
      <c r="BE229" s="103">
        <f>IF(N229="základní",J229,0)</f>
        <v>0</v>
      </c>
      <c r="BF229" s="103">
        <f>IF(N229="snížená",J229,0)</f>
        <v>0</v>
      </c>
      <c r="BG229" s="103">
        <f>IF(N229="zákl. přenesená",J229,0)</f>
        <v>0</v>
      </c>
      <c r="BH229" s="103">
        <f>IF(N229="sníž. přenesená",J229,0)</f>
        <v>0</v>
      </c>
      <c r="BI229" s="103">
        <f>IF(N229="nulová",J229,0)</f>
        <v>0</v>
      </c>
      <c r="BJ229" s="1" t="s">
        <v>104</v>
      </c>
      <c r="BK229" s="103">
        <f>ROUND(I229*H229,2)</f>
        <v>0</v>
      </c>
      <c r="BL229" s="1" t="s">
        <v>112</v>
      </c>
      <c r="BM229" s="102" t="s">
        <v>326</v>
      </c>
    </row>
    <row r="230" spans="3:65" s="104" customFormat="1" ht="11.25" x14ac:dyDescent="0.2">
      <c r="D230" s="105" t="s">
        <v>119</v>
      </c>
      <c r="E230" s="106" t="s">
        <v>3</v>
      </c>
      <c r="F230" s="107" t="s">
        <v>327</v>
      </c>
      <c r="H230" s="108">
        <v>18</v>
      </c>
      <c r="M230" s="110"/>
      <c r="T230" s="111"/>
      <c r="AT230" s="106" t="s">
        <v>119</v>
      </c>
      <c r="AU230" s="106" t="s">
        <v>5</v>
      </c>
      <c r="AV230" s="104" t="s">
        <v>5</v>
      </c>
      <c r="AW230" s="104" t="s">
        <v>121</v>
      </c>
      <c r="AX230" s="104" t="s">
        <v>104</v>
      </c>
      <c r="AY230" s="106" t="s">
        <v>106</v>
      </c>
    </row>
    <row r="231" spans="3:65" s="10" customFormat="1" ht="16.5" customHeight="1" x14ac:dyDescent="0.2">
      <c r="C231" s="119">
        <v>40</v>
      </c>
      <c r="D231" s="119" t="s">
        <v>180</v>
      </c>
      <c r="E231" s="120" t="s">
        <v>329</v>
      </c>
      <c r="F231" s="121" t="s">
        <v>330</v>
      </c>
      <c r="G231" s="122" t="s">
        <v>325</v>
      </c>
      <c r="H231" s="123">
        <v>21.6</v>
      </c>
      <c r="I231" s="21"/>
      <c r="J231" s="124">
        <f>ROUND(I231*H231,2)</f>
        <v>0</v>
      </c>
      <c r="K231" s="136"/>
      <c r="L231" s="137"/>
      <c r="M231" s="127" t="s">
        <v>3</v>
      </c>
      <c r="N231" s="128" t="s">
        <v>54</v>
      </c>
      <c r="P231" s="100">
        <f>O231*H231</f>
        <v>0</v>
      </c>
      <c r="Q231" s="100">
        <v>2.8000000000000001E-2</v>
      </c>
      <c r="R231" s="100">
        <f>Q231*H231</f>
        <v>0.6048</v>
      </c>
      <c r="S231" s="100">
        <v>0</v>
      </c>
      <c r="T231" s="101">
        <f>S231*H231</f>
        <v>0</v>
      </c>
      <c r="AR231" s="102" t="s">
        <v>138</v>
      </c>
      <c r="AT231" s="102" t="s">
        <v>180</v>
      </c>
      <c r="AU231" s="102" t="s">
        <v>5</v>
      </c>
      <c r="AY231" s="1" t="s">
        <v>106</v>
      </c>
      <c r="BE231" s="103">
        <f>IF(N231="základní",J231,0)</f>
        <v>0</v>
      </c>
      <c r="BF231" s="103">
        <f>IF(N231="snížená",J231,0)</f>
        <v>0</v>
      </c>
      <c r="BG231" s="103">
        <f>IF(N231="zákl. přenesená",J231,0)</f>
        <v>0</v>
      </c>
      <c r="BH231" s="103">
        <f>IF(N231="sníž. přenesená",J231,0)</f>
        <v>0</v>
      </c>
      <c r="BI231" s="103">
        <f>IF(N231="nulová",J231,0)</f>
        <v>0</v>
      </c>
      <c r="BJ231" s="1" t="s">
        <v>104</v>
      </c>
      <c r="BK231" s="103">
        <f>ROUND(I231*H231,2)</f>
        <v>0</v>
      </c>
      <c r="BL231" s="1" t="s">
        <v>112</v>
      </c>
      <c r="BM231" s="102" t="s">
        <v>331</v>
      </c>
    </row>
    <row r="232" spans="3:65" s="104" customFormat="1" ht="11.25" x14ac:dyDescent="0.2">
      <c r="D232" s="105" t="s">
        <v>119</v>
      </c>
      <c r="E232" s="106" t="s">
        <v>3</v>
      </c>
      <c r="F232" s="107" t="s">
        <v>332</v>
      </c>
      <c r="H232" s="108">
        <v>21.6</v>
      </c>
      <c r="M232" s="110"/>
      <c r="T232" s="111"/>
      <c r="AT232" s="106" t="s">
        <v>119</v>
      </c>
      <c r="AU232" s="106" t="s">
        <v>5</v>
      </c>
      <c r="AV232" s="104" t="s">
        <v>5</v>
      </c>
      <c r="AW232" s="104" t="s">
        <v>121</v>
      </c>
      <c r="AX232" s="104" t="s">
        <v>104</v>
      </c>
      <c r="AY232" s="106" t="s">
        <v>106</v>
      </c>
    </row>
    <row r="233" spans="3:65" s="79" customFormat="1" ht="25.9" customHeight="1" x14ac:dyDescent="0.2">
      <c r="D233" s="80" t="s">
        <v>101</v>
      </c>
      <c r="E233" s="81" t="s">
        <v>143</v>
      </c>
      <c r="F233" s="81" t="s">
        <v>333</v>
      </c>
      <c r="J233" s="82">
        <f>BK233</f>
        <v>0</v>
      </c>
      <c r="M233" s="84"/>
      <c r="P233" s="85">
        <f>P234+SUM(P235:P272)</f>
        <v>0</v>
      </c>
      <c r="R233" s="85">
        <f>R234+SUM(R235:R272)</f>
        <v>10.491383470000001</v>
      </c>
      <c r="T233" s="86">
        <f>T234+SUM(T235:T272)</f>
        <v>13.6068</v>
      </c>
      <c r="W233" s="138"/>
      <c r="AR233" s="80" t="s">
        <v>104</v>
      </c>
      <c r="AT233" s="87" t="s">
        <v>101</v>
      </c>
      <c r="AU233" s="87" t="s">
        <v>105</v>
      </c>
      <c r="AY233" s="80" t="s">
        <v>106</v>
      </c>
      <c r="BK233" s="88">
        <f>BK234+SUM(BK235:BK272)</f>
        <v>0</v>
      </c>
    </row>
    <row r="234" spans="3:65" s="10" customFormat="1" ht="21.75" customHeight="1" x14ac:dyDescent="0.2">
      <c r="C234" s="91">
        <v>41</v>
      </c>
      <c r="D234" s="91" t="s">
        <v>108</v>
      </c>
      <c r="E234" s="92" t="s">
        <v>335</v>
      </c>
      <c r="F234" s="93" t="s">
        <v>336</v>
      </c>
      <c r="G234" s="94" t="s">
        <v>203</v>
      </c>
      <c r="H234" s="95">
        <v>2326</v>
      </c>
      <c r="I234" s="20"/>
      <c r="J234" s="96">
        <f>ROUND(I234*H234,2)</f>
        <v>0</v>
      </c>
      <c r="K234" s="135"/>
      <c r="M234" s="98" t="s">
        <v>3</v>
      </c>
      <c r="N234" s="99" t="s">
        <v>54</v>
      </c>
      <c r="P234" s="100">
        <f>O234*H234</f>
        <v>0</v>
      </c>
      <c r="Q234" s="100">
        <v>1.3999999999999999E-4</v>
      </c>
      <c r="R234" s="100">
        <f>Q234*H234</f>
        <v>0.32563999999999999</v>
      </c>
      <c r="S234" s="100">
        <v>0</v>
      </c>
      <c r="T234" s="101">
        <f>S234*H234</f>
        <v>0</v>
      </c>
      <c r="AR234" s="102" t="s">
        <v>112</v>
      </c>
      <c r="AT234" s="102" t="s">
        <v>108</v>
      </c>
      <c r="AU234" s="102" t="s">
        <v>104</v>
      </c>
      <c r="AY234" s="1" t="s">
        <v>106</v>
      </c>
      <c r="BE234" s="103">
        <f>IF(N234="základní",J234,0)</f>
        <v>0</v>
      </c>
      <c r="BF234" s="103">
        <f>IF(N234="snížená",J234,0)</f>
        <v>0</v>
      </c>
      <c r="BG234" s="103">
        <f>IF(N234="zákl. přenesená",J234,0)</f>
        <v>0</v>
      </c>
      <c r="BH234" s="103">
        <f>IF(N234="sníž. přenesená",J234,0)</f>
        <v>0</v>
      </c>
      <c r="BI234" s="103">
        <f>IF(N234="nulová",J234,0)</f>
        <v>0</v>
      </c>
      <c r="BJ234" s="1" t="s">
        <v>104</v>
      </c>
      <c r="BK234" s="103">
        <f>ROUND(I234*H234,2)</f>
        <v>0</v>
      </c>
      <c r="BL234" s="1" t="s">
        <v>112</v>
      </c>
      <c r="BM234" s="102" t="s">
        <v>337</v>
      </c>
    </row>
    <row r="235" spans="3:65" s="10" customFormat="1" ht="19.5" x14ac:dyDescent="0.2">
      <c r="D235" s="105" t="s">
        <v>160</v>
      </c>
      <c r="F235" s="129" t="s">
        <v>338</v>
      </c>
      <c r="M235" s="130"/>
      <c r="T235" s="131"/>
      <c r="AT235" s="1" t="s">
        <v>160</v>
      </c>
      <c r="AU235" s="1" t="s">
        <v>104</v>
      </c>
    </row>
    <row r="236" spans="3:65" s="104" customFormat="1" ht="11.25" x14ac:dyDescent="0.2">
      <c r="D236" s="105" t="s">
        <v>119</v>
      </c>
      <c r="E236" s="106" t="s">
        <v>3</v>
      </c>
      <c r="F236" s="107" t="s">
        <v>339</v>
      </c>
      <c r="H236" s="108">
        <v>2326</v>
      </c>
      <c r="M236" s="110"/>
      <c r="T236" s="111"/>
      <c r="AT236" s="106" t="s">
        <v>119</v>
      </c>
      <c r="AU236" s="106" t="s">
        <v>104</v>
      </c>
      <c r="AV236" s="104" t="s">
        <v>5</v>
      </c>
      <c r="AW236" s="104" t="s">
        <v>121</v>
      </c>
      <c r="AX236" s="104" t="s">
        <v>104</v>
      </c>
      <c r="AY236" s="106" t="s">
        <v>106</v>
      </c>
    </row>
    <row r="237" spans="3:65" s="10" customFormat="1" ht="33" customHeight="1" x14ac:dyDescent="0.2">
      <c r="C237" s="91">
        <v>42</v>
      </c>
      <c r="D237" s="91" t="s">
        <v>108</v>
      </c>
      <c r="E237" s="92" t="s">
        <v>341</v>
      </c>
      <c r="F237" s="93" t="s">
        <v>342</v>
      </c>
      <c r="G237" s="94" t="s">
        <v>111</v>
      </c>
      <c r="H237" s="95">
        <v>7.4</v>
      </c>
      <c r="I237" s="20"/>
      <c r="J237" s="96">
        <f>ROUND(I237*H237,2)</f>
        <v>0</v>
      </c>
      <c r="K237" s="135"/>
      <c r="M237" s="98" t="s">
        <v>3</v>
      </c>
      <c r="N237" s="99" t="s">
        <v>54</v>
      </c>
      <c r="P237" s="100">
        <f>O237*H237</f>
        <v>0</v>
      </c>
      <c r="Q237" s="100">
        <v>1.2878099999999999</v>
      </c>
      <c r="R237" s="100">
        <f>Q237*H237</f>
        <v>9.529793999999999</v>
      </c>
      <c r="S237" s="100">
        <v>0</v>
      </c>
      <c r="T237" s="101">
        <f>S237*H237</f>
        <v>0</v>
      </c>
      <c r="AR237" s="102" t="s">
        <v>112</v>
      </c>
      <c r="AT237" s="102" t="s">
        <v>108</v>
      </c>
      <c r="AU237" s="102" t="s">
        <v>104</v>
      </c>
      <c r="AY237" s="1" t="s">
        <v>106</v>
      </c>
      <c r="BE237" s="103">
        <f>IF(N237="základní",J237,0)</f>
        <v>0</v>
      </c>
      <c r="BF237" s="103">
        <f>IF(N237="snížená",J237,0)</f>
        <v>0</v>
      </c>
      <c r="BG237" s="103">
        <f>IF(N237="zákl. přenesená",J237,0)</f>
        <v>0</v>
      </c>
      <c r="BH237" s="103">
        <f>IF(N237="sníž. přenesená",J237,0)</f>
        <v>0</v>
      </c>
      <c r="BI237" s="103">
        <f>IF(N237="nulová",J237,0)</f>
        <v>0</v>
      </c>
      <c r="BJ237" s="1" t="s">
        <v>104</v>
      </c>
      <c r="BK237" s="103">
        <f>ROUND(I237*H237,2)</f>
        <v>0</v>
      </c>
      <c r="BL237" s="1" t="s">
        <v>112</v>
      </c>
      <c r="BM237" s="102" t="s">
        <v>343</v>
      </c>
    </row>
    <row r="238" spans="3:65" s="10" customFormat="1" ht="19.5" x14ac:dyDescent="0.2">
      <c r="D238" s="105" t="s">
        <v>160</v>
      </c>
      <c r="F238" s="129" t="s">
        <v>344</v>
      </c>
      <c r="M238" s="130"/>
      <c r="T238" s="131"/>
      <c r="AT238" s="1" t="s">
        <v>160</v>
      </c>
      <c r="AU238" s="1" t="s">
        <v>104</v>
      </c>
    </row>
    <row r="239" spans="3:65" s="104" customFormat="1" ht="11.25" x14ac:dyDescent="0.2">
      <c r="D239" s="105" t="s">
        <v>119</v>
      </c>
      <c r="E239" s="106" t="s">
        <v>3</v>
      </c>
      <c r="F239" s="107" t="s">
        <v>345</v>
      </c>
      <c r="H239" s="108">
        <v>7.4</v>
      </c>
      <c r="M239" s="110"/>
      <c r="T239" s="111"/>
      <c r="AT239" s="106" t="s">
        <v>119</v>
      </c>
      <c r="AU239" s="106" t="s">
        <v>104</v>
      </c>
      <c r="AV239" s="104" t="s">
        <v>5</v>
      </c>
      <c r="AW239" s="104" t="s">
        <v>121</v>
      </c>
      <c r="AX239" s="104" t="s">
        <v>104</v>
      </c>
      <c r="AY239" s="106" t="s">
        <v>106</v>
      </c>
    </row>
    <row r="240" spans="3:65" s="10" customFormat="1" ht="21.75" customHeight="1" x14ac:dyDescent="0.2">
      <c r="C240" s="91">
        <v>43</v>
      </c>
      <c r="D240" s="91" t="s">
        <v>108</v>
      </c>
      <c r="E240" s="92" t="s">
        <v>347</v>
      </c>
      <c r="F240" s="93" t="s">
        <v>348</v>
      </c>
      <c r="G240" s="94" t="s">
        <v>325</v>
      </c>
      <c r="H240" s="95">
        <v>12</v>
      </c>
      <c r="I240" s="20"/>
      <c r="J240" s="96">
        <f>ROUND(I240*H240,2)</f>
        <v>0</v>
      </c>
      <c r="K240" s="135"/>
      <c r="M240" s="98" t="s">
        <v>3</v>
      </c>
      <c r="N240" s="99" t="s">
        <v>54</v>
      </c>
      <c r="P240" s="100">
        <f>O240*H240</f>
        <v>0</v>
      </c>
      <c r="Q240" s="100">
        <v>8.4000000000000003E-4</v>
      </c>
      <c r="R240" s="100">
        <f>Q240*H240</f>
        <v>1.008E-2</v>
      </c>
      <c r="S240" s="100">
        <v>0</v>
      </c>
      <c r="T240" s="101">
        <f>S240*H240</f>
        <v>0</v>
      </c>
      <c r="AR240" s="102" t="s">
        <v>112</v>
      </c>
      <c r="AT240" s="102" t="s">
        <v>108</v>
      </c>
      <c r="AU240" s="102" t="s">
        <v>104</v>
      </c>
      <c r="AY240" s="1" t="s">
        <v>106</v>
      </c>
      <c r="BE240" s="103">
        <f>IF(N240="základní",J240,0)</f>
        <v>0</v>
      </c>
      <c r="BF240" s="103">
        <f>IF(N240="snížená",J240,0)</f>
        <v>0</v>
      </c>
      <c r="BG240" s="103">
        <f>IF(N240="zákl. přenesená",J240,0)</f>
        <v>0</v>
      </c>
      <c r="BH240" s="103">
        <f>IF(N240="sníž. přenesená",J240,0)</f>
        <v>0</v>
      </c>
      <c r="BI240" s="103">
        <f>IF(N240="nulová",J240,0)</f>
        <v>0</v>
      </c>
      <c r="BJ240" s="1" t="s">
        <v>104</v>
      </c>
      <c r="BK240" s="103">
        <f>ROUND(I240*H240,2)</f>
        <v>0</v>
      </c>
      <c r="BL240" s="1" t="s">
        <v>112</v>
      </c>
      <c r="BM240" s="102" t="s">
        <v>349</v>
      </c>
    </row>
    <row r="241" spans="3:65" s="104" customFormat="1" ht="11.25" x14ac:dyDescent="0.2">
      <c r="D241" s="105" t="s">
        <v>119</v>
      </c>
      <c r="E241" s="106" t="s">
        <v>3</v>
      </c>
      <c r="F241" s="107" t="s">
        <v>350</v>
      </c>
      <c r="H241" s="108">
        <v>12</v>
      </c>
      <c r="M241" s="110"/>
      <c r="T241" s="111"/>
      <c r="AT241" s="106" t="s">
        <v>119</v>
      </c>
      <c r="AU241" s="106" t="s">
        <v>104</v>
      </c>
      <c r="AV241" s="104" t="s">
        <v>5</v>
      </c>
      <c r="AW241" s="104" t="s">
        <v>121</v>
      </c>
      <c r="AX241" s="104" t="s">
        <v>104</v>
      </c>
      <c r="AY241" s="106" t="s">
        <v>106</v>
      </c>
    </row>
    <row r="242" spans="3:65" s="10" customFormat="1" ht="16.5" customHeight="1" x14ac:dyDescent="0.2">
      <c r="C242" s="91">
        <v>44</v>
      </c>
      <c r="D242" s="91" t="s">
        <v>108</v>
      </c>
      <c r="E242" s="92" t="s">
        <v>352</v>
      </c>
      <c r="F242" s="93" t="s">
        <v>353</v>
      </c>
      <c r="G242" s="94" t="s">
        <v>114</v>
      </c>
      <c r="H242" s="95">
        <v>2</v>
      </c>
      <c r="I242" s="20"/>
      <c r="J242" s="96">
        <f>ROUND(I242*H242,2)</f>
        <v>0</v>
      </c>
      <c r="K242" s="135"/>
      <c r="M242" s="98" t="s">
        <v>3</v>
      </c>
      <c r="N242" s="99" t="s">
        <v>54</v>
      </c>
      <c r="P242" s="100">
        <f>O242*H242</f>
        <v>0</v>
      </c>
      <c r="Q242" s="100">
        <v>8.5419999999999996E-2</v>
      </c>
      <c r="R242" s="100">
        <f>Q242*H242</f>
        <v>0.17083999999999999</v>
      </c>
      <c r="S242" s="100">
        <v>0</v>
      </c>
      <c r="T242" s="101">
        <f>S242*H242</f>
        <v>0</v>
      </c>
      <c r="AR242" s="102" t="s">
        <v>112</v>
      </c>
      <c r="AT242" s="102" t="s">
        <v>108</v>
      </c>
      <c r="AU242" s="102" t="s">
        <v>104</v>
      </c>
      <c r="AY242" s="1" t="s">
        <v>106</v>
      </c>
      <c r="BE242" s="103">
        <f>IF(N242="základní",J242,0)</f>
        <v>0</v>
      </c>
      <c r="BF242" s="103">
        <f>IF(N242="snížená",J242,0)</f>
        <v>0</v>
      </c>
      <c r="BG242" s="103">
        <f>IF(N242="zákl. přenesená",J242,0)</f>
        <v>0</v>
      </c>
      <c r="BH242" s="103">
        <f>IF(N242="sníž. přenesená",J242,0)</f>
        <v>0</v>
      </c>
      <c r="BI242" s="103">
        <f>IF(N242="nulová",J242,0)</f>
        <v>0</v>
      </c>
      <c r="BJ242" s="1" t="s">
        <v>104</v>
      </c>
      <c r="BK242" s="103">
        <f>ROUND(I242*H242,2)</f>
        <v>0</v>
      </c>
      <c r="BL242" s="1" t="s">
        <v>112</v>
      </c>
      <c r="BM242" s="102" t="s">
        <v>354</v>
      </c>
    </row>
    <row r="243" spans="3:65" s="10" customFormat="1" ht="21.75" customHeight="1" x14ac:dyDescent="0.2">
      <c r="C243" s="91">
        <v>45</v>
      </c>
      <c r="D243" s="91" t="s">
        <v>108</v>
      </c>
      <c r="E243" s="92" t="s">
        <v>356</v>
      </c>
      <c r="F243" s="93" t="s">
        <v>357</v>
      </c>
      <c r="G243" s="94" t="s">
        <v>114</v>
      </c>
      <c r="H243" s="95">
        <v>16</v>
      </c>
      <c r="I243" s="20"/>
      <c r="J243" s="96">
        <f>ROUND(I243*H243,2)</f>
        <v>0</v>
      </c>
      <c r="K243" s="135"/>
      <c r="M243" s="98" t="s">
        <v>3</v>
      </c>
      <c r="N243" s="99" t="s">
        <v>54</v>
      </c>
      <c r="P243" s="100">
        <f>O243*H243</f>
        <v>0</v>
      </c>
      <c r="Q243" s="100">
        <v>4.0000000000000003E-5</v>
      </c>
      <c r="R243" s="100">
        <f>Q243*H243</f>
        <v>6.4000000000000005E-4</v>
      </c>
      <c r="S243" s="100">
        <v>0</v>
      </c>
      <c r="T243" s="101">
        <f>S243*H243</f>
        <v>0</v>
      </c>
      <c r="AR243" s="102" t="s">
        <v>112</v>
      </c>
      <c r="AT243" s="102" t="s">
        <v>108</v>
      </c>
      <c r="AU243" s="102" t="s">
        <v>104</v>
      </c>
      <c r="AY243" s="1" t="s">
        <v>106</v>
      </c>
      <c r="BE243" s="103">
        <f>IF(N243="základní",J243,0)</f>
        <v>0</v>
      </c>
      <c r="BF243" s="103">
        <f>IF(N243="snížená",J243,0)</f>
        <v>0</v>
      </c>
      <c r="BG243" s="103">
        <f>IF(N243="zákl. přenesená",J243,0)</f>
        <v>0</v>
      </c>
      <c r="BH243" s="103">
        <f>IF(N243="sníž. přenesená",J243,0)</f>
        <v>0</v>
      </c>
      <c r="BI243" s="103">
        <f>IF(N243="nulová",J243,0)</f>
        <v>0</v>
      </c>
      <c r="BJ243" s="1" t="s">
        <v>104</v>
      </c>
      <c r="BK243" s="103">
        <f>ROUND(I243*H243,2)</f>
        <v>0</v>
      </c>
      <c r="BL243" s="1" t="s">
        <v>112</v>
      </c>
      <c r="BM243" s="102" t="s">
        <v>358</v>
      </c>
    </row>
    <row r="244" spans="3:65" s="10" customFormat="1" ht="19.5" x14ac:dyDescent="0.2">
      <c r="D244" s="105" t="s">
        <v>160</v>
      </c>
      <c r="F244" s="129" t="s">
        <v>359</v>
      </c>
      <c r="M244" s="130"/>
      <c r="T244" s="131"/>
      <c r="AT244" s="1" t="s">
        <v>160</v>
      </c>
      <c r="AU244" s="1" t="s">
        <v>104</v>
      </c>
    </row>
    <row r="245" spans="3:65" s="104" customFormat="1" ht="11.25" x14ac:dyDescent="0.2">
      <c r="D245" s="105" t="s">
        <v>119</v>
      </c>
      <c r="E245" s="106" t="s">
        <v>3</v>
      </c>
      <c r="F245" s="107" t="s">
        <v>360</v>
      </c>
      <c r="H245" s="108">
        <v>16</v>
      </c>
      <c r="M245" s="110"/>
      <c r="T245" s="111"/>
      <c r="AT245" s="106" t="s">
        <v>119</v>
      </c>
      <c r="AU245" s="106" t="s">
        <v>104</v>
      </c>
      <c r="AV245" s="104" t="s">
        <v>5</v>
      </c>
      <c r="AW245" s="104" t="s">
        <v>121</v>
      </c>
      <c r="AX245" s="104" t="s">
        <v>104</v>
      </c>
      <c r="AY245" s="106" t="s">
        <v>106</v>
      </c>
    </row>
    <row r="246" spans="3:65" s="10" customFormat="1" ht="21.75" customHeight="1" x14ac:dyDescent="0.2">
      <c r="C246" s="91">
        <v>46</v>
      </c>
      <c r="D246" s="91" t="s">
        <v>108</v>
      </c>
      <c r="E246" s="92" t="s">
        <v>362</v>
      </c>
      <c r="F246" s="93" t="s">
        <v>363</v>
      </c>
      <c r="G246" s="94" t="s">
        <v>114</v>
      </c>
      <c r="H246" s="95">
        <v>16</v>
      </c>
      <c r="I246" s="20"/>
      <c r="J246" s="96">
        <f>ROUND(I246*H246,2)</f>
        <v>0</v>
      </c>
      <c r="K246" s="135"/>
      <c r="M246" s="98" t="s">
        <v>3</v>
      </c>
      <c r="N246" s="99" t="s">
        <v>54</v>
      </c>
      <c r="P246" s="100">
        <f>O246*H246</f>
        <v>0</v>
      </c>
      <c r="Q246" s="100">
        <v>2.7E-4</v>
      </c>
      <c r="R246" s="100">
        <f>Q246*H246</f>
        <v>4.3200000000000001E-3</v>
      </c>
      <c r="S246" s="100">
        <v>0</v>
      </c>
      <c r="T246" s="101">
        <f>S246*H246</f>
        <v>0</v>
      </c>
      <c r="AR246" s="102" t="s">
        <v>112</v>
      </c>
      <c r="AT246" s="102" t="s">
        <v>108</v>
      </c>
      <c r="AU246" s="102" t="s">
        <v>104</v>
      </c>
      <c r="AY246" s="1" t="s">
        <v>106</v>
      </c>
      <c r="BE246" s="103">
        <f>IF(N246="základní",J246,0)</f>
        <v>0</v>
      </c>
      <c r="BF246" s="103">
        <f>IF(N246="snížená",J246,0)</f>
        <v>0</v>
      </c>
      <c r="BG246" s="103">
        <f>IF(N246="zákl. přenesená",J246,0)</f>
        <v>0</v>
      </c>
      <c r="BH246" s="103">
        <f>IF(N246="sníž. přenesená",J246,0)</f>
        <v>0</v>
      </c>
      <c r="BI246" s="103">
        <f>IF(N246="nulová",J246,0)</f>
        <v>0</v>
      </c>
      <c r="BJ246" s="1" t="s">
        <v>104</v>
      </c>
      <c r="BK246" s="103">
        <f>ROUND(I246*H246,2)</f>
        <v>0</v>
      </c>
      <c r="BL246" s="1" t="s">
        <v>112</v>
      </c>
      <c r="BM246" s="102" t="s">
        <v>364</v>
      </c>
    </row>
    <row r="247" spans="3:65" s="10" customFormat="1" ht="19.5" x14ac:dyDescent="0.2">
      <c r="D247" s="105" t="s">
        <v>160</v>
      </c>
      <c r="F247" s="129" t="s">
        <v>359</v>
      </c>
      <c r="M247" s="130"/>
      <c r="T247" s="131"/>
      <c r="AT247" s="1" t="s">
        <v>160</v>
      </c>
      <c r="AU247" s="1" t="s">
        <v>104</v>
      </c>
    </row>
    <row r="248" spans="3:65" s="10" customFormat="1" ht="16.5" customHeight="1" x14ac:dyDescent="0.2">
      <c r="C248" s="119">
        <v>47</v>
      </c>
      <c r="D248" s="119" t="s">
        <v>180</v>
      </c>
      <c r="E248" s="120" t="s">
        <v>366</v>
      </c>
      <c r="F248" s="121" t="s">
        <v>367</v>
      </c>
      <c r="G248" s="122" t="s">
        <v>114</v>
      </c>
      <c r="H248" s="123">
        <v>16</v>
      </c>
      <c r="I248" s="21"/>
      <c r="J248" s="124">
        <f>ROUND(I248*H248,2)</f>
        <v>0</v>
      </c>
      <c r="K248" s="136"/>
      <c r="L248" s="137"/>
      <c r="M248" s="127" t="s">
        <v>3</v>
      </c>
      <c r="N248" s="128" t="s">
        <v>54</v>
      </c>
      <c r="P248" s="100">
        <f>O248*H248</f>
        <v>0</v>
      </c>
      <c r="Q248" s="100">
        <v>4.0000000000000003E-5</v>
      </c>
      <c r="R248" s="100">
        <f>Q248*H248</f>
        <v>6.4000000000000005E-4</v>
      </c>
      <c r="S248" s="100">
        <v>0</v>
      </c>
      <c r="T248" s="101">
        <f>S248*H248</f>
        <v>0</v>
      </c>
      <c r="AR248" s="102" t="s">
        <v>138</v>
      </c>
      <c r="AT248" s="102" t="s">
        <v>180</v>
      </c>
      <c r="AU248" s="102" t="s">
        <v>104</v>
      </c>
      <c r="AY248" s="1" t="s">
        <v>106</v>
      </c>
      <c r="BE248" s="103">
        <f>IF(N248="základní",J248,0)</f>
        <v>0</v>
      </c>
      <c r="BF248" s="103">
        <f>IF(N248="snížená",J248,0)</f>
        <v>0</v>
      </c>
      <c r="BG248" s="103">
        <f>IF(N248="zákl. přenesená",J248,0)</f>
        <v>0</v>
      </c>
      <c r="BH248" s="103">
        <f>IF(N248="sníž. přenesená",J248,0)</f>
        <v>0</v>
      </c>
      <c r="BI248" s="103">
        <f>IF(N248="nulová",J248,0)</f>
        <v>0</v>
      </c>
      <c r="BJ248" s="1" t="s">
        <v>104</v>
      </c>
      <c r="BK248" s="103">
        <f>ROUND(I248*H248,2)</f>
        <v>0</v>
      </c>
      <c r="BL248" s="1" t="s">
        <v>112</v>
      </c>
      <c r="BM248" s="102" t="s">
        <v>368</v>
      </c>
    </row>
    <row r="249" spans="3:65" s="10" customFormat="1" ht="21.75" customHeight="1" x14ac:dyDescent="0.2">
      <c r="C249" s="91">
        <v>48</v>
      </c>
      <c r="D249" s="91" t="s">
        <v>108</v>
      </c>
      <c r="E249" s="92" t="s">
        <v>370</v>
      </c>
      <c r="F249" s="93" t="s">
        <v>371</v>
      </c>
      <c r="G249" s="94" t="s">
        <v>111</v>
      </c>
      <c r="H249" s="95">
        <v>0.371</v>
      </c>
      <c r="I249" s="20"/>
      <c r="J249" s="96">
        <f>ROUND(I249*H249,2)</f>
        <v>0</v>
      </c>
      <c r="K249" s="135"/>
      <c r="M249" s="98" t="s">
        <v>3</v>
      </c>
      <c r="N249" s="99" t="s">
        <v>54</v>
      </c>
      <c r="P249" s="100">
        <f>O249*H249</f>
        <v>0</v>
      </c>
      <c r="Q249" s="100">
        <v>2.6450000000000001E-2</v>
      </c>
      <c r="R249" s="100">
        <f>Q249*H249</f>
        <v>9.8129500000000008E-3</v>
      </c>
      <c r="S249" s="100">
        <v>0</v>
      </c>
      <c r="T249" s="101">
        <f>S249*H249</f>
        <v>0</v>
      </c>
      <c r="AR249" s="102" t="s">
        <v>112</v>
      </c>
      <c r="AT249" s="102" t="s">
        <v>108</v>
      </c>
      <c r="AU249" s="102" t="s">
        <v>104</v>
      </c>
      <c r="AY249" s="1" t="s">
        <v>106</v>
      </c>
      <c r="BE249" s="103">
        <f>IF(N249="základní",J249,0)</f>
        <v>0</v>
      </c>
      <c r="BF249" s="103">
        <f>IF(N249="snížená",J249,0)</f>
        <v>0</v>
      </c>
      <c r="BG249" s="103">
        <f>IF(N249="zákl. přenesená",J249,0)</f>
        <v>0</v>
      </c>
      <c r="BH249" s="103">
        <f>IF(N249="sníž. přenesená",J249,0)</f>
        <v>0</v>
      </c>
      <c r="BI249" s="103">
        <f>IF(N249="nulová",J249,0)</f>
        <v>0</v>
      </c>
      <c r="BJ249" s="1" t="s">
        <v>104</v>
      </c>
      <c r="BK249" s="103">
        <f>ROUND(I249*H249,2)</f>
        <v>0</v>
      </c>
      <c r="BL249" s="1" t="s">
        <v>112</v>
      </c>
      <c r="BM249" s="102" t="s">
        <v>372</v>
      </c>
    </row>
    <row r="250" spans="3:65" s="10" customFormat="1" ht="19.5" x14ac:dyDescent="0.2">
      <c r="D250" s="105" t="s">
        <v>160</v>
      </c>
      <c r="F250" s="129" t="s">
        <v>373</v>
      </c>
      <c r="M250" s="130"/>
      <c r="T250" s="131"/>
      <c r="AT250" s="1" t="s">
        <v>160</v>
      </c>
      <c r="AU250" s="1" t="s">
        <v>104</v>
      </c>
    </row>
    <row r="251" spans="3:65" s="104" customFormat="1" ht="11.25" x14ac:dyDescent="0.2">
      <c r="D251" s="105" t="s">
        <v>119</v>
      </c>
      <c r="E251" s="106" t="s">
        <v>3</v>
      </c>
      <c r="F251" s="107" t="s">
        <v>374</v>
      </c>
      <c r="H251" s="108">
        <v>0.371</v>
      </c>
      <c r="M251" s="110"/>
      <c r="T251" s="111"/>
      <c r="AT251" s="106" t="s">
        <v>119</v>
      </c>
      <c r="AU251" s="106" t="s">
        <v>104</v>
      </c>
      <c r="AV251" s="104" t="s">
        <v>5</v>
      </c>
      <c r="AW251" s="104" t="s">
        <v>121</v>
      </c>
      <c r="AX251" s="104" t="s">
        <v>104</v>
      </c>
      <c r="AY251" s="106" t="s">
        <v>106</v>
      </c>
    </row>
    <row r="252" spans="3:65" s="10" customFormat="1" ht="21.75" customHeight="1" x14ac:dyDescent="0.2">
      <c r="C252" s="91">
        <v>49</v>
      </c>
      <c r="D252" s="91" t="s">
        <v>108</v>
      </c>
      <c r="E252" s="92" t="s">
        <v>376</v>
      </c>
      <c r="F252" s="93" t="s">
        <v>377</v>
      </c>
      <c r="G252" s="94" t="s">
        <v>125</v>
      </c>
      <c r="H252" s="95">
        <v>2.2200000000000002</v>
      </c>
      <c r="I252" s="20"/>
      <c r="J252" s="96">
        <f>ROUND(I252*H252,2)</f>
        <v>0</v>
      </c>
      <c r="K252" s="135"/>
      <c r="M252" s="98" t="s">
        <v>3</v>
      </c>
      <c r="N252" s="99" t="s">
        <v>54</v>
      </c>
      <c r="P252" s="100">
        <f>O252*H252</f>
        <v>0</v>
      </c>
      <c r="Q252" s="100">
        <v>0</v>
      </c>
      <c r="R252" s="100">
        <f>Q252*H252</f>
        <v>0</v>
      </c>
      <c r="S252" s="100">
        <v>1.9</v>
      </c>
      <c r="T252" s="101">
        <f>S252*H252</f>
        <v>4.218</v>
      </c>
      <c r="AR252" s="102" t="s">
        <v>112</v>
      </c>
      <c r="AT252" s="102" t="s">
        <v>108</v>
      </c>
      <c r="AU252" s="102" t="s">
        <v>104</v>
      </c>
      <c r="AY252" s="1" t="s">
        <v>106</v>
      </c>
      <c r="BE252" s="103">
        <f>IF(N252="základní",J252,0)</f>
        <v>0</v>
      </c>
      <c r="BF252" s="103">
        <f>IF(N252="snížená",J252,0)</f>
        <v>0</v>
      </c>
      <c r="BG252" s="103">
        <f>IF(N252="zákl. přenesená",J252,0)</f>
        <v>0</v>
      </c>
      <c r="BH252" s="103">
        <f>IF(N252="sníž. přenesená",J252,0)</f>
        <v>0</v>
      </c>
      <c r="BI252" s="103">
        <f>IF(N252="nulová",J252,0)</f>
        <v>0</v>
      </c>
      <c r="BJ252" s="1" t="s">
        <v>104</v>
      </c>
      <c r="BK252" s="103">
        <f>ROUND(I252*H252,2)</f>
        <v>0</v>
      </c>
      <c r="BL252" s="1" t="s">
        <v>112</v>
      </c>
      <c r="BM252" s="102" t="s">
        <v>378</v>
      </c>
    </row>
    <row r="253" spans="3:65" s="104" customFormat="1" ht="11.25" x14ac:dyDescent="0.2">
      <c r="D253" s="105" t="s">
        <v>119</v>
      </c>
      <c r="E253" s="106" t="s">
        <v>33</v>
      </c>
      <c r="F253" s="107" t="s">
        <v>379</v>
      </c>
      <c r="H253" s="108">
        <v>2.2200000000000002</v>
      </c>
      <c r="M253" s="110"/>
      <c r="T253" s="111"/>
      <c r="AT253" s="106" t="s">
        <v>119</v>
      </c>
      <c r="AU253" s="106" t="s">
        <v>104</v>
      </c>
      <c r="AV253" s="104" t="s">
        <v>5</v>
      </c>
      <c r="AW253" s="104" t="s">
        <v>121</v>
      </c>
      <c r="AX253" s="104" t="s">
        <v>104</v>
      </c>
      <c r="AY253" s="106" t="s">
        <v>106</v>
      </c>
    </row>
    <row r="254" spans="3:65" s="10" customFormat="1" ht="16.5" customHeight="1" x14ac:dyDescent="0.2">
      <c r="C254" s="91">
        <v>50</v>
      </c>
      <c r="D254" s="91" t="s">
        <v>108</v>
      </c>
      <c r="E254" s="92" t="s">
        <v>381</v>
      </c>
      <c r="F254" s="93" t="s">
        <v>382</v>
      </c>
      <c r="G254" s="94" t="s">
        <v>125</v>
      </c>
      <c r="H254" s="95">
        <v>3.6120000000000001</v>
      </c>
      <c r="I254" s="20"/>
      <c r="J254" s="96">
        <f>ROUND(I254*H254,2)</f>
        <v>0</v>
      </c>
      <c r="K254" s="135"/>
      <c r="M254" s="98" t="s">
        <v>3</v>
      </c>
      <c r="N254" s="99" t="s">
        <v>54</v>
      </c>
      <c r="P254" s="100">
        <f>O254*H254</f>
        <v>0</v>
      </c>
      <c r="Q254" s="100">
        <v>0.12171</v>
      </c>
      <c r="R254" s="100">
        <f>Q254*H254</f>
        <v>0.43961652000000001</v>
      </c>
      <c r="S254" s="100">
        <v>2.4</v>
      </c>
      <c r="T254" s="101">
        <f>S254*H254</f>
        <v>8.6687999999999992</v>
      </c>
      <c r="AR254" s="102" t="s">
        <v>112</v>
      </c>
      <c r="AT254" s="102" t="s">
        <v>108</v>
      </c>
      <c r="AU254" s="102" t="s">
        <v>104</v>
      </c>
      <c r="AY254" s="1" t="s">
        <v>106</v>
      </c>
      <c r="BE254" s="103">
        <f>IF(N254="základní",J254,0)</f>
        <v>0</v>
      </c>
      <c r="BF254" s="103">
        <f>IF(N254="snížená",J254,0)</f>
        <v>0</v>
      </c>
      <c r="BG254" s="103">
        <f>IF(N254="zákl. přenesená",J254,0)</f>
        <v>0</v>
      </c>
      <c r="BH254" s="103">
        <f>IF(N254="sníž. přenesená",J254,0)</f>
        <v>0</v>
      </c>
      <c r="BI254" s="103">
        <f>IF(N254="nulová",J254,0)</f>
        <v>0</v>
      </c>
      <c r="BJ254" s="1" t="s">
        <v>104</v>
      </c>
      <c r="BK254" s="103">
        <f>ROUND(I254*H254,2)</f>
        <v>0</v>
      </c>
      <c r="BL254" s="1" t="s">
        <v>112</v>
      </c>
      <c r="BM254" s="102" t="s">
        <v>383</v>
      </c>
    </row>
    <row r="255" spans="3:65" s="10" customFormat="1" ht="19.5" x14ac:dyDescent="0.2">
      <c r="D255" s="105" t="s">
        <v>160</v>
      </c>
      <c r="F255" s="129" t="s">
        <v>384</v>
      </c>
      <c r="M255" s="130"/>
      <c r="T255" s="131"/>
      <c r="AT255" s="1" t="s">
        <v>160</v>
      </c>
      <c r="AU255" s="1" t="s">
        <v>104</v>
      </c>
    </row>
    <row r="256" spans="3:65" s="104" customFormat="1" ht="11.25" x14ac:dyDescent="0.2">
      <c r="D256" s="105" t="s">
        <v>119</v>
      </c>
      <c r="E256" s="106" t="s">
        <v>26</v>
      </c>
      <c r="F256" s="107" t="s">
        <v>385</v>
      </c>
      <c r="H256" s="108">
        <v>3.6120000000000001</v>
      </c>
      <c r="M256" s="110"/>
      <c r="T256" s="111"/>
      <c r="AT256" s="106" t="s">
        <v>119</v>
      </c>
      <c r="AU256" s="106" t="s">
        <v>104</v>
      </c>
      <c r="AV256" s="104" t="s">
        <v>5</v>
      </c>
      <c r="AW256" s="104" t="s">
        <v>121</v>
      </c>
      <c r="AX256" s="104" t="s">
        <v>104</v>
      </c>
      <c r="AY256" s="106" t="s">
        <v>106</v>
      </c>
    </row>
    <row r="257" spans="3:65" s="10" customFormat="1" ht="21.75" customHeight="1" x14ac:dyDescent="0.2">
      <c r="C257" s="91">
        <v>51</v>
      </c>
      <c r="D257" s="91" t="s">
        <v>108</v>
      </c>
      <c r="E257" s="92" t="s">
        <v>387</v>
      </c>
      <c r="F257" s="93" t="s">
        <v>388</v>
      </c>
      <c r="G257" s="94" t="s">
        <v>203</v>
      </c>
      <c r="H257" s="95">
        <v>720</v>
      </c>
      <c r="I257" s="20"/>
      <c r="J257" s="96">
        <f>ROUND(I257*H257,2)</f>
        <v>0</v>
      </c>
      <c r="K257" s="135"/>
      <c r="M257" s="98" t="s">
        <v>3</v>
      </c>
      <c r="N257" s="99" t="s">
        <v>54</v>
      </c>
      <c r="P257" s="100">
        <f>O257*H257</f>
        <v>0</v>
      </c>
      <c r="Q257" s="100">
        <v>0</v>
      </c>
      <c r="R257" s="100">
        <f>Q257*H257</f>
        <v>0</v>
      </c>
      <c r="S257" s="100">
        <v>1E-3</v>
      </c>
      <c r="T257" s="101">
        <f>S257*H257</f>
        <v>0.72</v>
      </c>
      <c r="AR257" s="102" t="s">
        <v>112</v>
      </c>
      <c r="AT257" s="102" t="s">
        <v>108</v>
      </c>
      <c r="AU257" s="102" t="s">
        <v>104</v>
      </c>
      <c r="AY257" s="1" t="s">
        <v>106</v>
      </c>
      <c r="BE257" s="103">
        <f>IF(N257="základní",J257,0)</f>
        <v>0</v>
      </c>
      <c r="BF257" s="103">
        <f>IF(N257="snížená",J257,0)</f>
        <v>0</v>
      </c>
      <c r="BG257" s="103">
        <f>IF(N257="zákl. přenesená",J257,0)</f>
        <v>0</v>
      </c>
      <c r="BH257" s="103">
        <f>IF(N257="sníž. přenesená",J257,0)</f>
        <v>0</v>
      </c>
      <c r="BI257" s="103">
        <f>IF(N257="nulová",J257,0)</f>
        <v>0</v>
      </c>
      <c r="BJ257" s="1" t="s">
        <v>104</v>
      </c>
      <c r="BK257" s="103">
        <f>ROUND(I257*H257,2)</f>
        <v>0</v>
      </c>
      <c r="BL257" s="1" t="s">
        <v>112</v>
      </c>
      <c r="BM257" s="102" t="s">
        <v>389</v>
      </c>
    </row>
    <row r="258" spans="3:65" s="104" customFormat="1" ht="11.25" x14ac:dyDescent="0.2">
      <c r="D258" s="105" t="s">
        <v>119</v>
      </c>
      <c r="E258" s="106" t="s">
        <v>30</v>
      </c>
      <c r="F258" s="107" t="s">
        <v>390</v>
      </c>
      <c r="H258" s="108">
        <v>720</v>
      </c>
      <c r="M258" s="110"/>
      <c r="T258" s="111"/>
      <c r="AT258" s="106" t="s">
        <v>119</v>
      </c>
      <c r="AU258" s="106" t="s">
        <v>104</v>
      </c>
      <c r="AV258" s="104" t="s">
        <v>5</v>
      </c>
      <c r="AW258" s="104" t="s">
        <v>121</v>
      </c>
      <c r="AX258" s="104" t="s">
        <v>104</v>
      </c>
      <c r="AY258" s="106" t="s">
        <v>106</v>
      </c>
    </row>
    <row r="259" spans="3:65" s="10" customFormat="1" ht="16.5" customHeight="1" x14ac:dyDescent="0.2">
      <c r="C259" s="91">
        <v>52</v>
      </c>
      <c r="D259" s="91" t="s">
        <v>108</v>
      </c>
      <c r="E259" s="92" t="s">
        <v>392</v>
      </c>
      <c r="F259" s="93" t="s">
        <v>393</v>
      </c>
      <c r="G259" s="94" t="s">
        <v>165</v>
      </c>
      <c r="H259" s="95">
        <v>14.856</v>
      </c>
      <c r="I259" s="20"/>
      <c r="J259" s="96">
        <f>ROUND(I259*H259,2)</f>
        <v>0</v>
      </c>
      <c r="K259" s="135"/>
      <c r="M259" s="98" t="s">
        <v>3</v>
      </c>
      <c r="N259" s="99" t="s">
        <v>54</v>
      </c>
      <c r="P259" s="100">
        <f>O259*H259</f>
        <v>0</v>
      </c>
      <c r="Q259" s="100">
        <v>0</v>
      </c>
      <c r="R259" s="100">
        <f>Q259*H259</f>
        <v>0</v>
      </c>
      <c r="S259" s="100">
        <v>0</v>
      </c>
      <c r="T259" s="101">
        <f>S259*H259</f>
        <v>0</v>
      </c>
      <c r="AR259" s="102" t="s">
        <v>112</v>
      </c>
      <c r="AT259" s="102" t="s">
        <v>108</v>
      </c>
      <c r="AU259" s="102" t="s">
        <v>104</v>
      </c>
      <c r="AY259" s="1" t="s">
        <v>106</v>
      </c>
      <c r="BE259" s="103">
        <f>IF(N259="základní",J259,0)</f>
        <v>0</v>
      </c>
      <c r="BF259" s="103">
        <f>IF(N259="snížená",J259,0)</f>
        <v>0</v>
      </c>
      <c r="BG259" s="103">
        <f>IF(N259="zákl. přenesená",J259,0)</f>
        <v>0</v>
      </c>
      <c r="BH259" s="103">
        <f>IF(N259="sníž. přenesená",J259,0)</f>
        <v>0</v>
      </c>
      <c r="BI259" s="103">
        <f>IF(N259="nulová",J259,0)</f>
        <v>0</v>
      </c>
      <c r="BJ259" s="1" t="s">
        <v>104</v>
      </c>
      <c r="BK259" s="103">
        <f>ROUND(I259*H259,2)</f>
        <v>0</v>
      </c>
      <c r="BL259" s="1" t="s">
        <v>112</v>
      </c>
      <c r="BM259" s="102" t="s">
        <v>394</v>
      </c>
    </row>
    <row r="260" spans="3:65" s="104" customFormat="1" ht="11.25" x14ac:dyDescent="0.2">
      <c r="D260" s="105" t="s">
        <v>119</v>
      </c>
      <c r="E260" s="106" t="s">
        <v>22</v>
      </c>
      <c r="F260" s="107" t="s">
        <v>395</v>
      </c>
      <c r="H260" s="108">
        <v>14.856</v>
      </c>
      <c r="M260" s="110"/>
      <c r="T260" s="111"/>
      <c r="AT260" s="106" t="s">
        <v>119</v>
      </c>
      <c r="AU260" s="106" t="s">
        <v>104</v>
      </c>
      <c r="AV260" s="104" t="s">
        <v>5</v>
      </c>
      <c r="AW260" s="104" t="s">
        <v>121</v>
      </c>
      <c r="AX260" s="104" t="s">
        <v>104</v>
      </c>
      <c r="AY260" s="106" t="s">
        <v>106</v>
      </c>
    </row>
    <row r="261" spans="3:65" s="10" customFormat="1" ht="21.75" customHeight="1" x14ac:dyDescent="0.2">
      <c r="C261" s="91">
        <v>53</v>
      </c>
      <c r="D261" s="91" t="s">
        <v>108</v>
      </c>
      <c r="E261" s="92" t="s">
        <v>397</v>
      </c>
      <c r="F261" s="93" t="s">
        <v>398</v>
      </c>
      <c r="G261" s="94" t="s">
        <v>165</v>
      </c>
      <c r="H261" s="95">
        <v>14.856</v>
      </c>
      <c r="I261" s="20"/>
      <c r="J261" s="96">
        <f>ROUND(I261*H261,2)</f>
        <v>0</v>
      </c>
      <c r="K261" s="135"/>
      <c r="M261" s="98" t="s">
        <v>3</v>
      </c>
      <c r="N261" s="99" t="s">
        <v>54</v>
      </c>
      <c r="P261" s="100">
        <f>O261*H261</f>
        <v>0</v>
      </c>
      <c r="Q261" s="100">
        <v>0</v>
      </c>
      <c r="R261" s="100">
        <f>Q261*H261</f>
        <v>0</v>
      </c>
      <c r="S261" s="100">
        <v>0</v>
      </c>
      <c r="T261" s="101">
        <f>S261*H261</f>
        <v>0</v>
      </c>
      <c r="AR261" s="102" t="s">
        <v>112</v>
      </c>
      <c r="AT261" s="102" t="s">
        <v>108</v>
      </c>
      <c r="AU261" s="102" t="s">
        <v>104</v>
      </c>
      <c r="AY261" s="1" t="s">
        <v>106</v>
      </c>
      <c r="BE261" s="103">
        <f>IF(N261="základní",J261,0)</f>
        <v>0</v>
      </c>
      <c r="BF261" s="103">
        <f>IF(N261="snížená",J261,0)</f>
        <v>0</v>
      </c>
      <c r="BG261" s="103">
        <f>IF(N261="zákl. přenesená",J261,0)</f>
        <v>0</v>
      </c>
      <c r="BH261" s="103">
        <f>IF(N261="sníž. přenesená",J261,0)</f>
        <v>0</v>
      </c>
      <c r="BI261" s="103">
        <f>IF(N261="nulová",J261,0)</f>
        <v>0</v>
      </c>
      <c r="BJ261" s="1" t="s">
        <v>104</v>
      </c>
      <c r="BK261" s="103">
        <f>ROUND(I261*H261,2)</f>
        <v>0</v>
      </c>
      <c r="BL261" s="1" t="s">
        <v>112</v>
      </c>
      <c r="BM261" s="102" t="s">
        <v>399</v>
      </c>
    </row>
    <row r="262" spans="3:65" s="10" customFormat="1" ht="19.5" x14ac:dyDescent="0.2">
      <c r="D262" s="105" t="s">
        <v>160</v>
      </c>
      <c r="F262" s="129" t="s">
        <v>400</v>
      </c>
      <c r="M262" s="130"/>
      <c r="T262" s="131"/>
      <c r="AT262" s="1" t="s">
        <v>160</v>
      </c>
      <c r="AU262" s="1" t="s">
        <v>104</v>
      </c>
    </row>
    <row r="263" spans="3:65" s="104" customFormat="1" ht="11.25" x14ac:dyDescent="0.2">
      <c r="D263" s="105" t="s">
        <v>119</v>
      </c>
      <c r="E263" s="106" t="s">
        <v>3</v>
      </c>
      <c r="F263" s="107" t="s">
        <v>22</v>
      </c>
      <c r="H263" s="108">
        <v>14.856</v>
      </c>
      <c r="M263" s="110"/>
      <c r="T263" s="111"/>
      <c r="AT263" s="106" t="s">
        <v>119</v>
      </c>
      <c r="AU263" s="106" t="s">
        <v>104</v>
      </c>
      <c r="AV263" s="104" t="s">
        <v>5</v>
      </c>
      <c r="AW263" s="104" t="s">
        <v>121</v>
      </c>
      <c r="AX263" s="104" t="s">
        <v>104</v>
      </c>
      <c r="AY263" s="106" t="s">
        <v>106</v>
      </c>
    </row>
    <row r="264" spans="3:65" s="10" customFormat="1" ht="21.75" customHeight="1" x14ac:dyDescent="0.2">
      <c r="C264" s="91">
        <v>54</v>
      </c>
      <c r="D264" s="91" t="s">
        <v>108</v>
      </c>
      <c r="E264" s="92" t="s">
        <v>402</v>
      </c>
      <c r="F264" s="93" t="s">
        <v>403</v>
      </c>
      <c r="G264" s="94" t="s">
        <v>165</v>
      </c>
      <c r="H264" s="95">
        <v>222.84</v>
      </c>
      <c r="I264" s="20"/>
      <c r="J264" s="96">
        <f>ROUND(I264*H264,2)</f>
        <v>0</v>
      </c>
      <c r="K264" s="135"/>
      <c r="M264" s="98" t="s">
        <v>3</v>
      </c>
      <c r="N264" s="99" t="s">
        <v>54</v>
      </c>
      <c r="P264" s="100">
        <f>O264*H264</f>
        <v>0</v>
      </c>
      <c r="Q264" s="100">
        <v>0</v>
      </c>
      <c r="R264" s="100">
        <f>Q264*H264</f>
        <v>0</v>
      </c>
      <c r="S264" s="100">
        <v>0</v>
      </c>
      <c r="T264" s="101">
        <f>S264*H264</f>
        <v>0</v>
      </c>
      <c r="AR264" s="102" t="s">
        <v>112</v>
      </c>
      <c r="AT264" s="102" t="s">
        <v>108</v>
      </c>
      <c r="AU264" s="102" t="s">
        <v>104</v>
      </c>
      <c r="AY264" s="1" t="s">
        <v>106</v>
      </c>
      <c r="BE264" s="103">
        <f>IF(N264="základní",J264,0)</f>
        <v>0</v>
      </c>
      <c r="BF264" s="103">
        <f>IF(N264="snížená",J264,0)</f>
        <v>0</v>
      </c>
      <c r="BG264" s="103">
        <f>IF(N264="zákl. přenesená",J264,0)</f>
        <v>0</v>
      </c>
      <c r="BH264" s="103">
        <f>IF(N264="sníž. přenesená",J264,0)</f>
        <v>0</v>
      </c>
      <c r="BI264" s="103">
        <f>IF(N264="nulová",J264,0)</f>
        <v>0</v>
      </c>
      <c r="BJ264" s="1" t="s">
        <v>104</v>
      </c>
      <c r="BK264" s="103">
        <f>ROUND(I264*H264,2)</f>
        <v>0</v>
      </c>
      <c r="BL264" s="1" t="s">
        <v>112</v>
      </c>
      <c r="BM264" s="102" t="s">
        <v>404</v>
      </c>
    </row>
    <row r="265" spans="3:65" s="10" customFormat="1" ht="19.5" x14ac:dyDescent="0.2">
      <c r="D265" s="105" t="s">
        <v>160</v>
      </c>
      <c r="F265" s="129" t="s">
        <v>400</v>
      </c>
      <c r="M265" s="130"/>
      <c r="T265" s="131"/>
      <c r="AT265" s="1" t="s">
        <v>160</v>
      </c>
      <c r="AU265" s="1" t="s">
        <v>104</v>
      </c>
    </row>
    <row r="266" spans="3:65" s="104" customFormat="1" ht="11.25" x14ac:dyDescent="0.2">
      <c r="D266" s="105" t="s">
        <v>119</v>
      </c>
      <c r="E266" s="106" t="s">
        <v>3</v>
      </c>
      <c r="F266" s="107" t="s">
        <v>405</v>
      </c>
      <c r="H266" s="108">
        <v>222.84</v>
      </c>
      <c r="M266" s="110"/>
      <c r="T266" s="111"/>
      <c r="AT266" s="106" t="s">
        <v>119</v>
      </c>
      <c r="AU266" s="106" t="s">
        <v>104</v>
      </c>
      <c r="AV266" s="104" t="s">
        <v>5</v>
      </c>
      <c r="AW266" s="104" t="s">
        <v>121</v>
      </c>
      <c r="AX266" s="104" t="s">
        <v>104</v>
      </c>
      <c r="AY266" s="106" t="s">
        <v>106</v>
      </c>
    </row>
    <row r="267" spans="3:65" s="10" customFormat="1" ht="21.75" customHeight="1" x14ac:dyDescent="0.2">
      <c r="C267" s="91">
        <v>55</v>
      </c>
      <c r="D267" s="91" t="s">
        <v>108</v>
      </c>
      <c r="E267" s="92" t="s">
        <v>407</v>
      </c>
      <c r="F267" s="93" t="s">
        <v>408</v>
      </c>
      <c r="G267" s="94" t="s">
        <v>165</v>
      </c>
      <c r="H267" s="95">
        <v>5.1059999999999999</v>
      </c>
      <c r="I267" s="20"/>
      <c r="J267" s="96">
        <f>ROUND(I267*H267,2)</f>
        <v>0</v>
      </c>
      <c r="K267" s="135"/>
      <c r="M267" s="98" t="s">
        <v>3</v>
      </c>
      <c r="N267" s="99" t="s">
        <v>54</v>
      </c>
      <c r="P267" s="100">
        <f>O267*H267</f>
        <v>0</v>
      </c>
      <c r="Q267" s="100">
        <v>0</v>
      </c>
      <c r="R267" s="100">
        <f>Q267*H267</f>
        <v>0</v>
      </c>
      <c r="S267" s="100">
        <v>0</v>
      </c>
      <c r="T267" s="101">
        <f>S267*H267</f>
        <v>0</v>
      </c>
      <c r="AR267" s="102" t="s">
        <v>112</v>
      </c>
      <c r="AT267" s="102" t="s">
        <v>108</v>
      </c>
      <c r="AU267" s="102" t="s">
        <v>104</v>
      </c>
      <c r="AY267" s="1" t="s">
        <v>106</v>
      </c>
      <c r="BE267" s="103">
        <f>IF(N267="základní",J267,0)</f>
        <v>0</v>
      </c>
      <c r="BF267" s="103">
        <f>IF(N267="snížená",J267,0)</f>
        <v>0</v>
      </c>
      <c r="BG267" s="103">
        <f>IF(N267="zákl. přenesená",J267,0)</f>
        <v>0</v>
      </c>
      <c r="BH267" s="103">
        <f>IF(N267="sníž. přenesená",J267,0)</f>
        <v>0</v>
      </c>
      <c r="BI267" s="103">
        <f>IF(N267="nulová",J267,0)</f>
        <v>0</v>
      </c>
      <c r="BJ267" s="1" t="s">
        <v>104</v>
      </c>
      <c r="BK267" s="103">
        <f>ROUND(I267*H267,2)</f>
        <v>0</v>
      </c>
      <c r="BL267" s="1" t="s">
        <v>112</v>
      </c>
      <c r="BM267" s="102" t="s">
        <v>409</v>
      </c>
    </row>
    <row r="268" spans="3:65" s="10" customFormat="1" ht="19.5" x14ac:dyDescent="0.2">
      <c r="D268" s="105" t="s">
        <v>160</v>
      </c>
      <c r="F268" s="129" t="s">
        <v>410</v>
      </c>
      <c r="M268" s="130"/>
      <c r="T268" s="131"/>
      <c r="AT268" s="1" t="s">
        <v>160</v>
      </c>
      <c r="AU268" s="1" t="s">
        <v>104</v>
      </c>
    </row>
    <row r="269" spans="3:65" s="104" customFormat="1" ht="11.25" x14ac:dyDescent="0.2">
      <c r="D269" s="105" t="s">
        <v>119</v>
      </c>
      <c r="E269" s="106" t="s">
        <v>3</v>
      </c>
      <c r="F269" s="107" t="s">
        <v>411</v>
      </c>
      <c r="H269" s="108">
        <v>5.1059999999999999</v>
      </c>
      <c r="M269" s="110"/>
      <c r="T269" s="111"/>
      <c r="AT269" s="106" t="s">
        <v>119</v>
      </c>
      <c r="AU269" s="106" t="s">
        <v>104</v>
      </c>
      <c r="AV269" s="104" t="s">
        <v>5</v>
      </c>
      <c r="AW269" s="104" t="s">
        <v>121</v>
      </c>
      <c r="AX269" s="104" t="s">
        <v>104</v>
      </c>
      <c r="AY269" s="106" t="s">
        <v>106</v>
      </c>
    </row>
    <row r="270" spans="3:65" s="10" customFormat="1" ht="33" customHeight="1" x14ac:dyDescent="0.2">
      <c r="C270" s="91">
        <v>56</v>
      </c>
      <c r="D270" s="91" t="s">
        <v>108</v>
      </c>
      <c r="E270" s="92" t="s">
        <v>413</v>
      </c>
      <c r="F270" s="93" t="s">
        <v>414</v>
      </c>
      <c r="G270" s="94" t="s">
        <v>165</v>
      </c>
      <c r="H270" s="95">
        <v>9.0299999999999994</v>
      </c>
      <c r="I270" s="20"/>
      <c r="J270" s="96">
        <f>ROUND(I270*H270,2)</f>
        <v>0</v>
      </c>
      <c r="K270" s="135"/>
      <c r="M270" s="98" t="s">
        <v>3</v>
      </c>
      <c r="N270" s="99" t="s">
        <v>54</v>
      </c>
      <c r="P270" s="100">
        <f>O270*H270</f>
        <v>0</v>
      </c>
      <c r="Q270" s="100">
        <v>0</v>
      </c>
      <c r="R270" s="100">
        <f>Q270*H270</f>
        <v>0</v>
      </c>
      <c r="S270" s="100">
        <v>0</v>
      </c>
      <c r="T270" s="101">
        <f>S270*H270</f>
        <v>0</v>
      </c>
      <c r="AR270" s="102" t="s">
        <v>112</v>
      </c>
      <c r="AT270" s="102" t="s">
        <v>108</v>
      </c>
      <c r="AU270" s="102" t="s">
        <v>104</v>
      </c>
      <c r="AY270" s="1" t="s">
        <v>106</v>
      </c>
      <c r="BE270" s="103">
        <f>IF(N270="základní",J270,0)</f>
        <v>0</v>
      </c>
      <c r="BF270" s="103">
        <f>IF(N270="snížená",J270,0)</f>
        <v>0</v>
      </c>
      <c r="BG270" s="103">
        <f>IF(N270="zákl. přenesená",J270,0)</f>
        <v>0</v>
      </c>
      <c r="BH270" s="103">
        <f>IF(N270="sníž. přenesená",J270,0)</f>
        <v>0</v>
      </c>
      <c r="BI270" s="103">
        <f>IF(N270="nulová",J270,0)</f>
        <v>0</v>
      </c>
      <c r="BJ270" s="1" t="s">
        <v>104</v>
      </c>
      <c r="BK270" s="103">
        <f>ROUND(I270*H270,2)</f>
        <v>0</v>
      </c>
      <c r="BL270" s="1" t="s">
        <v>112</v>
      </c>
      <c r="BM270" s="102" t="s">
        <v>415</v>
      </c>
    </row>
    <row r="271" spans="3:65" s="104" customFormat="1" ht="11.25" x14ac:dyDescent="0.2">
      <c r="D271" s="105" t="s">
        <v>119</v>
      </c>
      <c r="E271" s="106" t="s">
        <v>3</v>
      </c>
      <c r="F271" s="107" t="s">
        <v>416</v>
      </c>
      <c r="H271" s="108">
        <v>9.0299999999999994</v>
      </c>
      <c r="M271" s="110"/>
      <c r="T271" s="111"/>
      <c r="AT271" s="106" t="s">
        <v>119</v>
      </c>
      <c r="AU271" s="106" t="s">
        <v>104</v>
      </c>
      <c r="AV271" s="104" t="s">
        <v>5</v>
      </c>
      <c r="AW271" s="104" t="s">
        <v>121</v>
      </c>
      <c r="AX271" s="104" t="s">
        <v>104</v>
      </c>
      <c r="AY271" s="106" t="s">
        <v>106</v>
      </c>
    </row>
    <row r="272" spans="3:65" s="79" customFormat="1" ht="22.9" customHeight="1" x14ac:dyDescent="0.2">
      <c r="D272" s="80" t="s">
        <v>101</v>
      </c>
      <c r="E272" s="89" t="s">
        <v>417</v>
      </c>
      <c r="F272" s="89" t="s">
        <v>418</v>
      </c>
      <c r="J272" s="90">
        <f>BK272</f>
        <v>0</v>
      </c>
      <c r="M272" s="84"/>
      <c r="P272" s="85">
        <f>SUM(P273:P275)</f>
        <v>0</v>
      </c>
      <c r="R272" s="85">
        <f>SUM(R273:R275)</f>
        <v>0</v>
      </c>
      <c r="T272" s="86">
        <f>SUM(T273:T275)</f>
        <v>0</v>
      </c>
      <c r="AR272" s="80" t="s">
        <v>104</v>
      </c>
      <c r="AT272" s="87" t="s">
        <v>101</v>
      </c>
      <c r="AU272" s="87" t="s">
        <v>104</v>
      </c>
      <c r="AY272" s="80" t="s">
        <v>106</v>
      </c>
      <c r="BK272" s="88">
        <f>SUM(BK273:BK275)</f>
        <v>0</v>
      </c>
    </row>
    <row r="273" spans="3:65" s="10" customFormat="1" ht="21.75" customHeight="1" x14ac:dyDescent="0.2">
      <c r="C273" s="91">
        <v>57</v>
      </c>
      <c r="D273" s="91" t="s">
        <v>108</v>
      </c>
      <c r="E273" s="92" t="s">
        <v>420</v>
      </c>
      <c r="F273" s="93" t="s">
        <v>421</v>
      </c>
      <c r="G273" s="94" t="s">
        <v>165</v>
      </c>
      <c r="H273" s="95">
        <v>19.459</v>
      </c>
      <c r="I273" s="20"/>
      <c r="J273" s="96">
        <f>ROUND(I273*H273,2)</f>
        <v>0</v>
      </c>
      <c r="K273" s="135"/>
      <c r="M273" s="98" t="s">
        <v>3</v>
      </c>
      <c r="N273" s="99" t="s">
        <v>54</v>
      </c>
      <c r="P273" s="100">
        <f>O273*H273</f>
        <v>0</v>
      </c>
      <c r="Q273" s="100">
        <v>0</v>
      </c>
      <c r="R273" s="100">
        <f>Q273*H273</f>
        <v>0</v>
      </c>
      <c r="S273" s="100">
        <v>0</v>
      </c>
      <c r="T273" s="101">
        <f>S273*H273</f>
        <v>0</v>
      </c>
      <c r="AR273" s="102" t="s">
        <v>112</v>
      </c>
      <c r="AT273" s="102" t="s">
        <v>108</v>
      </c>
      <c r="AU273" s="102" t="s">
        <v>5</v>
      </c>
      <c r="AY273" s="1" t="s">
        <v>106</v>
      </c>
      <c r="BE273" s="103">
        <f>IF(N273="základní",J273,0)</f>
        <v>0</v>
      </c>
      <c r="BF273" s="103">
        <f>IF(N273="snížená",J273,0)</f>
        <v>0</v>
      </c>
      <c r="BG273" s="103">
        <f>IF(N273="zákl. přenesená",J273,0)</f>
        <v>0</v>
      </c>
      <c r="BH273" s="103">
        <f>IF(N273="sníž. přenesená",J273,0)</f>
        <v>0</v>
      </c>
      <c r="BI273" s="103">
        <f>IF(N273="nulová",J273,0)</f>
        <v>0</v>
      </c>
      <c r="BJ273" s="1" t="s">
        <v>104</v>
      </c>
      <c r="BK273" s="103">
        <f>ROUND(I273*H273,2)</f>
        <v>0</v>
      </c>
      <c r="BL273" s="1" t="s">
        <v>112</v>
      </c>
      <c r="BM273" s="102" t="s">
        <v>422</v>
      </c>
    </row>
    <row r="274" spans="3:65" s="104" customFormat="1" ht="22.5" x14ac:dyDescent="0.2">
      <c r="D274" s="105" t="s">
        <v>119</v>
      </c>
      <c r="E274" s="106" t="s">
        <v>3</v>
      </c>
      <c r="F274" s="107" t="s">
        <v>423</v>
      </c>
      <c r="H274" s="108">
        <v>19.459</v>
      </c>
      <c r="M274" s="110"/>
      <c r="T274" s="111"/>
      <c r="AT274" s="106" t="s">
        <v>119</v>
      </c>
      <c r="AU274" s="106" t="s">
        <v>5</v>
      </c>
      <c r="AV274" s="104" t="s">
        <v>5</v>
      </c>
      <c r="AW274" s="104" t="s">
        <v>121</v>
      </c>
      <c r="AX274" s="104" t="s">
        <v>105</v>
      </c>
      <c r="AY274" s="106" t="s">
        <v>106</v>
      </c>
    </row>
    <row r="275" spans="3:65" s="112" customFormat="1" ht="11.25" x14ac:dyDescent="0.2">
      <c r="D275" s="105" t="s">
        <v>119</v>
      </c>
      <c r="E275" s="113" t="s">
        <v>3</v>
      </c>
      <c r="F275" s="114" t="s">
        <v>133</v>
      </c>
      <c r="H275" s="115">
        <v>19.459</v>
      </c>
      <c r="M275" s="117"/>
      <c r="T275" s="118"/>
      <c r="AT275" s="113" t="s">
        <v>119</v>
      </c>
      <c r="AU275" s="113" t="s">
        <v>5</v>
      </c>
      <c r="AV275" s="112" t="s">
        <v>112</v>
      </c>
      <c r="AW275" s="112" t="s">
        <v>121</v>
      </c>
      <c r="AX275" s="112" t="s">
        <v>104</v>
      </c>
      <c r="AY275" s="113" t="s">
        <v>106</v>
      </c>
    </row>
    <row r="276" spans="3:65" s="79" customFormat="1" ht="25.9" customHeight="1" x14ac:dyDescent="0.2">
      <c r="D276" s="80" t="s">
        <v>101</v>
      </c>
      <c r="E276" s="81" t="s">
        <v>424</v>
      </c>
      <c r="F276" s="81" t="s">
        <v>425</v>
      </c>
      <c r="J276" s="82">
        <f>BK276</f>
        <v>0</v>
      </c>
      <c r="M276" s="84"/>
      <c r="P276" s="85">
        <f>P277</f>
        <v>0</v>
      </c>
      <c r="R276" s="85">
        <f>R277</f>
        <v>1.124E-2</v>
      </c>
      <c r="T276" s="86">
        <f>T277</f>
        <v>0</v>
      </c>
      <c r="W276" s="138"/>
      <c r="AR276" s="80" t="s">
        <v>5</v>
      </c>
      <c r="AT276" s="87" t="s">
        <v>101</v>
      </c>
      <c r="AU276" s="87" t="s">
        <v>105</v>
      </c>
      <c r="AY276" s="80" t="s">
        <v>106</v>
      </c>
      <c r="BK276" s="88">
        <f>BK277</f>
        <v>0</v>
      </c>
    </row>
    <row r="277" spans="3:65" s="79" customFormat="1" ht="22.9" customHeight="1" x14ac:dyDescent="0.2">
      <c r="D277" s="80" t="s">
        <v>101</v>
      </c>
      <c r="E277" s="89" t="s">
        <v>426</v>
      </c>
      <c r="F277" s="89" t="s">
        <v>427</v>
      </c>
      <c r="J277" s="90">
        <f>BK277</f>
        <v>0</v>
      </c>
      <c r="M277" s="84"/>
      <c r="P277" s="85">
        <f>SUM(P278:P290)</f>
        <v>0</v>
      </c>
      <c r="R277" s="85">
        <f>SUM(R278:R290)</f>
        <v>1.124E-2</v>
      </c>
      <c r="T277" s="86">
        <f>SUM(T278:T290)</f>
        <v>0</v>
      </c>
      <c r="AR277" s="80" t="s">
        <v>5</v>
      </c>
      <c r="AT277" s="87" t="s">
        <v>101</v>
      </c>
      <c r="AU277" s="87" t="s">
        <v>104</v>
      </c>
      <c r="AY277" s="80" t="s">
        <v>106</v>
      </c>
      <c r="BK277" s="88">
        <f>SUM(BK278:BK290)</f>
        <v>0</v>
      </c>
    </row>
    <row r="278" spans="3:65" s="10" customFormat="1" ht="21.75" customHeight="1" x14ac:dyDescent="0.2">
      <c r="C278" s="91">
        <v>58</v>
      </c>
      <c r="D278" s="91" t="s">
        <v>108</v>
      </c>
      <c r="E278" s="92" t="s">
        <v>429</v>
      </c>
      <c r="F278" s="93" t="s">
        <v>430</v>
      </c>
      <c r="G278" s="94" t="s">
        <v>111</v>
      </c>
      <c r="H278" s="95">
        <v>8</v>
      </c>
      <c r="I278" s="20"/>
      <c r="J278" s="96">
        <f>ROUND(I278*H278,2)</f>
        <v>0</v>
      </c>
      <c r="K278" s="135"/>
      <c r="M278" s="98" t="s">
        <v>3</v>
      </c>
      <c r="N278" s="99" t="s">
        <v>54</v>
      </c>
      <c r="P278" s="100">
        <f>O278*H278</f>
        <v>0</v>
      </c>
      <c r="Q278" s="100">
        <v>0</v>
      </c>
      <c r="R278" s="100">
        <f>Q278*H278</f>
        <v>0</v>
      </c>
      <c r="S278" s="100">
        <v>0</v>
      </c>
      <c r="T278" s="101">
        <f>S278*H278</f>
        <v>0</v>
      </c>
      <c r="AR278" s="102" t="s">
        <v>162</v>
      </c>
      <c r="AT278" s="102" t="s">
        <v>108</v>
      </c>
      <c r="AU278" s="102" t="s">
        <v>5</v>
      </c>
      <c r="AY278" s="1" t="s">
        <v>106</v>
      </c>
      <c r="BE278" s="103">
        <f>IF(N278="základní",J278,0)</f>
        <v>0</v>
      </c>
      <c r="BF278" s="103">
        <f>IF(N278="snížená",J278,0)</f>
        <v>0</v>
      </c>
      <c r="BG278" s="103">
        <f>IF(N278="zákl. přenesená",J278,0)</f>
        <v>0</v>
      </c>
      <c r="BH278" s="103">
        <f>IF(N278="sníž. přenesená",J278,0)</f>
        <v>0</v>
      </c>
      <c r="BI278" s="103">
        <f>IF(N278="nulová",J278,0)</f>
        <v>0</v>
      </c>
      <c r="BJ278" s="1" t="s">
        <v>104</v>
      </c>
      <c r="BK278" s="103">
        <f>ROUND(I278*H278,2)</f>
        <v>0</v>
      </c>
      <c r="BL278" s="1" t="s">
        <v>162</v>
      </c>
      <c r="BM278" s="102" t="s">
        <v>431</v>
      </c>
    </row>
    <row r="279" spans="3:65" s="104" customFormat="1" ht="11.25" x14ac:dyDescent="0.2">
      <c r="D279" s="105" t="s">
        <v>119</v>
      </c>
      <c r="E279" s="106" t="s">
        <v>3</v>
      </c>
      <c r="F279" s="107" t="s">
        <v>432</v>
      </c>
      <c r="H279" s="108">
        <v>8</v>
      </c>
      <c r="M279" s="110"/>
      <c r="T279" s="111"/>
      <c r="AT279" s="106" t="s">
        <v>119</v>
      </c>
      <c r="AU279" s="106" t="s">
        <v>5</v>
      </c>
      <c r="AV279" s="104" t="s">
        <v>5</v>
      </c>
      <c r="AW279" s="104" t="s">
        <v>121</v>
      </c>
      <c r="AX279" s="104" t="s">
        <v>104</v>
      </c>
      <c r="AY279" s="106" t="s">
        <v>106</v>
      </c>
    </row>
    <row r="280" spans="3:65" s="10" customFormat="1" ht="16.5" customHeight="1" x14ac:dyDescent="0.2">
      <c r="C280" s="119">
        <v>59</v>
      </c>
      <c r="D280" s="119" t="s">
        <v>180</v>
      </c>
      <c r="E280" s="120" t="s">
        <v>434</v>
      </c>
      <c r="F280" s="121" t="s">
        <v>435</v>
      </c>
      <c r="G280" s="122" t="s">
        <v>165</v>
      </c>
      <c r="H280" s="123">
        <v>2E-3</v>
      </c>
      <c r="I280" s="21"/>
      <c r="J280" s="124">
        <f>ROUND(I280*H280,2)</f>
        <v>0</v>
      </c>
      <c r="K280" s="136"/>
      <c r="L280" s="137"/>
      <c r="M280" s="127" t="s">
        <v>3</v>
      </c>
      <c r="N280" s="128" t="s">
        <v>54</v>
      </c>
      <c r="P280" s="100">
        <f>O280*H280</f>
        <v>0</v>
      </c>
      <c r="Q280" s="100">
        <v>0</v>
      </c>
      <c r="R280" s="100">
        <f>Q280*H280</f>
        <v>0</v>
      </c>
      <c r="S280" s="100">
        <v>0</v>
      </c>
      <c r="T280" s="101">
        <f>S280*H280</f>
        <v>0</v>
      </c>
      <c r="AR280" s="102" t="s">
        <v>248</v>
      </c>
      <c r="AT280" s="102" t="s">
        <v>180</v>
      </c>
      <c r="AU280" s="102" t="s">
        <v>5</v>
      </c>
      <c r="AY280" s="1" t="s">
        <v>106</v>
      </c>
      <c r="BE280" s="103">
        <f>IF(N280="základní",J280,0)</f>
        <v>0</v>
      </c>
      <c r="BF280" s="103">
        <f>IF(N280="snížená",J280,0)</f>
        <v>0</v>
      </c>
      <c r="BG280" s="103">
        <f>IF(N280="zákl. přenesená",J280,0)</f>
        <v>0</v>
      </c>
      <c r="BH280" s="103">
        <f>IF(N280="sníž. přenesená",J280,0)</f>
        <v>0</v>
      </c>
      <c r="BI280" s="103">
        <f>IF(N280="nulová",J280,0)</f>
        <v>0</v>
      </c>
      <c r="BJ280" s="1" t="s">
        <v>104</v>
      </c>
      <c r="BK280" s="103">
        <f>ROUND(I280*H280,2)</f>
        <v>0</v>
      </c>
      <c r="BL280" s="1" t="s">
        <v>162</v>
      </c>
      <c r="BM280" s="102" t="s">
        <v>436</v>
      </c>
    </row>
    <row r="281" spans="3:65" s="104" customFormat="1" ht="11.25" x14ac:dyDescent="0.2">
      <c r="D281" s="105" t="s">
        <v>119</v>
      </c>
      <c r="E281" s="106" t="s">
        <v>3</v>
      </c>
      <c r="F281" s="107" t="s">
        <v>437</v>
      </c>
      <c r="H281" s="108">
        <v>2E-3</v>
      </c>
      <c r="M281" s="110"/>
      <c r="T281" s="111"/>
      <c r="AT281" s="106" t="s">
        <v>119</v>
      </c>
      <c r="AU281" s="106" t="s">
        <v>5</v>
      </c>
      <c r="AV281" s="104" t="s">
        <v>5</v>
      </c>
      <c r="AW281" s="104" t="s">
        <v>121</v>
      </c>
      <c r="AX281" s="104" t="s">
        <v>105</v>
      </c>
      <c r="AY281" s="106" t="s">
        <v>106</v>
      </c>
    </row>
    <row r="282" spans="3:65" s="112" customFormat="1" ht="11.25" x14ac:dyDescent="0.2">
      <c r="D282" s="105" t="s">
        <v>119</v>
      </c>
      <c r="E282" s="113" t="s">
        <v>3</v>
      </c>
      <c r="F282" s="114" t="s">
        <v>133</v>
      </c>
      <c r="H282" s="115">
        <v>2E-3</v>
      </c>
      <c r="M282" s="117"/>
      <c r="T282" s="118"/>
      <c r="AT282" s="113" t="s">
        <v>119</v>
      </c>
      <c r="AU282" s="113" t="s">
        <v>5</v>
      </c>
      <c r="AV282" s="112" t="s">
        <v>112</v>
      </c>
      <c r="AW282" s="112" t="s">
        <v>121</v>
      </c>
      <c r="AX282" s="112" t="s">
        <v>104</v>
      </c>
      <c r="AY282" s="113" t="s">
        <v>106</v>
      </c>
    </row>
    <row r="283" spans="3:65" s="10" customFormat="1" ht="21.75" customHeight="1" x14ac:dyDescent="0.2">
      <c r="C283" s="91">
        <v>60</v>
      </c>
      <c r="D283" s="91" t="s">
        <v>108</v>
      </c>
      <c r="E283" s="92" t="s">
        <v>439</v>
      </c>
      <c r="F283" s="93" t="s">
        <v>440</v>
      </c>
      <c r="G283" s="94" t="s">
        <v>111</v>
      </c>
      <c r="H283" s="95">
        <v>16</v>
      </c>
      <c r="I283" s="20"/>
      <c r="J283" s="96">
        <f>ROUND(I283*H283,2)</f>
        <v>0</v>
      </c>
      <c r="K283" s="135"/>
      <c r="M283" s="98" t="s">
        <v>3</v>
      </c>
      <c r="N283" s="99" t="s">
        <v>54</v>
      </c>
      <c r="P283" s="100">
        <f>O283*H283</f>
        <v>0</v>
      </c>
      <c r="Q283" s="100">
        <v>3.0000000000000001E-5</v>
      </c>
      <c r="R283" s="100">
        <f>Q283*H283</f>
        <v>4.8000000000000001E-4</v>
      </c>
      <c r="S283" s="100">
        <v>0</v>
      </c>
      <c r="T283" s="101">
        <f>S283*H283</f>
        <v>0</v>
      </c>
      <c r="AR283" s="102" t="s">
        <v>162</v>
      </c>
      <c r="AT283" s="102" t="s">
        <v>108</v>
      </c>
      <c r="AU283" s="102" t="s">
        <v>5</v>
      </c>
      <c r="AY283" s="1" t="s">
        <v>106</v>
      </c>
      <c r="BE283" s="103">
        <f>IF(N283="základní",J283,0)</f>
        <v>0</v>
      </c>
      <c r="BF283" s="103">
        <f>IF(N283="snížená",J283,0)</f>
        <v>0</v>
      </c>
      <c r="BG283" s="103">
        <f>IF(N283="zákl. přenesená",J283,0)</f>
        <v>0</v>
      </c>
      <c r="BH283" s="103">
        <f>IF(N283="sníž. přenesená",J283,0)</f>
        <v>0</v>
      </c>
      <c r="BI283" s="103">
        <f>IF(N283="nulová",J283,0)</f>
        <v>0</v>
      </c>
      <c r="BJ283" s="1" t="s">
        <v>104</v>
      </c>
      <c r="BK283" s="103">
        <f>ROUND(I283*H283,2)</f>
        <v>0</v>
      </c>
      <c r="BL283" s="1" t="s">
        <v>162</v>
      </c>
      <c r="BM283" s="102" t="s">
        <v>441</v>
      </c>
    </row>
    <row r="284" spans="3:65" s="104" customFormat="1" ht="11.25" x14ac:dyDescent="0.2">
      <c r="D284" s="105" t="s">
        <v>119</v>
      </c>
      <c r="E284" s="106" t="s">
        <v>3</v>
      </c>
      <c r="F284" s="107" t="s">
        <v>442</v>
      </c>
      <c r="H284" s="108">
        <v>16</v>
      </c>
      <c r="M284" s="110"/>
      <c r="T284" s="111"/>
      <c r="AT284" s="106" t="s">
        <v>119</v>
      </c>
      <c r="AU284" s="106" t="s">
        <v>5</v>
      </c>
      <c r="AV284" s="104" t="s">
        <v>5</v>
      </c>
      <c r="AW284" s="104" t="s">
        <v>121</v>
      </c>
      <c r="AX284" s="104" t="s">
        <v>104</v>
      </c>
      <c r="AY284" s="106" t="s">
        <v>106</v>
      </c>
    </row>
    <row r="285" spans="3:65" s="10" customFormat="1" ht="16.5" customHeight="1" x14ac:dyDescent="0.2">
      <c r="C285" s="119">
        <v>61</v>
      </c>
      <c r="D285" s="119" t="s">
        <v>180</v>
      </c>
      <c r="E285" s="120" t="s">
        <v>444</v>
      </c>
      <c r="F285" s="121" t="s">
        <v>445</v>
      </c>
      <c r="G285" s="122" t="s">
        <v>165</v>
      </c>
      <c r="H285" s="123">
        <v>5.0000000000000001E-3</v>
      </c>
      <c r="I285" s="21"/>
      <c r="J285" s="124">
        <f>ROUND(I285*H285,2)</f>
        <v>0</v>
      </c>
      <c r="K285" s="136"/>
      <c r="L285" s="137"/>
      <c r="M285" s="127" t="s">
        <v>3</v>
      </c>
      <c r="N285" s="128" t="s">
        <v>54</v>
      </c>
      <c r="P285" s="100">
        <f>O285*H285</f>
        <v>0</v>
      </c>
      <c r="Q285" s="100">
        <v>1</v>
      </c>
      <c r="R285" s="100">
        <f>Q285*H285</f>
        <v>5.0000000000000001E-3</v>
      </c>
      <c r="S285" s="100">
        <v>0</v>
      </c>
      <c r="T285" s="101">
        <f>S285*H285</f>
        <v>0</v>
      </c>
      <c r="AR285" s="102" t="s">
        <v>248</v>
      </c>
      <c r="AT285" s="102" t="s">
        <v>180</v>
      </c>
      <c r="AU285" s="102" t="s">
        <v>5</v>
      </c>
      <c r="AY285" s="1" t="s">
        <v>106</v>
      </c>
      <c r="BE285" s="103">
        <f>IF(N285="základní",J285,0)</f>
        <v>0</v>
      </c>
      <c r="BF285" s="103">
        <f>IF(N285="snížená",J285,0)</f>
        <v>0</v>
      </c>
      <c r="BG285" s="103">
        <f>IF(N285="zákl. přenesená",J285,0)</f>
        <v>0</v>
      </c>
      <c r="BH285" s="103">
        <f>IF(N285="sníž. přenesená",J285,0)</f>
        <v>0</v>
      </c>
      <c r="BI285" s="103">
        <f>IF(N285="nulová",J285,0)</f>
        <v>0</v>
      </c>
      <c r="BJ285" s="1" t="s">
        <v>104</v>
      </c>
      <c r="BK285" s="103">
        <f>ROUND(I285*H285,2)</f>
        <v>0</v>
      </c>
      <c r="BL285" s="1" t="s">
        <v>162</v>
      </c>
      <c r="BM285" s="102" t="s">
        <v>446</v>
      </c>
    </row>
    <row r="286" spans="3:65" s="104" customFormat="1" ht="11.25" x14ac:dyDescent="0.2">
      <c r="D286" s="105" t="s">
        <v>119</v>
      </c>
      <c r="E286" s="106" t="s">
        <v>3</v>
      </c>
      <c r="F286" s="107" t="s">
        <v>447</v>
      </c>
      <c r="H286" s="108">
        <v>5.0000000000000001E-3</v>
      </c>
      <c r="M286" s="110"/>
      <c r="T286" s="111"/>
      <c r="AT286" s="106" t="s">
        <v>119</v>
      </c>
      <c r="AU286" s="106" t="s">
        <v>5</v>
      </c>
      <c r="AV286" s="104" t="s">
        <v>5</v>
      </c>
      <c r="AW286" s="104" t="s">
        <v>121</v>
      </c>
      <c r="AX286" s="104" t="s">
        <v>104</v>
      </c>
      <c r="AY286" s="106" t="s">
        <v>106</v>
      </c>
    </row>
    <row r="287" spans="3:65" s="10" customFormat="1" ht="21.75" customHeight="1" x14ac:dyDescent="0.2">
      <c r="C287" s="91">
        <v>62</v>
      </c>
      <c r="D287" s="91" t="s">
        <v>108</v>
      </c>
      <c r="E287" s="92" t="s">
        <v>449</v>
      </c>
      <c r="F287" s="93" t="s">
        <v>450</v>
      </c>
      <c r="G287" s="94" t="s">
        <v>111</v>
      </c>
      <c r="H287" s="95">
        <v>8</v>
      </c>
      <c r="I287" s="20"/>
      <c r="J287" s="96">
        <f>ROUND(I287*H287,2)</f>
        <v>0</v>
      </c>
      <c r="K287" s="135"/>
      <c r="M287" s="98" t="s">
        <v>3</v>
      </c>
      <c r="N287" s="99" t="s">
        <v>54</v>
      </c>
      <c r="P287" s="100">
        <f>O287*H287</f>
        <v>0</v>
      </c>
      <c r="Q287" s="100">
        <v>0</v>
      </c>
      <c r="R287" s="100">
        <f>Q287*H287</f>
        <v>0</v>
      </c>
      <c r="S287" s="100">
        <v>0</v>
      </c>
      <c r="T287" s="101">
        <f>S287*H287</f>
        <v>0</v>
      </c>
      <c r="AR287" s="102" t="s">
        <v>162</v>
      </c>
      <c r="AT287" s="102" t="s">
        <v>108</v>
      </c>
      <c r="AU287" s="102" t="s">
        <v>5</v>
      </c>
      <c r="AY287" s="1" t="s">
        <v>106</v>
      </c>
      <c r="BE287" s="103">
        <f>IF(N287="základní",J287,0)</f>
        <v>0</v>
      </c>
      <c r="BF287" s="103">
        <f>IF(N287="snížená",J287,0)</f>
        <v>0</v>
      </c>
      <c r="BG287" s="103">
        <f>IF(N287="zákl. přenesená",J287,0)</f>
        <v>0</v>
      </c>
      <c r="BH287" s="103">
        <f>IF(N287="sníž. přenesená",J287,0)</f>
        <v>0</v>
      </c>
      <c r="BI287" s="103">
        <f>IF(N287="nulová",J287,0)</f>
        <v>0</v>
      </c>
      <c r="BJ287" s="1" t="s">
        <v>104</v>
      </c>
      <c r="BK287" s="103">
        <f>ROUND(I287*H287,2)</f>
        <v>0</v>
      </c>
      <c r="BL287" s="1" t="s">
        <v>162</v>
      </c>
      <c r="BM287" s="102" t="s">
        <v>451</v>
      </c>
    </row>
    <row r="288" spans="3:65" s="104" customFormat="1" ht="11.25" x14ac:dyDescent="0.2">
      <c r="D288" s="105" t="s">
        <v>119</v>
      </c>
      <c r="E288" s="106" t="s">
        <v>3</v>
      </c>
      <c r="F288" s="107" t="s">
        <v>138</v>
      </c>
      <c r="H288" s="108">
        <v>8</v>
      </c>
      <c r="M288" s="110"/>
      <c r="T288" s="111"/>
      <c r="AT288" s="106" t="s">
        <v>119</v>
      </c>
      <c r="AU288" s="106" t="s">
        <v>5</v>
      </c>
      <c r="AV288" s="104" t="s">
        <v>5</v>
      </c>
      <c r="AW288" s="104" t="s">
        <v>121</v>
      </c>
      <c r="AX288" s="104" t="s">
        <v>104</v>
      </c>
      <c r="AY288" s="106" t="s">
        <v>106</v>
      </c>
    </row>
    <row r="289" spans="3:65" s="10" customFormat="1" ht="21.75" customHeight="1" x14ac:dyDescent="0.2">
      <c r="C289" s="119">
        <v>63</v>
      </c>
      <c r="D289" s="119" t="s">
        <v>180</v>
      </c>
      <c r="E289" s="120" t="s">
        <v>453</v>
      </c>
      <c r="F289" s="121" t="s">
        <v>454</v>
      </c>
      <c r="G289" s="122" t="s">
        <v>111</v>
      </c>
      <c r="H289" s="123">
        <v>9.6</v>
      </c>
      <c r="I289" s="21"/>
      <c r="J289" s="124">
        <f>ROUND(I289*H289,2)</f>
        <v>0</v>
      </c>
      <c r="K289" s="136"/>
      <c r="L289" s="137"/>
      <c r="M289" s="127" t="s">
        <v>3</v>
      </c>
      <c r="N289" s="128" t="s">
        <v>54</v>
      </c>
      <c r="P289" s="100">
        <f>O289*H289</f>
        <v>0</v>
      </c>
      <c r="Q289" s="100">
        <v>5.9999999999999995E-4</v>
      </c>
      <c r="R289" s="100">
        <f>Q289*H289</f>
        <v>5.7599999999999995E-3</v>
      </c>
      <c r="S289" s="100">
        <v>0</v>
      </c>
      <c r="T289" s="101">
        <f>S289*H289</f>
        <v>0</v>
      </c>
      <c r="AR289" s="102" t="s">
        <v>248</v>
      </c>
      <c r="AT289" s="102" t="s">
        <v>180</v>
      </c>
      <c r="AU289" s="102" t="s">
        <v>5</v>
      </c>
      <c r="AY289" s="1" t="s">
        <v>106</v>
      </c>
      <c r="BE289" s="103">
        <f>IF(N289="základní",J289,0)</f>
        <v>0</v>
      </c>
      <c r="BF289" s="103">
        <f>IF(N289="snížená",J289,0)</f>
        <v>0</v>
      </c>
      <c r="BG289" s="103">
        <f>IF(N289="zákl. přenesená",J289,0)</f>
        <v>0</v>
      </c>
      <c r="BH289" s="103">
        <f>IF(N289="sníž. přenesená",J289,0)</f>
        <v>0</v>
      </c>
      <c r="BI289" s="103">
        <f>IF(N289="nulová",J289,0)</f>
        <v>0</v>
      </c>
      <c r="BJ289" s="1" t="s">
        <v>104</v>
      </c>
      <c r="BK289" s="103">
        <f>ROUND(I289*H289,2)</f>
        <v>0</v>
      </c>
      <c r="BL289" s="1" t="s">
        <v>162</v>
      </c>
      <c r="BM289" s="102" t="s">
        <v>455</v>
      </c>
    </row>
    <row r="290" spans="3:65" s="104" customFormat="1" ht="11.25" x14ac:dyDescent="0.2">
      <c r="D290" s="105" t="s">
        <v>119</v>
      </c>
      <c r="E290" s="106" t="s">
        <v>3</v>
      </c>
      <c r="F290" s="107" t="s">
        <v>456</v>
      </c>
      <c r="H290" s="108">
        <v>9.6</v>
      </c>
      <c r="M290" s="110"/>
      <c r="T290" s="111"/>
      <c r="AT290" s="106" t="s">
        <v>119</v>
      </c>
      <c r="AU290" s="106" t="s">
        <v>5</v>
      </c>
      <c r="AV290" s="104" t="s">
        <v>5</v>
      </c>
      <c r="AW290" s="104" t="s">
        <v>121</v>
      </c>
      <c r="AX290" s="104" t="s">
        <v>104</v>
      </c>
      <c r="AY290" s="106" t="s">
        <v>106</v>
      </c>
    </row>
    <row r="291" spans="3:65" s="79" customFormat="1" ht="25.9" customHeight="1" x14ac:dyDescent="0.2">
      <c r="D291" s="80" t="s">
        <v>101</v>
      </c>
      <c r="E291" s="81" t="s">
        <v>457</v>
      </c>
      <c r="F291" s="81" t="s">
        <v>458</v>
      </c>
      <c r="J291" s="82">
        <f>BK291</f>
        <v>0</v>
      </c>
      <c r="M291" s="84"/>
      <c r="P291" s="85">
        <f>P292</f>
        <v>0</v>
      </c>
      <c r="R291" s="85">
        <f>R292</f>
        <v>9.9000000000000008E-3</v>
      </c>
      <c r="T291" s="86">
        <f>T292</f>
        <v>0</v>
      </c>
      <c r="W291" s="138"/>
      <c r="AR291" s="80" t="s">
        <v>104</v>
      </c>
      <c r="AT291" s="87" t="s">
        <v>101</v>
      </c>
      <c r="AU291" s="87" t="s">
        <v>105</v>
      </c>
      <c r="AY291" s="80" t="s">
        <v>106</v>
      </c>
      <c r="BK291" s="88">
        <f>BK292</f>
        <v>0</v>
      </c>
    </row>
    <row r="292" spans="3:65" s="79" customFormat="1" ht="22.9" customHeight="1" x14ac:dyDescent="0.2">
      <c r="D292" s="80" t="s">
        <v>101</v>
      </c>
      <c r="E292" s="89" t="s">
        <v>105</v>
      </c>
      <c r="F292" s="89" t="s">
        <v>459</v>
      </c>
      <c r="J292" s="90">
        <f>BK292</f>
        <v>0</v>
      </c>
      <c r="M292" s="84"/>
      <c r="P292" s="85">
        <f>SUM(P293:P310)</f>
        <v>0</v>
      </c>
      <c r="R292" s="85">
        <f>SUM(R293:R310)</f>
        <v>9.9000000000000008E-3</v>
      </c>
      <c r="T292" s="86">
        <f>SUM(T293:T310)</f>
        <v>0</v>
      </c>
      <c r="AR292" s="80" t="s">
        <v>104</v>
      </c>
      <c r="AT292" s="87" t="s">
        <v>101</v>
      </c>
      <c r="AU292" s="87" t="s">
        <v>104</v>
      </c>
      <c r="AY292" s="80" t="s">
        <v>106</v>
      </c>
      <c r="BK292" s="88">
        <f>SUM(BK293:BK310)</f>
        <v>0</v>
      </c>
    </row>
    <row r="293" spans="3:65" s="10" customFormat="1" ht="16.5" customHeight="1" x14ac:dyDescent="0.2">
      <c r="C293" s="91">
        <v>64</v>
      </c>
      <c r="D293" s="91" t="s">
        <v>108</v>
      </c>
      <c r="E293" s="92" t="s">
        <v>461</v>
      </c>
      <c r="F293" s="93" t="s">
        <v>462</v>
      </c>
      <c r="G293" s="94" t="s">
        <v>463</v>
      </c>
      <c r="H293" s="95">
        <v>1</v>
      </c>
      <c r="I293" s="20"/>
      <c r="J293" s="96">
        <f t="shared" ref="J293:J302" si="0">ROUND(I293*H293,2)</f>
        <v>0</v>
      </c>
      <c r="K293" s="135"/>
      <c r="M293" s="98" t="s">
        <v>3</v>
      </c>
      <c r="N293" s="99" t="s">
        <v>54</v>
      </c>
      <c r="P293" s="100">
        <f t="shared" ref="P293:P302" si="1">O293*H293</f>
        <v>0</v>
      </c>
      <c r="Q293" s="100">
        <v>0</v>
      </c>
      <c r="R293" s="100">
        <f t="shared" ref="R293:R302" si="2">Q293*H293</f>
        <v>0</v>
      </c>
      <c r="S293" s="100">
        <v>0</v>
      </c>
      <c r="T293" s="101">
        <f t="shared" ref="T293:T302" si="3">S293*H293</f>
        <v>0</v>
      </c>
      <c r="AR293" s="102" t="s">
        <v>464</v>
      </c>
      <c r="AT293" s="102" t="s">
        <v>108</v>
      </c>
      <c r="AU293" s="102" t="s">
        <v>5</v>
      </c>
      <c r="AY293" s="1" t="s">
        <v>106</v>
      </c>
      <c r="BE293" s="103">
        <f t="shared" ref="BE293:BE302" si="4">IF(N293="základní",J293,0)</f>
        <v>0</v>
      </c>
      <c r="BF293" s="103">
        <f t="shared" ref="BF293:BF302" si="5">IF(N293="snížená",J293,0)</f>
        <v>0</v>
      </c>
      <c r="BG293" s="103">
        <f t="shared" ref="BG293:BG302" si="6">IF(N293="zákl. přenesená",J293,0)</f>
        <v>0</v>
      </c>
      <c r="BH293" s="103">
        <f t="shared" ref="BH293:BH302" si="7">IF(N293="sníž. přenesená",J293,0)</f>
        <v>0</v>
      </c>
      <c r="BI293" s="103">
        <f t="shared" ref="BI293:BI302" si="8">IF(N293="nulová",J293,0)</f>
        <v>0</v>
      </c>
      <c r="BJ293" s="1" t="s">
        <v>104</v>
      </c>
      <c r="BK293" s="103">
        <f t="shared" ref="BK293:BK302" si="9">ROUND(I293*H293,2)</f>
        <v>0</v>
      </c>
      <c r="BL293" s="1" t="s">
        <v>464</v>
      </c>
      <c r="BM293" s="102" t="s">
        <v>465</v>
      </c>
    </row>
    <row r="294" spans="3:65" s="10" customFormat="1" ht="16.5" customHeight="1" x14ac:dyDescent="0.2">
      <c r="C294" s="91">
        <v>65</v>
      </c>
      <c r="D294" s="91" t="s">
        <v>108</v>
      </c>
      <c r="E294" s="92" t="s">
        <v>467</v>
      </c>
      <c r="F294" s="93" t="s">
        <v>468</v>
      </c>
      <c r="G294" s="94" t="s">
        <v>463</v>
      </c>
      <c r="H294" s="95">
        <v>1</v>
      </c>
      <c r="I294" s="20"/>
      <c r="J294" s="96">
        <f t="shared" si="0"/>
        <v>0</v>
      </c>
      <c r="K294" s="135"/>
      <c r="M294" s="98" t="s">
        <v>3</v>
      </c>
      <c r="N294" s="99" t="s">
        <v>54</v>
      </c>
      <c r="P294" s="100">
        <f t="shared" si="1"/>
        <v>0</v>
      </c>
      <c r="Q294" s="100">
        <v>0</v>
      </c>
      <c r="R294" s="100">
        <f t="shared" si="2"/>
        <v>0</v>
      </c>
      <c r="S294" s="100">
        <v>0</v>
      </c>
      <c r="T294" s="101">
        <f t="shared" si="3"/>
        <v>0</v>
      </c>
      <c r="AR294" s="102" t="s">
        <v>112</v>
      </c>
      <c r="AT294" s="102" t="s">
        <v>108</v>
      </c>
      <c r="AU294" s="102" t="s">
        <v>5</v>
      </c>
      <c r="AY294" s="1" t="s">
        <v>106</v>
      </c>
      <c r="BE294" s="103">
        <f t="shared" si="4"/>
        <v>0</v>
      </c>
      <c r="BF294" s="103">
        <f t="shared" si="5"/>
        <v>0</v>
      </c>
      <c r="BG294" s="103">
        <f t="shared" si="6"/>
        <v>0</v>
      </c>
      <c r="BH294" s="103">
        <f t="shared" si="7"/>
        <v>0</v>
      </c>
      <c r="BI294" s="103">
        <f t="shared" si="8"/>
        <v>0</v>
      </c>
      <c r="BJ294" s="1" t="s">
        <v>104</v>
      </c>
      <c r="BK294" s="103">
        <f t="shared" si="9"/>
        <v>0</v>
      </c>
      <c r="BL294" s="1" t="s">
        <v>112</v>
      </c>
      <c r="BM294" s="102" t="s">
        <v>469</v>
      </c>
    </row>
    <row r="295" spans="3:65" s="10" customFormat="1" ht="16.5" customHeight="1" x14ac:dyDescent="0.2">
      <c r="C295" s="91">
        <v>66</v>
      </c>
      <c r="D295" s="91" t="s">
        <v>108</v>
      </c>
      <c r="E295" s="92" t="s">
        <v>471</v>
      </c>
      <c r="F295" s="93" t="s">
        <v>472</v>
      </c>
      <c r="G295" s="94" t="s">
        <v>463</v>
      </c>
      <c r="H295" s="95">
        <v>1</v>
      </c>
      <c r="I295" s="20"/>
      <c r="J295" s="96">
        <f t="shared" si="0"/>
        <v>0</v>
      </c>
      <c r="K295" s="135"/>
      <c r="M295" s="98" t="s">
        <v>3</v>
      </c>
      <c r="N295" s="99" t="s">
        <v>54</v>
      </c>
      <c r="P295" s="100">
        <f t="shared" si="1"/>
        <v>0</v>
      </c>
      <c r="Q295" s="100">
        <v>0</v>
      </c>
      <c r="R295" s="100">
        <f t="shared" si="2"/>
        <v>0</v>
      </c>
      <c r="S295" s="100">
        <v>0</v>
      </c>
      <c r="T295" s="101">
        <f t="shared" si="3"/>
        <v>0</v>
      </c>
      <c r="AR295" s="102" t="s">
        <v>464</v>
      </c>
      <c r="AT295" s="102" t="s">
        <v>108</v>
      </c>
      <c r="AU295" s="102" t="s">
        <v>5</v>
      </c>
      <c r="AY295" s="1" t="s">
        <v>106</v>
      </c>
      <c r="BE295" s="103">
        <f t="shared" si="4"/>
        <v>0</v>
      </c>
      <c r="BF295" s="103">
        <f t="shared" si="5"/>
        <v>0</v>
      </c>
      <c r="BG295" s="103">
        <f t="shared" si="6"/>
        <v>0</v>
      </c>
      <c r="BH295" s="103">
        <f t="shared" si="7"/>
        <v>0</v>
      </c>
      <c r="BI295" s="103">
        <f t="shared" si="8"/>
        <v>0</v>
      </c>
      <c r="BJ295" s="1" t="s">
        <v>104</v>
      </c>
      <c r="BK295" s="103">
        <f t="shared" si="9"/>
        <v>0</v>
      </c>
      <c r="BL295" s="1" t="s">
        <v>464</v>
      </c>
      <c r="BM295" s="102" t="s">
        <v>473</v>
      </c>
    </row>
    <row r="296" spans="3:65" s="10" customFormat="1" ht="16.5" customHeight="1" x14ac:dyDescent="0.2">
      <c r="C296" s="91">
        <v>67</v>
      </c>
      <c r="D296" s="91" t="s">
        <v>108</v>
      </c>
      <c r="E296" s="92" t="s">
        <v>475</v>
      </c>
      <c r="F296" s="93" t="s">
        <v>476</v>
      </c>
      <c r="G296" s="94" t="s">
        <v>463</v>
      </c>
      <c r="H296" s="95">
        <v>1</v>
      </c>
      <c r="I296" s="20"/>
      <c r="J296" s="96">
        <f t="shared" si="0"/>
        <v>0</v>
      </c>
      <c r="K296" s="135"/>
      <c r="M296" s="98" t="s">
        <v>3</v>
      </c>
      <c r="N296" s="99" t="s">
        <v>54</v>
      </c>
      <c r="P296" s="100">
        <f t="shared" si="1"/>
        <v>0</v>
      </c>
      <c r="Q296" s="100">
        <v>0</v>
      </c>
      <c r="R296" s="100">
        <f t="shared" si="2"/>
        <v>0</v>
      </c>
      <c r="S296" s="100">
        <v>0</v>
      </c>
      <c r="T296" s="101">
        <f t="shared" si="3"/>
        <v>0</v>
      </c>
      <c r="AR296" s="102" t="s">
        <v>112</v>
      </c>
      <c r="AT296" s="102" t="s">
        <v>108</v>
      </c>
      <c r="AU296" s="102" t="s">
        <v>5</v>
      </c>
      <c r="AY296" s="1" t="s">
        <v>106</v>
      </c>
      <c r="BE296" s="103">
        <f t="shared" si="4"/>
        <v>0</v>
      </c>
      <c r="BF296" s="103">
        <f t="shared" si="5"/>
        <v>0</v>
      </c>
      <c r="BG296" s="103">
        <f t="shared" si="6"/>
        <v>0</v>
      </c>
      <c r="BH296" s="103">
        <f t="shared" si="7"/>
        <v>0</v>
      </c>
      <c r="BI296" s="103">
        <f t="shared" si="8"/>
        <v>0</v>
      </c>
      <c r="BJ296" s="1" t="s">
        <v>104</v>
      </c>
      <c r="BK296" s="103">
        <f t="shared" si="9"/>
        <v>0</v>
      </c>
      <c r="BL296" s="1" t="s">
        <v>112</v>
      </c>
      <c r="BM296" s="102" t="s">
        <v>477</v>
      </c>
    </row>
    <row r="297" spans="3:65" s="10" customFormat="1" ht="16.5" customHeight="1" x14ac:dyDescent="0.2">
      <c r="C297" s="91">
        <v>68</v>
      </c>
      <c r="D297" s="91" t="s">
        <v>108</v>
      </c>
      <c r="E297" s="92" t="s">
        <v>479</v>
      </c>
      <c r="F297" s="93" t="s">
        <v>480</v>
      </c>
      <c r="G297" s="94" t="s">
        <v>463</v>
      </c>
      <c r="H297" s="95">
        <v>1</v>
      </c>
      <c r="I297" s="20"/>
      <c r="J297" s="96">
        <f t="shared" si="0"/>
        <v>0</v>
      </c>
      <c r="K297" s="135"/>
      <c r="M297" s="98" t="s">
        <v>3</v>
      </c>
      <c r="N297" s="99" t="s">
        <v>54</v>
      </c>
      <c r="P297" s="100">
        <f t="shared" si="1"/>
        <v>0</v>
      </c>
      <c r="Q297" s="100">
        <v>0</v>
      </c>
      <c r="R297" s="100">
        <f t="shared" si="2"/>
        <v>0</v>
      </c>
      <c r="S297" s="100">
        <v>0</v>
      </c>
      <c r="T297" s="101">
        <f t="shared" si="3"/>
        <v>0</v>
      </c>
      <c r="AR297" s="102" t="s">
        <v>464</v>
      </c>
      <c r="AT297" s="102" t="s">
        <v>108</v>
      </c>
      <c r="AU297" s="102" t="s">
        <v>5</v>
      </c>
      <c r="AY297" s="1" t="s">
        <v>106</v>
      </c>
      <c r="BE297" s="103">
        <f t="shared" si="4"/>
        <v>0</v>
      </c>
      <c r="BF297" s="103">
        <f t="shared" si="5"/>
        <v>0</v>
      </c>
      <c r="BG297" s="103">
        <f t="shared" si="6"/>
        <v>0</v>
      </c>
      <c r="BH297" s="103">
        <f t="shared" si="7"/>
        <v>0</v>
      </c>
      <c r="BI297" s="103">
        <f t="shared" si="8"/>
        <v>0</v>
      </c>
      <c r="BJ297" s="1" t="s">
        <v>104</v>
      </c>
      <c r="BK297" s="103">
        <f t="shared" si="9"/>
        <v>0</v>
      </c>
      <c r="BL297" s="1" t="s">
        <v>464</v>
      </c>
      <c r="BM297" s="102" t="s">
        <v>481</v>
      </c>
    </row>
    <row r="298" spans="3:65" s="10" customFormat="1" ht="16.5" customHeight="1" x14ac:dyDescent="0.2">
      <c r="C298" s="91">
        <v>69</v>
      </c>
      <c r="D298" s="91" t="s">
        <v>108</v>
      </c>
      <c r="E298" s="92" t="s">
        <v>483</v>
      </c>
      <c r="F298" s="93" t="s">
        <v>484</v>
      </c>
      <c r="G298" s="94" t="s">
        <v>463</v>
      </c>
      <c r="H298" s="95">
        <v>1</v>
      </c>
      <c r="I298" s="20"/>
      <c r="J298" s="96">
        <f t="shared" si="0"/>
        <v>0</v>
      </c>
      <c r="K298" s="135"/>
      <c r="M298" s="98" t="s">
        <v>3</v>
      </c>
      <c r="N298" s="99" t="s">
        <v>54</v>
      </c>
      <c r="P298" s="100">
        <f t="shared" si="1"/>
        <v>0</v>
      </c>
      <c r="Q298" s="100">
        <v>0</v>
      </c>
      <c r="R298" s="100">
        <f t="shared" si="2"/>
        <v>0</v>
      </c>
      <c r="S298" s="100">
        <v>0</v>
      </c>
      <c r="T298" s="101">
        <f t="shared" si="3"/>
        <v>0</v>
      </c>
      <c r="AR298" s="102" t="s">
        <v>112</v>
      </c>
      <c r="AT298" s="102" t="s">
        <v>108</v>
      </c>
      <c r="AU298" s="102" t="s">
        <v>5</v>
      </c>
      <c r="AY298" s="1" t="s">
        <v>106</v>
      </c>
      <c r="BE298" s="103">
        <f t="shared" si="4"/>
        <v>0</v>
      </c>
      <c r="BF298" s="103">
        <f t="shared" si="5"/>
        <v>0</v>
      </c>
      <c r="BG298" s="103">
        <f t="shared" si="6"/>
        <v>0</v>
      </c>
      <c r="BH298" s="103">
        <f t="shared" si="7"/>
        <v>0</v>
      </c>
      <c r="BI298" s="103">
        <f t="shared" si="8"/>
        <v>0</v>
      </c>
      <c r="BJ298" s="1" t="s">
        <v>104</v>
      </c>
      <c r="BK298" s="103">
        <f t="shared" si="9"/>
        <v>0</v>
      </c>
      <c r="BL298" s="1" t="s">
        <v>112</v>
      </c>
      <c r="BM298" s="102" t="s">
        <v>485</v>
      </c>
    </row>
    <row r="299" spans="3:65" s="10" customFormat="1" ht="16.5" customHeight="1" x14ac:dyDescent="0.2">
      <c r="C299" s="91">
        <v>70</v>
      </c>
      <c r="D299" s="91" t="s">
        <v>108</v>
      </c>
      <c r="E299" s="92" t="s">
        <v>487</v>
      </c>
      <c r="F299" s="93" t="s">
        <v>488</v>
      </c>
      <c r="G299" s="94" t="s">
        <v>463</v>
      </c>
      <c r="H299" s="95">
        <v>1</v>
      </c>
      <c r="I299" s="20"/>
      <c r="J299" s="96">
        <f t="shared" si="0"/>
        <v>0</v>
      </c>
      <c r="K299" s="135"/>
      <c r="M299" s="98" t="s">
        <v>3</v>
      </c>
      <c r="N299" s="99" t="s">
        <v>54</v>
      </c>
      <c r="P299" s="100">
        <f t="shared" si="1"/>
        <v>0</v>
      </c>
      <c r="Q299" s="100">
        <v>0</v>
      </c>
      <c r="R299" s="100">
        <f t="shared" si="2"/>
        <v>0</v>
      </c>
      <c r="S299" s="100">
        <v>0</v>
      </c>
      <c r="T299" s="101">
        <f t="shared" si="3"/>
        <v>0</v>
      </c>
      <c r="AR299" s="102" t="s">
        <v>112</v>
      </c>
      <c r="AT299" s="102" t="s">
        <v>108</v>
      </c>
      <c r="AU299" s="102" t="s">
        <v>5</v>
      </c>
      <c r="AY299" s="1" t="s">
        <v>106</v>
      </c>
      <c r="BE299" s="103">
        <f t="shared" si="4"/>
        <v>0</v>
      </c>
      <c r="BF299" s="103">
        <f t="shared" si="5"/>
        <v>0</v>
      </c>
      <c r="BG299" s="103">
        <f t="shared" si="6"/>
        <v>0</v>
      </c>
      <c r="BH299" s="103">
        <f t="shared" si="7"/>
        <v>0</v>
      </c>
      <c r="BI299" s="103">
        <f t="shared" si="8"/>
        <v>0</v>
      </c>
      <c r="BJ299" s="1" t="s">
        <v>104</v>
      </c>
      <c r="BK299" s="103">
        <f t="shared" si="9"/>
        <v>0</v>
      </c>
      <c r="BL299" s="1" t="s">
        <v>112</v>
      </c>
      <c r="BM299" s="102" t="s">
        <v>489</v>
      </c>
    </row>
    <row r="300" spans="3:65" s="10" customFormat="1" ht="16.5" customHeight="1" x14ac:dyDescent="0.2">
      <c r="C300" s="91">
        <v>71</v>
      </c>
      <c r="D300" s="91" t="s">
        <v>108</v>
      </c>
      <c r="E300" s="92" t="s">
        <v>490</v>
      </c>
      <c r="F300" s="93" t="s">
        <v>491</v>
      </c>
      <c r="G300" s="94" t="s">
        <v>463</v>
      </c>
      <c r="H300" s="95">
        <v>1</v>
      </c>
      <c r="I300" s="20"/>
      <c r="J300" s="96">
        <f t="shared" si="0"/>
        <v>0</v>
      </c>
      <c r="K300" s="135"/>
      <c r="M300" s="98" t="s">
        <v>3</v>
      </c>
      <c r="N300" s="99" t="s">
        <v>54</v>
      </c>
      <c r="P300" s="100">
        <f t="shared" si="1"/>
        <v>0</v>
      </c>
      <c r="Q300" s="100">
        <v>0</v>
      </c>
      <c r="R300" s="100">
        <f t="shared" si="2"/>
        <v>0</v>
      </c>
      <c r="S300" s="100">
        <v>0</v>
      </c>
      <c r="T300" s="101">
        <f t="shared" si="3"/>
        <v>0</v>
      </c>
      <c r="AR300" s="102" t="s">
        <v>112</v>
      </c>
      <c r="AT300" s="102" t="s">
        <v>108</v>
      </c>
      <c r="AU300" s="102" t="s">
        <v>5</v>
      </c>
      <c r="AY300" s="1" t="s">
        <v>106</v>
      </c>
      <c r="BE300" s="103">
        <f t="shared" si="4"/>
        <v>0</v>
      </c>
      <c r="BF300" s="103">
        <f t="shared" si="5"/>
        <v>0</v>
      </c>
      <c r="BG300" s="103">
        <f t="shared" si="6"/>
        <v>0</v>
      </c>
      <c r="BH300" s="103">
        <f t="shared" si="7"/>
        <v>0</v>
      </c>
      <c r="BI300" s="103">
        <f t="shared" si="8"/>
        <v>0</v>
      </c>
      <c r="BJ300" s="1" t="s">
        <v>104</v>
      </c>
      <c r="BK300" s="103">
        <f t="shared" si="9"/>
        <v>0</v>
      </c>
      <c r="BL300" s="1" t="s">
        <v>112</v>
      </c>
      <c r="BM300" s="102" t="s">
        <v>492</v>
      </c>
    </row>
    <row r="301" spans="3:65" s="10" customFormat="1" ht="16.5" customHeight="1" x14ac:dyDescent="0.2">
      <c r="C301" s="91">
        <v>72</v>
      </c>
      <c r="D301" s="91" t="s">
        <v>108</v>
      </c>
      <c r="E301" s="92" t="s">
        <v>493</v>
      </c>
      <c r="F301" s="93" t="s">
        <v>494</v>
      </c>
      <c r="G301" s="94" t="s">
        <v>463</v>
      </c>
      <c r="H301" s="95">
        <v>1</v>
      </c>
      <c r="I301" s="20"/>
      <c r="J301" s="96">
        <f t="shared" si="0"/>
        <v>0</v>
      </c>
      <c r="K301" s="135"/>
      <c r="M301" s="98" t="s">
        <v>3</v>
      </c>
      <c r="N301" s="99" t="s">
        <v>54</v>
      </c>
      <c r="P301" s="100">
        <f t="shared" si="1"/>
        <v>0</v>
      </c>
      <c r="Q301" s="100">
        <v>0</v>
      </c>
      <c r="R301" s="100">
        <f t="shared" si="2"/>
        <v>0</v>
      </c>
      <c r="S301" s="100">
        <v>0</v>
      </c>
      <c r="T301" s="101">
        <f t="shared" si="3"/>
        <v>0</v>
      </c>
      <c r="AR301" s="102" t="s">
        <v>112</v>
      </c>
      <c r="AT301" s="102" t="s">
        <v>108</v>
      </c>
      <c r="AU301" s="102" t="s">
        <v>5</v>
      </c>
      <c r="AY301" s="1" t="s">
        <v>106</v>
      </c>
      <c r="BE301" s="103">
        <f t="shared" si="4"/>
        <v>0</v>
      </c>
      <c r="BF301" s="103">
        <f t="shared" si="5"/>
        <v>0</v>
      </c>
      <c r="BG301" s="103">
        <f t="shared" si="6"/>
        <v>0</v>
      </c>
      <c r="BH301" s="103">
        <f t="shared" si="7"/>
        <v>0</v>
      </c>
      <c r="BI301" s="103">
        <f t="shared" si="8"/>
        <v>0</v>
      </c>
      <c r="BJ301" s="1" t="s">
        <v>104</v>
      </c>
      <c r="BK301" s="103">
        <f t="shared" si="9"/>
        <v>0</v>
      </c>
      <c r="BL301" s="1" t="s">
        <v>112</v>
      </c>
      <c r="BM301" s="102" t="s">
        <v>495</v>
      </c>
    </row>
    <row r="302" spans="3:65" s="10" customFormat="1" ht="16.5" customHeight="1" x14ac:dyDescent="0.2">
      <c r="C302" s="91">
        <v>73</v>
      </c>
      <c r="D302" s="91" t="s">
        <v>108</v>
      </c>
      <c r="E302" s="92" t="s">
        <v>496</v>
      </c>
      <c r="F302" s="93" t="s">
        <v>497</v>
      </c>
      <c r="G302" s="94" t="s">
        <v>463</v>
      </c>
      <c r="H302" s="95">
        <v>1</v>
      </c>
      <c r="I302" s="20"/>
      <c r="J302" s="96">
        <f t="shared" si="0"/>
        <v>0</v>
      </c>
      <c r="K302" s="135"/>
      <c r="M302" s="98" t="s">
        <v>3</v>
      </c>
      <c r="N302" s="99" t="s">
        <v>54</v>
      </c>
      <c r="P302" s="100">
        <f t="shared" si="1"/>
        <v>0</v>
      </c>
      <c r="Q302" s="100">
        <v>0</v>
      </c>
      <c r="R302" s="100">
        <f t="shared" si="2"/>
        <v>0</v>
      </c>
      <c r="S302" s="100">
        <v>0</v>
      </c>
      <c r="T302" s="101">
        <f t="shared" si="3"/>
        <v>0</v>
      </c>
      <c r="AR302" s="102" t="s">
        <v>112</v>
      </c>
      <c r="AT302" s="102" t="s">
        <v>108</v>
      </c>
      <c r="AU302" s="102" t="s">
        <v>5</v>
      </c>
      <c r="AY302" s="1" t="s">
        <v>106</v>
      </c>
      <c r="BE302" s="103">
        <f t="shared" si="4"/>
        <v>0</v>
      </c>
      <c r="BF302" s="103">
        <f t="shared" si="5"/>
        <v>0</v>
      </c>
      <c r="BG302" s="103">
        <f t="shared" si="6"/>
        <v>0</v>
      </c>
      <c r="BH302" s="103">
        <f t="shared" si="7"/>
        <v>0</v>
      </c>
      <c r="BI302" s="103">
        <f t="shared" si="8"/>
        <v>0</v>
      </c>
      <c r="BJ302" s="1" t="s">
        <v>104</v>
      </c>
      <c r="BK302" s="103">
        <f t="shared" si="9"/>
        <v>0</v>
      </c>
      <c r="BL302" s="1" t="s">
        <v>112</v>
      </c>
      <c r="BM302" s="102" t="s">
        <v>498</v>
      </c>
    </row>
    <row r="303" spans="3:65" s="10" customFormat="1" ht="19.5" x14ac:dyDescent="0.2">
      <c r="D303" s="105" t="s">
        <v>160</v>
      </c>
      <c r="F303" s="129" t="s">
        <v>499</v>
      </c>
      <c r="M303" s="130"/>
      <c r="T303" s="131"/>
      <c r="AT303" s="1" t="s">
        <v>160</v>
      </c>
      <c r="AU303" s="1" t="s">
        <v>5</v>
      </c>
    </row>
    <row r="304" spans="3:65" s="10" customFormat="1" ht="16.5" customHeight="1" x14ac:dyDescent="0.2">
      <c r="C304" s="91">
        <v>74</v>
      </c>
      <c r="D304" s="91" t="s">
        <v>108</v>
      </c>
      <c r="E304" s="92" t="s">
        <v>500</v>
      </c>
      <c r="F304" s="93" t="s">
        <v>501</v>
      </c>
      <c r="G304" s="94" t="s">
        <v>463</v>
      </c>
      <c r="H304" s="95">
        <v>1</v>
      </c>
      <c r="I304" s="20"/>
      <c r="J304" s="96">
        <f>ROUND(I304*H304,2)</f>
        <v>0</v>
      </c>
      <c r="K304" s="135"/>
      <c r="M304" s="98" t="s">
        <v>3</v>
      </c>
      <c r="N304" s="99" t="s">
        <v>54</v>
      </c>
      <c r="P304" s="100">
        <f>O304*H304</f>
        <v>0</v>
      </c>
      <c r="Q304" s="100">
        <v>0</v>
      </c>
      <c r="R304" s="100">
        <f>Q304*H304</f>
        <v>0</v>
      </c>
      <c r="S304" s="100">
        <v>0</v>
      </c>
      <c r="T304" s="101">
        <f>S304*H304</f>
        <v>0</v>
      </c>
      <c r="AR304" s="102" t="s">
        <v>464</v>
      </c>
      <c r="AT304" s="102" t="s">
        <v>108</v>
      </c>
      <c r="AU304" s="102" t="s">
        <v>5</v>
      </c>
      <c r="AY304" s="1" t="s">
        <v>106</v>
      </c>
      <c r="BE304" s="103">
        <f>IF(N304="základní",J304,0)</f>
        <v>0</v>
      </c>
      <c r="BF304" s="103">
        <f>IF(N304="snížená",J304,0)</f>
        <v>0</v>
      </c>
      <c r="BG304" s="103">
        <f>IF(N304="zákl. přenesená",J304,0)</f>
        <v>0</v>
      </c>
      <c r="BH304" s="103">
        <f>IF(N304="sníž. přenesená",J304,0)</f>
        <v>0</v>
      </c>
      <c r="BI304" s="103">
        <f>IF(N304="nulová",J304,0)</f>
        <v>0</v>
      </c>
      <c r="BJ304" s="1" t="s">
        <v>104</v>
      </c>
      <c r="BK304" s="103">
        <f>ROUND(I304*H304,2)</f>
        <v>0</v>
      </c>
      <c r="BL304" s="1" t="s">
        <v>464</v>
      </c>
      <c r="BM304" s="102" t="s">
        <v>502</v>
      </c>
    </row>
    <row r="305" spans="3:65" s="10" customFormat="1" ht="16.5" customHeight="1" x14ac:dyDescent="0.2">
      <c r="C305" s="91">
        <v>75</v>
      </c>
      <c r="D305" s="91" t="s">
        <v>108</v>
      </c>
      <c r="E305" s="92" t="s">
        <v>503</v>
      </c>
      <c r="F305" s="93" t="s">
        <v>504</v>
      </c>
      <c r="G305" s="94" t="s">
        <v>463</v>
      </c>
      <c r="H305" s="95">
        <v>1</v>
      </c>
      <c r="I305" s="20"/>
      <c r="J305" s="96">
        <f>ROUND(I305*H305,2)</f>
        <v>0</v>
      </c>
      <c r="K305" s="135"/>
      <c r="M305" s="98" t="s">
        <v>3</v>
      </c>
      <c r="N305" s="99" t="s">
        <v>54</v>
      </c>
      <c r="P305" s="100">
        <f>O305*H305</f>
        <v>0</v>
      </c>
      <c r="Q305" s="100">
        <v>0</v>
      </c>
      <c r="R305" s="100">
        <f>Q305*H305</f>
        <v>0</v>
      </c>
      <c r="S305" s="100">
        <v>0</v>
      </c>
      <c r="T305" s="101">
        <f>S305*H305</f>
        <v>0</v>
      </c>
      <c r="AR305" s="102" t="s">
        <v>464</v>
      </c>
      <c r="AT305" s="102" t="s">
        <v>108</v>
      </c>
      <c r="AU305" s="102" t="s">
        <v>5</v>
      </c>
      <c r="AY305" s="1" t="s">
        <v>106</v>
      </c>
      <c r="BE305" s="103">
        <f>IF(N305="základní",J305,0)</f>
        <v>0</v>
      </c>
      <c r="BF305" s="103">
        <f>IF(N305="snížená",J305,0)</f>
        <v>0</v>
      </c>
      <c r="BG305" s="103">
        <f>IF(N305="zákl. přenesená",J305,0)</f>
        <v>0</v>
      </c>
      <c r="BH305" s="103">
        <f>IF(N305="sníž. přenesená",J305,0)</f>
        <v>0</v>
      </c>
      <c r="BI305" s="103">
        <f>IF(N305="nulová",J305,0)</f>
        <v>0</v>
      </c>
      <c r="BJ305" s="1" t="s">
        <v>104</v>
      </c>
      <c r="BK305" s="103">
        <f>ROUND(I305*H305,2)</f>
        <v>0</v>
      </c>
      <c r="BL305" s="1" t="s">
        <v>464</v>
      </c>
      <c r="BM305" s="102" t="s">
        <v>505</v>
      </c>
    </row>
    <row r="306" spans="3:65" s="10" customFormat="1" ht="19.5" x14ac:dyDescent="0.2">
      <c r="D306" s="105" t="s">
        <v>160</v>
      </c>
      <c r="F306" s="129" t="s">
        <v>506</v>
      </c>
      <c r="M306" s="130"/>
      <c r="T306" s="131"/>
      <c r="AT306" s="1" t="s">
        <v>160</v>
      </c>
      <c r="AU306" s="1" t="s">
        <v>5</v>
      </c>
    </row>
    <row r="307" spans="3:65" s="10" customFormat="1" ht="16.5" customHeight="1" x14ac:dyDescent="0.2">
      <c r="C307" s="91">
        <v>76</v>
      </c>
      <c r="D307" s="91" t="s">
        <v>108</v>
      </c>
      <c r="E307" s="92" t="s">
        <v>507</v>
      </c>
      <c r="F307" s="93" t="s">
        <v>508</v>
      </c>
      <c r="G307" s="94" t="s">
        <v>463</v>
      </c>
      <c r="H307" s="95">
        <v>1</v>
      </c>
      <c r="I307" s="20"/>
      <c r="J307" s="96">
        <f>ROUND(I307*H307,2)</f>
        <v>0</v>
      </c>
      <c r="K307" s="135"/>
      <c r="M307" s="98" t="s">
        <v>3</v>
      </c>
      <c r="N307" s="99" t="s">
        <v>54</v>
      </c>
      <c r="P307" s="100">
        <f>O307*H307</f>
        <v>0</v>
      </c>
      <c r="Q307" s="100">
        <v>0</v>
      </c>
      <c r="R307" s="100">
        <f>Q307*H307</f>
        <v>0</v>
      </c>
      <c r="S307" s="100">
        <v>0</v>
      </c>
      <c r="T307" s="101">
        <f>S307*H307</f>
        <v>0</v>
      </c>
      <c r="AR307" s="102" t="s">
        <v>464</v>
      </c>
      <c r="AT307" s="102" t="s">
        <v>108</v>
      </c>
      <c r="AU307" s="102" t="s">
        <v>5</v>
      </c>
      <c r="AY307" s="1" t="s">
        <v>106</v>
      </c>
      <c r="BE307" s="103">
        <f>IF(N307="základní",J307,0)</f>
        <v>0</v>
      </c>
      <c r="BF307" s="103">
        <f>IF(N307="snížená",J307,0)</f>
        <v>0</v>
      </c>
      <c r="BG307" s="103">
        <f>IF(N307="zákl. přenesená",J307,0)</f>
        <v>0</v>
      </c>
      <c r="BH307" s="103">
        <f>IF(N307="sníž. přenesená",J307,0)</f>
        <v>0</v>
      </c>
      <c r="BI307" s="103">
        <f>IF(N307="nulová",J307,0)</f>
        <v>0</v>
      </c>
      <c r="BJ307" s="1" t="s">
        <v>104</v>
      </c>
      <c r="BK307" s="103">
        <f>ROUND(I307*H307,2)</f>
        <v>0</v>
      </c>
      <c r="BL307" s="1" t="s">
        <v>464</v>
      </c>
      <c r="BM307" s="102" t="s">
        <v>509</v>
      </c>
    </row>
    <row r="308" spans="3:65" s="10" customFormat="1" ht="29.25" x14ac:dyDescent="0.2">
      <c r="D308" s="105" t="s">
        <v>160</v>
      </c>
      <c r="F308" s="129" t="s">
        <v>510</v>
      </c>
      <c r="M308" s="130"/>
      <c r="T308" s="131"/>
      <c r="AT308" s="1" t="s">
        <v>160</v>
      </c>
      <c r="AU308" s="1" t="s">
        <v>5</v>
      </c>
    </row>
    <row r="309" spans="3:65" s="10" customFormat="1" ht="21.75" customHeight="1" x14ac:dyDescent="0.2">
      <c r="C309" s="91">
        <v>77</v>
      </c>
      <c r="D309" s="91" t="s">
        <v>108</v>
      </c>
      <c r="E309" s="92" t="s">
        <v>511</v>
      </c>
      <c r="F309" s="93" t="s">
        <v>512</v>
      </c>
      <c r="G309" s="94" t="s">
        <v>463</v>
      </c>
      <c r="H309" s="95">
        <v>1</v>
      </c>
      <c r="I309" s="20"/>
      <c r="J309" s="96">
        <f>ROUND(I309*H309,2)</f>
        <v>0</v>
      </c>
      <c r="K309" s="135"/>
      <c r="M309" s="98" t="s">
        <v>3</v>
      </c>
      <c r="N309" s="99" t="s">
        <v>54</v>
      </c>
      <c r="P309" s="100">
        <f>O309*H309</f>
        <v>0</v>
      </c>
      <c r="Q309" s="100">
        <v>9.9000000000000008E-3</v>
      </c>
      <c r="R309" s="100">
        <f>Q309*H309</f>
        <v>9.9000000000000008E-3</v>
      </c>
      <c r="S309" s="100">
        <v>0</v>
      </c>
      <c r="T309" s="101">
        <f>S309*H309</f>
        <v>0</v>
      </c>
      <c r="AR309" s="102" t="s">
        <v>464</v>
      </c>
      <c r="AT309" s="102" t="s">
        <v>108</v>
      </c>
      <c r="AU309" s="102" t="s">
        <v>5</v>
      </c>
      <c r="AY309" s="1" t="s">
        <v>106</v>
      </c>
      <c r="BE309" s="103">
        <f>IF(N309="základní",J309,0)</f>
        <v>0</v>
      </c>
      <c r="BF309" s="103">
        <f>IF(N309="snížená",J309,0)</f>
        <v>0</v>
      </c>
      <c r="BG309" s="103">
        <f>IF(N309="zákl. přenesená",J309,0)</f>
        <v>0</v>
      </c>
      <c r="BH309" s="103">
        <f>IF(N309="sníž. přenesená",J309,0)</f>
        <v>0</v>
      </c>
      <c r="BI309" s="103">
        <f>IF(N309="nulová",J309,0)</f>
        <v>0</v>
      </c>
      <c r="BJ309" s="1" t="s">
        <v>104</v>
      </c>
      <c r="BK309" s="103">
        <f>ROUND(I309*H309,2)</f>
        <v>0</v>
      </c>
      <c r="BL309" s="1" t="s">
        <v>464</v>
      </c>
      <c r="BM309" s="102" t="s">
        <v>513</v>
      </c>
    </row>
    <row r="310" spans="3:65" s="10" customFormat="1" ht="19.5" x14ac:dyDescent="0.2">
      <c r="D310" s="105" t="s">
        <v>160</v>
      </c>
      <c r="F310" s="129" t="s">
        <v>514</v>
      </c>
      <c r="M310" s="132"/>
      <c r="N310" s="133"/>
      <c r="O310" s="133"/>
      <c r="P310" s="133"/>
      <c r="Q310" s="133"/>
      <c r="R310" s="133"/>
      <c r="S310" s="133"/>
      <c r="T310" s="134"/>
      <c r="AT310" s="1" t="s">
        <v>160</v>
      </c>
      <c r="AU310" s="1" t="s">
        <v>5</v>
      </c>
    </row>
    <row r="311" spans="3:65" s="10" customFormat="1" ht="6.95" customHeight="1" x14ac:dyDescent="0.2"/>
  </sheetData>
  <sheetProtection algorithmName="SHA-512" hashValue="xqPkZd+2KTnT74tFJ1f3sPo38lql3cv0lSq7RZq1eotYTpU0HXVaM6xONXbruDFtgGmNzP87xQI30qj7EKgmTQ==" saltValue="5pTOpMrZ9OYlJ+QSN1wZmw==" spinCount="100000" sheet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5" right="0.25" top="0.75" bottom="0.75" header="0.3" footer="0.3"/>
  <pageSetup paperSize="9" scale="74" orientation="portrait" r:id="rId1"/>
  <rowBreaks count="3" manualBreakCount="3">
    <brk id="81" min="2" max="10" man="1"/>
    <brk id="113" min="2" max="10" man="1"/>
    <brk id="232" min="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F9D12-3E8A-4F0B-A8ED-DA951662D99C}">
  <dimension ref="C2:BM308"/>
  <sheetViews>
    <sheetView showGridLines="0" zoomScaleNormal="100" workbookViewId="0">
      <selection activeCell="D4" sqref="D4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9.140625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3" max="68" width="0" hidden="1" customWidth="1"/>
  </cols>
  <sheetData>
    <row r="2" spans="4:56" ht="36.950000000000003" customHeight="1" x14ac:dyDescent="0.2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" t="s">
        <v>555</v>
      </c>
      <c r="AZ2" s="33" t="s">
        <v>1</v>
      </c>
      <c r="BA2" s="33" t="s">
        <v>2</v>
      </c>
      <c r="BB2" s="33" t="s">
        <v>3</v>
      </c>
      <c r="BC2" s="33" t="s">
        <v>558</v>
      </c>
      <c r="BD2" s="33" t="s">
        <v>5</v>
      </c>
    </row>
    <row r="3" spans="4:56" ht="6.95" customHeight="1" x14ac:dyDescent="0.2">
      <c r="AT3" s="1" t="s">
        <v>5</v>
      </c>
      <c r="AZ3" s="33" t="s">
        <v>6</v>
      </c>
      <c r="BA3" s="33" t="s">
        <v>7</v>
      </c>
      <c r="BB3" s="33" t="s">
        <v>3</v>
      </c>
      <c r="BC3" s="33" t="s">
        <v>8</v>
      </c>
      <c r="BD3" s="33" t="s">
        <v>5</v>
      </c>
    </row>
    <row r="4" spans="4:56" ht="24.95" customHeight="1" x14ac:dyDescent="0.2">
      <c r="D4" s="5" t="s">
        <v>9</v>
      </c>
      <c r="M4" s="34" t="s">
        <v>10</v>
      </c>
      <c r="AT4" s="1" t="s">
        <v>11</v>
      </c>
      <c r="AZ4" s="33" t="s">
        <v>12</v>
      </c>
      <c r="BA4" s="33" t="s">
        <v>13</v>
      </c>
      <c r="BB4" s="33" t="s">
        <v>3</v>
      </c>
      <c r="BC4" s="33" t="s">
        <v>559</v>
      </c>
      <c r="BD4" s="33" t="s">
        <v>5</v>
      </c>
    </row>
    <row r="5" spans="4:56" ht="6.95" customHeight="1" x14ac:dyDescent="0.2">
      <c r="AZ5" s="33" t="s">
        <v>15</v>
      </c>
      <c r="BA5" s="33" t="s">
        <v>16</v>
      </c>
      <c r="BB5" s="33" t="s">
        <v>3</v>
      </c>
      <c r="BC5" s="33" t="s">
        <v>560</v>
      </c>
      <c r="BD5" s="33" t="s">
        <v>5</v>
      </c>
    </row>
    <row r="6" spans="4:56" ht="12" customHeight="1" x14ac:dyDescent="0.2">
      <c r="D6" s="8" t="s">
        <v>18</v>
      </c>
      <c r="AZ6" s="33" t="s">
        <v>19</v>
      </c>
      <c r="BA6" s="33" t="s">
        <v>20</v>
      </c>
      <c r="BB6" s="33" t="s">
        <v>3</v>
      </c>
      <c r="BC6" s="33" t="s">
        <v>561</v>
      </c>
      <c r="BD6" s="33" t="s">
        <v>5</v>
      </c>
    </row>
    <row r="7" spans="4:56" ht="16.5" customHeight="1" x14ac:dyDescent="0.2">
      <c r="E7" s="223" t="s">
        <v>526</v>
      </c>
      <c r="F7" s="224"/>
      <c r="G7" s="224"/>
      <c r="H7" s="224"/>
      <c r="AZ7" s="33" t="s">
        <v>22</v>
      </c>
      <c r="BA7" s="33" t="s">
        <v>23</v>
      </c>
      <c r="BB7" s="33" t="s">
        <v>3</v>
      </c>
      <c r="BC7" s="33" t="s">
        <v>562</v>
      </c>
      <c r="BD7" s="33" t="s">
        <v>5</v>
      </c>
    </row>
    <row r="8" spans="4:56" s="10" customFormat="1" ht="12" customHeight="1" x14ac:dyDescent="0.2">
      <c r="D8" s="8" t="s">
        <v>25</v>
      </c>
      <c r="AZ8" s="33" t="s">
        <v>26</v>
      </c>
      <c r="BA8" s="33" t="s">
        <v>27</v>
      </c>
      <c r="BB8" s="33" t="s">
        <v>3</v>
      </c>
      <c r="BC8" s="33" t="s">
        <v>563</v>
      </c>
      <c r="BD8" s="33" t="s">
        <v>5</v>
      </c>
    </row>
    <row r="9" spans="4:56" s="10" customFormat="1" ht="30" customHeight="1" x14ac:dyDescent="0.2">
      <c r="E9" s="208" t="s">
        <v>564</v>
      </c>
      <c r="F9" s="222"/>
      <c r="G9" s="222"/>
      <c r="H9" s="222"/>
      <c r="AZ9" s="33" t="s">
        <v>30</v>
      </c>
      <c r="BA9" s="33" t="s">
        <v>31</v>
      </c>
      <c r="BB9" s="33" t="s">
        <v>3</v>
      </c>
      <c r="BC9" s="33" t="s">
        <v>32</v>
      </c>
      <c r="BD9" s="33" t="s">
        <v>5</v>
      </c>
    </row>
    <row r="10" spans="4:56" s="10" customFormat="1" x14ac:dyDescent="0.2">
      <c r="AZ10" s="33" t="s">
        <v>33</v>
      </c>
      <c r="BA10" s="33" t="s">
        <v>34</v>
      </c>
      <c r="BB10" s="33" t="s">
        <v>3</v>
      </c>
      <c r="BC10" s="33" t="s">
        <v>565</v>
      </c>
      <c r="BD10" s="33" t="s">
        <v>5</v>
      </c>
    </row>
    <row r="11" spans="4:56" s="10" customFormat="1" ht="12" customHeight="1" x14ac:dyDescent="0.2">
      <c r="D11" s="8" t="s">
        <v>36</v>
      </c>
      <c r="F11" s="35" t="s">
        <v>3</v>
      </c>
      <c r="I11" s="8" t="s">
        <v>37</v>
      </c>
      <c r="J11" s="35" t="s">
        <v>3</v>
      </c>
    </row>
    <row r="12" spans="4:56" s="10" customFormat="1" ht="12" customHeight="1" x14ac:dyDescent="0.2">
      <c r="D12" s="8" t="s">
        <v>38</v>
      </c>
      <c r="F12" s="35" t="s">
        <v>39</v>
      </c>
      <c r="I12" s="8" t="s">
        <v>40</v>
      </c>
      <c r="J12" s="14" t="s">
        <v>651</v>
      </c>
    </row>
    <row r="13" spans="4:56" s="10" customFormat="1" ht="10.9" customHeight="1" x14ac:dyDescent="0.2"/>
    <row r="14" spans="4:56" s="10" customFormat="1" ht="12" customHeight="1" x14ac:dyDescent="0.2">
      <c r="D14" s="8" t="s">
        <v>41</v>
      </c>
      <c r="I14" s="8" t="s">
        <v>42</v>
      </c>
      <c r="J14" s="35" t="s">
        <v>3</v>
      </c>
    </row>
    <row r="15" spans="4:56" s="10" customFormat="1" ht="18" customHeight="1" x14ac:dyDescent="0.2">
      <c r="E15" s="35" t="s">
        <v>43</v>
      </c>
      <c r="I15" s="8" t="s">
        <v>44</v>
      </c>
      <c r="J15" s="35" t="s">
        <v>3</v>
      </c>
    </row>
    <row r="16" spans="4:56" s="10" customFormat="1" ht="6.95" customHeight="1" x14ac:dyDescent="0.2"/>
    <row r="17" spans="4:11" s="10" customFormat="1" ht="12" customHeight="1" x14ac:dyDescent="0.2">
      <c r="D17" s="8" t="s">
        <v>45</v>
      </c>
      <c r="I17" s="8" t="s">
        <v>42</v>
      </c>
      <c r="J17" s="36" t="s">
        <v>530</v>
      </c>
    </row>
    <row r="18" spans="4:11" s="10" customFormat="1" ht="18" customHeight="1" x14ac:dyDescent="0.2">
      <c r="E18" s="225" t="s">
        <v>530</v>
      </c>
      <c r="F18" s="211"/>
      <c r="G18" s="211"/>
      <c r="H18" s="211"/>
      <c r="I18" s="8" t="s">
        <v>44</v>
      </c>
      <c r="J18" s="36" t="s">
        <v>530</v>
      </c>
    </row>
    <row r="19" spans="4:11" s="10" customFormat="1" ht="6.95" customHeight="1" x14ac:dyDescent="0.2"/>
    <row r="20" spans="4:11" s="10" customFormat="1" ht="12" customHeight="1" x14ac:dyDescent="0.2">
      <c r="D20" s="8" t="s">
        <v>46</v>
      </c>
      <c r="I20" s="8" t="s">
        <v>42</v>
      </c>
      <c r="J20" s="35" t="s">
        <v>3</v>
      </c>
    </row>
    <row r="21" spans="4:11" s="10" customFormat="1" ht="18" customHeight="1" x14ac:dyDescent="0.2">
      <c r="E21" s="35" t="s">
        <v>39</v>
      </c>
      <c r="I21" s="8" t="s">
        <v>44</v>
      </c>
      <c r="J21" s="35" t="s">
        <v>3</v>
      </c>
    </row>
    <row r="22" spans="4:11" s="10" customFormat="1" ht="6.95" customHeight="1" x14ac:dyDescent="0.2"/>
    <row r="23" spans="4:11" s="10" customFormat="1" ht="12" customHeight="1" x14ac:dyDescent="0.2">
      <c r="D23" s="8" t="s">
        <v>47</v>
      </c>
      <c r="I23" s="8" t="s">
        <v>42</v>
      </c>
      <c r="J23" s="35" t="s">
        <v>3</v>
      </c>
    </row>
    <row r="24" spans="4:11" s="10" customFormat="1" ht="18" customHeight="1" x14ac:dyDescent="0.2">
      <c r="E24" s="35" t="s">
        <v>39</v>
      </c>
      <c r="I24" s="8" t="s">
        <v>44</v>
      </c>
      <c r="J24" s="35" t="s">
        <v>3</v>
      </c>
    </row>
    <row r="25" spans="4:11" s="10" customFormat="1" ht="6.95" customHeight="1" x14ac:dyDescent="0.2"/>
    <row r="26" spans="4:11" s="10" customFormat="1" ht="12" customHeight="1" x14ac:dyDescent="0.2">
      <c r="D26" s="8" t="s">
        <v>48</v>
      </c>
    </row>
    <row r="27" spans="4:11" s="37" customFormat="1" ht="16.5" customHeight="1" x14ac:dyDescent="0.2">
      <c r="E27" s="218" t="s">
        <v>3</v>
      </c>
      <c r="F27" s="218"/>
      <c r="G27" s="218"/>
      <c r="H27" s="218"/>
    </row>
    <row r="28" spans="4:11" s="10" customFormat="1" ht="6.95" customHeight="1" x14ac:dyDescent="0.2"/>
    <row r="29" spans="4:11" s="10" customFormat="1" ht="6.95" customHeight="1" x14ac:dyDescent="0.2">
      <c r="D29" s="38"/>
      <c r="E29" s="38"/>
      <c r="F29" s="38"/>
      <c r="G29" s="38"/>
      <c r="H29" s="38"/>
      <c r="I29" s="38"/>
      <c r="J29" s="38"/>
      <c r="K29" s="38"/>
    </row>
    <row r="30" spans="4:11" s="10" customFormat="1" ht="25.35" customHeight="1" x14ac:dyDescent="0.2">
      <c r="D30" s="39" t="s">
        <v>49</v>
      </c>
      <c r="J30" s="40">
        <f>ROUND(J128, 2)</f>
        <v>0</v>
      </c>
    </row>
    <row r="31" spans="4:11" s="10" customFormat="1" ht="6.95" customHeight="1" x14ac:dyDescent="0.2">
      <c r="D31" s="38"/>
      <c r="E31" s="38"/>
      <c r="F31" s="38"/>
      <c r="G31" s="38"/>
      <c r="H31" s="38"/>
      <c r="I31" s="38"/>
      <c r="J31" s="38"/>
      <c r="K31" s="38"/>
    </row>
    <row r="32" spans="4:11" s="10" customFormat="1" ht="14.45" customHeight="1" x14ac:dyDescent="0.2">
      <c r="F32" s="41" t="s">
        <v>50</v>
      </c>
      <c r="I32" s="41" t="s">
        <v>51</v>
      </c>
      <c r="J32" s="41" t="s">
        <v>52</v>
      </c>
    </row>
    <row r="33" spans="3:11" s="10" customFormat="1" ht="14.45" customHeight="1" x14ac:dyDescent="0.2">
      <c r="D33" s="42" t="s">
        <v>53</v>
      </c>
      <c r="E33" s="8" t="s">
        <v>54</v>
      </c>
      <c r="F33" s="43">
        <f>ROUND((SUM(BE128:BE307)),  2)</f>
        <v>0</v>
      </c>
      <c r="I33" s="44">
        <v>0.21</v>
      </c>
      <c r="J33" s="43">
        <f>ROUND(((SUM(BE128:BE307))*I33),  2)</f>
        <v>0</v>
      </c>
    </row>
    <row r="34" spans="3:11" s="10" customFormat="1" ht="14.45" customHeight="1" x14ac:dyDescent="0.2">
      <c r="E34" s="8" t="s">
        <v>55</v>
      </c>
      <c r="F34" s="43">
        <f>ROUND((SUM(BF128:BF307)),  2)</f>
        <v>0</v>
      </c>
      <c r="I34" s="44">
        <v>0.15</v>
      </c>
      <c r="J34" s="43">
        <f>ROUND(((SUM(BF128:BF307))*I34),  2)</f>
        <v>0</v>
      </c>
    </row>
    <row r="35" spans="3:11" s="10" customFormat="1" ht="14.45" hidden="1" customHeight="1" x14ac:dyDescent="0.2">
      <c r="E35" s="8" t="s">
        <v>56</v>
      </c>
      <c r="F35" s="43">
        <f>ROUND((SUM(BG128:BG307)),  2)</f>
        <v>0</v>
      </c>
      <c r="I35" s="44">
        <v>0.21</v>
      </c>
      <c r="J35" s="43">
        <f>0</f>
        <v>0</v>
      </c>
    </row>
    <row r="36" spans="3:11" s="10" customFormat="1" ht="14.45" hidden="1" customHeight="1" x14ac:dyDescent="0.2">
      <c r="E36" s="8" t="s">
        <v>57</v>
      </c>
      <c r="F36" s="43">
        <f>ROUND((SUM(BH128:BH307)),  2)</f>
        <v>0</v>
      </c>
      <c r="I36" s="44">
        <v>0.15</v>
      </c>
      <c r="J36" s="43">
        <f>0</f>
        <v>0</v>
      </c>
    </row>
    <row r="37" spans="3:11" s="10" customFormat="1" ht="14.45" hidden="1" customHeight="1" x14ac:dyDescent="0.2">
      <c r="E37" s="8" t="s">
        <v>58</v>
      </c>
      <c r="F37" s="43">
        <f>ROUND((SUM(BI128:BI307)),  2)</f>
        <v>0</v>
      </c>
      <c r="I37" s="44">
        <v>0</v>
      </c>
      <c r="J37" s="43">
        <f>0</f>
        <v>0</v>
      </c>
    </row>
    <row r="38" spans="3:11" s="10" customFormat="1" ht="6.95" customHeight="1" x14ac:dyDescent="0.2"/>
    <row r="39" spans="3:11" s="10" customFormat="1" ht="25.35" customHeight="1" x14ac:dyDescent="0.2">
      <c r="C39" s="45"/>
      <c r="D39" s="46" t="s">
        <v>59</v>
      </c>
      <c r="E39" s="47"/>
      <c r="F39" s="47"/>
      <c r="G39" s="48" t="s">
        <v>60</v>
      </c>
      <c r="H39" s="49" t="s">
        <v>61</v>
      </c>
      <c r="I39" s="47"/>
      <c r="J39" s="50">
        <f>SUM(J30:J37)</f>
        <v>0</v>
      </c>
      <c r="K39" s="47"/>
    </row>
    <row r="40" spans="3:11" s="10" customFormat="1" ht="14.45" customHeight="1" x14ac:dyDescent="0.2"/>
    <row r="41" spans="3:11" ht="14.45" customHeight="1" x14ac:dyDescent="0.2"/>
    <row r="42" spans="3:11" ht="14.45" customHeight="1" x14ac:dyDescent="0.2"/>
    <row r="43" spans="3:11" ht="14.45" customHeight="1" x14ac:dyDescent="0.2"/>
    <row r="44" spans="3:11" ht="14.45" customHeight="1" x14ac:dyDescent="0.2"/>
    <row r="45" spans="3:11" ht="14.45" customHeight="1" x14ac:dyDescent="0.2"/>
    <row r="46" spans="3:11" ht="14.45" customHeight="1" x14ac:dyDescent="0.2"/>
    <row r="47" spans="3:11" ht="14.45" customHeight="1" x14ac:dyDescent="0.2"/>
    <row r="48" spans="3:11" ht="14.45" customHeight="1" x14ac:dyDescent="0.2"/>
    <row r="49" spans="4:11" ht="14.45" customHeight="1" x14ac:dyDescent="0.2"/>
    <row r="50" spans="4:11" s="10" customFormat="1" ht="14.45" customHeight="1" x14ac:dyDescent="0.2">
      <c r="D50" s="51" t="s">
        <v>62</v>
      </c>
      <c r="E50" s="52"/>
      <c r="F50" s="52"/>
      <c r="G50" s="51" t="s">
        <v>63</v>
      </c>
      <c r="H50" s="52"/>
      <c r="I50" s="52"/>
      <c r="J50" s="52"/>
      <c r="K50" s="52"/>
    </row>
    <row r="61" spans="4:11" s="10" customFormat="1" x14ac:dyDescent="0.2">
      <c r="D61" s="53" t="s">
        <v>64</v>
      </c>
      <c r="E61" s="54"/>
      <c r="F61" s="55" t="s">
        <v>65</v>
      </c>
      <c r="G61" s="53" t="s">
        <v>64</v>
      </c>
      <c r="H61" s="54"/>
      <c r="I61" s="54"/>
      <c r="J61" s="56" t="s">
        <v>65</v>
      </c>
      <c r="K61" s="54"/>
    </row>
    <row r="65" spans="4:11" s="10" customFormat="1" x14ac:dyDescent="0.2">
      <c r="D65" s="51" t="s">
        <v>66</v>
      </c>
      <c r="E65" s="52"/>
      <c r="F65" s="52"/>
      <c r="G65" s="51" t="s">
        <v>67</v>
      </c>
      <c r="H65" s="52"/>
      <c r="I65" s="52"/>
      <c r="J65" s="52"/>
      <c r="K65" s="52"/>
    </row>
    <row r="76" spans="4:11" s="10" customFormat="1" x14ac:dyDescent="0.2">
      <c r="D76" s="53" t="s">
        <v>64</v>
      </c>
      <c r="E76" s="54"/>
      <c r="F76" s="55" t="s">
        <v>65</v>
      </c>
      <c r="G76" s="53" t="s">
        <v>64</v>
      </c>
      <c r="H76" s="54"/>
      <c r="I76" s="54"/>
      <c r="J76" s="56" t="s">
        <v>65</v>
      </c>
      <c r="K76" s="54"/>
    </row>
    <row r="77" spans="4:11" s="10" customFormat="1" ht="14.45" customHeight="1" x14ac:dyDescent="0.2"/>
    <row r="81" spans="3:47" s="10" customFormat="1" ht="6.95" customHeight="1" x14ac:dyDescent="0.2"/>
    <row r="82" spans="3:47" s="10" customFormat="1" ht="24.95" customHeight="1" x14ac:dyDescent="0.2">
      <c r="C82" s="5" t="s">
        <v>68</v>
      </c>
    </row>
    <row r="83" spans="3:47" s="10" customFormat="1" ht="6.95" customHeight="1" x14ac:dyDescent="0.2"/>
    <row r="84" spans="3:47" s="10" customFormat="1" ht="12" customHeight="1" x14ac:dyDescent="0.2">
      <c r="C84" s="8" t="s">
        <v>18</v>
      </c>
    </row>
    <row r="85" spans="3:47" s="10" customFormat="1" ht="16.5" customHeight="1" x14ac:dyDescent="0.2">
      <c r="E85" s="223" t="str">
        <f>E7</f>
        <v>K1908 Stavební úpravy lávek přes Poustevnický potok v Litvínově</v>
      </c>
      <c r="F85" s="224"/>
      <c r="G85" s="224"/>
      <c r="H85" s="224"/>
    </row>
    <row r="86" spans="3:47" s="10" customFormat="1" ht="12" customHeight="1" x14ac:dyDescent="0.2">
      <c r="C86" s="8" t="s">
        <v>25</v>
      </c>
    </row>
    <row r="87" spans="3:47" s="10" customFormat="1" ht="30" customHeight="1" x14ac:dyDescent="0.2">
      <c r="E87" s="208" t="str">
        <f>E9</f>
        <v>Lávka 35 - K1908 Stavební úpravy lávek přes Poustevnický potok v Litvínově</v>
      </c>
      <c r="F87" s="222"/>
      <c r="G87" s="222"/>
      <c r="H87" s="222"/>
    </row>
    <row r="88" spans="3:47" s="10" customFormat="1" ht="6.95" customHeight="1" x14ac:dyDescent="0.2"/>
    <row r="89" spans="3:47" s="10" customFormat="1" ht="12" customHeight="1" x14ac:dyDescent="0.2">
      <c r="C89" s="8" t="s">
        <v>38</v>
      </c>
      <c r="F89" s="35" t="str">
        <f>F12</f>
        <v xml:space="preserve"> </v>
      </c>
      <c r="I89" s="8" t="s">
        <v>40</v>
      </c>
      <c r="J89" s="14" t="str">
        <f>IF(J12="","",J12)</f>
        <v>10. 5. 2021</v>
      </c>
    </row>
    <row r="90" spans="3:47" s="10" customFormat="1" ht="6.95" customHeight="1" x14ac:dyDescent="0.2"/>
    <row r="91" spans="3:47" s="10" customFormat="1" ht="15.2" customHeight="1" x14ac:dyDescent="0.2">
      <c r="C91" s="8" t="s">
        <v>41</v>
      </c>
      <c r="F91" s="35" t="str">
        <f>E15</f>
        <v>Město Litvínov</v>
      </c>
      <c r="I91" s="8" t="s">
        <v>46</v>
      </c>
      <c r="J91" s="9" t="str">
        <f>E21</f>
        <v xml:space="preserve"> </v>
      </c>
    </row>
    <row r="92" spans="3:47" s="10" customFormat="1" ht="15.2" customHeight="1" x14ac:dyDescent="0.2">
      <c r="C92" s="8" t="s">
        <v>45</v>
      </c>
      <c r="F92" s="35" t="str">
        <f>IF(E18="","",E18)</f>
        <v>Vyplň údaj</v>
      </c>
      <c r="I92" s="8" t="s">
        <v>47</v>
      </c>
      <c r="J92" s="9" t="str">
        <f>E24</f>
        <v xml:space="preserve"> </v>
      </c>
    </row>
    <row r="93" spans="3:47" s="10" customFormat="1" ht="10.35" customHeight="1" x14ac:dyDescent="0.2"/>
    <row r="94" spans="3:47" s="10" customFormat="1" ht="29.25" customHeight="1" x14ac:dyDescent="0.2">
      <c r="C94" s="58" t="s">
        <v>69</v>
      </c>
      <c r="D94" s="45"/>
      <c r="E94" s="45"/>
      <c r="F94" s="45"/>
      <c r="G94" s="45"/>
      <c r="H94" s="45"/>
      <c r="I94" s="45"/>
      <c r="J94" s="59" t="s">
        <v>70</v>
      </c>
      <c r="K94" s="45"/>
    </row>
    <row r="95" spans="3:47" s="10" customFormat="1" ht="10.35" customHeight="1" x14ac:dyDescent="0.2"/>
    <row r="96" spans="3:47" s="10" customFormat="1" ht="22.9" customHeight="1" x14ac:dyDescent="0.2">
      <c r="C96" s="60" t="s">
        <v>71</v>
      </c>
      <c r="J96" s="40">
        <f>J128</f>
        <v>0</v>
      </c>
      <c r="AU96" s="1" t="s">
        <v>72</v>
      </c>
    </row>
    <row r="97" spans="4:10" s="61" customFormat="1" ht="24.95" customHeight="1" x14ac:dyDescent="0.2">
      <c r="D97" s="62" t="s">
        <v>73</v>
      </c>
      <c r="E97" s="63"/>
      <c r="F97" s="63"/>
      <c r="G97" s="63"/>
      <c r="H97" s="63"/>
      <c r="I97" s="63"/>
      <c r="J97" s="64">
        <f>J129</f>
        <v>0</v>
      </c>
    </row>
    <row r="98" spans="4:10" s="65" customFormat="1" ht="19.899999999999999" customHeight="1" x14ac:dyDescent="0.2">
      <c r="D98" s="66" t="s">
        <v>74</v>
      </c>
      <c r="E98" s="67"/>
      <c r="F98" s="67"/>
      <c r="G98" s="67"/>
      <c r="H98" s="67"/>
      <c r="I98" s="67"/>
      <c r="J98" s="68">
        <f>J130</f>
        <v>0</v>
      </c>
    </row>
    <row r="99" spans="4:10" s="65" customFormat="1" ht="19.899999999999999" customHeight="1" x14ac:dyDescent="0.2">
      <c r="D99" s="66" t="s">
        <v>75</v>
      </c>
      <c r="E99" s="67"/>
      <c r="F99" s="67"/>
      <c r="G99" s="67"/>
      <c r="H99" s="67"/>
      <c r="I99" s="67"/>
      <c r="J99" s="68">
        <f>J174</f>
        <v>0</v>
      </c>
    </row>
    <row r="100" spans="4:10" s="65" customFormat="1" ht="19.899999999999999" customHeight="1" x14ac:dyDescent="0.2">
      <c r="D100" s="66" t="s">
        <v>76</v>
      </c>
      <c r="E100" s="67"/>
      <c r="F100" s="67"/>
      <c r="G100" s="67"/>
      <c r="H100" s="67"/>
      <c r="I100" s="67"/>
      <c r="J100" s="68">
        <f>J186</f>
        <v>0</v>
      </c>
    </row>
    <row r="101" spans="4:10" s="65" customFormat="1" ht="19.899999999999999" customHeight="1" x14ac:dyDescent="0.2">
      <c r="D101" s="66" t="s">
        <v>77</v>
      </c>
      <c r="E101" s="67"/>
      <c r="F101" s="67"/>
      <c r="G101" s="67"/>
      <c r="H101" s="67"/>
      <c r="I101" s="67"/>
      <c r="J101" s="68">
        <f>J199</f>
        <v>0</v>
      </c>
    </row>
    <row r="102" spans="4:10" s="65" customFormat="1" ht="19.899999999999999" customHeight="1" x14ac:dyDescent="0.2">
      <c r="D102" s="66" t="s">
        <v>78</v>
      </c>
      <c r="E102" s="67"/>
      <c r="F102" s="67"/>
      <c r="G102" s="67"/>
      <c r="H102" s="67"/>
      <c r="I102" s="67"/>
      <c r="J102" s="68">
        <f>J218</f>
        <v>0</v>
      </c>
    </row>
    <row r="103" spans="4:10" s="61" customFormat="1" ht="24.95" customHeight="1" x14ac:dyDescent="0.2">
      <c r="D103" s="62" t="s">
        <v>79</v>
      </c>
      <c r="E103" s="63"/>
      <c r="F103" s="63"/>
      <c r="G103" s="63"/>
      <c r="H103" s="63"/>
      <c r="I103" s="63"/>
      <c r="J103" s="64">
        <f>J230</f>
        <v>0</v>
      </c>
    </row>
    <row r="104" spans="4:10" s="65" customFormat="1" ht="19.899999999999999" customHeight="1" x14ac:dyDescent="0.2">
      <c r="D104" s="66" t="s">
        <v>80</v>
      </c>
      <c r="E104" s="67"/>
      <c r="F104" s="67"/>
      <c r="G104" s="67"/>
      <c r="H104" s="67"/>
      <c r="I104" s="67"/>
      <c r="J104" s="68">
        <f>J269</f>
        <v>0</v>
      </c>
    </row>
    <row r="105" spans="4:10" s="61" customFormat="1" ht="24.95" customHeight="1" x14ac:dyDescent="0.2">
      <c r="D105" s="62" t="s">
        <v>81</v>
      </c>
      <c r="E105" s="63"/>
      <c r="F105" s="63"/>
      <c r="G105" s="63"/>
      <c r="H105" s="63"/>
      <c r="I105" s="63"/>
      <c r="J105" s="64">
        <f>J273</f>
        <v>0</v>
      </c>
    </row>
    <row r="106" spans="4:10" s="65" customFormat="1" ht="19.899999999999999" customHeight="1" x14ac:dyDescent="0.2">
      <c r="D106" s="66" t="s">
        <v>82</v>
      </c>
      <c r="E106" s="67"/>
      <c r="F106" s="67"/>
      <c r="G106" s="67"/>
      <c r="H106" s="67"/>
      <c r="I106" s="67"/>
      <c r="J106" s="68">
        <f>J274</f>
        <v>0</v>
      </c>
    </row>
    <row r="107" spans="4:10" s="61" customFormat="1" ht="24.95" customHeight="1" x14ac:dyDescent="0.2">
      <c r="D107" s="62" t="s">
        <v>83</v>
      </c>
      <c r="E107" s="63"/>
      <c r="F107" s="63"/>
      <c r="G107" s="63"/>
      <c r="H107" s="63"/>
      <c r="I107" s="63"/>
      <c r="J107" s="64">
        <f>J288</f>
        <v>0</v>
      </c>
    </row>
    <row r="108" spans="4:10" s="65" customFormat="1" ht="19.899999999999999" customHeight="1" x14ac:dyDescent="0.2">
      <c r="D108" s="66" t="s">
        <v>84</v>
      </c>
      <c r="E108" s="67"/>
      <c r="F108" s="67"/>
      <c r="G108" s="67"/>
      <c r="H108" s="67"/>
      <c r="I108" s="67"/>
      <c r="J108" s="68">
        <f>J289</f>
        <v>0</v>
      </c>
    </row>
    <row r="109" spans="4:10" s="10" customFormat="1" ht="21.75" customHeight="1" x14ac:dyDescent="0.2"/>
    <row r="110" spans="4:10" s="10" customFormat="1" ht="6.95" customHeight="1" x14ac:dyDescent="0.2"/>
    <row r="114" spans="3:63" s="10" customFormat="1" ht="6.95" customHeight="1" x14ac:dyDescent="0.2"/>
    <row r="115" spans="3:63" s="10" customFormat="1" ht="24.95" customHeight="1" x14ac:dyDescent="0.2">
      <c r="C115" s="5" t="s">
        <v>85</v>
      </c>
    </row>
    <row r="116" spans="3:63" s="10" customFormat="1" ht="6.95" customHeight="1" x14ac:dyDescent="0.2"/>
    <row r="117" spans="3:63" s="10" customFormat="1" ht="12" customHeight="1" x14ac:dyDescent="0.2">
      <c r="C117" s="8" t="s">
        <v>18</v>
      </c>
    </row>
    <row r="118" spans="3:63" s="10" customFormat="1" ht="16.5" customHeight="1" x14ac:dyDescent="0.2">
      <c r="E118" s="223" t="str">
        <f>E7</f>
        <v>K1908 Stavební úpravy lávek přes Poustevnický potok v Litvínově</v>
      </c>
      <c r="F118" s="224"/>
      <c r="G118" s="224"/>
      <c r="H118" s="224"/>
    </row>
    <row r="119" spans="3:63" s="10" customFormat="1" ht="12" customHeight="1" x14ac:dyDescent="0.2">
      <c r="C119" s="8" t="s">
        <v>25</v>
      </c>
    </row>
    <row r="120" spans="3:63" s="10" customFormat="1" ht="30" customHeight="1" x14ac:dyDescent="0.2">
      <c r="E120" s="208" t="str">
        <f>E9</f>
        <v>Lávka 35 - K1908 Stavební úpravy lávek přes Poustevnický potok v Litvínově</v>
      </c>
      <c r="F120" s="222"/>
      <c r="G120" s="222"/>
      <c r="H120" s="222"/>
    </row>
    <row r="121" spans="3:63" s="10" customFormat="1" ht="6.95" customHeight="1" x14ac:dyDescent="0.2"/>
    <row r="122" spans="3:63" s="10" customFormat="1" ht="12" customHeight="1" x14ac:dyDescent="0.2">
      <c r="C122" s="8" t="s">
        <v>38</v>
      </c>
      <c r="F122" s="35" t="str">
        <f>F12</f>
        <v xml:space="preserve"> </v>
      </c>
      <c r="I122" s="8" t="s">
        <v>40</v>
      </c>
      <c r="J122" s="14" t="str">
        <f>IF(J12="","",J12)</f>
        <v>10. 5. 2021</v>
      </c>
    </row>
    <row r="123" spans="3:63" s="10" customFormat="1" ht="6.95" customHeight="1" x14ac:dyDescent="0.2"/>
    <row r="124" spans="3:63" s="10" customFormat="1" ht="15.2" customHeight="1" x14ac:dyDescent="0.2">
      <c r="C124" s="8" t="s">
        <v>41</v>
      </c>
      <c r="F124" s="35" t="str">
        <f>E15</f>
        <v>Město Litvínov</v>
      </c>
      <c r="I124" s="8" t="s">
        <v>46</v>
      </c>
      <c r="J124" s="9" t="str">
        <f>E21</f>
        <v xml:space="preserve"> </v>
      </c>
    </row>
    <row r="125" spans="3:63" s="10" customFormat="1" ht="15.2" customHeight="1" x14ac:dyDescent="0.2">
      <c r="C125" s="8" t="s">
        <v>45</v>
      </c>
      <c r="F125" s="35" t="str">
        <f>IF(E18="","",E18)</f>
        <v>Vyplň údaj</v>
      </c>
      <c r="I125" s="8" t="s">
        <v>47</v>
      </c>
      <c r="J125" s="9" t="str">
        <f>E24</f>
        <v xml:space="preserve"> </v>
      </c>
    </row>
    <row r="126" spans="3:63" s="10" customFormat="1" ht="10.35" customHeight="1" x14ac:dyDescent="0.2"/>
    <row r="127" spans="3:63" s="15" customFormat="1" ht="29.25" customHeight="1" x14ac:dyDescent="0.2">
      <c r="C127" s="17" t="s">
        <v>86</v>
      </c>
      <c r="D127" s="18" t="s">
        <v>87</v>
      </c>
      <c r="E127" s="18" t="s">
        <v>88</v>
      </c>
      <c r="F127" s="18" t="s">
        <v>89</v>
      </c>
      <c r="G127" s="18" t="s">
        <v>90</v>
      </c>
      <c r="H127" s="18" t="s">
        <v>91</v>
      </c>
      <c r="I127" s="18" t="s">
        <v>92</v>
      </c>
      <c r="J127" s="19" t="s">
        <v>70</v>
      </c>
      <c r="K127" s="69" t="s">
        <v>93</v>
      </c>
      <c r="M127" s="70" t="s">
        <v>3</v>
      </c>
      <c r="N127" s="71" t="s">
        <v>53</v>
      </c>
      <c r="O127" s="71" t="s">
        <v>94</v>
      </c>
      <c r="P127" s="71" t="s">
        <v>95</v>
      </c>
      <c r="Q127" s="71" t="s">
        <v>96</v>
      </c>
      <c r="R127" s="71" t="s">
        <v>97</v>
      </c>
      <c r="S127" s="71" t="s">
        <v>98</v>
      </c>
      <c r="T127" s="72" t="s">
        <v>99</v>
      </c>
    </row>
    <row r="128" spans="3:63" s="10" customFormat="1" ht="22.9" customHeight="1" x14ac:dyDescent="0.25">
      <c r="C128" s="73" t="s">
        <v>100</v>
      </c>
      <c r="J128" s="74">
        <f>BK128</f>
        <v>0</v>
      </c>
      <c r="M128" s="75"/>
      <c r="N128" s="38"/>
      <c r="O128" s="38"/>
      <c r="P128" s="76">
        <f>P129+P230+P273+P288</f>
        <v>0</v>
      </c>
      <c r="Q128" s="38"/>
      <c r="R128" s="76">
        <f>R129+R230+R273+R288</f>
        <v>32.270095780000005</v>
      </c>
      <c r="S128" s="38"/>
      <c r="T128" s="77">
        <f>T129+T230+T273+T288</f>
        <v>18.400860000000002</v>
      </c>
      <c r="AT128" s="1" t="s">
        <v>101</v>
      </c>
      <c r="AU128" s="1" t="s">
        <v>72</v>
      </c>
      <c r="BK128" s="78">
        <f>BK129+BK230+BK273+BK288</f>
        <v>0</v>
      </c>
    </row>
    <row r="129" spans="3:65" s="79" customFormat="1" ht="25.9" customHeight="1" x14ac:dyDescent="0.2">
      <c r="D129" s="80" t="s">
        <v>101</v>
      </c>
      <c r="E129" s="81" t="s">
        <v>102</v>
      </c>
      <c r="F129" s="81" t="s">
        <v>103</v>
      </c>
      <c r="J129" s="82">
        <f>BK129</f>
        <v>0</v>
      </c>
      <c r="M129" s="84"/>
      <c r="P129" s="85">
        <f>P130+P174+P186+P199+P218</f>
        <v>0</v>
      </c>
      <c r="R129" s="85">
        <f>R130+R174+R186+R199+R218</f>
        <v>20.928538319999998</v>
      </c>
      <c r="T129" s="86">
        <f>T130+T174+T186+T199+T218</f>
        <v>6.7026600000000007</v>
      </c>
      <c r="AR129" s="80" t="s">
        <v>104</v>
      </c>
      <c r="AT129" s="87" t="s">
        <v>101</v>
      </c>
      <c r="AU129" s="87" t="s">
        <v>105</v>
      </c>
      <c r="AY129" s="80" t="s">
        <v>106</v>
      </c>
      <c r="BK129" s="88">
        <f>BK130+BK174+BK186+BK199+BK218</f>
        <v>0</v>
      </c>
    </row>
    <row r="130" spans="3:65" s="79" customFormat="1" ht="22.9" customHeight="1" x14ac:dyDescent="0.2">
      <c r="D130" s="80" t="s">
        <v>101</v>
      </c>
      <c r="E130" s="89" t="s">
        <v>104</v>
      </c>
      <c r="F130" s="89" t="s">
        <v>107</v>
      </c>
      <c r="J130" s="90">
        <f>BK130</f>
        <v>0</v>
      </c>
      <c r="M130" s="84"/>
      <c r="P130" s="85">
        <f>SUM(P131:P173)</f>
        <v>0</v>
      </c>
      <c r="R130" s="85">
        <f>SUM(R131:R173)</f>
        <v>7.2107999999999999</v>
      </c>
      <c r="T130" s="86">
        <f>SUM(T131:T173)</f>
        <v>0</v>
      </c>
      <c r="AR130" s="80" t="s">
        <v>104</v>
      </c>
      <c r="AT130" s="87" t="s">
        <v>101</v>
      </c>
      <c r="AU130" s="87" t="s">
        <v>104</v>
      </c>
      <c r="AY130" s="80" t="s">
        <v>106</v>
      </c>
      <c r="BK130" s="88">
        <f>SUM(BK131:BK173)</f>
        <v>0</v>
      </c>
    </row>
    <row r="131" spans="3:65" s="10" customFormat="1" ht="33" customHeight="1" x14ac:dyDescent="0.2">
      <c r="C131" s="91" t="s">
        <v>104</v>
      </c>
      <c r="D131" s="91" t="s">
        <v>108</v>
      </c>
      <c r="E131" s="92" t="s">
        <v>109</v>
      </c>
      <c r="F131" s="93" t="s">
        <v>110</v>
      </c>
      <c r="G131" s="94" t="s">
        <v>111</v>
      </c>
      <c r="H131" s="95">
        <v>6</v>
      </c>
      <c r="I131" s="20"/>
      <c r="J131" s="96">
        <f>ROUND(I131*H131,2)</f>
        <v>0</v>
      </c>
      <c r="K131" s="135"/>
      <c r="M131" s="98" t="s">
        <v>3</v>
      </c>
      <c r="N131" s="99" t="s">
        <v>54</v>
      </c>
      <c r="P131" s="100">
        <f>O131*H131</f>
        <v>0</v>
      </c>
      <c r="Q131" s="100">
        <v>0</v>
      </c>
      <c r="R131" s="100">
        <f>Q131*H131</f>
        <v>0</v>
      </c>
      <c r="S131" s="100">
        <v>0</v>
      </c>
      <c r="T131" s="101">
        <f>S131*H131</f>
        <v>0</v>
      </c>
      <c r="AR131" s="102" t="s">
        <v>112</v>
      </c>
      <c r="AT131" s="102" t="s">
        <v>108</v>
      </c>
      <c r="AU131" s="102" t="s">
        <v>5</v>
      </c>
      <c r="AY131" s="1" t="s">
        <v>106</v>
      </c>
      <c r="BE131" s="103">
        <f>IF(N131="základní",J131,0)</f>
        <v>0</v>
      </c>
      <c r="BF131" s="103">
        <f>IF(N131="snížená",J131,0)</f>
        <v>0</v>
      </c>
      <c r="BG131" s="103">
        <f>IF(N131="zákl. přenesená",J131,0)</f>
        <v>0</v>
      </c>
      <c r="BH131" s="103">
        <f>IF(N131="sníž. přenesená",J131,0)</f>
        <v>0</v>
      </c>
      <c r="BI131" s="103">
        <f>IF(N131="nulová",J131,0)</f>
        <v>0</v>
      </c>
      <c r="BJ131" s="1" t="s">
        <v>104</v>
      </c>
      <c r="BK131" s="103">
        <f>ROUND(I131*H131,2)</f>
        <v>0</v>
      </c>
      <c r="BL131" s="1" t="s">
        <v>112</v>
      </c>
      <c r="BM131" s="102" t="s">
        <v>113</v>
      </c>
    </row>
    <row r="132" spans="3:65" s="10" customFormat="1" ht="21.75" customHeight="1" x14ac:dyDescent="0.2">
      <c r="C132" s="91" t="s">
        <v>5</v>
      </c>
      <c r="D132" s="91" t="s">
        <v>108</v>
      </c>
      <c r="E132" s="92" t="s">
        <v>116</v>
      </c>
      <c r="F132" s="93" t="s">
        <v>117</v>
      </c>
      <c r="G132" s="94" t="s">
        <v>111</v>
      </c>
      <c r="H132" s="95">
        <v>5.25</v>
      </c>
      <c r="I132" s="20"/>
      <c r="J132" s="96">
        <f>ROUND(I132*H132,2)</f>
        <v>0</v>
      </c>
      <c r="K132" s="135"/>
      <c r="M132" s="98" t="s">
        <v>3</v>
      </c>
      <c r="N132" s="99" t="s">
        <v>54</v>
      </c>
      <c r="P132" s="100">
        <f>O132*H132</f>
        <v>0</v>
      </c>
      <c r="Q132" s="100">
        <v>0</v>
      </c>
      <c r="R132" s="100">
        <f>Q132*H132</f>
        <v>0</v>
      </c>
      <c r="S132" s="100">
        <v>0</v>
      </c>
      <c r="T132" s="101">
        <f>S132*H132</f>
        <v>0</v>
      </c>
      <c r="AR132" s="102" t="s">
        <v>112</v>
      </c>
      <c r="AT132" s="102" t="s">
        <v>108</v>
      </c>
      <c r="AU132" s="102" t="s">
        <v>5</v>
      </c>
      <c r="AY132" s="1" t="s">
        <v>106</v>
      </c>
      <c r="BE132" s="103">
        <f>IF(N132="základní",J132,0)</f>
        <v>0</v>
      </c>
      <c r="BF132" s="103">
        <f>IF(N132="snížená",J132,0)</f>
        <v>0</v>
      </c>
      <c r="BG132" s="103">
        <f>IF(N132="zákl. přenesená",J132,0)</f>
        <v>0</v>
      </c>
      <c r="BH132" s="103">
        <f>IF(N132="sníž. přenesená",J132,0)</f>
        <v>0</v>
      </c>
      <c r="BI132" s="103">
        <f>IF(N132="nulová",J132,0)</f>
        <v>0</v>
      </c>
      <c r="BJ132" s="1" t="s">
        <v>104</v>
      </c>
      <c r="BK132" s="103">
        <f>ROUND(I132*H132,2)</f>
        <v>0</v>
      </c>
      <c r="BL132" s="1" t="s">
        <v>112</v>
      </c>
      <c r="BM132" s="102" t="s">
        <v>118</v>
      </c>
    </row>
    <row r="133" spans="3:65" s="104" customFormat="1" ht="11.25" x14ac:dyDescent="0.2">
      <c r="D133" s="105" t="s">
        <v>119</v>
      </c>
      <c r="E133" s="106" t="s">
        <v>12</v>
      </c>
      <c r="F133" s="107" t="s">
        <v>566</v>
      </c>
      <c r="H133" s="108">
        <v>5.25</v>
      </c>
      <c r="M133" s="110"/>
      <c r="T133" s="111"/>
      <c r="AT133" s="106" t="s">
        <v>119</v>
      </c>
      <c r="AU133" s="106" t="s">
        <v>5</v>
      </c>
      <c r="AV133" s="104" t="s">
        <v>5</v>
      </c>
      <c r="AW133" s="104" t="s">
        <v>121</v>
      </c>
      <c r="AX133" s="104" t="s">
        <v>104</v>
      </c>
      <c r="AY133" s="106" t="s">
        <v>106</v>
      </c>
    </row>
    <row r="134" spans="3:65" s="10" customFormat="1" ht="33" customHeight="1" x14ac:dyDescent="0.2">
      <c r="C134" s="91" t="s">
        <v>115</v>
      </c>
      <c r="D134" s="91" t="s">
        <v>108</v>
      </c>
      <c r="E134" s="92" t="s">
        <v>123</v>
      </c>
      <c r="F134" s="93" t="s">
        <v>124</v>
      </c>
      <c r="G134" s="94" t="s">
        <v>125</v>
      </c>
      <c r="H134" s="95">
        <v>1.4</v>
      </c>
      <c r="I134" s="20"/>
      <c r="J134" s="96">
        <f>ROUND(I134*H134,2)</f>
        <v>0</v>
      </c>
      <c r="K134" s="135"/>
      <c r="M134" s="98" t="s">
        <v>3</v>
      </c>
      <c r="N134" s="99" t="s">
        <v>54</v>
      </c>
      <c r="P134" s="100">
        <f>O134*H134</f>
        <v>0</v>
      </c>
      <c r="Q134" s="100">
        <v>0</v>
      </c>
      <c r="R134" s="100">
        <f>Q134*H134</f>
        <v>0</v>
      </c>
      <c r="S134" s="100">
        <v>0</v>
      </c>
      <c r="T134" s="101">
        <f>S134*H134</f>
        <v>0</v>
      </c>
      <c r="AR134" s="102" t="s">
        <v>112</v>
      </c>
      <c r="AT134" s="102" t="s">
        <v>108</v>
      </c>
      <c r="AU134" s="102" t="s">
        <v>5</v>
      </c>
      <c r="AY134" s="1" t="s">
        <v>106</v>
      </c>
      <c r="BE134" s="103">
        <f>IF(N134="základní",J134,0)</f>
        <v>0</v>
      </c>
      <c r="BF134" s="103">
        <f>IF(N134="snížená",J134,0)</f>
        <v>0</v>
      </c>
      <c r="BG134" s="103">
        <f>IF(N134="zákl. přenesená",J134,0)</f>
        <v>0</v>
      </c>
      <c r="BH134" s="103">
        <f>IF(N134="sníž. přenesená",J134,0)</f>
        <v>0</v>
      </c>
      <c r="BI134" s="103">
        <f>IF(N134="nulová",J134,0)</f>
        <v>0</v>
      </c>
      <c r="BJ134" s="1" t="s">
        <v>104</v>
      </c>
      <c r="BK134" s="103">
        <f>ROUND(I134*H134,2)</f>
        <v>0</v>
      </c>
      <c r="BL134" s="1" t="s">
        <v>112</v>
      </c>
      <c r="BM134" s="102" t="s">
        <v>126</v>
      </c>
    </row>
    <row r="135" spans="3:65" s="104" customFormat="1" ht="11.25" x14ac:dyDescent="0.2">
      <c r="D135" s="105" t="s">
        <v>119</v>
      </c>
      <c r="E135" s="106" t="s">
        <v>6</v>
      </c>
      <c r="F135" s="107" t="s">
        <v>127</v>
      </c>
      <c r="H135" s="108">
        <v>1.4</v>
      </c>
      <c r="M135" s="110"/>
      <c r="T135" s="111"/>
      <c r="AT135" s="106" t="s">
        <v>119</v>
      </c>
      <c r="AU135" s="106" t="s">
        <v>5</v>
      </c>
      <c r="AV135" s="104" t="s">
        <v>5</v>
      </c>
      <c r="AW135" s="104" t="s">
        <v>121</v>
      </c>
      <c r="AX135" s="104" t="s">
        <v>104</v>
      </c>
      <c r="AY135" s="106" t="s">
        <v>106</v>
      </c>
    </row>
    <row r="136" spans="3:65" s="10" customFormat="1" ht="21.75" customHeight="1" x14ac:dyDescent="0.2">
      <c r="C136" s="91" t="s">
        <v>112</v>
      </c>
      <c r="D136" s="91" t="s">
        <v>108</v>
      </c>
      <c r="E136" s="92" t="s">
        <v>129</v>
      </c>
      <c r="F136" s="93" t="s">
        <v>130</v>
      </c>
      <c r="G136" s="94" t="s">
        <v>125</v>
      </c>
      <c r="H136" s="95">
        <v>11.801</v>
      </c>
      <c r="I136" s="20"/>
      <c r="J136" s="96">
        <f>ROUND(I136*H136,2)</f>
        <v>0</v>
      </c>
      <c r="K136" s="135"/>
      <c r="M136" s="98" t="s">
        <v>3</v>
      </c>
      <c r="N136" s="99" t="s">
        <v>54</v>
      </c>
      <c r="P136" s="100">
        <f>O136*H136</f>
        <v>0</v>
      </c>
      <c r="Q136" s="100">
        <v>0</v>
      </c>
      <c r="R136" s="100">
        <f>Q136*H136</f>
        <v>0</v>
      </c>
      <c r="S136" s="100">
        <v>0</v>
      </c>
      <c r="T136" s="101">
        <f>S136*H136</f>
        <v>0</v>
      </c>
      <c r="AR136" s="102" t="s">
        <v>112</v>
      </c>
      <c r="AT136" s="102" t="s">
        <v>108</v>
      </c>
      <c r="AU136" s="102" t="s">
        <v>5</v>
      </c>
      <c r="AY136" s="1" t="s">
        <v>106</v>
      </c>
      <c r="BE136" s="103">
        <f>IF(N136="základní",J136,0)</f>
        <v>0</v>
      </c>
      <c r="BF136" s="103">
        <f>IF(N136="snížená",J136,0)</f>
        <v>0</v>
      </c>
      <c r="BG136" s="103">
        <f>IF(N136="zákl. přenesená",J136,0)</f>
        <v>0</v>
      </c>
      <c r="BH136" s="103">
        <f>IF(N136="sníž. přenesená",J136,0)</f>
        <v>0</v>
      </c>
      <c r="BI136" s="103">
        <f>IF(N136="nulová",J136,0)</f>
        <v>0</v>
      </c>
      <c r="BJ136" s="1" t="s">
        <v>104</v>
      </c>
      <c r="BK136" s="103">
        <f>ROUND(I136*H136,2)</f>
        <v>0</v>
      </c>
      <c r="BL136" s="1" t="s">
        <v>112</v>
      </c>
      <c r="BM136" s="102" t="s">
        <v>131</v>
      </c>
    </row>
    <row r="137" spans="3:65" s="104" customFormat="1" ht="11.25" x14ac:dyDescent="0.2">
      <c r="D137" s="105" t="s">
        <v>119</v>
      </c>
      <c r="E137" s="106" t="s">
        <v>1</v>
      </c>
      <c r="F137" s="107" t="s">
        <v>567</v>
      </c>
      <c r="H137" s="108">
        <v>11.801</v>
      </c>
      <c r="I137" s="30"/>
      <c r="M137" s="110"/>
      <c r="T137" s="111"/>
      <c r="AT137" s="106" t="s">
        <v>119</v>
      </c>
      <c r="AU137" s="106" t="s">
        <v>5</v>
      </c>
      <c r="AV137" s="104" t="s">
        <v>5</v>
      </c>
      <c r="AW137" s="104" t="s">
        <v>121</v>
      </c>
      <c r="AX137" s="104" t="s">
        <v>105</v>
      </c>
      <c r="AY137" s="106" t="s">
        <v>106</v>
      </c>
    </row>
    <row r="138" spans="3:65" s="112" customFormat="1" ht="11.25" x14ac:dyDescent="0.2">
      <c r="D138" s="105" t="s">
        <v>119</v>
      </c>
      <c r="E138" s="113" t="s">
        <v>3</v>
      </c>
      <c r="F138" s="114" t="s">
        <v>133</v>
      </c>
      <c r="H138" s="115">
        <v>11.801</v>
      </c>
      <c r="M138" s="117"/>
      <c r="T138" s="118"/>
      <c r="AT138" s="113" t="s">
        <v>119</v>
      </c>
      <c r="AU138" s="113" t="s">
        <v>5</v>
      </c>
      <c r="AV138" s="112" t="s">
        <v>112</v>
      </c>
      <c r="AW138" s="112" t="s">
        <v>121</v>
      </c>
      <c r="AX138" s="112" t="s">
        <v>104</v>
      </c>
      <c r="AY138" s="113" t="s">
        <v>106</v>
      </c>
    </row>
    <row r="139" spans="3:65" s="10" customFormat="1" ht="21.75" customHeight="1" x14ac:dyDescent="0.2">
      <c r="C139" s="91" t="s">
        <v>122</v>
      </c>
      <c r="D139" s="91" t="s">
        <v>108</v>
      </c>
      <c r="E139" s="92" t="s">
        <v>135</v>
      </c>
      <c r="F139" s="93" t="s">
        <v>136</v>
      </c>
      <c r="G139" s="94" t="s">
        <v>125</v>
      </c>
      <c r="H139" s="95">
        <v>11.801</v>
      </c>
      <c r="I139" s="20"/>
      <c r="J139" s="96">
        <f>ROUND(I139*H139,2)</f>
        <v>0</v>
      </c>
      <c r="K139" s="135"/>
      <c r="M139" s="98" t="s">
        <v>3</v>
      </c>
      <c r="N139" s="99" t="s">
        <v>54</v>
      </c>
      <c r="P139" s="100">
        <f>O139*H139</f>
        <v>0</v>
      </c>
      <c r="Q139" s="100">
        <v>0</v>
      </c>
      <c r="R139" s="100">
        <f>Q139*H139</f>
        <v>0</v>
      </c>
      <c r="S139" s="100">
        <v>0</v>
      </c>
      <c r="T139" s="101">
        <f>S139*H139</f>
        <v>0</v>
      </c>
      <c r="AR139" s="102" t="s">
        <v>112</v>
      </c>
      <c r="AT139" s="102" t="s">
        <v>108</v>
      </c>
      <c r="AU139" s="102" t="s">
        <v>5</v>
      </c>
      <c r="AY139" s="1" t="s">
        <v>106</v>
      </c>
      <c r="BE139" s="103">
        <f>IF(N139="základní",J139,0)</f>
        <v>0</v>
      </c>
      <c r="BF139" s="103">
        <f>IF(N139="snížená",J139,0)</f>
        <v>0</v>
      </c>
      <c r="BG139" s="103">
        <f>IF(N139="zákl. přenesená",J139,0)</f>
        <v>0</v>
      </c>
      <c r="BH139" s="103">
        <f>IF(N139="sníž. přenesená",J139,0)</f>
        <v>0</v>
      </c>
      <c r="BI139" s="103">
        <f>IF(N139="nulová",J139,0)</f>
        <v>0</v>
      </c>
      <c r="BJ139" s="1" t="s">
        <v>104</v>
      </c>
      <c r="BK139" s="103">
        <f>ROUND(I139*H139,2)</f>
        <v>0</v>
      </c>
      <c r="BL139" s="1" t="s">
        <v>112</v>
      </c>
      <c r="BM139" s="102" t="s">
        <v>137</v>
      </c>
    </row>
    <row r="140" spans="3:65" s="104" customFormat="1" ht="11.25" x14ac:dyDescent="0.2">
      <c r="D140" s="105" t="s">
        <v>119</v>
      </c>
      <c r="E140" s="106" t="s">
        <v>3</v>
      </c>
      <c r="F140" s="107" t="s">
        <v>1</v>
      </c>
      <c r="H140" s="108">
        <v>11.801</v>
      </c>
      <c r="M140" s="110"/>
      <c r="T140" s="111"/>
      <c r="AT140" s="106" t="s">
        <v>119</v>
      </c>
      <c r="AU140" s="106" t="s">
        <v>5</v>
      </c>
      <c r="AV140" s="104" t="s">
        <v>5</v>
      </c>
      <c r="AW140" s="104" t="s">
        <v>121</v>
      </c>
      <c r="AX140" s="104" t="s">
        <v>104</v>
      </c>
      <c r="AY140" s="106" t="s">
        <v>106</v>
      </c>
    </row>
    <row r="141" spans="3:65" s="10" customFormat="1" ht="21.75" customHeight="1" x14ac:dyDescent="0.2">
      <c r="C141" s="91" t="s">
        <v>128</v>
      </c>
      <c r="D141" s="91" t="s">
        <v>108</v>
      </c>
      <c r="E141" s="92" t="s">
        <v>139</v>
      </c>
      <c r="F141" s="93" t="s">
        <v>140</v>
      </c>
      <c r="G141" s="94" t="s">
        <v>125</v>
      </c>
      <c r="H141" s="95">
        <v>14.250999999999999</v>
      </c>
      <c r="I141" s="20"/>
      <c r="J141" s="96">
        <f>ROUND(I141*H141,2)</f>
        <v>0</v>
      </c>
      <c r="K141" s="135"/>
      <c r="M141" s="98" t="s">
        <v>3</v>
      </c>
      <c r="N141" s="99" t="s">
        <v>54</v>
      </c>
      <c r="P141" s="100">
        <f>O141*H141</f>
        <v>0</v>
      </c>
      <c r="Q141" s="100">
        <v>0</v>
      </c>
      <c r="R141" s="100">
        <f>Q141*H141</f>
        <v>0</v>
      </c>
      <c r="S141" s="100">
        <v>0</v>
      </c>
      <c r="T141" s="101">
        <f>S141*H141</f>
        <v>0</v>
      </c>
      <c r="AR141" s="102" t="s">
        <v>112</v>
      </c>
      <c r="AT141" s="102" t="s">
        <v>108</v>
      </c>
      <c r="AU141" s="102" t="s">
        <v>5</v>
      </c>
      <c r="AY141" s="1" t="s">
        <v>106</v>
      </c>
      <c r="BE141" s="103">
        <f>IF(N141="základní",J141,0)</f>
        <v>0</v>
      </c>
      <c r="BF141" s="103">
        <f>IF(N141="snížená",J141,0)</f>
        <v>0</v>
      </c>
      <c r="BG141" s="103">
        <f>IF(N141="zákl. přenesená",J141,0)</f>
        <v>0</v>
      </c>
      <c r="BH141" s="103">
        <f>IF(N141="sníž. přenesená",J141,0)</f>
        <v>0</v>
      </c>
      <c r="BI141" s="103">
        <f>IF(N141="nulová",J141,0)</f>
        <v>0</v>
      </c>
      <c r="BJ141" s="1" t="s">
        <v>104</v>
      </c>
      <c r="BK141" s="103">
        <f>ROUND(I141*H141,2)</f>
        <v>0</v>
      </c>
      <c r="BL141" s="1" t="s">
        <v>112</v>
      </c>
      <c r="BM141" s="102" t="s">
        <v>141</v>
      </c>
    </row>
    <row r="142" spans="3:65" s="104" customFormat="1" ht="11.25" x14ac:dyDescent="0.2">
      <c r="D142" s="105" t="s">
        <v>119</v>
      </c>
      <c r="E142" s="106" t="s">
        <v>19</v>
      </c>
      <c r="F142" s="107" t="s">
        <v>142</v>
      </c>
      <c r="H142" s="108">
        <v>14.250999999999999</v>
      </c>
      <c r="M142" s="110"/>
      <c r="T142" s="111"/>
      <c r="AT142" s="106" t="s">
        <v>119</v>
      </c>
      <c r="AU142" s="106" t="s">
        <v>5</v>
      </c>
      <c r="AV142" s="104" t="s">
        <v>5</v>
      </c>
      <c r="AW142" s="104" t="s">
        <v>121</v>
      </c>
      <c r="AX142" s="104" t="s">
        <v>105</v>
      </c>
      <c r="AY142" s="106" t="s">
        <v>106</v>
      </c>
    </row>
    <row r="143" spans="3:65" s="112" customFormat="1" ht="11.25" x14ac:dyDescent="0.2">
      <c r="D143" s="105" t="s">
        <v>119</v>
      </c>
      <c r="E143" s="113" t="s">
        <v>3</v>
      </c>
      <c r="F143" s="114" t="s">
        <v>133</v>
      </c>
      <c r="H143" s="115">
        <v>14.250999999999999</v>
      </c>
      <c r="M143" s="117"/>
      <c r="T143" s="118"/>
      <c r="AT143" s="113" t="s">
        <v>119</v>
      </c>
      <c r="AU143" s="113" t="s">
        <v>5</v>
      </c>
      <c r="AV143" s="112" t="s">
        <v>112</v>
      </c>
      <c r="AW143" s="112" t="s">
        <v>121</v>
      </c>
      <c r="AX143" s="112" t="s">
        <v>104</v>
      </c>
      <c r="AY143" s="113" t="s">
        <v>106</v>
      </c>
    </row>
    <row r="144" spans="3:65" s="10" customFormat="1" ht="21.75" customHeight="1" x14ac:dyDescent="0.2">
      <c r="C144" s="91" t="s">
        <v>134</v>
      </c>
      <c r="D144" s="91" t="s">
        <v>108</v>
      </c>
      <c r="E144" s="92" t="s">
        <v>148</v>
      </c>
      <c r="F144" s="93" t="s">
        <v>149</v>
      </c>
      <c r="G144" s="94" t="s">
        <v>125</v>
      </c>
      <c r="H144" s="95">
        <v>14.250999999999999</v>
      </c>
      <c r="I144" s="20"/>
      <c r="J144" s="96">
        <f>ROUND(I144*H144,2)</f>
        <v>0</v>
      </c>
      <c r="K144" s="135"/>
      <c r="M144" s="98" t="s">
        <v>3</v>
      </c>
      <c r="N144" s="99" t="s">
        <v>54</v>
      </c>
      <c r="P144" s="100">
        <f>O144*H144</f>
        <v>0</v>
      </c>
      <c r="Q144" s="100">
        <v>0</v>
      </c>
      <c r="R144" s="100">
        <f>Q144*H144</f>
        <v>0</v>
      </c>
      <c r="S144" s="100">
        <v>0</v>
      </c>
      <c r="T144" s="101">
        <f>S144*H144</f>
        <v>0</v>
      </c>
      <c r="AR144" s="102" t="s">
        <v>112</v>
      </c>
      <c r="AT144" s="102" t="s">
        <v>108</v>
      </c>
      <c r="AU144" s="102" t="s">
        <v>5</v>
      </c>
      <c r="AY144" s="1" t="s">
        <v>106</v>
      </c>
      <c r="BE144" s="103">
        <f>IF(N144="základní",J144,0)</f>
        <v>0</v>
      </c>
      <c r="BF144" s="103">
        <f>IF(N144="snížená",J144,0)</f>
        <v>0</v>
      </c>
      <c r="BG144" s="103">
        <f>IF(N144="zákl. přenesená",J144,0)</f>
        <v>0</v>
      </c>
      <c r="BH144" s="103">
        <f>IF(N144="sníž. přenesená",J144,0)</f>
        <v>0</v>
      </c>
      <c r="BI144" s="103">
        <f>IF(N144="nulová",J144,0)</f>
        <v>0</v>
      </c>
      <c r="BJ144" s="1" t="s">
        <v>104</v>
      </c>
      <c r="BK144" s="103">
        <f>ROUND(I144*H144,2)</f>
        <v>0</v>
      </c>
      <c r="BL144" s="1" t="s">
        <v>112</v>
      </c>
      <c r="BM144" s="102" t="s">
        <v>150</v>
      </c>
    </row>
    <row r="145" spans="3:65" s="104" customFormat="1" ht="11.25" x14ac:dyDescent="0.2">
      <c r="D145" s="105" t="s">
        <v>119</v>
      </c>
      <c r="E145" s="106" t="s">
        <v>3</v>
      </c>
      <c r="F145" s="107" t="s">
        <v>19</v>
      </c>
      <c r="H145" s="108">
        <v>14.250999999999999</v>
      </c>
      <c r="M145" s="110"/>
      <c r="T145" s="111"/>
      <c r="AT145" s="106" t="s">
        <v>119</v>
      </c>
      <c r="AU145" s="106" t="s">
        <v>5</v>
      </c>
      <c r="AV145" s="104" t="s">
        <v>5</v>
      </c>
      <c r="AW145" s="104" t="s">
        <v>121</v>
      </c>
      <c r="AX145" s="104" t="s">
        <v>105</v>
      </c>
      <c r="AY145" s="106" t="s">
        <v>106</v>
      </c>
    </row>
    <row r="146" spans="3:65" s="112" customFormat="1" ht="11.25" x14ac:dyDescent="0.2">
      <c r="D146" s="105" t="s">
        <v>119</v>
      </c>
      <c r="E146" s="113" t="s">
        <v>3</v>
      </c>
      <c r="F146" s="114" t="s">
        <v>133</v>
      </c>
      <c r="H146" s="115">
        <v>14.250999999999999</v>
      </c>
      <c r="M146" s="117"/>
      <c r="T146" s="118"/>
      <c r="AT146" s="113" t="s">
        <v>119</v>
      </c>
      <c r="AU146" s="113" t="s">
        <v>5</v>
      </c>
      <c r="AV146" s="112" t="s">
        <v>112</v>
      </c>
      <c r="AW146" s="112" t="s">
        <v>121</v>
      </c>
      <c r="AX146" s="112" t="s">
        <v>104</v>
      </c>
      <c r="AY146" s="113" t="s">
        <v>106</v>
      </c>
    </row>
    <row r="147" spans="3:65" s="10" customFormat="1" ht="33" customHeight="1" x14ac:dyDescent="0.2">
      <c r="C147" s="91" t="s">
        <v>138</v>
      </c>
      <c r="D147" s="91" t="s">
        <v>108</v>
      </c>
      <c r="E147" s="92" t="s">
        <v>152</v>
      </c>
      <c r="F147" s="93" t="s">
        <v>153</v>
      </c>
      <c r="G147" s="94" t="s">
        <v>125</v>
      </c>
      <c r="H147" s="95">
        <v>213.76499999999999</v>
      </c>
      <c r="I147" s="20"/>
      <c r="J147" s="96">
        <f>ROUND(I147*H147,2)</f>
        <v>0</v>
      </c>
      <c r="K147" s="135"/>
      <c r="M147" s="98" t="s">
        <v>3</v>
      </c>
      <c r="N147" s="99" t="s">
        <v>54</v>
      </c>
      <c r="P147" s="100">
        <f>O147*H147</f>
        <v>0</v>
      </c>
      <c r="Q147" s="100">
        <v>0</v>
      </c>
      <c r="R147" s="100">
        <f>Q147*H147</f>
        <v>0</v>
      </c>
      <c r="S147" s="100">
        <v>0</v>
      </c>
      <c r="T147" s="101">
        <f>S147*H147</f>
        <v>0</v>
      </c>
      <c r="AR147" s="102" t="s">
        <v>112</v>
      </c>
      <c r="AT147" s="102" t="s">
        <v>108</v>
      </c>
      <c r="AU147" s="102" t="s">
        <v>5</v>
      </c>
      <c r="AY147" s="1" t="s">
        <v>106</v>
      </c>
      <c r="BE147" s="103">
        <f>IF(N147="základní",J147,0)</f>
        <v>0</v>
      </c>
      <c r="BF147" s="103">
        <f>IF(N147="snížená",J147,0)</f>
        <v>0</v>
      </c>
      <c r="BG147" s="103">
        <f>IF(N147="zákl. přenesená",J147,0)</f>
        <v>0</v>
      </c>
      <c r="BH147" s="103">
        <f>IF(N147="sníž. přenesená",J147,0)</f>
        <v>0</v>
      </c>
      <c r="BI147" s="103">
        <f>IF(N147="nulová",J147,0)</f>
        <v>0</v>
      </c>
      <c r="BJ147" s="1" t="s">
        <v>104</v>
      </c>
      <c r="BK147" s="103">
        <f>ROUND(I147*H147,2)</f>
        <v>0</v>
      </c>
      <c r="BL147" s="1" t="s">
        <v>112</v>
      </c>
      <c r="BM147" s="102" t="s">
        <v>154</v>
      </c>
    </row>
    <row r="148" spans="3:65" s="104" customFormat="1" ht="11.25" x14ac:dyDescent="0.2">
      <c r="D148" s="105" t="s">
        <v>119</v>
      </c>
      <c r="E148" s="106" t="s">
        <v>3</v>
      </c>
      <c r="F148" s="107" t="s">
        <v>155</v>
      </c>
      <c r="H148" s="108">
        <v>213.76499999999999</v>
      </c>
      <c r="M148" s="110"/>
      <c r="T148" s="111"/>
      <c r="AT148" s="106" t="s">
        <v>119</v>
      </c>
      <c r="AU148" s="106" t="s">
        <v>5</v>
      </c>
      <c r="AV148" s="104" t="s">
        <v>5</v>
      </c>
      <c r="AW148" s="104" t="s">
        <v>121</v>
      </c>
      <c r="AX148" s="104" t="s">
        <v>105</v>
      </c>
      <c r="AY148" s="106" t="s">
        <v>106</v>
      </c>
    </row>
    <row r="149" spans="3:65" s="112" customFormat="1" ht="11.25" x14ac:dyDescent="0.2">
      <c r="D149" s="105" t="s">
        <v>119</v>
      </c>
      <c r="E149" s="113" t="s">
        <v>3</v>
      </c>
      <c r="F149" s="114" t="s">
        <v>133</v>
      </c>
      <c r="H149" s="115">
        <v>213.76499999999999</v>
      </c>
      <c r="M149" s="117"/>
      <c r="T149" s="118"/>
      <c r="AT149" s="113" t="s">
        <v>119</v>
      </c>
      <c r="AU149" s="113" t="s">
        <v>5</v>
      </c>
      <c r="AV149" s="112" t="s">
        <v>112</v>
      </c>
      <c r="AW149" s="112" t="s">
        <v>121</v>
      </c>
      <c r="AX149" s="112" t="s">
        <v>104</v>
      </c>
      <c r="AY149" s="113" t="s">
        <v>106</v>
      </c>
    </row>
    <row r="150" spans="3:65" s="10" customFormat="1" ht="21.75" customHeight="1" x14ac:dyDescent="0.2">
      <c r="C150" s="91" t="s">
        <v>143</v>
      </c>
      <c r="D150" s="91" t="s">
        <v>108</v>
      </c>
      <c r="E150" s="92" t="s">
        <v>157</v>
      </c>
      <c r="F150" s="93" t="s">
        <v>158</v>
      </c>
      <c r="G150" s="94" t="s">
        <v>125</v>
      </c>
      <c r="H150" s="95">
        <v>14.250999999999999</v>
      </c>
      <c r="I150" s="20"/>
      <c r="J150" s="96">
        <f>ROUND(I150*H150,2)</f>
        <v>0</v>
      </c>
      <c r="K150" s="135"/>
      <c r="M150" s="98" t="s">
        <v>3</v>
      </c>
      <c r="N150" s="99" t="s">
        <v>54</v>
      </c>
      <c r="P150" s="100">
        <f>O150*H150</f>
        <v>0</v>
      </c>
      <c r="Q150" s="100">
        <v>0</v>
      </c>
      <c r="R150" s="100">
        <f>Q150*H150</f>
        <v>0</v>
      </c>
      <c r="S150" s="100">
        <v>0</v>
      </c>
      <c r="T150" s="101">
        <f>S150*H150</f>
        <v>0</v>
      </c>
      <c r="AR150" s="102" t="s">
        <v>112</v>
      </c>
      <c r="AT150" s="102" t="s">
        <v>108</v>
      </c>
      <c r="AU150" s="102" t="s">
        <v>5</v>
      </c>
      <c r="AY150" s="1" t="s">
        <v>106</v>
      </c>
      <c r="BE150" s="103">
        <f>IF(N150="základní",J150,0)</f>
        <v>0</v>
      </c>
      <c r="BF150" s="103">
        <f>IF(N150="snížená",J150,0)</f>
        <v>0</v>
      </c>
      <c r="BG150" s="103">
        <f>IF(N150="zákl. přenesená",J150,0)</f>
        <v>0</v>
      </c>
      <c r="BH150" s="103">
        <f>IF(N150="sníž. přenesená",J150,0)</f>
        <v>0</v>
      </c>
      <c r="BI150" s="103">
        <f>IF(N150="nulová",J150,0)</f>
        <v>0</v>
      </c>
      <c r="BJ150" s="1" t="s">
        <v>104</v>
      </c>
      <c r="BK150" s="103">
        <f>ROUND(I150*H150,2)</f>
        <v>0</v>
      </c>
      <c r="BL150" s="1" t="s">
        <v>112</v>
      </c>
      <c r="BM150" s="102" t="s">
        <v>159</v>
      </c>
    </row>
    <row r="151" spans="3:65" s="104" customFormat="1" ht="11.25" x14ac:dyDescent="0.2">
      <c r="D151" s="105" t="s">
        <v>119</v>
      </c>
      <c r="E151" s="106" t="s">
        <v>3</v>
      </c>
      <c r="F151" s="107" t="s">
        <v>19</v>
      </c>
      <c r="H151" s="108">
        <v>14.250999999999999</v>
      </c>
      <c r="M151" s="110"/>
      <c r="T151" s="111"/>
      <c r="AT151" s="106" t="s">
        <v>119</v>
      </c>
      <c r="AU151" s="106" t="s">
        <v>5</v>
      </c>
      <c r="AV151" s="104" t="s">
        <v>5</v>
      </c>
      <c r="AW151" s="104" t="s">
        <v>121</v>
      </c>
      <c r="AX151" s="104" t="s">
        <v>105</v>
      </c>
      <c r="AY151" s="106" t="s">
        <v>106</v>
      </c>
    </row>
    <row r="152" spans="3:65" s="112" customFormat="1" ht="11.25" x14ac:dyDescent="0.2">
      <c r="D152" s="105" t="s">
        <v>119</v>
      </c>
      <c r="E152" s="113" t="s">
        <v>3</v>
      </c>
      <c r="F152" s="114" t="s">
        <v>133</v>
      </c>
      <c r="H152" s="115">
        <v>14.250999999999999</v>
      </c>
      <c r="M152" s="117"/>
      <c r="T152" s="118"/>
      <c r="AT152" s="113" t="s">
        <v>119</v>
      </c>
      <c r="AU152" s="113" t="s">
        <v>5</v>
      </c>
      <c r="AV152" s="112" t="s">
        <v>112</v>
      </c>
      <c r="AW152" s="112" t="s">
        <v>121</v>
      </c>
      <c r="AX152" s="112" t="s">
        <v>104</v>
      </c>
      <c r="AY152" s="113" t="s">
        <v>106</v>
      </c>
    </row>
    <row r="153" spans="3:65" s="10" customFormat="1" ht="21.75" customHeight="1" x14ac:dyDescent="0.2">
      <c r="C153" s="91" t="s">
        <v>144</v>
      </c>
      <c r="D153" s="91" t="s">
        <v>108</v>
      </c>
      <c r="E153" s="92" t="s">
        <v>163</v>
      </c>
      <c r="F153" s="93" t="s">
        <v>164</v>
      </c>
      <c r="G153" s="94" t="s">
        <v>165</v>
      </c>
      <c r="H153" s="95">
        <v>25.652000000000001</v>
      </c>
      <c r="I153" s="20"/>
      <c r="J153" s="96">
        <f>ROUND(I153*H153,2)</f>
        <v>0</v>
      </c>
      <c r="K153" s="135"/>
      <c r="M153" s="98" t="s">
        <v>3</v>
      </c>
      <c r="N153" s="99" t="s">
        <v>54</v>
      </c>
      <c r="P153" s="100">
        <f>O153*H153</f>
        <v>0</v>
      </c>
      <c r="Q153" s="100">
        <v>0</v>
      </c>
      <c r="R153" s="100">
        <f>Q153*H153</f>
        <v>0</v>
      </c>
      <c r="S153" s="100">
        <v>0</v>
      </c>
      <c r="T153" s="101">
        <f>S153*H153</f>
        <v>0</v>
      </c>
      <c r="AR153" s="102" t="s">
        <v>112</v>
      </c>
      <c r="AT153" s="102" t="s">
        <v>108</v>
      </c>
      <c r="AU153" s="102" t="s">
        <v>5</v>
      </c>
      <c r="AY153" s="1" t="s">
        <v>106</v>
      </c>
      <c r="BE153" s="103">
        <f>IF(N153="základní",J153,0)</f>
        <v>0</v>
      </c>
      <c r="BF153" s="103">
        <f>IF(N153="snížená",J153,0)</f>
        <v>0</v>
      </c>
      <c r="BG153" s="103">
        <f>IF(N153="zákl. přenesená",J153,0)</f>
        <v>0</v>
      </c>
      <c r="BH153" s="103">
        <f>IF(N153="sníž. přenesená",J153,0)</f>
        <v>0</v>
      </c>
      <c r="BI153" s="103">
        <f>IF(N153="nulová",J153,0)</f>
        <v>0</v>
      </c>
      <c r="BJ153" s="1" t="s">
        <v>104</v>
      </c>
      <c r="BK153" s="103">
        <f>ROUND(I153*H153,2)</f>
        <v>0</v>
      </c>
      <c r="BL153" s="1" t="s">
        <v>112</v>
      </c>
      <c r="BM153" s="102" t="s">
        <v>166</v>
      </c>
    </row>
    <row r="154" spans="3:65" s="104" customFormat="1" ht="11.25" x14ac:dyDescent="0.2">
      <c r="D154" s="105" t="s">
        <v>119</v>
      </c>
      <c r="E154" s="106" t="s">
        <v>3</v>
      </c>
      <c r="F154" s="107" t="s">
        <v>168</v>
      </c>
      <c r="H154" s="108">
        <v>25.652000000000001</v>
      </c>
      <c r="M154" s="110"/>
      <c r="T154" s="111"/>
      <c r="AT154" s="106" t="s">
        <v>119</v>
      </c>
      <c r="AU154" s="106" t="s">
        <v>5</v>
      </c>
      <c r="AV154" s="104" t="s">
        <v>5</v>
      </c>
      <c r="AW154" s="104" t="s">
        <v>121</v>
      </c>
      <c r="AX154" s="104" t="s">
        <v>105</v>
      </c>
      <c r="AY154" s="106" t="s">
        <v>106</v>
      </c>
    </row>
    <row r="155" spans="3:65" s="112" customFormat="1" ht="11.25" x14ac:dyDescent="0.2">
      <c r="D155" s="105" t="s">
        <v>119</v>
      </c>
      <c r="E155" s="113" t="s">
        <v>3</v>
      </c>
      <c r="F155" s="114" t="s">
        <v>133</v>
      </c>
      <c r="H155" s="115">
        <v>25.652000000000001</v>
      </c>
      <c r="M155" s="117"/>
      <c r="T155" s="118"/>
      <c r="AT155" s="113" t="s">
        <v>119</v>
      </c>
      <c r="AU155" s="113" t="s">
        <v>5</v>
      </c>
      <c r="AV155" s="112" t="s">
        <v>112</v>
      </c>
      <c r="AW155" s="112" t="s">
        <v>121</v>
      </c>
      <c r="AX155" s="112" t="s">
        <v>104</v>
      </c>
      <c r="AY155" s="113" t="s">
        <v>106</v>
      </c>
    </row>
    <row r="156" spans="3:65" s="10" customFormat="1" ht="33" customHeight="1" x14ac:dyDescent="0.2">
      <c r="C156" s="91" t="s">
        <v>145</v>
      </c>
      <c r="D156" s="91" t="s">
        <v>108</v>
      </c>
      <c r="E156" s="92" t="s">
        <v>175</v>
      </c>
      <c r="F156" s="93" t="s">
        <v>176</v>
      </c>
      <c r="G156" s="94" t="s">
        <v>125</v>
      </c>
      <c r="H156" s="95">
        <v>5.36</v>
      </c>
      <c r="I156" s="20"/>
      <c r="J156" s="96">
        <f>ROUND(I156*H156,2)</f>
        <v>0</v>
      </c>
      <c r="K156" s="135"/>
      <c r="M156" s="98" t="s">
        <v>3</v>
      </c>
      <c r="N156" s="99" t="s">
        <v>54</v>
      </c>
      <c r="P156" s="100">
        <f>O156*H156</f>
        <v>0</v>
      </c>
      <c r="Q156" s="100">
        <v>0</v>
      </c>
      <c r="R156" s="100">
        <f>Q156*H156</f>
        <v>0</v>
      </c>
      <c r="S156" s="100">
        <v>0</v>
      </c>
      <c r="T156" s="101">
        <f>S156*H156</f>
        <v>0</v>
      </c>
      <c r="AR156" s="102" t="s">
        <v>112</v>
      </c>
      <c r="AT156" s="102" t="s">
        <v>108</v>
      </c>
      <c r="AU156" s="102" t="s">
        <v>5</v>
      </c>
      <c r="AY156" s="1" t="s">
        <v>106</v>
      </c>
      <c r="BE156" s="103">
        <f>IF(N156="základní",J156,0)</f>
        <v>0</v>
      </c>
      <c r="BF156" s="103">
        <f>IF(N156="snížená",J156,0)</f>
        <v>0</v>
      </c>
      <c r="BG156" s="103">
        <f>IF(N156="zákl. přenesená",J156,0)</f>
        <v>0</v>
      </c>
      <c r="BH156" s="103">
        <f>IF(N156="sníž. přenesená",J156,0)</f>
        <v>0</v>
      </c>
      <c r="BI156" s="103">
        <f>IF(N156="nulová",J156,0)</f>
        <v>0</v>
      </c>
      <c r="BJ156" s="1" t="s">
        <v>104</v>
      </c>
      <c r="BK156" s="103">
        <f>ROUND(I156*H156,2)</f>
        <v>0</v>
      </c>
      <c r="BL156" s="1" t="s">
        <v>112</v>
      </c>
      <c r="BM156" s="102" t="s">
        <v>177</v>
      </c>
    </row>
    <row r="157" spans="3:65" s="104" customFormat="1" ht="11.25" x14ac:dyDescent="0.2">
      <c r="D157" s="105" t="s">
        <v>119</v>
      </c>
      <c r="E157" s="106" t="s">
        <v>15</v>
      </c>
      <c r="F157" s="107" t="s">
        <v>568</v>
      </c>
      <c r="H157" s="108">
        <v>5.36</v>
      </c>
      <c r="M157" s="110"/>
      <c r="T157" s="111"/>
      <c r="AT157" s="106" t="s">
        <v>119</v>
      </c>
      <c r="AU157" s="106" t="s">
        <v>5</v>
      </c>
      <c r="AV157" s="104" t="s">
        <v>5</v>
      </c>
      <c r="AW157" s="104" t="s">
        <v>121</v>
      </c>
      <c r="AX157" s="104" t="s">
        <v>105</v>
      </c>
      <c r="AY157" s="106" t="s">
        <v>106</v>
      </c>
    </row>
    <row r="158" spans="3:65" s="112" customFormat="1" ht="11.25" x14ac:dyDescent="0.2">
      <c r="D158" s="105" t="s">
        <v>119</v>
      </c>
      <c r="E158" s="113" t="s">
        <v>3</v>
      </c>
      <c r="F158" s="114" t="s">
        <v>133</v>
      </c>
      <c r="H158" s="115">
        <v>5.36</v>
      </c>
      <c r="M158" s="117"/>
      <c r="T158" s="118"/>
      <c r="AT158" s="113" t="s">
        <v>119</v>
      </c>
      <c r="AU158" s="113" t="s">
        <v>5</v>
      </c>
      <c r="AV158" s="112" t="s">
        <v>112</v>
      </c>
      <c r="AW158" s="112" t="s">
        <v>121</v>
      </c>
      <c r="AX158" s="112" t="s">
        <v>104</v>
      </c>
      <c r="AY158" s="113" t="s">
        <v>106</v>
      </c>
    </row>
    <row r="159" spans="3:65" s="10" customFormat="1" ht="16.5" customHeight="1" x14ac:dyDescent="0.2">
      <c r="C159" s="119" t="s">
        <v>146</v>
      </c>
      <c r="D159" s="119" t="s">
        <v>180</v>
      </c>
      <c r="E159" s="120" t="s">
        <v>181</v>
      </c>
      <c r="F159" s="121" t="s">
        <v>182</v>
      </c>
      <c r="G159" s="122" t="s">
        <v>165</v>
      </c>
      <c r="H159" s="123">
        <v>10.183999999999999</v>
      </c>
      <c r="I159" s="21"/>
      <c r="J159" s="124">
        <f>ROUND(I159*H159,2)</f>
        <v>0</v>
      </c>
      <c r="K159" s="136"/>
      <c r="L159" s="137"/>
      <c r="M159" s="127" t="s">
        <v>3</v>
      </c>
      <c r="N159" s="128" t="s">
        <v>54</v>
      </c>
      <c r="P159" s="100">
        <f>O159*H159</f>
        <v>0</v>
      </c>
      <c r="Q159" s="100">
        <v>0</v>
      </c>
      <c r="R159" s="100">
        <f>Q159*H159</f>
        <v>0</v>
      </c>
      <c r="S159" s="100">
        <v>0</v>
      </c>
      <c r="T159" s="101">
        <f>S159*H159</f>
        <v>0</v>
      </c>
      <c r="AR159" s="102" t="s">
        <v>138</v>
      </c>
      <c r="AT159" s="102" t="s">
        <v>180</v>
      </c>
      <c r="AU159" s="102" t="s">
        <v>5</v>
      </c>
      <c r="AY159" s="1" t="s">
        <v>106</v>
      </c>
      <c r="BE159" s="103">
        <f>IF(N159="základní",J159,0)</f>
        <v>0</v>
      </c>
      <c r="BF159" s="103">
        <f>IF(N159="snížená",J159,0)</f>
        <v>0</v>
      </c>
      <c r="BG159" s="103">
        <f>IF(N159="zákl. přenesená",J159,0)</f>
        <v>0</v>
      </c>
      <c r="BH159" s="103">
        <f>IF(N159="sníž. přenesená",J159,0)</f>
        <v>0</v>
      </c>
      <c r="BI159" s="103">
        <f>IF(N159="nulová",J159,0)</f>
        <v>0</v>
      </c>
      <c r="BJ159" s="1" t="s">
        <v>104</v>
      </c>
      <c r="BK159" s="103">
        <f>ROUND(I159*H159,2)</f>
        <v>0</v>
      </c>
      <c r="BL159" s="1" t="s">
        <v>112</v>
      </c>
      <c r="BM159" s="102" t="s">
        <v>183</v>
      </c>
    </row>
    <row r="160" spans="3:65" s="104" customFormat="1" ht="11.25" x14ac:dyDescent="0.2">
      <c r="D160" s="105" t="s">
        <v>119</v>
      </c>
      <c r="E160" s="106" t="s">
        <v>3</v>
      </c>
      <c r="F160" s="107" t="s">
        <v>184</v>
      </c>
      <c r="H160" s="108">
        <v>10.183999999999999</v>
      </c>
      <c r="M160" s="110"/>
      <c r="T160" s="111"/>
      <c r="AT160" s="106" t="s">
        <v>119</v>
      </c>
      <c r="AU160" s="106" t="s">
        <v>5</v>
      </c>
      <c r="AV160" s="104" t="s">
        <v>5</v>
      </c>
      <c r="AW160" s="104" t="s">
        <v>121</v>
      </c>
      <c r="AX160" s="104" t="s">
        <v>105</v>
      </c>
      <c r="AY160" s="106" t="s">
        <v>106</v>
      </c>
    </row>
    <row r="161" spans="3:65" s="112" customFormat="1" ht="11.25" x14ac:dyDescent="0.2">
      <c r="D161" s="105" t="s">
        <v>119</v>
      </c>
      <c r="E161" s="113" t="s">
        <v>3</v>
      </c>
      <c r="F161" s="114" t="s">
        <v>133</v>
      </c>
      <c r="H161" s="115">
        <v>10.183999999999999</v>
      </c>
      <c r="M161" s="117"/>
      <c r="T161" s="118"/>
      <c r="AT161" s="113" t="s">
        <v>119</v>
      </c>
      <c r="AU161" s="113" t="s">
        <v>5</v>
      </c>
      <c r="AV161" s="112" t="s">
        <v>112</v>
      </c>
      <c r="AW161" s="112" t="s">
        <v>121</v>
      </c>
      <c r="AX161" s="112" t="s">
        <v>104</v>
      </c>
      <c r="AY161" s="113" t="s">
        <v>106</v>
      </c>
    </row>
    <row r="162" spans="3:65" s="10" customFormat="1" ht="21.75" customHeight="1" x14ac:dyDescent="0.2">
      <c r="C162" s="91" t="s">
        <v>147</v>
      </c>
      <c r="D162" s="91" t="s">
        <v>108</v>
      </c>
      <c r="E162" s="92" t="s">
        <v>186</v>
      </c>
      <c r="F162" s="93" t="s">
        <v>187</v>
      </c>
      <c r="G162" s="94" t="s">
        <v>111</v>
      </c>
      <c r="H162" s="95">
        <v>36</v>
      </c>
      <c r="I162" s="20"/>
      <c r="J162" s="96">
        <f>ROUND(I162*H162,2)</f>
        <v>0</v>
      </c>
      <c r="K162" s="135"/>
      <c r="M162" s="98" t="s">
        <v>3</v>
      </c>
      <c r="N162" s="99" t="s">
        <v>54</v>
      </c>
      <c r="P162" s="100">
        <f>O162*H162</f>
        <v>0</v>
      </c>
      <c r="Q162" s="100">
        <v>0</v>
      </c>
      <c r="R162" s="100">
        <f>Q162*H162</f>
        <v>0</v>
      </c>
      <c r="S162" s="100">
        <v>0</v>
      </c>
      <c r="T162" s="101">
        <f>S162*H162</f>
        <v>0</v>
      </c>
      <c r="AR162" s="102" t="s">
        <v>112</v>
      </c>
      <c r="AT162" s="102" t="s">
        <v>108</v>
      </c>
      <c r="AU162" s="102" t="s">
        <v>5</v>
      </c>
      <c r="AY162" s="1" t="s">
        <v>106</v>
      </c>
      <c r="BE162" s="103">
        <f>IF(N162="základní",J162,0)</f>
        <v>0</v>
      </c>
      <c r="BF162" s="103">
        <f>IF(N162="snížená",J162,0)</f>
        <v>0</v>
      </c>
      <c r="BG162" s="103">
        <f>IF(N162="zákl. přenesená",J162,0)</f>
        <v>0</v>
      </c>
      <c r="BH162" s="103">
        <f>IF(N162="sníž. přenesená",J162,0)</f>
        <v>0</v>
      </c>
      <c r="BI162" s="103">
        <f>IF(N162="nulová",J162,0)</f>
        <v>0</v>
      </c>
      <c r="BJ162" s="1" t="s">
        <v>104</v>
      </c>
      <c r="BK162" s="103">
        <f>ROUND(I162*H162,2)</f>
        <v>0</v>
      </c>
      <c r="BL162" s="1" t="s">
        <v>112</v>
      </c>
      <c r="BM162" s="102" t="s">
        <v>188</v>
      </c>
    </row>
    <row r="163" spans="3:65" s="104" customFormat="1" ht="11.25" x14ac:dyDescent="0.2">
      <c r="D163" s="105" t="s">
        <v>119</v>
      </c>
      <c r="E163" s="106" t="s">
        <v>3</v>
      </c>
      <c r="F163" s="107" t="s">
        <v>189</v>
      </c>
      <c r="H163" s="108">
        <v>36</v>
      </c>
      <c r="M163" s="110"/>
      <c r="T163" s="111"/>
      <c r="AT163" s="106" t="s">
        <v>119</v>
      </c>
      <c r="AU163" s="106" t="s">
        <v>5</v>
      </c>
      <c r="AV163" s="104" t="s">
        <v>5</v>
      </c>
      <c r="AW163" s="104" t="s">
        <v>121</v>
      </c>
      <c r="AX163" s="104" t="s">
        <v>104</v>
      </c>
      <c r="AY163" s="106" t="s">
        <v>106</v>
      </c>
    </row>
    <row r="164" spans="3:65" s="10" customFormat="1" ht="16.5" customHeight="1" x14ac:dyDescent="0.2">
      <c r="C164" s="119" t="s">
        <v>151</v>
      </c>
      <c r="D164" s="119" t="s">
        <v>180</v>
      </c>
      <c r="E164" s="120" t="s">
        <v>191</v>
      </c>
      <c r="F164" s="121" t="s">
        <v>192</v>
      </c>
      <c r="G164" s="122" t="s">
        <v>165</v>
      </c>
      <c r="H164" s="123">
        <v>7.2</v>
      </c>
      <c r="I164" s="21"/>
      <c r="J164" s="124">
        <f>ROUND(I164*H164,2)</f>
        <v>0</v>
      </c>
      <c r="K164" s="136"/>
      <c r="L164" s="137"/>
      <c r="M164" s="127" t="s">
        <v>3</v>
      </c>
      <c r="N164" s="128" t="s">
        <v>54</v>
      </c>
      <c r="P164" s="100">
        <f>O164*H164</f>
        <v>0</v>
      </c>
      <c r="Q164" s="100">
        <v>1</v>
      </c>
      <c r="R164" s="100">
        <f>Q164*H164</f>
        <v>7.2</v>
      </c>
      <c r="S164" s="100">
        <v>0</v>
      </c>
      <c r="T164" s="101">
        <f>S164*H164</f>
        <v>0</v>
      </c>
      <c r="AR164" s="102" t="s">
        <v>138</v>
      </c>
      <c r="AT164" s="102" t="s">
        <v>180</v>
      </c>
      <c r="AU164" s="102" t="s">
        <v>5</v>
      </c>
      <c r="AY164" s="1" t="s">
        <v>106</v>
      </c>
      <c r="BE164" s="103">
        <f>IF(N164="základní",J164,0)</f>
        <v>0</v>
      </c>
      <c r="BF164" s="103">
        <f>IF(N164="snížená",J164,0)</f>
        <v>0</v>
      </c>
      <c r="BG164" s="103">
        <f>IF(N164="zákl. přenesená",J164,0)</f>
        <v>0</v>
      </c>
      <c r="BH164" s="103">
        <f>IF(N164="sníž. přenesená",J164,0)</f>
        <v>0</v>
      </c>
      <c r="BI164" s="103">
        <f>IF(N164="nulová",J164,0)</f>
        <v>0</v>
      </c>
      <c r="BJ164" s="1" t="s">
        <v>104</v>
      </c>
      <c r="BK164" s="103">
        <f>ROUND(I164*H164,2)</f>
        <v>0</v>
      </c>
      <c r="BL164" s="1" t="s">
        <v>112</v>
      </c>
      <c r="BM164" s="102" t="s">
        <v>569</v>
      </c>
    </row>
    <row r="165" spans="3:65" s="104" customFormat="1" ht="11.25" x14ac:dyDescent="0.2">
      <c r="D165" s="105" t="s">
        <v>119</v>
      </c>
      <c r="E165" s="106" t="s">
        <v>3</v>
      </c>
      <c r="F165" s="107" t="s">
        <v>194</v>
      </c>
      <c r="H165" s="108">
        <v>7.2</v>
      </c>
      <c r="M165" s="110"/>
      <c r="T165" s="111"/>
      <c r="AT165" s="106" t="s">
        <v>119</v>
      </c>
      <c r="AU165" s="106" t="s">
        <v>5</v>
      </c>
      <c r="AV165" s="104" t="s">
        <v>5</v>
      </c>
      <c r="AW165" s="104" t="s">
        <v>121</v>
      </c>
      <c r="AX165" s="104" t="s">
        <v>104</v>
      </c>
      <c r="AY165" s="106" t="s">
        <v>106</v>
      </c>
    </row>
    <row r="166" spans="3:65" s="10" customFormat="1" ht="21.75" customHeight="1" x14ac:dyDescent="0.2">
      <c r="C166" s="91" t="s">
        <v>156</v>
      </c>
      <c r="D166" s="91" t="s">
        <v>108</v>
      </c>
      <c r="E166" s="92" t="s">
        <v>196</v>
      </c>
      <c r="F166" s="93" t="s">
        <v>197</v>
      </c>
      <c r="G166" s="94" t="s">
        <v>111</v>
      </c>
      <c r="H166" s="95">
        <v>36</v>
      </c>
      <c r="I166" s="20"/>
      <c r="J166" s="96">
        <f>ROUND(I166*H166,2)</f>
        <v>0</v>
      </c>
      <c r="K166" s="135"/>
      <c r="M166" s="98" t="s">
        <v>3</v>
      </c>
      <c r="N166" s="99" t="s">
        <v>54</v>
      </c>
      <c r="P166" s="100">
        <f>O166*H166</f>
        <v>0</v>
      </c>
      <c r="Q166" s="100">
        <v>0</v>
      </c>
      <c r="R166" s="100">
        <f>Q166*H166</f>
        <v>0</v>
      </c>
      <c r="S166" s="100">
        <v>0</v>
      </c>
      <c r="T166" s="101">
        <f>S166*H166</f>
        <v>0</v>
      </c>
      <c r="AR166" s="102" t="s">
        <v>112</v>
      </c>
      <c r="AT166" s="102" t="s">
        <v>108</v>
      </c>
      <c r="AU166" s="102" t="s">
        <v>5</v>
      </c>
      <c r="AY166" s="1" t="s">
        <v>106</v>
      </c>
      <c r="BE166" s="103">
        <f>IF(N166="základní",J166,0)</f>
        <v>0</v>
      </c>
      <c r="BF166" s="103">
        <f>IF(N166="snížená",J166,0)</f>
        <v>0</v>
      </c>
      <c r="BG166" s="103">
        <f>IF(N166="zákl. přenesená",J166,0)</f>
        <v>0</v>
      </c>
      <c r="BH166" s="103">
        <f>IF(N166="sníž. přenesená",J166,0)</f>
        <v>0</v>
      </c>
      <c r="BI166" s="103">
        <f>IF(N166="nulová",J166,0)</f>
        <v>0</v>
      </c>
      <c r="BJ166" s="1" t="s">
        <v>104</v>
      </c>
      <c r="BK166" s="103">
        <f>ROUND(I166*H166,2)</f>
        <v>0</v>
      </c>
      <c r="BL166" s="1" t="s">
        <v>112</v>
      </c>
      <c r="BM166" s="102" t="s">
        <v>198</v>
      </c>
    </row>
    <row r="167" spans="3:65" s="104" customFormat="1" ht="11.25" x14ac:dyDescent="0.2">
      <c r="D167" s="105" t="s">
        <v>119</v>
      </c>
      <c r="E167" s="106" t="s">
        <v>3</v>
      </c>
      <c r="F167" s="107" t="s">
        <v>199</v>
      </c>
      <c r="H167" s="108">
        <v>36</v>
      </c>
      <c r="M167" s="110"/>
      <c r="T167" s="111"/>
      <c r="AT167" s="106" t="s">
        <v>119</v>
      </c>
      <c r="AU167" s="106" t="s">
        <v>5</v>
      </c>
      <c r="AV167" s="104" t="s">
        <v>5</v>
      </c>
      <c r="AW167" s="104" t="s">
        <v>121</v>
      </c>
      <c r="AX167" s="104" t="s">
        <v>104</v>
      </c>
      <c r="AY167" s="106" t="s">
        <v>106</v>
      </c>
    </row>
    <row r="168" spans="3:65" s="10" customFormat="1" ht="16.5" customHeight="1" x14ac:dyDescent="0.2">
      <c r="C168" s="119" t="s">
        <v>162</v>
      </c>
      <c r="D168" s="119" t="s">
        <v>180</v>
      </c>
      <c r="E168" s="120" t="s">
        <v>201</v>
      </c>
      <c r="F168" s="121" t="s">
        <v>202</v>
      </c>
      <c r="G168" s="122" t="s">
        <v>203</v>
      </c>
      <c r="H168" s="123">
        <v>10.8</v>
      </c>
      <c r="I168" s="21"/>
      <c r="J168" s="124">
        <f>ROUND(I168*H168,2)</f>
        <v>0</v>
      </c>
      <c r="K168" s="136"/>
      <c r="L168" s="137"/>
      <c r="M168" s="127" t="s">
        <v>3</v>
      </c>
      <c r="N168" s="128" t="s">
        <v>54</v>
      </c>
      <c r="P168" s="100">
        <f>O168*H168</f>
        <v>0</v>
      </c>
      <c r="Q168" s="100">
        <v>1E-3</v>
      </c>
      <c r="R168" s="100">
        <f>Q168*H168</f>
        <v>1.0800000000000001E-2</v>
      </c>
      <c r="S168" s="100">
        <v>0</v>
      </c>
      <c r="T168" s="101">
        <f>S168*H168</f>
        <v>0</v>
      </c>
      <c r="AR168" s="102" t="s">
        <v>138</v>
      </c>
      <c r="AT168" s="102" t="s">
        <v>180</v>
      </c>
      <c r="AU168" s="102" t="s">
        <v>5</v>
      </c>
      <c r="AY168" s="1" t="s">
        <v>106</v>
      </c>
      <c r="BE168" s="103">
        <f>IF(N168="základní",J168,0)</f>
        <v>0</v>
      </c>
      <c r="BF168" s="103">
        <f>IF(N168="snížená",J168,0)</f>
        <v>0</v>
      </c>
      <c r="BG168" s="103">
        <f>IF(N168="zákl. přenesená",J168,0)</f>
        <v>0</v>
      </c>
      <c r="BH168" s="103">
        <f>IF(N168="sníž. přenesená",J168,0)</f>
        <v>0</v>
      </c>
      <c r="BI168" s="103">
        <f>IF(N168="nulová",J168,0)</f>
        <v>0</v>
      </c>
      <c r="BJ168" s="1" t="s">
        <v>104</v>
      </c>
      <c r="BK168" s="103">
        <f>ROUND(I168*H168,2)</f>
        <v>0</v>
      </c>
      <c r="BL168" s="1" t="s">
        <v>112</v>
      </c>
      <c r="BM168" s="102" t="s">
        <v>204</v>
      </c>
    </row>
    <row r="169" spans="3:65" s="104" customFormat="1" ht="11.25" x14ac:dyDescent="0.2">
      <c r="D169" s="105" t="s">
        <v>119</v>
      </c>
      <c r="E169" s="106" t="s">
        <v>3</v>
      </c>
      <c r="F169" s="107" t="s">
        <v>205</v>
      </c>
      <c r="H169" s="108">
        <v>10.8</v>
      </c>
      <c r="M169" s="110"/>
      <c r="T169" s="111"/>
      <c r="AT169" s="106" t="s">
        <v>119</v>
      </c>
      <c r="AU169" s="106" t="s">
        <v>5</v>
      </c>
      <c r="AV169" s="104" t="s">
        <v>5</v>
      </c>
      <c r="AW169" s="104" t="s">
        <v>121</v>
      </c>
      <c r="AX169" s="104" t="s">
        <v>104</v>
      </c>
      <c r="AY169" s="106" t="s">
        <v>106</v>
      </c>
    </row>
    <row r="170" spans="3:65" s="10" customFormat="1" ht="21.75" customHeight="1" x14ac:dyDescent="0.2">
      <c r="C170" s="91" t="s">
        <v>169</v>
      </c>
      <c r="D170" s="91" t="s">
        <v>108</v>
      </c>
      <c r="E170" s="92" t="s">
        <v>207</v>
      </c>
      <c r="F170" s="93" t="s">
        <v>208</v>
      </c>
      <c r="G170" s="94" t="s">
        <v>111</v>
      </c>
      <c r="H170" s="95">
        <v>36</v>
      </c>
      <c r="I170" s="20"/>
      <c r="J170" s="96">
        <f>ROUND(I170*H170,2)</f>
        <v>0</v>
      </c>
      <c r="K170" s="135"/>
      <c r="M170" s="98" t="s">
        <v>3</v>
      </c>
      <c r="N170" s="99" t="s">
        <v>54</v>
      </c>
      <c r="P170" s="100">
        <f>O170*H170</f>
        <v>0</v>
      </c>
      <c r="Q170" s="100">
        <v>0</v>
      </c>
      <c r="R170" s="100">
        <f>Q170*H170</f>
        <v>0</v>
      </c>
      <c r="S170" s="100">
        <v>0</v>
      </c>
      <c r="T170" s="101">
        <f>S170*H170</f>
        <v>0</v>
      </c>
      <c r="AR170" s="102" t="s">
        <v>112</v>
      </c>
      <c r="AT170" s="102" t="s">
        <v>108</v>
      </c>
      <c r="AU170" s="102" t="s">
        <v>5</v>
      </c>
      <c r="AY170" s="1" t="s">
        <v>106</v>
      </c>
      <c r="BE170" s="103">
        <f>IF(N170="základní",J170,0)</f>
        <v>0</v>
      </c>
      <c r="BF170" s="103">
        <f>IF(N170="snížená",J170,0)</f>
        <v>0</v>
      </c>
      <c r="BG170" s="103">
        <f>IF(N170="zákl. přenesená",J170,0)</f>
        <v>0</v>
      </c>
      <c r="BH170" s="103">
        <f>IF(N170="sníž. přenesená",J170,0)</f>
        <v>0</v>
      </c>
      <c r="BI170" s="103">
        <f>IF(N170="nulová",J170,0)</f>
        <v>0</v>
      </c>
      <c r="BJ170" s="1" t="s">
        <v>104</v>
      </c>
      <c r="BK170" s="103">
        <f>ROUND(I170*H170,2)</f>
        <v>0</v>
      </c>
      <c r="BL170" s="1" t="s">
        <v>112</v>
      </c>
      <c r="BM170" s="102" t="s">
        <v>209</v>
      </c>
    </row>
    <row r="171" spans="3:65" s="104" customFormat="1" ht="11.25" x14ac:dyDescent="0.2">
      <c r="D171" s="105" t="s">
        <v>119</v>
      </c>
      <c r="E171" s="106" t="s">
        <v>3</v>
      </c>
      <c r="F171" s="107" t="s">
        <v>199</v>
      </c>
      <c r="H171" s="108">
        <v>36</v>
      </c>
      <c r="M171" s="110"/>
      <c r="T171" s="111"/>
      <c r="AT171" s="106" t="s">
        <v>119</v>
      </c>
      <c r="AU171" s="106" t="s">
        <v>5</v>
      </c>
      <c r="AV171" s="104" t="s">
        <v>5</v>
      </c>
      <c r="AW171" s="104" t="s">
        <v>121</v>
      </c>
      <c r="AX171" s="104" t="s">
        <v>104</v>
      </c>
      <c r="AY171" s="106" t="s">
        <v>106</v>
      </c>
    </row>
    <row r="172" spans="3:65" s="10" customFormat="1" ht="16.5" customHeight="1" x14ac:dyDescent="0.2">
      <c r="C172" s="91" t="s">
        <v>174</v>
      </c>
      <c r="D172" s="91" t="s">
        <v>108</v>
      </c>
      <c r="E172" s="92" t="s">
        <v>211</v>
      </c>
      <c r="F172" s="93" t="s">
        <v>212</v>
      </c>
      <c r="G172" s="94" t="s">
        <v>125</v>
      </c>
      <c r="H172" s="95">
        <v>0.36</v>
      </c>
      <c r="I172" s="20"/>
      <c r="J172" s="96">
        <f>ROUND(I172*H172,2)</f>
        <v>0</v>
      </c>
      <c r="K172" s="135"/>
      <c r="M172" s="98" t="s">
        <v>3</v>
      </c>
      <c r="N172" s="99" t="s">
        <v>54</v>
      </c>
      <c r="P172" s="100">
        <f>O172*H172</f>
        <v>0</v>
      </c>
      <c r="Q172" s="100">
        <v>0</v>
      </c>
      <c r="R172" s="100">
        <f>Q172*H172</f>
        <v>0</v>
      </c>
      <c r="S172" s="100">
        <v>0</v>
      </c>
      <c r="T172" s="101">
        <f>S172*H172</f>
        <v>0</v>
      </c>
      <c r="AR172" s="102" t="s">
        <v>112</v>
      </c>
      <c r="AT172" s="102" t="s">
        <v>108</v>
      </c>
      <c r="AU172" s="102" t="s">
        <v>5</v>
      </c>
      <c r="AY172" s="1" t="s">
        <v>106</v>
      </c>
      <c r="BE172" s="103">
        <f>IF(N172="základní",J172,0)</f>
        <v>0</v>
      </c>
      <c r="BF172" s="103">
        <f>IF(N172="snížená",J172,0)</f>
        <v>0</v>
      </c>
      <c r="BG172" s="103">
        <f>IF(N172="zákl. přenesená",J172,0)</f>
        <v>0</v>
      </c>
      <c r="BH172" s="103">
        <f>IF(N172="sníž. přenesená",J172,0)</f>
        <v>0</v>
      </c>
      <c r="BI172" s="103">
        <f>IF(N172="nulová",J172,0)</f>
        <v>0</v>
      </c>
      <c r="BJ172" s="1" t="s">
        <v>104</v>
      </c>
      <c r="BK172" s="103">
        <f>ROUND(I172*H172,2)</f>
        <v>0</v>
      </c>
      <c r="BL172" s="1" t="s">
        <v>112</v>
      </c>
      <c r="BM172" s="102" t="s">
        <v>213</v>
      </c>
    </row>
    <row r="173" spans="3:65" s="104" customFormat="1" ht="11.25" x14ac:dyDescent="0.2">
      <c r="D173" s="105" t="s">
        <v>119</v>
      </c>
      <c r="E173" s="106" t="s">
        <v>3</v>
      </c>
      <c r="F173" s="107" t="s">
        <v>214</v>
      </c>
      <c r="H173" s="108">
        <v>0.36</v>
      </c>
      <c r="M173" s="110"/>
      <c r="T173" s="111"/>
      <c r="AT173" s="106" t="s">
        <v>119</v>
      </c>
      <c r="AU173" s="106" t="s">
        <v>5</v>
      </c>
      <c r="AV173" s="104" t="s">
        <v>5</v>
      </c>
      <c r="AW173" s="104" t="s">
        <v>121</v>
      </c>
      <c r="AX173" s="104" t="s">
        <v>104</v>
      </c>
      <c r="AY173" s="106" t="s">
        <v>106</v>
      </c>
    </row>
    <row r="174" spans="3:65" s="79" customFormat="1" ht="22.9" customHeight="1" x14ac:dyDescent="0.2">
      <c r="D174" s="80" t="s">
        <v>101</v>
      </c>
      <c r="E174" s="89" t="s">
        <v>5</v>
      </c>
      <c r="F174" s="89" t="s">
        <v>215</v>
      </c>
      <c r="J174" s="90">
        <f>BK174</f>
        <v>0</v>
      </c>
      <c r="M174" s="84"/>
      <c r="P174" s="85">
        <f>SUM(P175:P185)</f>
        <v>0</v>
      </c>
      <c r="R174" s="85">
        <f>SUM(R175:R185)</f>
        <v>1.8456861199999997</v>
      </c>
      <c r="T174" s="86">
        <f>SUM(T175:T185)</f>
        <v>0</v>
      </c>
      <c r="AR174" s="80" t="s">
        <v>104</v>
      </c>
      <c r="AT174" s="87" t="s">
        <v>101</v>
      </c>
      <c r="AU174" s="87" t="s">
        <v>104</v>
      </c>
      <c r="AY174" s="80" t="s">
        <v>106</v>
      </c>
      <c r="BK174" s="88">
        <f>SUM(BK175:BK185)</f>
        <v>0</v>
      </c>
    </row>
    <row r="175" spans="3:65" s="10" customFormat="1" ht="16.5" customHeight="1" x14ac:dyDescent="0.2">
      <c r="C175" s="91" t="s">
        <v>179</v>
      </c>
      <c r="D175" s="91" t="s">
        <v>108</v>
      </c>
      <c r="E175" s="92" t="s">
        <v>217</v>
      </c>
      <c r="F175" s="93" t="s">
        <v>218</v>
      </c>
      <c r="G175" s="94" t="s">
        <v>125</v>
      </c>
      <c r="H175" s="95">
        <v>0.81799999999999995</v>
      </c>
      <c r="I175" s="20"/>
      <c r="J175" s="96">
        <f>ROUND(I175*H175,2)</f>
        <v>0</v>
      </c>
      <c r="K175" s="135"/>
      <c r="M175" s="98" t="s">
        <v>3</v>
      </c>
      <c r="N175" s="99" t="s">
        <v>54</v>
      </c>
      <c r="P175" s="100">
        <f>O175*H175</f>
        <v>0</v>
      </c>
      <c r="Q175" s="100">
        <v>2.2563399999999998</v>
      </c>
      <c r="R175" s="100">
        <f>Q175*H175</f>
        <v>1.8456861199999997</v>
      </c>
      <c r="S175" s="100">
        <v>0</v>
      </c>
      <c r="T175" s="101">
        <f>S175*H175</f>
        <v>0</v>
      </c>
      <c r="AR175" s="102" t="s">
        <v>112</v>
      </c>
      <c r="AT175" s="102" t="s">
        <v>108</v>
      </c>
      <c r="AU175" s="102" t="s">
        <v>5</v>
      </c>
      <c r="AY175" s="1" t="s">
        <v>106</v>
      </c>
      <c r="BE175" s="103">
        <f>IF(N175="základní",J175,0)</f>
        <v>0</v>
      </c>
      <c r="BF175" s="103">
        <f>IF(N175="snížená",J175,0)</f>
        <v>0</v>
      </c>
      <c r="BG175" s="103">
        <f>IF(N175="zákl. přenesená",J175,0)</f>
        <v>0</v>
      </c>
      <c r="BH175" s="103">
        <f>IF(N175="sníž. přenesená",J175,0)</f>
        <v>0</v>
      </c>
      <c r="BI175" s="103">
        <f>IF(N175="nulová",J175,0)</f>
        <v>0</v>
      </c>
      <c r="BJ175" s="1" t="s">
        <v>104</v>
      </c>
      <c r="BK175" s="103">
        <f>ROUND(I175*H175,2)</f>
        <v>0</v>
      </c>
      <c r="BL175" s="1" t="s">
        <v>112</v>
      </c>
      <c r="BM175" s="102" t="s">
        <v>219</v>
      </c>
    </row>
    <row r="176" spans="3:65" s="10" customFormat="1" ht="19.5" x14ac:dyDescent="0.2">
      <c r="D176" s="105" t="s">
        <v>160</v>
      </c>
      <c r="F176" s="129" t="s">
        <v>220</v>
      </c>
      <c r="M176" s="130"/>
      <c r="T176" s="131"/>
      <c r="AT176" s="1" t="s">
        <v>160</v>
      </c>
      <c r="AU176" s="1" t="s">
        <v>5</v>
      </c>
    </row>
    <row r="177" spans="3:65" s="104" customFormat="1" ht="11.25" x14ac:dyDescent="0.2">
      <c r="D177" s="105" t="s">
        <v>119</v>
      </c>
      <c r="E177" s="106" t="s">
        <v>3</v>
      </c>
      <c r="F177" s="107" t="s">
        <v>570</v>
      </c>
      <c r="H177" s="108">
        <v>0.81799999999999995</v>
      </c>
      <c r="M177" s="110"/>
      <c r="T177" s="111"/>
      <c r="AT177" s="106" t="s">
        <v>119</v>
      </c>
      <c r="AU177" s="106" t="s">
        <v>5</v>
      </c>
      <c r="AV177" s="104" t="s">
        <v>5</v>
      </c>
      <c r="AW177" s="104" t="s">
        <v>121</v>
      </c>
      <c r="AX177" s="104" t="s">
        <v>104</v>
      </c>
      <c r="AY177" s="106" t="s">
        <v>106</v>
      </c>
    </row>
    <row r="178" spans="3:65" s="10" customFormat="1" ht="21.75" customHeight="1" x14ac:dyDescent="0.2">
      <c r="C178" s="91" t="s">
        <v>185</v>
      </c>
      <c r="D178" s="91" t="s">
        <v>108</v>
      </c>
      <c r="E178" s="92" t="s">
        <v>223</v>
      </c>
      <c r="F178" s="93" t="s">
        <v>224</v>
      </c>
      <c r="G178" s="94" t="s">
        <v>125</v>
      </c>
      <c r="H178" s="95">
        <v>1.224</v>
      </c>
      <c r="I178" s="20"/>
      <c r="J178" s="96">
        <f>ROUND(I178*H178,2)</f>
        <v>0</v>
      </c>
      <c r="K178" s="135"/>
      <c r="M178" s="98" t="s">
        <v>3</v>
      </c>
      <c r="N178" s="99" t="s">
        <v>54</v>
      </c>
      <c r="P178" s="100">
        <f>O178*H178</f>
        <v>0</v>
      </c>
      <c r="Q178" s="100">
        <v>0</v>
      </c>
      <c r="R178" s="100">
        <f>Q178*H178</f>
        <v>0</v>
      </c>
      <c r="S178" s="100">
        <v>0</v>
      </c>
      <c r="T178" s="101">
        <f>S178*H178</f>
        <v>0</v>
      </c>
      <c r="AR178" s="102" t="s">
        <v>112</v>
      </c>
      <c r="AT178" s="102" t="s">
        <v>108</v>
      </c>
      <c r="AU178" s="102" t="s">
        <v>5</v>
      </c>
      <c r="AY178" s="1" t="s">
        <v>106</v>
      </c>
      <c r="BE178" s="103">
        <f>IF(N178="základní",J178,0)</f>
        <v>0</v>
      </c>
      <c r="BF178" s="103">
        <f>IF(N178="snížená",J178,0)</f>
        <v>0</v>
      </c>
      <c r="BG178" s="103">
        <f>IF(N178="zákl. přenesená",J178,0)</f>
        <v>0</v>
      </c>
      <c r="BH178" s="103">
        <f>IF(N178="sníž. přenesená",J178,0)</f>
        <v>0</v>
      </c>
      <c r="BI178" s="103">
        <f>IF(N178="nulová",J178,0)</f>
        <v>0</v>
      </c>
      <c r="BJ178" s="1" t="s">
        <v>104</v>
      </c>
      <c r="BK178" s="103">
        <f>ROUND(I178*H178,2)</f>
        <v>0</v>
      </c>
      <c r="BL178" s="1" t="s">
        <v>112</v>
      </c>
      <c r="BM178" s="102" t="s">
        <v>225</v>
      </c>
    </row>
    <row r="179" spans="3:65" s="104" customFormat="1" ht="11.25" x14ac:dyDescent="0.2">
      <c r="D179" s="105" t="s">
        <v>119</v>
      </c>
      <c r="E179" s="106" t="s">
        <v>3</v>
      </c>
      <c r="F179" s="107" t="s">
        <v>571</v>
      </c>
      <c r="H179" s="108">
        <v>1.224</v>
      </c>
      <c r="M179" s="110"/>
      <c r="T179" s="111"/>
      <c r="AT179" s="106" t="s">
        <v>119</v>
      </c>
      <c r="AU179" s="106" t="s">
        <v>5</v>
      </c>
      <c r="AV179" s="104" t="s">
        <v>5</v>
      </c>
      <c r="AW179" s="104" t="s">
        <v>121</v>
      </c>
      <c r="AX179" s="104" t="s">
        <v>104</v>
      </c>
      <c r="AY179" s="106" t="s">
        <v>106</v>
      </c>
    </row>
    <row r="180" spans="3:65" s="10" customFormat="1" ht="16.5" customHeight="1" x14ac:dyDescent="0.2">
      <c r="C180" s="91" t="s">
        <v>190</v>
      </c>
      <c r="D180" s="91" t="s">
        <v>108</v>
      </c>
      <c r="E180" s="92" t="s">
        <v>228</v>
      </c>
      <c r="F180" s="93" t="s">
        <v>229</v>
      </c>
      <c r="G180" s="94" t="s">
        <v>111</v>
      </c>
      <c r="H180" s="95">
        <v>4.16</v>
      </c>
      <c r="I180" s="20"/>
      <c r="J180" s="96">
        <f>ROUND(I180*H180,2)</f>
        <v>0</v>
      </c>
      <c r="K180" s="135"/>
      <c r="M180" s="98" t="s">
        <v>3</v>
      </c>
      <c r="N180" s="99" t="s">
        <v>54</v>
      </c>
      <c r="P180" s="100">
        <f>O180*H180</f>
        <v>0</v>
      </c>
      <c r="Q180" s="100">
        <v>0</v>
      </c>
      <c r="R180" s="100">
        <f>Q180*H180</f>
        <v>0</v>
      </c>
      <c r="S180" s="100">
        <v>0</v>
      </c>
      <c r="T180" s="101">
        <f>S180*H180</f>
        <v>0</v>
      </c>
      <c r="AR180" s="102" t="s">
        <v>112</v>
      </c>
      <c r="AT180" s="102" t="s">
        <v>108</v>
      </c>
      <c r="AU180" s="102" t="s">
        <v>5</v>
      </c>
      <c r="AY180" s="1" t="s">
        <v>106</v>
      </c>
      <c r="BE180" s="103">
        <f>IF(N180="základní",J180,0)</f>
        <v>0</v>
      </c>
      <c r="BF180" s="103">
        <f>IF(N180="snížená",J180,0)</f>
        <v>0</v>
      </c>
      <c r="BG180" s="103">
        <f>IF(N180="zákl. přenesená",J180,0)</f>
        <v>0</v>
      </c>
      <c r="BH180" s="103">
        <f>IF(N180="sníž. přenesená",J180,0)</f>
        <v>0</v>
      </c>
      <c r="BI180" s="103">
        <f>IF(N180="nulová",J180,0)</f>
        <v>0</v>
      </c>
      <c r="BJ180" s="1" t="s">
        <v>104</v>
      </c>
      <c r="BK180" s="103">
        <f>ROUND(I180*H180,2)</f>
        <v>0</v>
      </c>
      <c r="BL180" s="1" t="s">
        <v>112</v>
      </c>
      <c r="BM180" s="102" t="s">
        <v>230</v>
      </c>
    </row>
    <row r="181" spans="3:65" s="104" customFormat="1" ht="11.25" x14ac:dyDescent="0.2">
      <c r="D181" s="105" t="s">
        <v>119</v>
      </c>
      <c r="E181" s="106" t="s">
        <v>3</v>
      </c>
      <c r="F181" s="107" t="s">
        <v>572</v>
      </c>
      <c r="H181" s="108">
        <v>4.16</v>
      </c>
      <c r="M181" s="110"/>
      <c r="T181" s="111"/>
      <c r="AT181" s="106" t="s">
        <v>119</v>
      </c>
      <c r="AU181" s="106" t="s">
        <v>5</v>
      </c>
      <c r="AV181" s="104" t="s">
        <v>5</v>
      </c>
      <c r="AW181" s="104" t="s">
        <v>121</v>
      </c>
      <c r="AX181" s="104" t="s">
        <v>104</v>
      </c>
      <c r="AY181" s="106" t="s">
        <v>106</v>
      </c>
    </row>
    <row r="182" spans="3:65" s="10" customFormat="1" ht="16.5" customHeight="1" x14ac:dyDescent="0.2">
      <c r="C182" s="91" t="s">
        <v>195</v>
      </c>
      <c r="D182" s="91" t="s">
        <v>108</v>
      </c>
      <c r="E182" s="92" t="s">
        <v>233</v>
      </c>
      <c r="F182" s="93" t="s">
        <v>234</v>
      </c>
      <c r="G182" s="94" t="s">
        <v>111</v>
      </c>
      <c r="H182" s="95">
        <v>4.16</v>
      </c>
      <c r="I182" s="20"/>
      <c r="J182" s="96">
        <f>ROUND(I182*H182,2)</f>
        <v>0</v>
      </c>
      <c r="K182" s="135"/>
      <c r="M182" s="98" t="s">
        <v>3</v>
      </c>
      <c r="N182" s="99" t="s">
        <v>54</v>
      </c>
      <c r="P182" s="100">
        <f>O182*H182</f>
        <v>0</v>
      </c>
      <c r="Q182" s="100">
        <v>0</v>
      </c>
      <c r="R182" s="100">
        <f>Q182*H182</f>
        <v>0</v>
      </c>
      <c r="S182" s="100">
        <v>0</v>
      </c>
      <c r="T182" s="101">
        <f>S182*H182</f>
        <v>0</v>
      </c>
      <c r="AR182" s="102" t="s">
        <v>112</v>
      </c>
      <c r="AT182" s="102" t="s">
        <v>108</v>
      </c>
      <c r="AU182" s="102" t="s">
        <v>5</v>
      </c>
      <c r="AY182" s="1" t="s">
        <v>106</v>
      </c>
      <c r="BE182" s="103">
        <f>IF(N182="základní",J182,0)</f>
        <v>0</v>
      </c>
      <c r="BF182" s="103">
        <f>IF(N182="snížená",J182,0)</f>
        <v>0</v>
      </c>
      <c r="BG182" s="103">
        <f>IF(N182="zákl. přenesená",J182,0)</f>
        <v>0</v>
      </c>
      <c r="BH182" s="103">
        <f>IF(N182="sníž. přenesená",J182,0)</f>
        <v>0</v>
      </c>
      <c r="BI182" s="103">
        <f>IF(N182="nulová",J182,0)</f>
        <v>0</v>
      </c>
      <c r="BJ182" s="1" t="s">
        <v>104</v>
      </c>
      <c r="BK182" s="103">
        <f>ROUND(I182*H182,2)</f>
        <v>0</v>
      </c>
      <c r="BL182" s="1" t="s">
        <v>112</v>
      </c>
      <c r="BM182" s="102" t="s">
        <v>235</v>
      </c>
    </row>
    <row r="183" spans="3:65" s="104" customFormat="1" ht="11.25" x14ac:dyDescent="0.2">
      <c r="D183" s="105" t="s">
        <v>119</v>
      </c>
      <c r="E183" s="106" t="s">
        <v>3</v>
      </c>
      <c r="F183" s="107" t="s">
        <v>573</v>
      </c>
      <c r="H183" s="108">
        <v>4.16</v>
      </c>
      <c r="M183" s="110"/>
      <c r="T183" s="111"/>
      <c r="AT183" s="106" t="s">
        <v>119</v>
      </c>
      <c r="AU183" s="106" t="s">
        <v>5</v>
      </c>
      <c r="AV183" s="104" t="s">
        <v>5</v>
      </c>
      <c r="AW183" s="104" t="s">
        <v>121</v>
      </c>
      <c r="AX183" s="104" t="s">
        <v>104</v>
      </c>
      <c r="AY183" s="106" t="s">
        <v>106</v>
      </c>
    </row>
    <row r="184" spans="3:65" s="10" customFormat="1" ht="21.75" customHeight="1" x14ac:dyDescent="0.2">
      <c r="C184" s="91" t="s">
        <v>200</v>
      </c>
      <c r="D184" s="91" t="s">
        <v>108</v>
      </c>
      <c r="E184" s="92" t="s">
        <v>238</v>
      </c>
      <c r="F184" s="93" t="s">
        <v>239</v>
      </c>
      <c r="G184" s="94" t="s">
        <v>165</v>
      </c>
      <c r="H184" s="95">
        <v>0.435</v>
      </c>
      <c r="I184" s="20"/>
      <c r="J184" s="96">
        <f>ROUND(I184*H184,2)</f>
        <v>0</v>
      </c>
      <c r="K184" s="135"/>
      <c r="M184" s="98" t="s">
        <v>3</v>
      </c>
      <c r="N184" s="99" t="s">
        <v>54</v>
      </c>
      <c r="P184" s="100">
        <f>O184*H184</f>
        <v>0</v>
      </c>
      <c r="Q184" s="100">
        <v>0</v>
      </c>
      <c r="R184" s="100">
        <f>Q184*H184</f>
        <v>0</v>
      </c>
      <c r="S184" s="100">
        <v>0</v>
      </c>
      <c r="T184" s="101">
        <f>S184*H184</f>
        <v>0</v>
      </c>
      <c r="AR184" s="102" t="s">
        <v>112</v>
      </c>
      <c r="AT184" s="102" t="s">
        <v>108</v>
      </c>
      <c r="AU184" s="102" t="s">
        <v>5</v>
      </c>
      <c r="AY184" s="1" t="s">
        <v>106</v>
      </c>
      <c r="BE184" s="103">
        <f>IF(N184="základní",J184,0)</f>
        <v>0</v>
      </c>
      <c r="BF184" s="103">
        <f>IF(N184="snížená",J184,0)</f>
        <v>0</v>
      </c>
      <c r="BG184" s="103">
        <f>IF(N184="zákl. přenesená",J184,0)</f>
        <v>0</v>
      </c>
      <c r="BH184" s="103">
        <f>IF(N184="sníž. přenesená",J184,0)</f>
        <v>0</v>
      </c>
      <c r="BI184" s="103">
        <f>IF(N184="nulová",J184,0)</f>
        <v>0</v>
      </c>
      <c r="BJ184" s="1" t="s">
        <v>104</v>
      </c>
      <c r="BK184" s="103">
        <f>ROUND(I184*H184,2)</f>
        <v>0</v>
      </c>
      <c r="BL184" s="1" t="s">
        <v>112</v>
      </c>
      <c r="BM184" s="102" t="s">
        <v>240</v>
      </c>
    </row>
    <row r="185" spans="3:65" s="104" customFormat="1" ht="11.25" x14ac:dyDescent="0.2">
      <c r="D185" s="105" t="s">
        <v>119</v>
      </c>
      <c r="E185" s="106" t="s">
        <v>3</v>
      </c>
      <c r="F185" s="107" t="s">
        <v>574</v>
      </c>
      <c r="H185" s="108">
        <v>0.435</v>
      </c>
      <c r="M185" s="110"/>
      <c r="T185" s="111"/>
      <c r="AT185" s="106" t="s">
        <v>119</v>
      </c>
      <c r="AU185" s="106" t="s">
        <v>5</v>
      </c>
      <c r="AV185" s="104" t="s">
        <v>5</v>
      </c>
      <c r="AW185" s="104" t="s">
        <v>121</v>
      </c>
      <c r="AX185" s="104" t="s">
        <v>104</v>
      </c>
      <c r="AY185" s="106" t="s">
        <v>106</v>
      </c>
    </row>
    <row r="186" spans="3:65" s="79" customFormat="1" ht="22.9" customHeight="1" x14ac:dyDescent="0.2">
      <c r="D186" s="80" t="s">
        <v>101</v>
      </c>
      <c r="E186" s="89" t="s">
        <v>115</v>
      </c>
      <c r="F186" s="89" t="s">
        <v>242</v>
      </c>
      <c r="J186" s="90">
        <f>BK186</f>
        <v>0</v>
      </c>
      <c r="M186" s="84"/>
      <c r="P186" s="85">
        <f>SUM(P187:P198)</f>
        <v>0</v>
      </c>
      <c r="R186" s="85">
        <f>SUM(R187:R198)</f>
        <v>0</v>
      </c>
      <c r="T186" s="86">
        <f>SUM(T187:T198)</f>
        <v>0</v>
      </c>
      <c r="AR186" s="80" t="s">
        <v>104</v>
      </c>
      <c r="AT186" s="87" t="s">
        <v>101</v>
      </c>
      <c r="AU186" s="87" t="s">
        <v>104</v>
      </c>
      <c r="AY186" s="80" t="s">
        <v>106</v>
      </c>
      <c r="BK186" s="88">
        <f>SUM(BK187:BK198)</f>
        <v>0</v>
      </c>
    </row>
    <row r="187" spans="3:65" s="10" customFormat="1" ht="16.5" customHeight="1" x14ac:dyDescent="0.2">
      <c r="C187" s="91" t="s">
        <v>206</v>
      </c>
      <c r="D187" s="91" t="s">
        <v>108</v>
      </c>
      <c r="E187" s="92" t="s">
        <v>244</v>
      </c>
      <c r="F187" s="93" t="s">
        <v>245</v>
      </c>
      <c r="G187" s="94" t="s">
        <v>125</v>
      </c>
      <c r="H187" s="95">
        <v>1.1220000000000001</v>
      </c>
      <c r="I187" s="20"/>
      <c r="J187" s="96">
        <f>ROUND(I187*H187,2)</f>
        <v>0</v>
      </c>
      <c r="K187" s="135"/>
      <c r="M187" s="98" t="s">
        <v>3</v>
      </c>
      <c r="N187" s="99" t="s">
        <v>54</v>
      </c>
      <c r="P187" s="100">
        <f>O187*H187</f>
        <v>0</v>
      </c>
      <c r="Q187" s="100">
        <v>0</v>
      </c>
      <c r="R187" s="100">
        <f>Q187*H187</f>
        <v>0</v>
      </c>
      <c r="S187" s="100">
        <v>0</v>
      </c>
      <c r="T187" s="101">
        <f>S187*H187</f>
        <v>0</v>
      </c>
      <c r="AR187" s="102" t="s">
        <v>112</v>
      </c>
      <c r="AT187" s="102" t="s">
        <v>108</v>
      </c>
      <c r="AU187" s="102" t="s">
        <v>5</v>
      </c>
      <c r="AY187" s="1" t="s">
        <v>106</v>
      </c>
      <c r="BE187" s="103">
        <f>IF(N187="základní",J187,0)</f>
        <v>0</v>
      </c>
      <c r="BF187" s="103">
        <f>IF(N187="snížená",J187,0)</f>
        <v>0</v>
      </c>
      <c r="BG187" s="103">
        <f>IF(N187="zákl. přenesená",J187,0)</f>
        <v>0</v>
      </c>
      <c r="BH187" s="103">
        <f>IF(N187="sníž. přenesená",J187,0)</f>
        <v>0</v>
      </c>
      <c r="BI187" s="103">
        <f>IF(N187="nulová",J187,0)</f>
        <v>0</v>
      </c>
      <c r="BJ187" s="1" t="s">
        <v>104</v>
      </c>
      <c r="BK187" s="103">
        <f>ROUND(I187*H187,2)</f>
        <v>0</v>
      </c>
      <c r="BL187" s="1" t="s">
        <v>112</v>
      </c>
      <c r="BM187" s="102" t="s">
        <v>246</v>
      </c>
    </row>
    <row r="188" spans="3:65" s="104" customFormat="1" ht="11.25" x14ac:dyDescent="0.2">
      <c r="D188" s="105" t="s">
        <v>119</v>
      </c>
      <c r="E188" s="106" t="s">
        <v>3</v>
      </c>
      <c r="F188" s="107" t="s">
        <v>575</v>
      </c>
      <c r="H188" s="108">
        <v>1.1220000000000001</v>
      </c>
      <c r="M188" s="110"/>
      <c r="T188" s="111"/>
      <c r="AT188" s="106" t="s">
        <v>119</v>
      </c>
      <c r="AU188" s="106" t="s">
        <v>5</v>
      </c>
      <c r="AV188" s="104" t="s">
        <v>5</v>
      </c>
      <c r="AW188" s="104" t="s">
        <v>121</v>
      </c>
      <c r="AX188" s="104" t="s">
        <v>105</v>
      </c>
      <c r="AY188" s="106" t="s">
        <v>106</v>
      </c>
    </row>
    <row r="189" spans="3:65" s="112" customFormat="1" ht="11.25" x14ac:dyDescent="0.2">
      <c r="D189" s="105" t="s">
        <v>119</v>
      </c>
      <c r="E189" s="113" t="s">
        <v>3</v>
      </c>
      <c r="F189" s="114" t="s">
        <v>133</v>
      </c>
      <c r="H189" s="115">
        <v>1.1220000000000001</v>
      </c>
      <c r="M189" s="117"/>
      <c r="T189" s="118"/>
      <c r="AT189" s="113" t="s">
        <v>119</v>
      </c>
      <c r="AU189" s="113" t="s">
        <v>5</v>
      </c>
      <c r="AV189" s="112" t="s">
        <v>112</v>
      </c>
      <c r="AW189" s="112" t="s">
        <v>121</v>
      </c>
      <c r="AX189" s="112" t="s">
        <v>104</v>
      </c>
      <c r="AY189" s="113" t="s">
        <v>106</v>
      </c>
    </row>
    <row r="190" spans="3:65" s="10" customFormat="1" ht="21.75" customHeight="1" x14ac:dyDescent="0.2">
      <c r="C190" s="91" t="s">
        <v>210</v>
      </c>
      <c r="D190" s="91" t="s">
        <v>108</v>
      </c>
      <c r="E190" s="92" t="s">
        <v>249</v>
      </c>
      <c r="F190" s="93" t="s">
        <v>250</v>
      </c>
      <c r="G190" s="94" t="s">
        <v>111</v>
      </c>
      <c r="H190" s="95">
        <v>3.87</v>
      </c>
      <c r="I190" s="20"/>
      <c r="J190" s="96">
        <f>ROUND(I190*H190,2)</f>
        <v>0</v>
      </c>
      <c r="K190" s="135"/>
      <c r="M190" s="98" t="s">
        <v>3</v>
      </c>
      <c r="N190" s="99" t="s">
        <v>54</v>
      </c>
      <c r="P190" s="100">
        <f>O190*H190</f>
        <v>0</v>
      </c>
      <c r="Q190" s="100">
        <v>0</v>
      </c>
      <c r="R190" s="100">
        <f>Q190*H190</f>
        <v>0</v>
      </c>
      <c r="S190" s="100">
        <v>0</v>
      </c>
      <c r="T190" s="101">
        <f>S190*H190</f>
        <v>0</v>
      </c>
      <c r="AR190" s="102" t="s">
        <v>112</v>
      </c>
      <c r="AT190" s="102" t="s">
        <v>108</v>
      </c>
      <c r="AU190" s="102" t="s">
        <v>5</v>
      </c>
      <c r="AY190" s="1" t="s">
        <v>106</v>
      </c>
      <c r="BE190" s="103">
        <f>IF(N190="základní",J190,0)</f>
        <v>0</v>
      </c>
      <c r="BF190" s="103">
        <f>IF(N190="snížená",J190,0)</f>
        <v>0</v>
      </c>
      <c r="BG190" s="103">
        <f>IF(N190="zákl. přenesená",J190,0)</f>
        <v>0</v>
      </c>
      <c r="BH190" s="103">
        <f>IF(N190="sníž. přenesená",J190,0)</f>
        <v>0</v>
      </c>
      <c r="BI190" s="103">
        <f>IF(N190="nulová",J190,0)</f>
        <v>0</v>
      </c>
      <c r="BJ190" s="1" t="s">
        <v>104</v>
      </c>
      <c r="BK190" s="103">
        <f>ROUND(I190*H190,2)</f>
        <v>0</v>
      </c>
      <c r="BL190" s="1" t="s">
        <v>112</v>
      </c>
      <c r="BM190" s="102" t="s">
        <v>251</v>
      </c>
    </row>
    <row r="191" spans="3:65" s="104" customFormat="1" ht="11.25" x14ac:dyDescent="0.2">
      <c r="D191" s="105" t="s">
        <v>119</v>
      </c>
      <c r="E191" s="106" t="s">
        <v>3</v>
      </c>
      <c r="F191" s="107" t="s">
        <v>576</v>
      </c>
      <c r="H191" s="108">
        <v>3.87</v>
      </c>
      <c r="M191" s="110"/>
      <c r="T191" s="111"/>
      <c r="AT191" s="106" t="s">
        <v>119</v>
      </c>
      <c r="AU191" s="106" t="s">
        <v>5</v>
      </c>
      <c r="AV191" s="104" t="s">
        <v>5</v>
      </c>
      <c r="AW191" s="104" t="s">
        <v>121</v>
      </c>
      <c r="AX191" s="104" t="s">
        <v>105</v>
      </c>
      <c r="AY191" s="106" t="s">
        <v>106</v>
      </c>
    </row>
    <row r="192" spans="3:65" s="112" customFormat="1" ht="11.25" x14ac:dyDescent="0.2">
      <c r="D192" s="105" t="s">
        <v>119</v>
      </c>
      <c r="E192" s="113" t="s">
        <v>3</v>
      </c>
      <c r="F192" s="114" t="s">
        <v>133</v>
      </c>
      <c r="H192" s="115">
        <v>3.87</v>
      </c>
      <c r="M192" s="117"/>
      <c r="T192" s="118"/>
      <c r="AT192" s="113" t="s">
        <v>119</v>
      </c>
      <c r="AU192" s="113" t="s">
        <v>5</v>
      </c>
      <c r="AV192" s="112" t="s">
        <v>112</v>
      </c>
      <c r="AW192" s="112" t="s">
        <v>121</v>
      </c>
      <c r="AX192" s="112" t="s">
        <v>104</v>
      </c>
      <c r="AY192" s="113" t="s">
        <v>106</v>
      </c>
    </row>
    <row r="193" spans="3:65" s="10" customFormat="1" ht="21.75" customHeight="1" x14ac:dyDescent="0.2">
      <c r="C193" s="91" t="s">
        <v>216</v>
      </c>
      <c r="D193" s="91" t="s">
        <v>108</v>
      </c>
      <c r="E193" s="92" t="s">
        <v>254</v>
      </c>
      <c r="F193" s="93" t="s">
        <v>255</v>
      </c>
      <c r="G193" s="94" t="s">
        <v>111</v>
      </c>
      <c r="H193" s="95">
        <v>3.87</v>
      </c>
      <c r="I193" s="20"/>
      <c r="J193" s="96">
        <f>ROUND(I193*H193,2)</f>
        <v>0</v>
      </c>
      <c r="K193" s="135"/>
      <c r="M193" s="98" t="s">
        <v>3</v>
      </c>
      <c r="N193" s="99" t="s">
        <v>54</v>
      </c>
      <c r="P193" s="100">
        <f>O193*H193</f>
        <v>0</v>
      </c>
      <c r="Q193" s="100">
        <v>0</v>
      </c>
      <c r="R193" s="100">
        <f>Q193*H193</f>
        <v>0</v>
      </c>
      <c r="S193" s="100">
        <v>0</v>
      </c>
      <c r="T193" s="101">
        <f>S193*H193</f>
        <v>0</v>
      </c>
      <c r="AR193" s="102" t="s">
        <v>112</v>
      </c>
      <c r="AT193" s="102" t="s">
        <v>108</v>
      </c>
      <c r="AU193" s="102" t="s">
        <v>5</v>
      </c>
      <c r="AY193" s="1" t="s">
        <v>106</v>
      </c>
      <c r="BE193" s="103">
        <f>IF(N193="základní",J193,0)</f>
        <v>0</v>
      </c>
      <c r="BF193" s="103">
        <f>IF(N193="snížená",J193,0)</f>
        <v>0</v>
      </c>
      <c r="BG193" s="103">
        <f>IF(N193="zákl. přenesená",J193,0)</f>
        <v>0</v>
      </c>
      <c r="BH193" s="103">
        <f>IF(N193="sníž. přenesená",J193,0)</f>
        <v>0</v>
      </c>
      <c r="BI193" s="103">
        <f>IF(N193="nulová",J193,0)</f>
        <v>0</v>
      </c>
      <c r="BJ193" s="1" t="s">
        <v>104</v>
      </c>
      <c r="BK193" s="103">
        <f>ROUND(I193*H193,2)</f>
        <v>0</v>
      </c>
      <c r="BL193" s="1" t="s">
        <v>112</v>
      </c>
      <c r="BM193" s="102" t="s">
        <v>256</v>
      </c>
    </row>
    <row r="194" spans="3:65" s="104" customFormat="1" ht="11.25" x14ac:dyDescent="0.2">
      <c r="D194" s="105" t="s">
        <v>119</v>
      </c>
      <c r="E194" s="106" t="s">
        <v>3</v>
      </c>
      <c r="F194" s="107" t="s">
        <v>577</v>
      </c>
      <c r="H194" s="108">
        <v>3.87</v>
      </c>
      <c r="M194" s="110"/>
      <c r="T194" s="111"/>
      <c r="AT194" s="106" t="s">
        <v>119</v>
      </c>
      <c r="AU194" s="106" t="s">
        <v>5</v>
      </c>
      <c r="AV194" s="104" t="s">
        <v>5</v>
      </c>
      <c r="AW194" s="104" t="s">
        <v>121</v>
      </c>
      <c r="AX194" s="104" t="s">
        <v>105</v>
      </c>
      <c r="AY194" s="106" t="s">
        <v>106</v>
      </c>
    </row>
    <row r="195" spans="3:65" s="112" customFormat="1" ht="11.25" x14ac:dyDescent="0.2">
      <c r="D195" s="105" t="s">
        <v>119</v>
      </c>
      <c r="E195" s="113" t="s">
        <v>3</v>
      </c>
      <c r="F195" s="114" t="s">
        <v>133</v>
      </c>
      <c r="H195" s="115">
        <v>3.87</v>
      </c>
      <c r="M195" s="117"/>
      <c r="T195" s="118"/>
      <c r="AT195" s="113" t="s">
        <v>119</v>
      </c>
      <c r="AU195" s="113" t="s">
        <v>5</v>
      </c>
      <c r="AV195" s="112" t="s">
        <v>112</v>
      </c>
      <c r="AW195" s="112" t="s">
        <v>121</v>
      </c>
      <c r="AX195" s="112" t="s">
        <v>104</v>
      </c>
      <c r="AY195" s="113" t="s">
        <v>106</v>
      </c>
    </row>
    <row r="196" spans="3:65" s="10" customFormat="1" ht="21.75" customHeight="1" x14ac:dyDescent="0.2">
      <c r="C196" s="91" t="s">
        <v>222</v>
      </c>
      <c r="D196" s="91" t="s">
        <v>108</v>
      </c>
      <c r="E196" s="92" t="s">
        <v>259</v>
      </c>
      <c r="F196" s="93" t="s">
        <v>260</v>
      </c>
      <c r="G196" s="94" t="s">
        <v>165</v>
      </c>
      <c r="H196" s="95">
        <v>0.32500000000000001</v>
      </c>
      <c r="I196" s="20"/>
      <c r="J196" s="96">
        <f>ROUND(I196*H196,2)</f>
        <v>0</v>
      </c>
      <c r="K196" s="135"/>
      <c r="M196" s="98" t="s">
        <v>3</v>
      </c>
      <c r="N196" s="99" t="s">
        <v>54</v>
      </c>
      <c r="P196" s="100">
        <f>O196*H196</f>
        <v>0</v>
      </c>
      <c r="Q196" s="100">
        <v>0</v>
      </c>
      <c r="R196" s="100">
        <f>Q196*H196</f>
        <v>0</v>
      </c>
      <c r="S196" s="100">
        <v>0</v>
      </c>
      <c r="T196" s="101">
        <f>S196*H196</f>
        <v>0</v>
      </c>
      <c r="AR196" s="102" t="s">
        <v>112</v>
      </c>
      <c r="AT196" s="102" t="s">
        <v>108</v>
      </c>
      <c r="AU196" s="102" t="s">
        <v>5</v>
      </c>
      <c r="AY196" s="1" t="s">
        <v>106</v>
      </c>
      <c r="BE196" s="103">
        <f>IF(N196="základní",J196,0)</f>
        <v>0</v>
      </c>
      <c r="BF196" s="103">
        <f>IF(N196="snížená",J196,0)</f>
        <v>0</v>
      </c>
      <c r="BG196" s="103">
        <f>IF(N196="zákl. přenesená",J196,0)</f>
        <v>0</v>
      </c>
      <c r="BH196" s="103">
        <f>IF(N196="sníž. přenesená",J196,0)</f>
        <v>0</v>
      </c>
      <c r="BI196" s="103">
        <f>IF(N196="nulová",J196,0)</f>
        <v>0</v>
      </c>
      <c r="BJ196" s="1" t="s">
        <v>104</v>
      </c>
      <c r="BK196" s="103">
        <f>ROUND(I196*H196,2)</f>
        <v>0</v>
      </c>
      <c r="BL196" s="1" t="s">
        <v>112</v>
      </c>
      <c r="BM196" s="102" t="s">
        <v>261</v>
      </c>
    </row>
    <row r="197" spans="3:65" s="104" customFormat="1" ht="11.25" x14ac:dyDescent="0.2">
      <c r="D197" s="105" t="s">
        <v>119</v>
      </c>
      <c r="E197" s="106" t="s">
        <v>3</v>
      </c>
      <c r="F197" s="107" t="s">
        <v>578</v>
      </c>
      <c r="H197" s="108">
        <v>0.32500000000000001</v>
      </c>
      <c r="M197" s="110"/>
      <c r="T197" s="111"/>
      <c r="AT197" s="106" t="s">
        <v>119</v>
      </c>
      <c r="AU197" s="106" t="s">
        <v>5</v>
      </c>
      <c r="AV197" s="104" t="s">
        <v>5</v>
      </c>
      <c r="AW197" s="104" t="s">
        <v>121</v>
      </c>
      <c r="AX197" s="104" t="s">
        <v>105</v>
      </c>
      <c r="AY197" s="106" t="s">
        <v>106</v>
      </c>
    </row>
    <row r="198" spans="3:65" s="112" customFormat="1" ht="11.25" x14ac:dyDescent="0.2">
      <c r="D198" s="105" t="s">
        <v>119</v>
      </c>
      <c r="E198" s="113" t="s">
        <v>3</v>
      </c>
      <c r="F198" s="114" t="s">
        <v>133</v>
      </c>
      <c r="H198" s="115">
        <v>0.32500000000000001</v>
      </c>
      <c r="M198" s="117"/>
      <c r="T198" s="118"/>
      <c r="AT198" s="113" t="s">
        <v>119</v>
      </c>
      <c r="AU198" s="113" t="s">
        <v>5</v>
      </c>
      <c r="AV198" s="112" t="s">
        <v>112</v>
      </c>
      <c r="AW198" s="112" t="s">
        <v>121</v>
      </c>
      <c r="AX198" s="112" t="s">
        <v>104</v>
      </c>
      <c r="AY198" s="113" t="s">
        <v>106</v>
      </c>
    </row>
    <row r="199" spans="3:65" s="79" customFormat="1" ht="22.9" customHeight="1" x14ac:dyDescent="0.2">
      <c r="D199" s="80" t="s">
        <v>101</v>
      </c>
      <c r="E199" s="89" t="s">
        <v>112</v>
      </c>
      <c r="F199" s="89" t="s">
        <v>263</v>
      </c>
      <c r="J199" s="90">
        <f>BK199</f>
        <v>0</v>
      </c>
      <c r="M199" s="84"/>
      <c r="P199" s="85">
        <f>SUM(P200:P217)</f>
        <v>0</v>
      </c>
      <c r="R199" s="85">
        <f>SUM(R200:R217)</f>
        <v>8.9428896999999985</v>
      </c>
      <c r="T199" s="86">
        <f>SUM(T200:T217)</f>
        <v>6.7026600000000007</v>
      </c>
      <c r="AR199" s="80" t="s">
        <v>104</v>
      </c>
      <c r="AT199" s="87" t="s">
        <v>101</v>
      </c>
      <c r="AU199" s="87" t="s">
        <v>104</v>
      </c>
      <c r="AY199" s="80" t="s">
        <v>106</v>
      </c>
      <c r="BK199" s="88">
        <f>SUM(BK200:BK217)</f>
        <v>0</v>
      </c>
    </row>
    <row r="200" spans="3:65" s="10" customFormat="1" ht="21.75" customHeight="1" x14ac:dyDescent="0.2">
      <c r="C200" s="91" t="s">
        <v>227</v>
      </c>
      <c r="D200" s="91" t="s">
        <v>108</v>
      </c>
      <c r="E200" s="92" t="s">
        <v>265</v>
      </c>
      <c r="F200" s="93" t="s">
        <v>266</v>
      </c>
      <c r="G200" s="94" t="s">
        <v>111</v>
      </c>
      <c r="H200" s="95">
        <v>8.3699999999999992</v>
      </c>
      <c r="I200" s="20"/>
      <c r="J200" s="96">
        <f>ROUND(I200*H200,2)</f>
        <v>0</v>
      </c>
      <c r="K200" s="135"/>
      <c r="M200" s="98" t="s">
        <v>3</v>
      </c>
      <c r="N200" s="99" t="s">
        <v>54</v>
      </c>
      <c r="P200" s="100">
        <f>O200*H200</f>
        <v>0</v>
      </c>
      <c r="Q200" s="100">
        <v>2.1800000000000001E-3</v>
      </c>
      <c r="R200" s="100">
        <f>Q200*H200</f>
        <v>1.8246599999999998E-2</v>
      </c>
      <c r="S200" s="100">
        <v>0</v>
      </c>
      <c r="T200" s="101">
        <f>S200*H200</f>
        <v>0</v>
      </c>
      <c r="AR200" s="102" t="s">
        <v>112</v>
      </c>
      <c r="AT200" s="102" t="s">
        <v>108</v>
      </c>
      <c r="AU200" s="102" t="s">
        <v>5</v>
      </c>
      <c r="AY200" s="1" t="s">
        <v>106</v>
      </c>
      <c r="BE200" s="103">
        <f>IF(N200="základní",J200,0)</f>
        <v>0</v>
      </c>
      <c r="BF200" s="103">
        <f>IF(N200="snížená",J200,0)</f>
        <v>0</v>
      </c>
      <c r="BG200" s="103">
        <f>IF(N200="zákl. přenesená",J200,0)</f>
        <v>0</v>
      </c>
      <c r="BH200" s="103">
        <f>IF(N200="sníž. přenesená",J200,0)</f>
        <v>0</v>
      </c>
      <c r="BI200" s="103">
        <f>IF(N200="nulová",J200,0)</f>
        <v>0</v>
      </c>
      <c r="BJ200" s="1" t="s">
        <v>104</v>
      </c>
      <c r="BK200" s="103">
        <f>ROUND(I200*H200,2)</f>
        <v>0</v>
      </c>
      <c r="BL200" s="1" t="s">
        <v>112</v>
      </c>
      <c r="BM200" s="102" t="s">
        <v>267</v>
      </c>
    </row>
    <row r="201" spans="3:65" s="10" customFormat="1" ht="19.5" x14ac:dyDescent="0.2">
      <c r="D201" s="105" t="s">
        <v>160</v>
      </c>
      <c r="F201" s="129" t="s">
        <v>268</v>
      </c>
      <c r="M201" s="130"/>
      <c r="T201" s="131"/>
      <c r="AT201" s="1" t="s">
        <v>160</v>
      </c>
      <c r="AU201" s="1" t="s">
        <v>5</v>
      </c>
    </row>
    <row r="202" spans="3:65" s="104" customFormat="1" ht="11.25" x14ac:dyDescent="0.2">
      <c r="D202" s="105" t="s">
        <v>119</v>
      </c>
      <c r="E202" s="106" t="s">
        <v>3</v>
      </c>
      <c r="F202" s="107" t="s">
        <v>579</v>
      </c>
      <c r="H202" s="108">
        <v>8.3699999999999992</v>
      </c>
      <c r="M202" s="110"/>
      <c r="T202" s="111"/>
      <c r="AT202" s="106" t="s">
        <v>119</v>
      </c>
      <c r="AU202" s="106" t="s">
        <v>5</v>
      </c>
      <c r="AV202" s="104" t="s">
        <v>5</v>
      </c>
      <c r="AW202" s="104" t="s">
        <v>121</v>
      </c>
      <c r="AX202" s="104" t="s">
        <v>104</v>
      </c>
      <c r="AY202" s="106" t="s">
        <v>106</v>
      </c>
    </row>
    <row r="203" spans="3:65" s="10" customFormat="1" ht="16.5" customHeight="1" x14ac:dyDescent="0.2">
      <c r="C203" s="119" t="s">
        <v>232</v>
      </c>
      <c r="D203" s="119" t="s">
        <v>180</v>
      </c>
      <c r="E203" s="120" t="s">
        <v>270</v>
      </c>
      <c r="F203" s="121" t="s">
        <v>271</v>
      </c>
      <c r="G203" s="122" t="s">
        <v>111</v>
      </c>
      <c r="H203" s="123">
        <v>10.044</v>
      </c>
      <c r="I203" s="21"/>
      <c r="J203" s="124">
        <f>ROUND(I203*H203,2)</f>
        <v>0</v>
      </c>
      <c r="K203" s="136"/>
      <c r="L203" s="137"/>
      <c r="M203" s="127" t="s">
        <v>3</v>
      </c>
      <c r="N203" s="128" t="s">
        <v>54</v>
      </c>
      <c r="P203" s="100">
        <f>O203*H203</f>
        <v>0</v>
      </c>
      <c r="Q203" s="100">
        <v>1.46E-2</v>
      </c>
      <c r="R203" s="100">
        <f>Q203*H203</f>
        <v>0.14664240000000001</v>
      </c>
      <c r="S203" s="100">
        <v>0</v>
      </c>
      <c r="T203" s="101">
        <f>S203*H203</f>
        <v>0</v>
      </c>
      <c r="AR203" s="102" t="s">
        <v>138</v>
      </c>
      <c r="AT203" s="102" t="s">
        <v>180</v>
      </c>
      <c r="AU203" s="102" t="s">
        <v>5</v>
      </c>
      <c r="AY203" s="1" t="s">
        <v>106</v>
      </c>
      <c r="BE203" s="103">
        <f>IF(N203="základní",J203,0)</f>
        <v>0</v>
      </c>
      <c r="BF203" s="103">
        <f>IF(N203="snížená",J203,0)</f>
        <v>0</v>
      </c>
      <c r="BG203" s="103">
        <f>IF(N203="zákl. přenesená",J203,0)</f>
        <v>0</v>
      </c>
      <c r="BH203" s="103">
        <f>IF(N203="sníž. přenesená",J203,0)</f>
        <v>0</v>
      </c>
      <c r="BI203" s="103">
        <f>IF(N203="nulová",J203,0)</f>
        <v>0</v>
      </c>
      <c r="BJ203" s="1" t="s">
        <v>104</v>
      </c>
      <c r="BK203" s="103">
        <f>ROUND(I203*H203,2)</f>
        <v>0</v>
      </c>
      <c r="BL203" s="1" t="s">
        <v>112</v>
      </c>
      <c r="BM203" s="102" t="s">
        <v>580</v>
      </c>
    </row>
    <row r="204" spans="3:65" s="10" customFormat="1" ht="29.25" x14ac:dyDescent="0.2">
      <c r="D204" s="105" t="s">
        <v>160</v>
      </c>
      <c r="F204" s="129" t="s">
        <v>581</v>
      </c>
      <c r="M204" s="130"/>
      <c r="T204" s="131"/>
      <c r="AT204" s="1" t="s">
        <v>160</v>
      </c>
      <c r="AU204" s="1" t="s">
        <v>5</v>
      </c>
    </row>
    <row r="205" spans="3:65" s="104" customFormat="1" ht="11.25" x14ac:dyDescent="0.2">
      <c r="D205" s="105" t="s">
        <v>119</v>
      </c>
      <c r="E205" s="106" t="s">
        <v>3</v>
      </c>
      <c r="F205" s="107" t="s">
        <v>582</v>
      </c>
      <c r="H205" s="108">
        <v>10.044</v>
      </c>
      <c r="M205" s="110"/>
      <c r="T205" s="111"/>
      <c r="AT205" s="106" t="s">
        <v>119</v>
      </c>
      <c r="AU205" s="106" t="s">
        <v>5</v>
      </c>
      <c r="AV205" s="104" t="s">
        <v>5</v>
      </c>
      <c r="AW205" s="104" t="s">
        <v>121</v>
      </c>
      <c r="AX205" s="104" t="s">
        <v>104</v>
      </c>
      <c r="AY205" s="106" t="s">
        <v>106</v>
      </c>
    </row>
    <row r="206" spans="3:65" s="10" customFormat="1" ht="21.75" customHeight="1" x14ac:dyDescent="0.2">
      <c r="C206" s="91" t="s">
        <v>237</v>
      </c>
      <c r="D206" s="91" t="s">
        <v>108</v>
      </c>
      <c r="E206" s="92" t="s">
        <v>276</v>
      </c>
      <c r="F206" s="93" t="s">
        <v>277</v>
      </c>
      <c r="G206" s="94" t="s">
        <v>114</v>
      </c>
      <c r="H206" s="95">
        <v>4</v>
      </c>
      <c r="I206" s="20"/>
      <c r="J206" s="96">
        <f>ROUND(I206*H206,2)</f>
        <v>0</v>
      </c>
      <c r="K206" s="135"/>
      <c r="M206" s="98" t="s">
        <v>3</v>
      </c>
      <c r="N206" s="99" t="s">
        <v>54</v>
      </c>
      <c r="P206" s="100">
        <f>O206*H206</f>
        <v>0</v>
      </c>
      <c r="Q206" s="100">
        <v>2.0600000000000002E-3</v>
      </c>
      <c r="R206" s="100">
        <f>Q206*H206</f>
        <v>8.2400000000000008E-3</v>
      </c>
      <c r="S206" s="100">
        <v>0</v>
      </c>
      <c r="T206" s="101">
        <f>S206*H206</f>
        <v>0</v>
      </c>
      <c r="AR206" s="102" t="s">
        <v>112</v>
      </c>
      <c r="AT206" s="102" t="s">
        <v>108</v>
      </c>
      <c r="AU206" s="102" t="s">
        <v>5</v>
      </c>
      <c r="AY206" s="1" t="s">
        <v>106</v>
      </c>
      <c r="BE206" s="103">
        <f>IF(N206="základní",J206,0)</f>
        <v>0</v>
      </c>
      <c r="BF206" s="103">
        <f>IF(N206="snížená",J206,0)</f>
        <v>0</v>
      </c>
      <c r="BG206" s="103">
        <f>IF(N206="zákl. přenesená",J206,0)</f>
        <v>0</v>
      </c>
      <c r="BH206" s="103">
        <f>IF(N206="sníž. přenesená",J206,0)</f>
        <v>0</v>
      </c>
      <c r="BI206" s="103">
        <f>IF(N206="nulová",J206,0)</f>
        <v>0</v>
      </c>
      <c r="BJ206" s="1" t="s">
        <v>104</v>
      </c>
      <c r="BK206" s="103">
        <f>ROUND(I206*H206,2)</f>
        <v>0</v>
      </c>
      <c r="BL206" s="1" t="s">
        <v>112</v>
      </c>
      <c r="BM206" s="102" t="s">
        <v>278</v>
      </c>
    </row>
    <row r="207" spans="3:65" s="10" customFormat="1" ht="19.5" x14ac:dyDescent="0.2">
      <c r="D207" s="105" t="s">
        <v>160</v>
      </c>
      <c r="F207" s="129" t="s">
        <v>279</v>
      </c>
      <c r="M207" s="130"/>
      <c r="T207" s="131"/>
      <c r="AT207" s="1" t="s">
        <v>160</v>
      </c>
      <c r="AU207" s="1" t="s">
        <v>5</v>
      </c>
    </row>
    <row r="208" spans="3:65" s="10" customFormat="1" ht="21.75" customHeight="1" x14ac:dyDescent="0.2">
      <c r="C208" s="91" t="s">
        <v>243</v>
      </c>
      <c r="D208" s="91" t="s">
        <v>108</v>
      </c>
      <c r="E208" s="92" t="s">
        <v>281</v>
      </c>
      <c r="F208" s="93" t="s">
        <v>282</v>
      </c>
      <c r="G208" s="94" t="s">
        <v>165</v>
      </c>
      <c r="H208" s="95">
        <v>2.3199999999999998</v>
      </c>
      <c r="I208" s="20"/>
      <c r="J208" s="96">
        <f>ROUND(I208*H208,2)</f>
        <v>0</v>
      </c>
      <c r="K208" s="135"/>
      <c r="M208" s="98" t="s">
        <v>3</v>
      </c>
      <c r="N208" s="99" t="s">
        <v>54</v>
      </c>
      <c r="P208" s="100">
        <f>O208*H208</f>
        <v>0</v>
      </c>
      <c r="Q208" s="100">
        <v>4.4999999999999998E-2</v>
      </c>
      <c r="R208" s="100">
        <f>Q208*H208</f>
        <v>0.10439999999999999</v>
      </c>
      <c r="S208" s="100">
        <v>0</v>
      </c>
      <c r="T208" s="101">
        <f>S208*H208</f>
        <v>0</v>
      </c>
      <c r="AR208" s="102" t="s">
        <v>112</v>
      </c>
      <c r="AT208" s="102" t="s">
        <v>108</v>
      </c>
      <c r="AU208" s="102" t="s">
        <v>5</v>
      </c>
      <c r="AY208" s="1" t="s">
        <v>106</v>
      </c>
      <c r="BE208" s="103">
        <f>IF(N208="základní",J208,0)</f>
        <v>0</v>
      </c>
      <c r="BF208" s="103">
        <f>IF(N208="snížená",J208,0)</f>
        <v>0</v>
      </c>
      <c r="BG208" s="103">
        <f>IF(N208="zákl. přenesená",J208,0)</f>
        <v>0</v>
      </c>
      <c r="BH208" s="103">
        <f>IF(N208="sníž. přenesená",J208,0)</f>
        <v>0</v>
      </c>
      <c r="BI208" s="103">
        <f>IF(N208="nulová",J208,0)</f>
        <v>0</v>
      </c>
      <c r="BJ208" s="1" t="s">
        <v>104</v>
      </c>
      <c r="BK208" s="103">
        <f>ROUND(I208*H208,2)</f>
        <v>0</v>
      </c>
      <c r="BL208" s="1" t="s">
        <v>112</v>
      </c>
      <c r="BM208" s="102" t="s">
        <v>283</v>
      </c>
    </row>
    <row r="209" spans="3:65" s="104" customFormat="1" ht="11.25" x14ac:dyDescent="0.2">
      <c r="D209" s="105" t="s">
        <v>119</v>
      </c>
      <c r="E209" s="106" t="s">
        <v>3</v>
      </c>
      <c r="F209" s="107" t="s">
        <v>583</v>
      </c>
      <c r="H209" s="108">
        <v>2.3199999999999998</v>
      </c>
      <c r="M209" s="110"/>
      <c r="T209" s="111"/>
      <c r="AT209" s="106" t="s">
        <v>119</v>
      </c>
      <c r="AU209" s="106" t="s">
        <v>5</v>
      </c>
      <c r="AV209" s="104" t="s">
        <v>5</v>
      </c>
      <c r="AW209" s="104" t="s">
        <v>121</v>
      </c>
      <c r="AX209" s="104" t="s">
        <v>104</v>
      </c>
      <c r="AY209" s="106" t="s">
        <v>106</v>
      </c>
    </row>
    <row r="210" spans="3:65" s="10" customFormat="1" ht="21.75" customHeight="1" x14ac:dyDescent="0.2">
      <c r="C210" s="91" t="s">
        <v>248</v>
      </c>
      <c r="D210" s="91" t="s">
        <v>108</v>
      </c>
      <c r="E210" s="92" t="s">
        <v>286</v>
      </c>
      <c r="F210" s="93" t="s">
        <v>287</v>
      </c>
      <c r="G210" s="94" t="s">
        <v>203</v>
      </c>
      <c r="H210" s="95">
        <v>2320</v>
      </c>
      <c r="I210" s="20"/>
      <c r="J210" s="96">
        <f>ROUND(I210*H210,2)</f>
        <v>0</v>
      </c>
      <c r="K210" s="135"/>
      <c r="M210" s="98" t="s">
        <v>3</v>
      </c>
      <c r="N210" s="99" t="s">
        <v>54</v>
      </c>
      <c r="P210" s="100">
        <f>O210*H210</f>
        <v>0</v>
      </c>
      <c r="Q210" s="100">
        <v>0</v>
      </c>
      <c r="R210" s="100">
        <f>Q210*H210</f>
        <v>0</v>
      </c>
      <c r="S210" s="100">
        <v>0</v>
      </c>
      <c r="T210" s="101">
        <f>S210*H210</f>
        <v>0</v>
      </c>
      <c r="AR210" s="102" t="s">
        <v>112</v>
      </c>
      <c r="AT210" s="102" t="s">
        <v>108</v>
      </c>
      <c r="AU210" s="102" t="s">
        <v>5</v>
      </c>
      <c r="AY210" s="1" t="s">
        <v>106</v>
      </c>
      <c r="BE210" s="103">
        <f>IF(N210="základní",J210,0)</f>
        <v>0</v>
      </c>
      <c r="BF210" s="103">
        <f>IF(N210="snížená",J210,0)</f>
        <v>0</v>
      </c>
      <c r="BG210" s="103">
        <f>IF(N210="zákl. přenesená",J210,0)</f>
        <v>0</v>
      </c>
      <c r="BH210" s="103">
        <f>IF(N210="sníž. přenesená",J210,0)</f>
        <v>0</v>
      </c>
      <c r="BI210" s="103">
        <f>IF(N210="nulová",J210,0)</f>
        <v>0</v>
      </c>
      <c r="BJ210" s="1" t="s">
        <v>104</v>
      </c>
      <c r="BK210" s="103">
        <f>ROUND(I210*H210,2)</f>
        <v>0</v>
      </c>
      <c r="BL210" s="1" t="s">
        <v>112</v>
      </c>
      <c r="BM210" s="102" t="s">
        <v>288</v>
      </c>
    </row>
    <row r="211" spans="3:65" s="10" customFormat="1" ht="19.5" x14ac:dyDescent="0.2">
      <c r="D211" s="105" t="s">
        <v>160</v>
      </c>
      <c r="F211" s="129" t="s">
        <v>289</v>
      </c>
      <c r="M211" s="130"/>
      <c r="T211" s="131"/>
      <c r="AT211" s="1" t="s">
        <v>160</v>
      </c>
      <c r="AU211" s="1" t="s">
        <v>5</v>
      </c>
    </row>
    <row r="212" spans="3:65" s="104" customFormat="1" ht="11.25" x14ac:dyDescent="0.2">
      <c r="D212" s="105" t="s">
        <v>119</v>
      </c>
      <c r="E212" s="106" t="s">
        <v>3</v>
      </c>
      <c r="F212" s="107" t="s">
        <v>584</v>
      </c>
      <c r="H212" s="108">
        <v>2320</v>
      </c>
      <c r="M212" s="110"/>
      <c r="T212" s="111"/>
      <c r="AT212" s="106" t="s">
        <v>119</v>
      </c>
      <c r="AU212" s="106" t="s">
        <v>5</v>
      </c>
      <c r="AV212" s="104" t="s">
        <v>5</v>
      </c>
      <c r="AW212" s="104" t="s">
        <v>121</v>
      </c>
      <c r="AX212" s="104" t="s">
        <v>104</v>
      </c>
      <c r="AY212" s="106" t="s">
        <v>106</v>
      </c>
    </row>
    <row r="213" spans="3:65" s="10" customFormat="1" ht="16.5" customHeight="1" x14ac:dyDescent="0.2">
      <c r="C213" s="119" t="s">
        <v>253</v>
      </c>
      <c r="D213" s="119" t="s">
        <v>180</v>
      </c>
      <c r="E213" s="120" t="s">
        <v>292</v>
      </c>
      <c r="F213" s="121" t="s">
        <v>293</v>
      </c>
      <c r="G213" s="122" t="s">
        <v>165</v>
      </c>
      <c r="H213" s="123">
        <v>2.3199999999999998</v>
      </c>
      <c r="I213" s="21"/>
      <c r="J213" s="124">
        <f>ROUND(I213*H213,2)</f>
        <v>0</v>
      </c>
      <c r="K213" s="136"/>
      <c r="L213" s="137"/>
      <c r="M213" s="127" t="s">
        <v>3</v>
      </c>
      <c r="N213" s="128" t="s">
        <v>54</v>
      </c>
      <c r="P213" s="100">
        <f>O213*H213</f>
        <v>0</v>
      </c>
      <c r="Q213" s="100">
        <v>1</v>
      </c>
      <c r="R213" s="100">
        <f>Q213*H213</f>
        <v>2.3199999999999998</v>
      </c>
      <c r="S213" s="100">
        <v>0</v>
      </c>
      <c r="T213" s="101">
        <f>S213*H213</f>
        <v>0</v>
      </c>
      <c r="AR213" s="102" t="s">
        <v>138</v>
      </c>
      <c r="AT213" s="102" t="s">
        <v>180</v>
      </c>
      <c r="AU213" s="102" t="s">
        <v>5</v>
      </c>
      <c r="AY213" s="1" t="s">
        <v>106</v>
      </c>
      <c r="BE213" s="103">
        <f>IF(N213="základní",J213,0)</f>
        <v>0</v>
      </c>
      <c r="BF213" s="103">
        <f>IF(N213="snížená",J213,0)</f>
        <v>0</v>
      </c>
      <c r="BG213" s="103">
        <f>IF(N213="zákl. přenesená",J213,0)</f>
        <v>0</v>
      </c>
      <c r="BH213" s="103">
        <f>IF(N213="sníž. přenesená",J213,0)</f>
        <v>0</v>
      </c>
      <c r="BI213" s="103">
        <f>IF(N213="nulová",J213,0)</f>
        <v>0</v>
      </c>
      <c r="BJ213" s="1" t="s">
        <v>104</v>
      </c>
      <c r="BK213" s="103">
        <f>ROUND(I213*H213,2)</f>
        <v>0</v>
      </c>
      <c r="BL213" s="1" t="s">
        <v>112</v>
      </c>
      <c r="BM213" s="102" t="s">
        <v>294</v>
      </c>
    </row>
    <row r="214" spans="3:65" s="10" customFormat="1" ht="29.25" x14ac:dyDescent="0.2">
      <c r="D214" s="105" t="s">
        <v>160</v>
      </c>
      <c r="F214" s="129" t="s">
        <v>295</v>
      </c>
      <c r="M214" s="130"/>
      <c r="T214" s="131"/>
      <c r="AT214" s="1" t="s">
        <v>160</v>
      </c>
      <c r="AU214" s="1" t="s">
        <v>5</v>
      </c>
    </row>
    <row r="215" spans="3:65" s="10" customFormat="1" ht="33" customHeight="1" x14ac:dyDescent="0.2">
      <c r="C215" s="91" t="s">
        <v>258</v>
      </c>
      <c r="D215" s="91" t="s">
        <v>108</v>
      </c>
      <c r="E215" s="92" t="s">
        <v>297</v>
      </c>
      <c r="F215" s="93" t="s">
        <v>298</v>
      </c>
      <c r="G215" s="94" t="s">
        <v>111</v>
      </c>
      <c r="H215" s="95">
        <v>48.57</v>
      </c>
      <c r="I215" s="20"/>
      <c r="J215" s="96">
        <f>ROUND(I215*H215,2)</f>
        <v>0</v>
      </c>
      <c r="K215" s="135"/>
      <c r="M215" s="98" t="s">
        <v>3</v>
      </c>
      <c r="N215" s="99" t="s">
        <v>54</v>
      </c>
      <c r="P215" s="100">
        <f>O215*H215</f>
        <v>0</v>
      </c>
      <c r="Q215" s="100">
        <v>0.13050999999999999</v>
      </c>
      <c r="R215" s="100">
        <f>Q215*H215</f>
        <v>6.3388706999999993</v>
      </c>
      <c r="S215" s="100">
        <v>0.13800000000000001</v>
      </c>
      <c r="T215" s="101">
        <f>S215*H215</f>
        <v>6.7026600000000007</v>
      </c>
      <c r="AR215" s="102" t="s">
        <v>112</v>
      </c>
      <c r="AT215" s="102" t="s">
        <v>108</v>
      </c>
      <c r="AU215" s="102" t="s">
        <v>5</v>
      </c>
      <c r="AY215" s="1" t="s">
        <v>106</v>
      </c>
      <c r="BE215" s="103">
        <f>IF(N215="základní",J215,0)</f>
        <v>0</v>
      </c>
      <c r="BF215" s="103">
        <f>IF(N215="snížená",J215,0)</f>
        <v>0</v>
      </c>
      <c r="BG215" s="103">
        <f>IF(N215="zákl. přenesená",J215,0)</f>
        <v>0</v>
      </c>
      <c r="BH215" s="103">
        <f>IF(N215="sníž. přenesená",J215,0)</f>
        <v>0</v>
      </c>
      <c r="BI215" s="103">
        <f>IF(N215="nulová",J215,0)</f>
        <v>0</v>
      </c>
      <c r="BJ215" s="1" t="s">
        <v>104</v>
      </c>
      <c r="BK215" s="103">
        <f>ROUND(I215*H215,2)</f>
        <v>0</v>
      </c>
      <c r="BL215" s="1" t="s">
        <v>112</v>
      </c>
      <c r="BM215" s="102" t="s">
        <v>299</v>
      </c>
    </row>
    <row r="216" spans="3:65" s="104" customFormat="1" ht="11.25" x14ac:dyDescent="0.2">
      <c r="D216" s="105" t="s">
        <v>119</v>
      </c>
      <c r="E216" s="106" t="s">
        <v>3</v>
      </c>
      <c r="F216" s="107" t="s">
        <v>585</v>
      </c>
      <c r="H216" s="108">
        <v>48.57</v>
      </c>
      <c r="M216" s="110"/>
      <c r="T216" s="111"/>
      <c r="AT216" s="106" t="s">
        <v>119</v>
      </c>
      <c r="AU216" s="106" t="s">
        <v>5</v>
      </c>
      <c r="AV216" s="104" t="s">
        <v>5</v>
      </c>
      <c r="AW216" s="104" t="s">
        <v>121</v>
      </c>
      <c r="AX216" s="104" t="s">
        <v>104</v>
      </c>
      <c r="AY216" s="106" t="s">
        <v>106</v>
      </c>
    </row>
    <row r="217" spans="3:65" s="10" customFormat="1" ht="21.75" customHeight="1" x14ac:dyDescent="0.2">
      <c r="C217" s="91" t="s">
        <v>264</v>
      </c>
      <c r="D217" s="91" t="s">
        <v>108</v>
      </c>
      <c r="E217" s="92" t="s">
        <v>302</v>
      </c>
      <c r="F217" s="93" t="s">
        <v>303</v>
      </c>
      <c r="G217" s="94" t="s">
        <v>114</v>
      </c>
      <c r="H217" s="95">
        <v>1</v>
      </c>
      <c r="I217" s="20"/>
      <c r="J217" s="96">
        <f>ROUND(I217*H217,2)</f>
        <v>0</v>
      </c>
      <c r="K217" s="135"/>
      <c r="M217" s="98" t="s">
        <v>3</v>
      </c>
      <c r="N217" s="99" t="s">
        <v>54</v>
      </c>
      <c r="P217" s="100">
        <f>O217*H217</f>
        <v>0</v>
      </c>
      <c r="Q217" s="100">
        <v>6.4900000000000001E-3</v>
      </c>
      <c r="R217" s="100">
        <f>Q217*H217</f>
        <v>6.4900000000000001E-3</v>
      </c>
      <c r="S217" s="100">
        <v>0</v>
      </c>
      <c r="T217" s="101">
        <f>S217*H217</f>
        <v>0</v>
      </c>
      <c r="AR217" s="102" t="s">
        <v>112</v>
      </c>
      <c r="AT217" s="102" t="s">
        <v>108</v>
      </c>
      <c r="AU217" s="102" t="s">
        <v>5</v>
      </c>
      <c r="AY217" s="1" t="s">
        <v>106</v>
      </c>
      <c r="BE217" s="103">
        <f>IF(N217="základní",J217,0)</f>
        <v>0</v>
      </c>
      <c r="BF217" s="103">
        <f>IF(N217="snížená",J217,0)</f>
        <v>0</v>
      </c>
      <c r="BG217" s="103">
        <f>IF(N217="zákl. přenesená",J217,0)</f>
        <v>0</v>
      </c>
      <c r="BH217" s="103">
        <f>IF(N217="sníž. přenesená",J217,0)</f>
        <v>0</v>
      </c>
      <c r="BI217" s="103">
        <f>IF(N217="nulová",J217,0)</f>
        <v>0</v>
      </c>
      <c r="BJ217" s="1" t="s">
        <v>104</v>
      </c>
      <c r="BK217" s="103">
        <f>ROUND(I217*H217,2)</f>
        <v>0</v>
      </c>
      <c r="BL217" s="1" t="s">
        <v>112</v>
      </c>
      <c r="BM217" s="102" t="s">
        <v>304</v>
      </c>
    </row>
    <row r="218" spans="3:65" s="79" customFormat="1" ht="22.9" customHeight="1" x14ac:dyDescent="0.2">
      <c r="D218" s="80" t="s">
        <v>101</v>
      </c>
      <c r="E218" s="89" t="s">
        <v>122</v>
      </c>
      <c r="F218" s="89" t="s">
        <v>305</v>
      </c>
      <c r="J218" s="90">
        <f>BK218</f>
        <v>0</v>
      </c>
      <c r="M218" s="84"/>
      <c r="P218" s="85">
        <f>SUM(P219:P229)</f>
        <v>0</v>
      </c>
      <c r="R218" s="85">
        <f>SUM(R219:R229)</f>
        <v>2.9291624999999999</v>
      </c>
      <c r="T218" s="86">
        <f>SUM(T219:T229)</f>
        <v>0</v>
      </c>
      <c r="AR218" s="80" t="s">
        <v>104</v>
      </c>
      <c r="AT218" s="87" t="s">
        <v>101</v>
      </c>
      <c r="AU218" s="87" t="s">
        <v>104</v>
      </c>
      <c r="AY218" s="80" t="s">
        <v>106</v>
      </c>
      <c r="BK218" s="88">
        <f>SUM(BK219:BK229)</f>
        <v>0</v>
      </c>
    </row>
    <row r="219" spans="3:65" s="10" customFormat="1" ht="16.5" customHeight="1" x14ac:dyDescent="0.2">
      <c r="C219" s="91" t="s">
        <v>199</v>
      </c>
      <c r="D219" s="91" t="s">
        <v>108</v>
      </c>
      <c r="E219" s="92" t="s">
        <v>307</v>
      </c>
      <c r="F219" s="93" t="s">
        <v>308</v>
      </c>
      <c r="G219" s="94" t="s">
        <v>111</v>
      </c>
      <c r="H219" s="95">
        <v>5.25</v>
      </c>
      <c r="I219" s="20"/>
      <c r="J219" s="96">
        <f>ROUND(I219*H219,2)</f>
        <v>0</v>
      </c>
      <c r="K219" s="135"/>
      <c r="M219" s="98" t="s">
        <v>3</v>
      </c>
      <c r="N219" s="99" t="s">
        <v>54</v>
      </c>
      <c r="P219" s="100">
        <f>O219*H219</f>
        <v>0</v>
      </c>
      <c r="Q219" s="100">
        <v>0</v>
      </c>
      <c r="R219" s="100">
        <f>Q219*H219</f>
        <v>0</v>
      </c>
      <c r="S219" s="100">
        <v>0</v>
      </c>
      <c r="T219" s="101">
        <f>S219*H219</f>
        <v>0</v>
      </c>
      <c r="AR219" s="102" t="s">
        <v>112</v>
      </c>
      <c r="AT219" s="102" t="s">
        <v>108</v>
      </c>
      <c r="AU219" s="102" t="s">
        <v>5</v>
      </c>
      <c r="AY219" s="1" t="s">
        <v>106</v>
      </c>
      <c r="BE219" s="103">
        <f>IF(N219="základní",J219,0)</f>
        <v>0</v>
      </c>
      <c r="BF219" s="103">
        <f>IF(N219="snížená",J219,0)</f>
        <v>0</v>
      </c>
      <c r="BG219" s="103">
        <f>IF(N219="zákl. přenesená",J219,0)</f>
        <v>0</v>
      </c>
      <c r="BH219" s="103">
        <f>IF(N219="sníž. přenesená",J219,0)</f>
        <v>0</v>
      </c>
      <c r="BI219" s="103">
        <f>IF(N219="nulová",J219,0)</f>
        <v>0</v>
      </c>
      <c r="BJ219" s="1" t="s">
        <v>104</v>
      </c>
      <c r="BK219" s="103">
        <f>ROUND(I219*H219,2)</f>
        <v>0</v>
      </c>
      <c r="BL219" s="1" t="s">
        <v>112</v>
      </c>
      <c r="BM219" s="102" t="s">
        <v>309</v>
      </c>
    </row>
    <row r="220" spans="3:65" s="104" customFormat="1" ht="11.25" x14ac:dyDescent="0.2">
      <c r="D220" s="105" t="s">
        <v>119</v>
      </c>
      <c r="E220" s="106" t="s">
        <v>3</v>
      </c>
      <c r="F220" s="107" t="s">
        <v>586</v>
      </c>
      <c r="H220" s="108">
        <v>5.25</v>
      </c>
      <c r="M220" s="110"/>
      <c r="T220" s="111"/>
      <c r="AT220" s="106" t="s">
        <v>119</v>
      </c>
      <c r="AU220" s="106" t="s">
        <v>5</v>
      </c>
      <c r="AV220" s="104" t="s">
        <v>5</v>
      </c>
      <c r="AW220" s="104" t="s">
        <v>121</v>
      </c>
      <c r="AX220" s="104" t="s">
        <v>104</v>
      </c>
      <c r="AY220" s="106" t="s">
        <v>106</v>
      </c>
    </row>
    <row r="221" spans="3:65" s="10" customFormat="1" ht="21.75" customHeight="1" x14ac:dyDescent="0.2">
      <c r="C221" s="91" t="s">
        <v>275</v>
      </c>
      <c r="D221" s="91" t="s">
        <v>108</v>
      </c>
      <c r="E221" s="92" t="s">
        <v>312</v>
      </c>
      <c r="F221" s="93" t="s">
        <v>313</v>
      </c>
      <c r="G221" s="94" t="s">
        <v>111</v>
      </c>
      <c r="H221" s="95">
        <v>5.25</v>
      </c>
      <c r="I221" s="20"/>
      <c r="J221" s="96">
        <f>ROUND(I221*H221,2)</f>
        <v>0</v>
      </c>
      <c r="K221" s="135"/>
      <c r="M221" s="98" t="s">
        <v>3</v>
      </c>
      <c r="N221" s="99" t="s">
        <v>54</v>
      </c>
      <c r="P221" s="100">
        <f>O221*H221</f>
        <v>0</v>
      </c>
      <c r="Q221" s="100">
        <v>8.5650000000000004E-2</v>
      </c>
      <c r="R221" s="100">
        <f>Q221*H221</f>
        <v>0.44966250000000002</v>
      </c>
      <c r="S221" s="100">
        <v>0</v>
      </c>
      <c r="T221" s="101">
        <f>S221*H221</f>
        <v>0</v>
      </c>
      <c r="AR221" s="102" t="s">
        <v>112</v>
      </c>
      <c r="AT221" s="102" t="s">
        <v>108</v>
      </c>
      <c r="AU221" s="102" t="s">
        <v>5</v>
      </c>
      <c r="AY221" s="1" t="s">
        <v>106</v>
      </c>
      <c r="BE221" s="103">
        <f>IF(N221="základní",J221,0)</f>
        <v>0</v>
      </c>
      <c r="BF221" s="103">
        <f>IF(N221="snížená",J221,0)</f>
        <v>0</v>
      </c>
      <c r="BG221" s="103">
        <f>IF(N221="zákl. přenesená",J221,0)</f>
        <v>0</v>
      </c>
      <c r="BH221" s="103">
        <f>IF(N221="sníž. přenesená",J221,0)</f>
        <v>0</v>
      </c>
      <c r="BI221" s="103">
        <f>IF(N221="nulová",J221,0)</f>
        <v>0</v>
      </c>
      <c r="BJ221" s="1" t="s">
        <v>104</v>
      </c>
      <c r="BK221" s="103">
        <f>ROUND(I221*H221,2)</f>
        <v>0</v>
      </c>
      <c r="BL221" s="1" t="s">
        <v>112</v>
      </c>
      <c r="BM221" s="102" t="s">
        <v>314</v>
      </c>
    </row>
    <row r="222" spans="3:65" s="104" customFormat="1" ht="11.25" x14ac:dyDescent="0.2">
      <c r="D222" s="105" t="s">
        <v>119</v>
      </c>
      <c r="E222" s="106" t="s">
        <v>3</v>
      </c>
      <c r="F222" s="107" t="s">
        <v>566</v>
      </c>
      <c r="H222" s="108">
        <v>5.25</v>
      </c>
      <c r="M222" s="110"/>
      <c r="T222" s="111"/>
      <c r="AT222" s="106" t="s">
        <v>119</v>
      </c>
      <c r="AU222" s="106" t="s">
        <v>5</v>
      </c>
      <c r="AV222" s="104" t="s">
        <v>5</v>
      </c>
      <c r="AW222" s="104" t="s">
        <v>121</v>
      </c>
      <c r="AX222" s="104" t="s">
        <v>104</v>
      </c>
      <c r="AY222" s="106" t="s">
        <v>106</v>
      </c>
    </row>
    <row r="223" spans="3:65" s="10" customFormat="1" ht="16.5" customHeight="1" x14ac:dyDescent="0.2">
      <c r="C223" s="119" t="s">
        <v>280</v>
      </c>
      <c r="D223" s="119" t="s">
        <v>180</v>
      </c>
      <c r="E223" s="120" t="s">
        <v>317</v>
      </c>
      <c r="F223" s="121" t="s">
        <v>318</v>
      </c>
      <c r="G223" s="122" t="s">
        <v>111</v>
      </c>
      <c r="H223" s="123">
        <v>6.3</v>
      </c>
      <c r="I223" s="21"/>
      <c r="J223" s="124">
        <f>ROUND(I223*H223,2)</f>
        <v>0</v>
      </c>
      <c r="K223" s="136"/>
      <c r="L223" s="137"/>
      <c r="M223" s="127" t="s">
        <v>3</v>
      </c>
      <c r="N223" s="128" t="s">
        <v>54</v>
      </c>
      <c r="P223" s="100">
        <f>O223*H223</f>
        <v>0</v>
      </c>
      <c r="Q223" s="100">
        <v>0.18</v>
      </c>
      <c r="R223" s="100">
        <f>Q223*H223</f>
        <v>1.1339999999999999</v>
      </c>
      <c r="S223" s="100">
        <v>0</v>
      </c>
      <c r="T223" s="101">
        <f>S223*H223</f>
        <v>0</v>
      </c>
      <c r="AR223" s="102" t="s">
        <v>138</v>
      </c>
      <c r="AT223" s="102" t="s">
        <v>180</v>
      </c>
      <c r="AU223" s="102" t="s">
        <v>5</v>
      </c>
      <c r="AY223" s="1" t="s">
        <v>106</v>
      </c>
      <c r="BE223" s="103">
        <f>IF(N223="základní",J223,0)</f>
        <v>0</v>
      </c>
      <c r="BF223" s="103">
        <f>IF(N223="snížená",J223,0)</f>
        <v>0</v>
      </c>
      <c r="BG223" s="103">
        <f>IF(N223="zákl. přenesená",J223,0)</f>
        <v>0</v>
      </c>
      <c r="BH223" s="103">
        <f>IF(N223="sníž. přenesená",J223,0)</f>
        <v>0</v>
      </c>
      <c r="BI223" s="103">
        <f>IF(N223="nulová",J223,0)</f>
        <v>0</v>
      </c>
      <c r="BJ223" s="1" t="s">
        <v>104</v>
      </c>
      <c r="BK223" s="103">
        <f>ROUND(I223*H223,2)</f>
        <v>0</v>
      </c>
      <c r="BL223" s="1" t="s">
        <v>112</v>
      </c>
      <c r="BM223" s="102" t="s">
        <v>319</v>
      </c>
    </row>
    <row r="224" spans="3:65" s="10" customFormat="1" ht="19.5" x14ac:dyDescent="0.2">
      <c r="D224" s="105" t="s">
        <v>160</v>
      </c>
      <c r="F224" s="129" t="s">
        <v>320</v>
      </c>
      <c r="M224" s="130"/>
      <c r="T224" s="131"/>
      <c r="AT224" s="1" t="s">
        <v>160</v>
      </c>
      <c r="AU224" s="1" t="s">
        <v>5</v>
      </c>
    </row>
    <row r="225" spans="3:65" s="104" customFormat="1" ht="11.25" x14ac:dyDescent="0.2">
      <c r="D225" s="105" t="s">
        <v>119</v>
      </c>
      <c r="E225" s="106" t="s">
        <v>3</v>
      </c>
      <c r="F225" s="107" t="s">
        <v>587</v>
      </c>
      <c r="H225" s="108">
        <v>6.3</v>
      </c>
      <c r="M225" s="110"/>
      <c r="T225" s="111"/>
      <c r="AT225" s="106" t="s">
        <v>119</v>
      </c>
      <c r="AU225" s="106" t="s">
        <v>5</v>
      </c>
      <c r="AV225" s="104" t="s">
        <v>5</v>
      </c>
      <c r="AW225" s="104" t="s">
        <v>121</v>
      </c>
      <c r="AX225" s="104" t="s">
        <v>104</v>
      </c>
      <c r="AY225" s="106" t="s">
        <v>106</v>
      </c>
    </row>
    <row r="226" spans="3:65" s="10" customFormat="1" ht="21.75" customHeight="1" x14ac:dyDescent="0.2">
      <c r="C226" s="91" t="s">
        <v>285</v>
      </c>
      <c r="D226" s="91" t="s">
        <v>108</v>
      </c>
      <c r="E226" s="92" t="s">
        <v>323</v>
      </c>
      <c r="F226" s="93" t="s">
        <v>324</v>
      </c>
      <c r="G226" s="94" t="s">
        <v>325</v>
      </c>
      <c r="H226" s="95">
        <v>10</v>
      </c>
      <c r="I226" s="20"/>
      <c r="J226" s="96">
        <f>ROUND(I226*H226,2)</f>
        <v>0</v>
      </c>
      <c r="K226" s="135"/>
      <c r="M226" s="98" t="s">
        <v>3</v>
      </c>
      <c r="N226" s="99" t="s">
        <v>54</v>
      </c>
      <c r="P226" s="100">
        <f>O226*H226</f>
        <v>0</v>
      </c>
      <c r="Q226" s="100">
        <v>0.10095</v>
      </c>
      <c r="R226" s="100">
        <f>Q226*H226</f>
        <v>1.0095000000000001</v>
      </c>
      <c r="S226" s="100">
        <v>0</v>
      </c>
      <c r="T226" s="101">
        <f>S226*H226</f>
        <v>0</v>
      </c>
      <c r="AR226" s="102" t="s">
        <v>112</v>
      </c>
      <c r="AT226" s="102" t="s">
        <v>108</v>
      </c>
      <c r="AU226" s="102" t="s">
        <v>5</v>
      </c>
      <c r="AY226" s="1" t="s">
        <v>106</v>
      </c>
      <c r="BE226" s="103">
        <f>IF(N226="základní",J226,0)</f>
        <v>0</v>
      </c>
      <c r="BF226" s="103">
        <f>IF(N226="snížená",J226,0)</f>
        <v>0</v>
      </c>
      <c r="BG226" s="103">
        <f>IF(N226="zákl. přenesená",J226,0)</f>
        <v>0</v>
      </c>
      <c r="BH226" s="103">
        <f>IF(N226="sníž. přenesená",J226,0)</f>
        <v>0</v>
      </c>
      <c r="BI226" s="103">
        <f>IF(N226="nulová",J226,0)</f>
        <v>0</v>
      </c>
      <c r="BJ226" s="1" t="s">
        <v>104</v>
      </c>
      <c r="BK226" s="103">
        <f>ROUND(I226*H226,2)</f>
        <v>0</v>
      </c>
      <c r="BL226" s="1" t="s">
        <v>112</v>
      </c>
      <c r="BM226" s="102" t="s">
        <v>326</v>
      </c>
    </row>
    <row r="227" spans="3:65" s="104" customFormat="1" ht="11.25" x14ac:dyDescent="0.2">
      <c r="D227" s="105" t="s">
        <v>119</v>
      </c>
      <c r="E227" s="106" t="s">
        <v>3</v>
      </c>
      <c r="F227" s="107" t="s">
        <v>588</v>
      </c>
      <c r="H227" s="108">
        <v>10</v>
      </c>
      <c r="M227" s="110"/>
      <c r="T227" s="111"/>
      <c r="AT227" s="106" t="s">
        <v>119</v>
      </c>
      <c r="AU227" s="106" t="s">
        <v>5</v>
      </c>
      <c r="AV227" s="104" t="s">
        <v>5</v>
      </c>
      <c r="AW227" s="104" t="s">
        <v>121</v>
      </c>
      <c r="AX227" s="104" t="s">
        <v>104</v>
      </c>
      <c r="AY227" s="106" t="s">
        <v>106</v>
      </c>
    </row>
    <row r="228" spans="3:65" s="10" customFormat="1" ht="16.5" customHeight="1" x14ac:dyDescent="0.2">
      <c r="C228" s="119" t="s">
        <v>291</v>
      </c>
      <c r="D228" s="119" t="s">
        <v>180</v>
      </c>
      <c r="E228" s="120" t="s">
        <v>329</v>
      </c>
      <c r="F228" s="121" t="s">
        <v>330</v>
      </c>
      <c r="G228" s="122" t="s">
        <v>325</v>
      </c>
      <c r="H228" s="123">
        <v>12</v>
      </c>
      <c r="I228" s="21"/>
      <c r="J228" s="124">
        <f>ROUND(I228*H228,2)</f>
        <v>0</v>
      </c>
      <c r="K228" s="136"/>
      <c r="L228" s="137"/>
      <c r="M228" s="127" t="s">
        <v>3</v>
      </c>
      <c r="N228" s="128" t="s">
        <v>54</v>
      </c>
      <c r="P228" s="100">
        <f>O228*H228</f>
        <v>0</v>
      </c>
      <c r="Q228" s="100">
        <v>2.8000000000000001E-2</v>
      </c>
      <c r="R228" s="100">
        <f>Q228*H228</f>
        <v>0.33600000000000002</v>
      </c>
      <c r="S228" s="100">
        <v>0</v>
      </c>
      <c r="T228" s="101">
        <f>S228*H228</f>
        <v>0</v>
      </c>
      <c r="AR228" s="102" t="s">
        <v>138</v>
      </c>
      <c r="AT228" s="102" t="s">
        <v>180</v>
      </c>
      <c r="AU228" s="102" t="s">
        <v>5</v>
      </c>
      <c r="AY228" s="1" t="s">
        <v>106</v>
      </c>
      <c r="BE228" s="103">
        <f>IF(N228="základní",J228,0)</f>
        <v>0</v>
      </c>
      <c r="BF228" s="103">
        <f>IF(N228="snížená",J228,0)</f>
        <v>0</v>
      </c>
      <c r="BG228" s="103">
        <f>IF(N228="zákl. přenesená",J228,0)</f>
        <v>0</v>
      </c>
      <c r="BH228" s="103">
        <f>IF(N228="sníž. přenesená",J228,0)</f>
        <v>0</v>
      </c>
      <c r="BI228" s="103">
        <f>IF(N228="nulová",J228,0)</f>
        <v>0</v>
      </c>
      <c r="BJ228" s="1" t="s">
        <v>104</v>
      </c>
      <c r="BK228" s="103">
        <f>ROUND(I228*H228,2)</f>
        <v>0</v>
      </c>
      <c r="BL228" s="1" t="s">
        <v>112</v>
      </c>
      <c r="BM228" s="102" t="s">
        <v>331</v>
      </c>
    </row>
    <row r="229" spans="3:65" s="104" customFormat="1" ht="11.25" x14ac:dyDescent="0.2">
      <c r="D229" s="105" t="s">
        <v>119</v>
      </c>
      <c r="E229" s="106" t="s">
        <v>3</v>
      </c>
      <c r="F229" s="107" t="s">
        <v>321</v>
      </c>
      <c r="H229" s="108">
        <v>12</v>
      </c>
      <c r="M229" s="110"/>
      <c r="T229" s="111"/>
      <c r="AT229" s="106" t="s">
        <v>119</v>
      </c>
      <c r="AU229" s="106" t="s">
        <v>5</v>
      </c>
      <c r="AV229" s="104" t="s">
        <v>5</v>
      </c>
      <c r="AW229" s="104" t="s">
        <v>121</v>
      </c>
      <c r="AX229" s="104" t="s">
        <v>104</v>
      </c>
      <c r="AY229" s="106" t="s">
        <v>106</v>
      </c>
    </row>
    <row r="230" spans="3:65" s="79" customFormat="1" ht="25.9" customHeight="1" x14ac:dyDescent="0.2">
      <c r="D230" s="80" t="s">
        <v>101</v>
      </c>
      <c r="E230" s="81" t="s">
        <v>143</v>
      </c>
      <c r="F230" s="81" t="s">
        <v>333</v>
      </c>
      <c r="J230" s="82">
        <f>BK230</f>
        <v>0</v>
      </c>
      <c r="M230" s="84"/>
      <c r="P230" s="85">
        <f>P231+SUM(P232:P269)</f>
        <v>0</v>
      </c>
      <c r="R230" s="85">
        <f>R231+SUM(R232:R269)</f>
        <v>11.325342460000002</v>
      </c>
      <c r="T230" s="86">
        <f>T231+SUM(T232:T269)</f>
        <v>11.698200000000002</v>
      </c>
      <c r="AR230" s="80" t="s">
        <v>104</v>
      </c>
      <c r="AT230" s="87" t="s">
        <v>101</v>
      </c>
      <c r="AU230" s="87" t="s">
        <v>105</v>
      </c>
      <c r="AY230" s="80" t="s">
        <v>106</v>
      </c>
      <c r="BK230" s="88">
        <f>BK231+SUM(BK232:BK269)</f>
        <v>0</v>
      </c>
    </row>
    <row r="231" spans="3:65" s="10" customFormat="1" ht="21.75" customHeight="1" x14ac:dyDescent="0.2">
      <c r="C231" s="91" t="s">
        <v>296</v>
      </c>
      <c r="D231" s="91" t="s">
        <v>108</v>
      </c>
      <c r="E231" s="92" t="s">
        <v>335</v>
      </c>
      <c r="F231" s="93" t="s">
        <v>336</v>
      </c>
      <c r="G231" s="94" t="s">
        <v>203</v>
      </c>
      <c r="H231" s="95">
        <v>2320</v>
      </c>
      <c r="I231" s="20"/>
      <c r="J231" s="96">
        <f>ROUND(I231*H231,2)</f>
        <v>0</v>
      </c>
      <c r="K231" s="135"/>
      <c r="M231" s="98" t="s">
        <v>3</v>
      </c>
      <c r="N231" s="99" t="s">
        <v>54</v>
      </c>
      <c r="P231" s="100">
        <f>O231*H231</f>
        <v>0</v>
      </c>
      <c r="Q231" s="100">
        <v>1.3999999999999999E-4</v>
      </c>
      <c r="R231" s="100">
        <f>Q231*H231</f>
        <v>0.32479999999999998</v>
      </c>
      <c r="S231" s="100">
        <v>0</v>
      </c>
      <c r="T231" s="101">
        <f>S231*H231</f>
        <v>0</v>
      </c>
      <c r="AR231" s="102" t="s">
        <v>112</v>
      </c>
      <c r="AT231" s="102" t="s">
        <v>108</v>
      </c>
      <c r="AU231" s="102" t="s">
        <v>104</v>
      </c>
      <c r="AY231" s="1" t="s">
        <v>106</v>
      </c>
      <c r="BE231" s="103">
        <f>IF(N231="základní",J231,0)</f>
        <v>0</v>
      </c>
      <c r="BF231" s="103">
        <f>IF(N231="snížená",J231,0)</f>
        <v>0</v>
      </c>
      <c r="BG231" s="103">
        <f>IF(N231="zákl. přenesená",J231,0)</f>
        <v>0</v>
      </c>
      <c r="BH231" s="103">
        <f>IF(N231="sníž. přenesená",J231,0)</f>
        <v>0</v>
      </c>
      <c r="BI231" s="103">
        <f>IF(N231="nulová",J231,0)</f>
        <v>0</v>
      </c>
      <c r="BJ231" s="1" t="s">
        <v>104</v>
      </c>
      <c r="BK231" s="103">
        <f>ROUND(I231*H231,2)</f>
        <v>0</v>
      </c>
      <c r="BL231" s="1" t="s">
        <v>112</v>
      </c>
      <c r="BM231" s="102" t="s">
        <v>337</v>
      </c>
    </row>
    <row r="232" spans="3:65" s="10" customFormat="1" ht="19.5" x14ac:dyDescent="0.2">
      <c r="D232" s="105" t="s">
        <v>160</v>
      </c>
      <c r="F232" s="129" t="s">
        <v>338</v>
      </c>
      <c r="M232" s="130"/>
      <c r="T232" s="131"/>
      <c r="AT232" s="1" t="s">
        <v>160</v>
      </c>
      <c r="AU232" s="1" t="s">
        <v>104</v>
      </c>
    </row>
    <row r="233" spans="3:65" s="104" customFormat="1" ht="11.25" x14ac:dyDescent="0.2">
      <c r="D233" s="105" t="s">
        <v>119</v>
      </c>
      <c r="E233" s="106" t="s">
        <v>3</v>
      </c>
      <c r="F233" s="107" t="s">
        <v>589</v>
      </c>
      <c r="H233" s="108">
        <v>2320</v>
      </c>
      <c r="M233" s="110"/>
      <c r="T233" s="111"/>
      <c r="AT233" s="106" t="s">
        <v>119</v>
      </c>
      <c r="AU233" s="106" t="s">
        <v>104</v>
      </c>
      <c r="AV233" s="104" t="s">
        <v>5</v>
      </c>
      <c r="AW233" s="104" t="s">
        <v>121</v>
      </c>
      <c r="AX233" s="104" t="s">
        <v>104</v>
      </c>
      <c r="AY233" s="106" t="s">
        <v>106</v>
      </c>
    </row>
    <row r="234" spans="3:65" s="10" customFormat="1" ht="33" customHeight="1" x14ac:dyDescent="0.2">
      <c r="C234" s="91" t="s">
        <v>301</v>
      </c>
      <c r="D234" s="91" t="s">
        <v>108</v>
      </c>
      <c r="E234" s="92" t="s">
        <v>341</v>
      </c>
      <c r="F234" s="93" t="s">
        <v>342</v>
      </c>
      <c r="G234" s="94" t="s">
        <v>111</v>
      </c>
      <c r="H234" s="95">
        <v>8.14</v>
      </c>
      <c r="I234" s="20"/>
      <c r="J234" s="96">
        <f>ROUND(I234*H234,2)</f>
        <v>0</v>
      </c>
      <c r="K234" s="135"/>
      <c r="M234" s="98" t="s">
        <v>3</v>
      </c>
      <c r="N234" s="99" t="s">
        <v>54</v>
      </c>
      <c r="P234" s="100">
        <f>O234*H234</f>
        <v>0</v>
      </c>
      <c r="Q234" s="100">
        <v>1.2878099999999999</v>
      </c>
      <c r="R234" s="100">
        <f>Q234*H234</f>
        <v>10.482773399999999</v>
      </c>
      <c r="S234" s="100">
        <v>0</v>
      </c>
      <c r="T234" s="101">
        <f>S234*H234</f>
        <v>0</v>
      </c>
      <c r="AR234" s="102" t="s">
        <v>112</v>
      </c>
      <c r="AT234" s="102" t="s">
        <v>108</v>
      </c>
      <c r="AU234" s="102" t="s">
        <v>104</v>
      </c>
      <c r="AY234" s="1" t="s">
        <v>106</v>
      </c>
      <c r="BE234" s="103">
        <f>IF(N234="základní",J234,0)</f>
        <v>0</v>
      </c>
      <c r="BF234" s="103">
        <f>IF(N234="snížená",J234,0)</f>
        <v>0</v>
      </c>
      <c r="BG234" s="103">
        <f>IF(N234="zákl. přenesená",J234,0)</f>
        <v>0</v>
      </c>
      <c r="BH234" s="103">
        <f>IF(N234="sníž. přenesená",J234,0)</f>
        <v>0</v>
      </c>
      <c r="BI234" s="103">
        <f>IF(N234="nulová",J234,0)</f>
        <v>0</v>
      </c>
      <c r="BJ234" s="1" t="s">
        <v>104</v>
      </c>
      <c r="BK234" s="103">
        <f>ROUND(I234*H234,2)</f>
        <v>0</v>
      </c>
      <c r="BL234" s="1" t="s">
        <v>112</v>
      </c>
      <c r="BM234" s="102" t="s">
        <v>343</v>
      </c>
    </row>
    <row r="235" spans="3:65" s="10" customFormat="1" ht="19.5" x14ac:dyDescent="0.2">
      <c r="D235" s="105" t="s">
        <v>160</v>
      </c>
      <c r="F235" s="129" t="s">
        <v>344</v>
      </c>
      <c r="M235" s="130"/>
      <c r="T235" s="131"/>
      <c r="AT235" s="1" t="s">
        <v>160</v>
      </c>
      <c r="AU235" s="1" t="s">
        <v>104</v>
      </c>
    </row>
    <row r="236" spans="3:65" s="104" customFormat="1" ht="11.25" x14ac:dyDescent="0.2">
      <c r="D236" s="105" t="s">
        <v>119</v>
      </c>
      <c r="E236" s="106" t="s">
        <v>3</v>
      </c>
      <c r="F236" s="107" t="s">
        <v>590</v>
      </c>
      <c r="H236" s="108">
        <v>8.14</v>
      </c>
      <c r="M236" s="110"/>
      <c r="T236" s="111"/>
      <c r="AT236" s="106" t="s">
        <v>119</v>
      </c>
      <c r="AU236" s="106" t="s">
        <v>104</v>
      </c>
      <c r="AV236" s="104" t="s">
        <v>5</v>
      </c>
      <c r="AW236" s="104" t="s">
        <v>121</v>
      </c>
      <c r="AX236" s="104" t="s">
        <v>104</v>
      </c>
      <c r="AY236" s="106" t="s">
        <v>106</v>
      </c>
    </row>
    <row r="237" spans="3:65" s="10" customFormat="1" ht="21.75" customHeight="1" x14ac:dyDescent="0.2">
      <c r="C237" s="91" t="s">
        <v>306</v>
      </c>
      <c r="D237" s="91" t="s">
        <v>108</v>
      </c>
      <c r="E237" s="92" t="s">
        <v>347</v>
      </c>
      <c r="F237" s="93" t="s">
        <v>348</v>
      </c>
      <c r="G237" s="94" t="s">
        <v>325</v>
      </c>
      <c r="H237" s="95">
        <v>12</v>
      </c>
      <c r="I237" s="20"/>
      <c r="J237" s="96">
        <f>ROUND(I237*H237,2)</f>
        <v>0</v>
      </c>
      <c r="K237" s="135"/>
      <c r="M237" s="98" t="s">
        <v>3</v>
      </c>
      <c r="N237" s="99" t="s">
        <v>54</v>
      </c>
      <c r="P237" s="100">
        <f>O237*H237</f>
        <v>0</v>
      </c>
      <c r="Q237" s="100">
        <v>8.4000000000000003E-4</v>
      </c>
      <c r="R237" s="100">
        <f>Q237*H237</f>
        <v>1.008E-2</v>
      </c>
      <c r="S237" s="100">
        <v>0</v>
      </c>
      <c r="T237" s="101">
        <f>S237*H237</f>
        <v>0</v>
      </c>
      <c r="AR237" s="102" t="s">
        <v>112</v>
      </c>
      <c r="AT237" s="102" t="s">
        <v>108</v>
      </c>
      <c r="AU237" s="102" t="s">
        <v>104</v>
      </c>
      <c r="AY237" s="1" t="s">
        <v>106</v>
      </c>
      <c r="BE237" s="103">
        <f>IF(N237="základní",J237,0)</f>
        <v>0</v>
      </c>
      <c r="BF237" s="103">
        <f>IF(N237="snížená",J237,0)</f>
        <v>0</v>
      </c>
      <c r="BG237" s="103">
        <f>IF(N237="zákl. přenesená",J237,0)</f>
        <v>0</v>
      </c>
      <c r="BH237" s="103">
        <f>IF(N237="sníž. přenesená",J237,0)</f>
        <v>0</v>
      </c>
      <c r="BI237" s="103">
        <f>IF(N237="nulová",J237,0)</f>
        <v>0</v>
      </c>
      <c r="BJ237" s="1" t="s">
        <v>104</v>
      </c>
      <c r="BK237" s="103">
        <f>ROUND(I237*H237,2)</f>
        <v>0</v>
      </c>
      <c r="BL237" s="1" t="s">
        <v>112</v>
      </c>
      <c r="BM237" s="102" t="s">
        <v>349</v>
      </c>
    </row>
    <row r="238" spans="3:65" s="104" customFormat="1" ht="11.25" x14ac:dyDescent="0.2">
      <c r="D238" s="105" t="s">
        <v>119</v>
      </c>
      <c r="E238" s="106" t="s">
        <v>3</v>
      </c>
      <c r="F238" s="107" t="s">
        <v>350</v>
      </c>
      <c r="H238" s="108">
        <v>12</v>
      </c>
      <c r="M238" s="110"/>
      <c r="T238" s="111"/>
      <c r="AT238" s="106" t="s">
        <v>119</v>
      </c>
      <c r="AU238" s="106" t="s">
        <v>104</v>
      </c>
      <c r="AV238" s="104" t="s">
        <v>5</v>
      </c>
      <c r="AW238" s="104" t="s">
        <v>121</v>
      </c>
      <c r="AX238" s="104" t="s">
        <v>104</v>
      </c>
      <c r="AY238" s="106" t="s">
        <v>106</v>
      </c>
    </row>
    <row r="239" spans="3:65" s="10" customFormat="1" ht="16.5" customHeight="1" x14ac:dyDescent="0.2">
      <c r="C239" s="91" t="s">
        <v>311</v>
      </c>
      <c r="D239" s="91" t="s">
        <v>108</v>
      </c>
      <c r="E239" s="92" t="s">
        <v>352</v>
      </c>
      <c r="F239" s="93" t="s">
        <v>353</v>
      </c>
      <c r="G239" s="94" t="s">
        <v>114</v>
      </c>
      <c r="H239" s="95">
        <v>2</v>
      </c>
      <c r="I239" s="20"/>
      <c r="J239" s="96">
        <f>ROUND(I239*H239,2)</f>
        <v>0</v>
      </c>
      <c r="K239" s="135"/>
      <c r="M239" s="98" t="s">
        <v>3</v>
      </c>
      <c r="N239" s="99" t="s">
        <v>54</v>
      </c>
      <c r="P239" s="100">
        <f>O239*H239</f>
        <v>0</v>
      </c>
      <c r="Q239" s="100">
        <v>8.5419999999999996E-2</v>
      </c>
      <c r="R239" s="100">
        <f>Q239*H239</f>
        <v>0.17083999999999999</v>
      </c>
      <c r="S239" s="100">
        <v>0</v>
      </c>
      <c r="T239" s="101">
        <f>S239*H239</f>
        <v>0</v>
      </c>
      <c r="AR239" s="102" t="s">
        <v>112</v>
      </c>
      <c r="AT239" s="102" t="s">
        <v>108</v>
      </c>
      <c r="AU239" s="102" t="s">
        <v>104</v>
      </c>
      <c r="AY239" s="1" t="s">
        <v>106</v>
      </c>
      <c r="BE239" s="103">
        <f>IF(N239="základní",J239,0)</f>
        <v>0</v>
      </c>
      <c r="BF239" s="103">
        <f>IF(N239="snížená",J239,0)</f>
        <v>0</v>
      </c>
      <c r="BG239" s="103">
        <f>IF(N239="zákl. přenesená",J239,0)</f>
        <v>0</v>
      </c>
      <c r="BH239" s="103">
        <f>IF(N239="sníž. přenesená",J239,0)</f>
        <v>0</v>
      </c>
      <c r="BI239" s="103">
        <f>IF(N239="nulová",J239,0)</f>
        <v>0</v>
      </c>
      <c r="BJ239" s="1" t="s">
        <v>104</v>
      </c>
      <c r="BK239" s="103">
        <f>ROUND(I239*H239,2)</f>
        <v>0</v>
      </c>
      <c r="BL239" s="1" t="s">
        <v>112</v>
      </c>
      <c r="BM239" s="102" t="s">
        <v>354</v>
      </c>
    </row>
    <row r="240" spans="3:65" s="10" customFormat="1" ht="21.75" customHeight="1" x14ac:dyDescent="0.2">
      <c r="C240" s="91" t="s">
        <v>316</v>
      </c>
      <c r="D240" s="91" t="s">
        <v>108</v>
      </c>
      <c r="E240" s="92" t="s">
        <v>356</v>
      </c>
      <c r="F240" s="93" t="s">
        <v>357</v>
      </c>
      <c r="G240" s="94" t="s">
        <v>114</v>
      </c>
      <c r="H240" s="95">
        <v>16</v>
      </c>
      <c r="I240" s="20"/>
      <c r="J240" s="96">
        <f>ROUND(I240*H240,2)</f>
        <v>0</v>
      </c>
      <c r="K240" s="135"/>
      <c r="M240" s="98" t="s">
        <v>3</v>
      </c>
      <c r="N240" s="99" t="s">
        <v>54</v>
      </c>
      <c r="P240" s="100">
        <f>O240*H240</f>
        <v>0</v>
      </c>
      <c r="Q240" s="100">
        <v>4.0000000000000003E-5</v>
      </c>
      <c r="R240" s="100">
        <f>Q240*H240</f>
        <v>6.4000000000000005E-4</v>
      </c>
      <c r="S240" s="100">
        <v>0</v>
      </c>
      <c r="T240" s="101">
        <f>S240*H240</f>
        <v>0</v>
      </c>
      <c r="AR240" s="102" t="s">
        <v>112</v>
      </c>
      <c r="AT240" s="102" t="s">
        <v>108</v>
      </c>
      <c r="AU240" s="102" t="s">
        <v>104</v>
      </c>
      <c r="AY240" s="1" t="s">
        <v>106</v>
      </c>
      <c r="BE240" s="103">
        <f>IF(N240="základní",J240,0)</f>
        <v>0</v>
      </c>
      <c r="BF240" s="103">
        <f>IF(N240="snížená",J240,0)</f>
        <v>0</v>
      </c>
      <c r="BG240" s="103">
        <f>IF(N240="zákl. přenesená",J240,0)</f>
        <v>0</v>
      </c>
      <c r="BH240" s="103">
        <f>IF(N240="sníž. přenesená",J240,0)</f>
        <v>0</v>
      </c>
      <c r="BI240" s="103">
        <f>IF(N240="nulová",J240,0)</f>
        <v>0</v>
      </c>
      <c r="BJ240" s="1" t="s">
        <v>104</v>
      </c>
      <c r="BK240" s="103">
        <f>ROUND(I240*H240,2)</f>
        <v>0</v>
      </c>
      <c r="BL240" s="1" t="s">
        <v>112</v>
      </c>
      <c r="BM240" s="102" t="s">
        <v>358</v>
      </c>
    </row>
    <row r="241" spans="3:65" s="10" customFormat="1" ht="19.5" x14ac:dyDescent="0.2">
      <c r="D241" s="105" t="s">
        <v>160</v>
      </c>
      <c r="F241" s="129" t="s">
        <v>359</v>
      </c>
      <c r="M241" s="130"/>
      <c r="T241" s="131"/>
      <c r="AT241" s="1" t="s">
        <v>160</v>
      </c>
      <c r="AU241" s="1" t="s">
        <v>104</v>
      </c>
    </row>
    <row r="242" spans="3:65" s="104" customFormat="1" ht="11.25" x14ac:dyDescent="0.2">
      <c r="D242" s="105" t="s">
        <v>119</v>
      </c>
      <c r="E242" s="106" t="s">
        <v>3</v>
      </c>
      <c r="F242" s="107" t="s">
        <v>360</v>
      </c>
      <c r="H242" s="108">
        <v>16</v>
      </c>
      <c r="M242" s="110"/>
      <c r="T242" s="111"/>
      <c r="AT242" s="106" t="s">
        <v>119</v>
      </c>
      <c r="AU242" s="106" t="s">
        <v>104</v>
      </c>
      <c r="AV242" s="104" t="s">
        <v>5</v>
      </c>
      <c r="AW242" s="104" t="s">
        <v>121</v>
      </c>
      <c r="AX242" s="104" t="s">
        <v>104</v>
      </c>
      <c r="AY242" s="106" t="s">
        <v>106</v>
      </c>
    </row>
    <row r="243" spans="3:65" s="10" customFormat="1" ht="21.75" customHeight="1" x14ac:dyDescent="0.2">
      <c r="C243" s="91" t="s">
        <v>322</v>
      </c>
      <c r="D243" s="91" t="s">
        <v>108</v>
      </c>
      <c r="E243" s="92" t="s">
        <v>362</v>
      </c>
      <c r="F243" s="93" t="s">
        <v>363</v>
      </c>
      <c r="G243" s="94" t="s">
        <v>114</v>
      </c>
      <c r="H243" s="95">
        <v>16</v>
      </c>
      <c r="I243" s="20"/>
      <c r="J243" s="96">
        <f>ROUND(I243*H243,2)</f>
        <v>0</v>
      </c>
      <c r="K243" s="135"/>
      <c r="M243" s="98" t="s">
        <v>3</v>
      </c>
      <c r="N243" s="99" t="s">
        <v>54</v>
      </c>
      <c r="P243" s="100">
        <f>O243*H243</f>
        <v>0</v>
      </c>
      <c r="Q243" s="100">
        <v>2.7E-4</v>
      </c>
      <c r="R243" s="100">
        <f>Q243*H243</f>
        <v>4.3200000000000001E-3</v>
      </c>
      <c r="S243" s="100">
        <v>0</v>
      </c>
      <c r="T243" s="101">
        <f>S243*H243</f>
        <v>0</v>
      </c>
      <c r="AR243" s="102" t="s">
        <v>112</v>
      </c>
      <c r="AT243" s="102" t="s">
        <v>108</v>
      </c>
      <c r="AU243" s="102" t="s">
        <v>104</v>
      </c>
      <c r="AY243" s="1" t="s">
        <v>106</v>
      </c>
      <c r="BE243" s="103">
        <f>IF(N243="základní",J243,0)</f>
        <v>0</v>
      </c>
      <c r="BF243" s="103">
        <f>IF(N243="snížená",J243,0)</f>
        <v>0</v>
      </c>
      <c r="BG243" s="103">
        <f>IF(N243="zákl. přenesená",J243,0)</f>
        <v>0</v>
      </c>
      <c r="BH243" s="103">
        <f>IF(N243="sníž. přenesená",J243,0)</f>
        <v>0</v>
      </c>
      <c r="BI243" s="103">
        <f>IF(N243="nulová",J243,0)</f>
        <v>0</v>
      </c>
      <c r="BJ243" s="1" t="s">
        <v>104</v>
      </c>
      <c r="BK243" s="103">
        <f>ROUND(I243*H243,2)</f>
        <v>0</v>
      </c>
      <c r="BL243" s="1" t="s">
        <v>112</v>
      </c>
      <c r="BM243" s="102" t="s">
        <v>364</v>
      </c>
    </row>
    <row r="244" spans="3:65" s="10" customFormat="1" ht="19.5" x14ac:dyDescent="0.2">
      <c r="D244" s="105" t="s">
        <v>160</v>
      </c>
      <c r="F244" s="129" t="s">
        <v>359</v>
      </c>
      <c r="M244" s="130"/>
      <c r="T244" s="131"/>
      <c r="AT244" s="1" t="s">
        <v>160</v>
      </c>
      <c r="AU244" s="1" t="s">
        <v>104</v>
      </c>
    </row>
    <row r="245" spans="3:65" s="10" customFormat="1" ht="16.5" customHeight="1" x14ac:dyDescent="0.2">
      <c r="C245" s="119" t="s">
        <v>328</v>
      </c>
      <c r="D245" s="119" t="s">
        <v>180</v>
      </c>
      <c r="E245" s="120" t="s">
        <v>366</v>
      </c>
      <c r="F245" s="121" t="s">
        <v>367</v>
      </c>
      <c r="G245" s="122" t="s">
        <v>114</v>
      </c>
      <c r="H245" s="123">
        <v>16</v>
      </c>
      <c r="I245" s="21"/>
      <c r="J245" s="124">
        <f>ROUND(I245*H245,2)</f>
        <v>0</v>
      </c>
      <c r="K245" s="136"/>
      <c r="L245" s="137"/>
      <c r="M245" s="127" t="s">
        <v>3</v>
      </c>
      <c r="N245" s="128" t="s">
        <v>54</v>
      </c>
      <c r="P245" s="100">
        <f>O245*H245</f>
        <v>0</v>
      </c>
      <c r="Q245" s="100">
        <v>4.0000000000000003E-5</v>
      </c>
      <c r="R245" s="100">
        <f>Q245*H245</f>
        <v>6.4000000000000005E-4</v>
      </c>
      <c r="S245" s="100">
        <v>0</v>
      </c>
      <c r="T245" s="101">
        <f>S245*H245</f>
        <v>0</v>
      </c>
      <c r="AR245" s="102" t="s">
        <v>138</v>
      </c>
      <c r="AT245" s="102" t="s">
        <v>180</v>
      </c>
      <c r="AU245" s="102" t="s">
        <v>104</v>
      </c>
      <c r="AY245" s="1" t="s">
        <v>106</v>
      </c>
      <c r="BE245" s="103">
        <f>IF(N245="základní",J245,0)</f>
        <v>0</v>
      </c>
      <c r="BF245" s="103">
        <f>IF(N245="snížená",J245,0)</f>
        <v>0</v>
      </c>
      <c r="BG245" s="103">
        <f>IF(N245="zákl. přenesená",J245,0)</f>
        <v>0</v>
      </c>
      <c r="BH245" s="103">
        <f>IF(N245="sníž. přenesená",J245,0)</f>
        <v>0</v>
      </c>
      <c r="BI245" s="103">
        <f>IF(N245="nulová",J245,0)</f>
        <v>0</v>
      </c>
      <c r="BJ245" s="1" t="s">
        <v>104</v>
      </c>
      <c r="BK245" s="103">
        <f>ROUND(I245*H245,2)</f>
        <v>0</v>
      </c>
      <c r="BL245" s="1" t="s">
        <v>112</v>
      </c>
      <c r="BM245" s="102" t="s">
        <v>368</v>
      </c>
    </row>
    <row r="246" spans="3:65" s="10" customFormat="1" ht="21.75" customHeight="1" x14ac:dyDescent="0.2">
      <c r="C246" s="91" t="s">
        <v>334</v>
      </c>
      <c r="D246" s="91" t="s">
        <v>108</v>
      </c>
      <c r="E246" s="92" t="s">
        <v>370</v>
      </c>
      <c r="F246" s="93" t="s">
        <v>371</v>
      </c>
      <c r="G246" s="94" t="s">
        <v>111</v>
      </c>
      <c r="H246" s="95">
        <v>0.371</v>
      </c>
      <c r="I246" s="20"/>
      <c r="J246" s="96">
        <f>ROUND(I246*H246,2)</f>
        <v>0</v>
      </c>
      <c r="K246" s="135"/>
      <c r="M246" s="98" t="s">
        <v>3</v>
      </c>
      <c r="N246" s="99" t="s">
        <v>54</v>
      </c>
      <c r="P246" s="100">
        <f>O246*H246</f>
        <v>0</v>
      </c>
      <c r="Q246" s="100">
        <v>2.6450000000000001E-2</v>
      </c>
      <c r="R246" s="100">
        <f>Q246*H246</f>
        <v>9.8129500000000008E-3</v>
      </c>
      <c r="S246" s="100">
        <v>0</v>
      </c>
      <c r="T246" s="101">
        <f>S246*H246</f>
        <v>0</v>
      </c>
      <c r="AR246" s="102" t="s">
        <v>112</v>
      </c>
      <c r="AT246" s="102" t="s">
        <v>108</v>
      </c>
      <c r="AU246" s="102" t="s">
        <v>104</v>
      </c>
      <c r="AY246" s="1" t="s">
        <v>106</v>
      </c>
      <c r="BE246" s="103">
        <f>IF(N246="základní",J246,0)</f>
        <v>0</v>
      </c>
      <c r="BF246" s="103">
        <f>IF(N246="snížená",J246,0)</f>
        <v>0</v>
      </c>
      <c r="BG246" s="103">
        <f>IF(N246="zákl. přenesená",J246,0)</f>
        <v>0</v>
      </c>
      <c r="BH246" s="103">
        <f>IF(N246="sníž. přenesená",J246,0)</f>
        <v>0</v>
      </c>
      <c r="BI246" s="103">
        <f>IF(N246="nulová",J246,0)</f>
        <v>0</v>
      </c>
      <c r="BJ246" s="1" t="s">
        <v>104</v>
      </c>
      <c r="BK246" s="103">
        <f>ROUND(I246*H246,2)</f>
        <v>0</v>
      </c>
      <c r="BL246" s="1" t="s">
        <v>112</v>
      </c>
      <c r="BM246" s="102" t="s">
        <v>372</v>
      </c>
    </row>
    <row r="247" spans="3:65" s="10" customFormat="1" ht="19.5" x14ac:dyDescent="0.2">
      <c r="D247" s="105" t="s">
        <v>160</v>
      </c>
      <c r="F247" s="129" t="s">
        <v>373</v>
      </c>
      <c r="M247" s="130"/>
      <c r="T247" s="131"/>
      <c r="AT247" s="1" t="s">
        <v>160</v>
      </c>
      <c r="AU247" s="1" t="s">
        <v>104</v>
      </c>
    </row>
    <row r="248" spans="3:65" s="104" customFormat="1" ht="11.25" x14ac:dyDescent="0.2">
      <c r="D248" s="105" t="s">
        <v>119</v>
      </c>
      <c r="E248" s="106" t="s">
        <v>3</v>
      </c>
      <c r="F248" s="107" t="s">
        <v>374</v>
      </c>
      <c r="H248" s="108">
        <v>0.371</v>
      </c>
      <c r="M248" s="110"/>
      <c r="T248" s="111"/>
      <c r="AT248" s="106" t="s">
        <v>119</v>
      </c>
      <c r="AU248" s="106" t="s">
        <v>104</v>
      </c>
      <c r="AV248" s="104" t="s">
        <v>5</v>
      </c>
      <c r="AW248" s="104" t="s">
        <v>121</v>
      </c>
      <c r="AX248" s="104" t="s">
        <v>104</v>
      </c>
      <c r="AY248" s="106" t="s">
        <v>106</v>
      </c>
    </row>
    <row r="249" spans="3:65" s="10" customFormat="1" ht="21.75" customHeight="1" x14ac:dyDescent="0.2">
      <c r="C249" s="91" t="s">
        <v>340</v>
      </c>
      <c r="D249" s="91" t="s">
        <v>108</v>
      </c>
      <c r="E249" s="92" t="s">
        <v>376</v>
      </c>
      <c r="F249" s="93" t="s">
        <v>377</v>
      </c>
      <c r="G249" s="94" t="s">
        <v>125</v>
      </c>
      <c r="H249" s="95">
        <v>2.4420000000000002</v>
      </c>
      <c r="I249" s="20"/>
      <c r="J249" s="96">
        <f>ROUND(I249*H249,2)</f>
        <v>0</v>
      </c>
      <c r="K249" s="135"/>
      <c r="M249" s="98" t="s">
        <v>3</v>
      </c>
      <c r="N249" s="99" t="s">
        <v>54</v>
      </c>
      <c r="P249" s="100">
        <f>O249*H249</f>
        <v>0</v>
      </c>
      <c r="Q249" s="100">
        <v>0</v>
      </c>
      <c r="R249" s="100">
        <f>Q249*H249</f>
        <v>0</v>
      </c>
      <c r="S249" s="100">
        <v>1.9</v>
      </c>
      <c r="T249" s="101">
        <f>S249*H249</f>
        <v>4.6398000000000001</v>
      </c>
      <c r="AR249" s="102" t="s">
        <v>112</v>
      </c>
      <c r="AT249" s="102" t="s">
        <v>108</v>
      </c>
      <c r="AU249" s="102" t="s">
        <v>104</v>
      </c>
      <c r="AY249" s="1" t="s">
        <v>106</v>
      </c>
      <c r="BE249" s="103">
        <f>IF(N249="základní",J249,0)</f>
        <v>0</v>
      </c>
      <c r="BF249" s="103">
        <f>IF(N249="snížená",J249,0)</f>
        <v>0</v>
      </c>
      <c r="BG249" s="103">
        <f>IF(N249="zákl. přenesená",J249,0)</f>
        <v>0</v>
      </c>
      <c r="BH249" s="103">
        <f>IF(N249="sníž. přenesená",J249,0)</f>
        <v>0</v>
      </c>
      <c r="BI249" s="103">
        <f>IF(N249="nulová",J249,0)</f>
        <v>0</v>
      </c>
      <c r="BJ249" s="1" t="s">
        <v>104</v>
      </c>
      <c r="BK249" s="103">
        <f>ROUND(I249*H249,2)</f>
        <v>0</v>
      </c>
      <c r="BL249" s="1" t="s">
        <v>112</v>
      </c>
      <c r="BM249" s="102" t="s">
        <v>378</v>
      </c>
    </row>
    <row r="250" spans="3:65" s="104" customFormat="1" ht="11.25" x14ac:dyDescent="0.2">
      <c r="D250" s="105" t="s">
        <v>119</v>
      </c>
      <c r="E250" s="106" t="s">
        <v>33</v>
      </c>
      <c r="F250" s="107" t="s">
        <v>591</v>
      </c>
      <c r="H250" s="108">
        <v>2.4420000000000002</v>
      </c>
      <c r="M250" s="110"/>
      <c r="T250" s="111"/>
      <c r="AT250" s="106" t="s">
        <v>119</v>
      </c>
      <c r="AU250" s="106" t="s">
        <v>104</v>
      </c>
      <c r="AV250" s="104" t="s">
        <v>5</v>
      </c>
      <c r="AW250" s="104" t="s">
        <v>121</v>
      </c>
      <c r="AX250" s="104" t="s">
        <v>104</v>
      </c>
      <c r="AY250" s="106" t="s">
        <v>106</v>
      </c>
    </row>
    <row r="251" spans="3:65" s="10" customFormat="1" ht="16.5" customHeight="1" x14ac:dyDescent="0.2">
      <c r="C251" s="91" t="s">
        <v>346</v>
      </c>
      <c r="D251" s="91" t="s">
        <v>108</v>
      </c>
      <c r="E251" s="92" t="s">
        <v>381</v>
      </c>
      <c r="F251" s="93" t="s">
        <v>382</v>
      </c>
      <c r="G251" s="94" t="s">
        <v>125</v>
      </c>
      <c r="H251" s="95">
        <v>2.641</v>
      </c>
      <c r="I251" s="20"/>
      <c r="J251" s="96">
        <f>ROUND(I251*H251,2)</f>
        <v>0</v>
      </c>
      <c r="K251" s="135"/>
      <c r="M251" s="98" t="s">
        <v>3</v>
      </c>
      <c r="N251" s="99" t="s">
        <v>54</v>
      </c>
      <c r="P251" s="100">
        <f>O251*H251</f>
        <v>0</v>
      </c>
      <c r="Q251" s="100">
        <v>0.12171</v>
      </c>
      <c r="R251" s="100">
        <f>Q251*H251</f>
        <v>0.32143611</v>
      </c>
      <c r="S251" s="100">
        <v>2.4</v>
      </c>
      <c r="T251" s="101">
        <f>S251*H251</f>
        <v>6.3384</v>
      </c>
      <c r="AR251" s="102" t="s">
        <v>112</v>
      </c>
      <c r="AT251" s="102" t="s">
        <v>108</v>
      </c>
      <c r="AU251" s="102" t="s">
        <v>104</v>
      </c>
      <c r="AY251" s="1" t="s">
        <v>106</v>
      </c>
      <c r="BE251" s="103">
        <f>IF(N251="základní",J251,0)</f>
        <v>0</v>
      </c>
      <c r="BF251" s="103">
        <f>IF(N251="snížená",J251,0)</f>
        <v>0</v>
      </c>
      <c r="BG251" s="103">
        <f>IF(N251="zákl. přenesená",J251,0)</f>
        <v>0</v>
      </c>
      <c r="BH251" s="103">
        <f>IF(N251="sníž. přenesená",J251,0)</f>
        <v>0</v>
      </c>
      <c r="BI251" s="103">
        <f>IF(N251="nulová",J251,0)</f>
        <v>0</v>
      </c>
      <c r="BJ251" s="1" t="s">
        <v>104</v>
      </c>
      <c r="BK251" s="103">
        <f>ROUND(I251*H251,2)</f>
        <v>0</v>
      </c>
      <c r="BL251" s="1" t="s">
        <v>112</v>
      </c>
      <c r="BM251" s="102" t="s">
        <v>383</v>
      </c>
    </row>
    <row r="252" spans="3:65" s="10" customFormat="1" ht="19.5" x14ac:dyDescent="0.2">
      <c r="D252" s="105" t="s">
        <v>160</v>
      </c>
      <c r="F252" s="129" t="s">
        <v>384</v>
      </c>
      <c r="M252" s="130"/>
      <c r="T252" s="131"/>
      <c r="AT252" s="1" t="s">
        <v>160</v>
      </c>
      <c r="AU252" s="1" t="s">
        <v>104</v>
      </c>
    </row>
    <row r="253" spans="3:65" s="104" customFormat="1" ht="11.25" x14ac:dyDescent="0.2">
      <c r="D253" s="105" t="s">
        <v>119</v>
      </c>
      <c r="E253" s="106" t="s">
        <v>26</v>
      </c>
      <c r="F253" s="107" t="s">
        <v>592</v>
      </c>
      <c r="H253" s="108">
        <v>2.641</v>
      </c>
      <c r="M253" s="110"/>
      <c r="T253" s="111"/>
      <c r="AT253" s="106" t="s">
        <v>119</v>
      </c>
      <c r="AU253" s="106" t="s">
        <v>104</v>
      </c>
      <c r="AV253" s="104" t="s">
        <v>5</v>
      </c>
      <c r="AW253" s="104" t="s">
        <v>121</v>
      </c>
      <c r="AX253" s="104" t="s">
        <v>104</v>
      </c>
      <c r="AY253" s="106" t="s">
        <v>106</v>
      </c>
    </row>
    <row r="254" spans="3:65" s="10" customFormat="1" ht="21.75" customHeight="1" x14ac:dyDescent="0.2">
      <c r="C254" s="91" t="s">
        <v>351</v>
      </c>
      <c r="D254" s="91" t="s">
        <v>108</v>
      </c>
      <c r="E254" s="92" t="s">
        <v>387</v>
      </c>
      <c r="F254" s="93" t="s">
        <v>388</v>
      </c>
      <c r="G254" s="94" t="s">
        <v>203</v>
      </c>
      <c r="H254" s="95">
        <v>720</v>
      </c>
      <c r="I254" s="20"/>
      <c r="J254" s="96">
        <f>ROUND(I254*H254,2)</f>
        <v>0</v>
      </c>
      <c r="K254" s="135"/>
      <c r="M254" s="98" t="s">
        <v>3</v>
      </c>
      <c r="N254" s="99" t="s">
        <v>54</v>
      </c>
      <c r="P254" s="100">
        <f>O254*H254</f>
        <v>0</v>
      </c>
      <c r="Q254" s="100">
        <v>0</v>
      </c>
      <c r="R254" s="100">
        <f>Q254*H254</f>
        <v>0</v>
      </c>
      <c r="S254" s="100">
        <v>1E-3</v>
      </c>
      <c r="T254" s="101">
        <f>S254*H254</f>
        <v>0.72</v>
      </c>
      <c r="AR254" s="102" t="s">
        <v>112</v>
      </c>
      <c r="AT254" s="102" t="s">
        <v>108</v>
      </c>
      <c r="AU254" s="102" t="s">
        <v>104</v>
      </c>
      <c r="AY254" s="1" t="s">
        <v>106</v>
      </c>
      <c r="BE254" s="103">
        <f>IF(N254="základní",J254,0)</f>
        <v>0</v>
      </c>
      <c r="BF254" s="103">
        <f>IF(N254="snížená",J254,0)</f>
        <v>0</v>
      </c>
      <c r="BG254" s="103">
        <f>IF(N254="zákl. přenesená",J254,0)</f>
        <v>0</v>
      </c>
      <c r="BH254" s="103">
        <f>IF(N254="sníž. přenesená",J254,0)</f>
        <v>0</v>
      </c>
      <c r="BI254" s="103">
        <f>IF(N254="nulová",J254,0)</f>
        <v>0</v>
      </c>
      <c r="BJ254" s="1" t="s">
        <v>104</v>
      </c>
      <c r="BK254" s="103">
        <f>ROUND(I254*H254,2)</f>
        <v>0</v>
      </c>
      <c r="BL254" s="1" t="s">
        <v>112</v>
      </c>
      <c r="BM254" s="102" t="s">
        <v>389</v>
      </c>
    </row>
    <row r="255" spans="3:65" s="104" customFormat="1" ht="11.25" x14ac:dyDescent="0.2">
      <c r="D255" s="105" t="s">
        <v>119</v>
      </c>
      <c r="E255" s="106" t="s">
        <v>30</v>
      </c>
      <c r="F255" s="107" t="s">
        <v>390</v>
      </c>
      <c r="H255" s="108">
        <v>720</v>
      </c>
      <c r="M255" s="110"/>
      <c r="T255" s="111"/>
      <c r="AT255" s="106" t="s">
        <v>119</v>
      </c>
      <c r="AU255" s="106" t="s">
        <v>104</v>
      </c>
      <c r="AV255" s="104" t="s">
        <v>5</v>
      </c>
      <c r="AW255" s="104" t="s">
        <v>121</v>
      </c>
      <c r="AX255" s="104" t="s">
        <v>104</v>
      </c>
      <c r="AY255" s="106" t="s">
        <v>106</v>
      </c>
    </row>
    <row r="256" spans="3:65" s="10" customFormat="1" ht="16.5" customHeight="1" x14ac:dyDescent="0.2">
      <c r="C256" s="91" t="s">
        <v>355</v>
      </c>
      <c r="D256" s="91" t="s">
        <v>108</v>
      </c>
      <c r="E256" s="92" t="s">
        <v>392</v>
      </c>
      <c r="F256" s="93" t="s">
        <v>393</v>
      </c>
      <c r="G256" s="94" t="s">
        <v>165</v>
      </c>
      <c r="H256" s="95">
        <v>12.939</v>
      </c>
      <c r="I256" s="20"/>
      <c r="J256" s="96">
        <f>ROUND(I256*H256,2)</f>
        <v>0</v>
      </c>
      <c r="K256" s="135"/>
      <c r="M256" s="98" t="s">
        <v>3</v>
      </c>
      <c r="N256" s="99" t="s">
        <v>54</v>
      </c>
      <c r="P256" s="100">
        <f>O256*H256</f>
        <v>0</v>
      </c>
      <c r="Q256" s="100">
        <v>0</v>
      </c>
      <c r="R256" s="100">
        <f>Q256*H256</f>
        <v>0</v>
      </c>
      <c r="S256" s="100">
        <v>0</v>
      </c>
      <c r="T256" s="101">
        <f>S256*H256</f>
        <v>0</v>
      </c>
      <c r="AR256" s="102" t="s">
        <v>112</v>
      </c>
      <c r="AT256" s="102" t="s">
        <v>108</v>
      </c>
      <c r="AU256" s="102" t="s">
        <v>104</v>
      </c>
      <c r="AY256" s="1" t="s">
        <v>106</v>
      </c>
      <c r="BE256" s="103">
        <f>IF(N256="základní",J256,0)</f>
        <v>0</v>
      </c>
      <c r="BF256" s="103">
        <f>IF(N256="snížená",J256,0)</f>
        <v>0</v>
      </c>
      <c r="BG256" s="103">
        <f>IF(N256="zákl. přenesená",J256,0)</f>
        <v>0</v>
      </c>
      <c r="BH256" s="103">
        <f>IF(N256="sníž. přenesená",J256,0)</f>
        <v>0</v>
      </c>
      <c r="BI256" s="103">
        <f>IF(N256="nulová",J256,0)</f>
        <v>0</v>
      </c>
      <c r="BJ256" s="1" t="s">
        <v>104</v>
      </c>
      <c r="BK256" s="103">
        <f>ROUND(I256*H256,2)</f>
        <v>0</v>
      </c>
      <c r="BL256" s="1" t="s">
        <v>112</v>
      </c>
      <c r="BM256" s="102" t="s">
        <v>394</v>
      </c>
    </row>
    <row r="257" spans="3:65" s="104" customFormat="1" ht="11.25" x14ac:dyDescent="0.2">
      <c r="D257" s="105" t="s">
        <v>119</v>
      </c>
      <c r="E257" s="106" t="s">
        <v>22</v>
      </c>
      <c r="F257" s="107" t="s">
        <v>395</v>
      </c>
      <c r="H257" s="108">
        <v>12.939</v>
      </c>
      <c r="M257" s="110"/>
      <c r="T257" s="111"/>
      <c r="AT257" s="106" t="s">
        <v>119</v>
      </c>
      <c r="AU257" s="106" t="s">
        <v>104</v>
      </c>
      <c r="AV257" s="104" t="s">
        <v>5</v>
      </c>
      <c r="AW257" s="104" t="s">
        <v>121</v>
      </c>
      <c r="AX257" s="104" t="s">
        <v>104</v>
      </c>
      <c r="AY257" s="106" t="s">
        <v>106</v>
      </c>
    </row>
    <row r="258" spans="3:65" s="10" customFormat="1" ht="21.75" customHeight="1" x14ac:dyDescent="0.2">
      <c r="C258" s="91" t="s">
        <v>361</v>
      </c>
      <c r="D258" s="91" t="s">
        <v>108</v>
      </c>
      <c r="E258" s="92" t="s">
        <v>397</v>
      </c>
      <c r="F258" s="93" t="s">
        <v>398</v>
      </c>
      <c r="G258" s="94" t="s">
        <v>165</v>
      </c>
      <c r="H258" s="95">
        <v>12.939</v>
      </c>
      <c r="I258" s="20"/>
      <c r="J258" s="96">
        <f>ROUND(I258*H258,2)</f>
        <v>0</v>
      </c>
      <c r="K258" s="135"/>
      <c r="M258" s="98" t="s">
        <v>3</v>
      </c>
      <c r="N258" s="99" t="s">
        <v>54</v>
      </c>
      <c r="P258" s="100">
        <f>O258*H258</f>
        <v>0</v>
      </c>
      <c r="Q258" s="100">
        <v>0</v>
      </c>
      <c r="R258" s="100">
        <f>Q258*H258</f>
        <v>0</v>
      </c>
      <c r="S258" s="100">
        <v>0</v>
      </c>
      <c r="T258" s="101">
        <f>S258*H258</f>
        <v>0</v>
      </c>
      <c r="AR258" s="102" t="s">
        <v>112</v>
      </c>
      <c r="AT258" s="102" t="s">
        <v>108</v>
      </c>
      <c r="AU258" s="102" t="s">
        <v>104</v>
      </c>
      <c r="AY258" s="1" t="s">
        <v>106</v>
      </c>
      <c r="BE258" s="103">
        <f>IF(N258="základní",J258,0)</f>
        <v>0</v>
      </c>
      <c r="BF258" s="103">
        <f>IF(N258="snížená",J258,0)</f>
        <v>0</v>
      </c>
      <c r="BG258" s="103">
        <f>IF(N258="zákl. přenesená",J258,0)</f>
        <v>0</v>
      </c>
      <c r="BH258" s="103">
        <f>IF(N258="sníž. přenesená",J258,0)</f>
        <v>0</v>
      </c>
      <c r="BI258" s="103">
        <f>IF(N258="nulová",J258,0)</f>
        <v>0</v>
      </c>
      <c r="BJ258" s="1" t="s">
        <v>104</v>
      </c>
      <c r="BK258" s="103">
        <f>ROUND(I258*H258,2)</f>
        <v>0</v>
      </c>
      <c r="BL258" s="1" t="s">
        <v>112</v>
      </c>
      <c r="BM258" s="102" t="s">
        <v>399</v>
      </c>
    </row>
    <row r="259" spans="3:65" s="10" customFormat="1" ht="19.5" x14ac:dyDescent="0.2">
      <c r="D259" s="105" t="s">
        <v>160</v>
      </c>
      <c r="F259" s="129" t="s">
        <v>400</v>
      </c>
      <c r="M259" s="130"/>
      <c r="T259" s="131"/>
      <c r="AT259" s="1" t="s">
        <v>160</v>
      </c>
      <c r="AU259" s="1" t="s">
        <v>104</v>
      </c>
    </row>
    <row r="260" spans="3:65" s="104" customFormat="1" ht="11.25" x14ac:dyDescent="0.2">
      <c r="D260" s="105" t="s">
        <v>119</v>
      </c>
      <c r="E260" s="106" t="s">
        <v>3</v>
      </c>
      <c r="F260" s="107" t="s">
        <v>22</v>
      </c>
      <c r="H260" s="108">
        <v>12.939</v>
      </c>
      <c r="M260" s="110"/>
      <c r="T260" s="111"/>
      <c r="AT260" s="106" t="s">
        <v>119</v>
      </c>
      <c r="AU260" s="106" t="s">
        <v>104</v>
      </c>
      <c r="AV260" s="104" t="s">
        <v>5</v>
      </c>
      <c r="AW260" s="104" t="s">
        <v>121</v>
      </c>
      <c r="AX260" s="104" t="s">
        <v>104</v>
      </c>
      <c r="AY260" s="106" t="s">
        <v>106</v>
      </c>
    </row>
    <row r="261" spans="3:65" s="10" customFormat="1" ht="21.75" customHeight="1" x14ac:dyDescent="0.2">
      <c r="C261" s="91" t="s">
        <v>365</v>
      </c>
      <c r="D261" s="91" t="s">
        <v>108</v>
      </c>
      <c r="E261" s="92" t="s">
        <v>402</v>
      </c>
      <c r="F261" s="93" t="s">
        <v>403</v>
      </c>
      <c r="G261" s="94" t="s">
        <v>165</v>
      </c>
      <c r="H261" s="95">
        <v>194.08500000000001</v>
      </c>
      <c r="I261" s="20"/>
      <c r="J261" s="96">
        <f>ROUND(I261*H261,2)</f>
        <v>0</v>
      </c>
      <c r="K261" s="135"/>
      <c r="M261" s="98" t="s">
        <v>3</v>
      </c>
      <c r="N261" s="99" t="s">
        <v>54</v>
      </c>
      <c r="P261" s="100">
        <f>O261*H261</f>
        <v>0</v>
      </c>
      <c r="Q261" s="100">
        <v>0</v>
      </c>
      <c r="R261" s="100">
        <f>Q261*H261</f>
        <v>0</v>
      </c>
      <c r="S261" s="100">
        <v>0</v>
      </c>
      <c r="T261" s="101">
        <f>S261*H261</f>
        <v>0</v>
      </c>
      <c r="AR261" s="102" t="s">
        <v>112</v>
      </c>
      <c r="AT261" s="102" t="s">
        <v>108</v>
      </c>
      <c r="AU261" s="102" t="s">
        <v>104</v>
      </c>
      <c r="AY261" s="1" t="s">
        <v>106</v>
      </c>
      <c r="BE261" s="103">
        <f>IF(N261="základní",J261,0)</f>
        <v>0</v>
      </c>
      <c r="BF261" s="103">
        <f>IF(N261="snížená",J261,0)</f>
        <v>0</v>
      </c>
      <c r="BG261" s="103">
        <f>IF(N261="zákl. přenesená",J261,0)</f>
        <v>0</v>
      </c>
      <c r="BH261" s="103">
        <f>IF(N261="sníž. přenesená",J261,0)</f>
        <v>0</v>
      </c>
      <c r="BI261" s="103">
        <f>IF(N261="nulová",J261,0)</f>
        <v>0</v>
      </c>
      <c r="BJ261" s="1" t="s">
        <v>104</v>
      </c>
      <c r="BK261" s="103">
        <f>ROUND(I261*H261,2)</f>
        <v>0</v>
      </c>
      <c r="BL261" s="1" t="s">
        <v>112</v>
      </c>
      <c r="BM261" s="102" t="s">
        <v>404</v>
      </c>
    </row>
    <row r="262" spans="3:65" s="10" customFormat="1" ht="19.5" x14ac:dyDescent="0.2">
      <c r="D262" s="105" t="s">
        <v>160</v>
      </c>
      <c r="F262" s="129" t="s">
        <v>400</v>
      </c>
      <c r="M262" s="130"/>
      <c r="T262" s="131"/>
      <c r="AT262" s="1" t="s">
        <v>160</v>
      </c>
      <c r="AU262" s="1" t="s">
        <v>104</v>
      </c>
    </row>
    <row r="263" spans="3:65" s="104" customFormat="1" ht="11.25" x14ac:dyDescent="0.2">
      <c r="D263" s="105" t="s">
        <v>119</v>
      </c>
      <c r="E263" s="106" t="s">
        <v>3</v>
      </c>
      <c r="F263" s="107" t="s">
        <v>405</v>
      </c>
      <c r="H263" s="108">
        <v>194.08500000000001</v>
      </c>
      <c r="M263" s="110"/>
      <c r="T263" s="111"/>
      <c r="AT263" s="106" t="s">
        <v>119</v>
      </c>
      <c r="AU263" s="106" t="s">
        <v>104</v>
      </c>
      <c r="AV263" s="104" t="s">
        <v>5</v>
      </c>
      <c r="AW263" s="104" t="s">
        <v>121</v>
      </c>
      <c r="AX263" s="104" t="s">
        <v>104</v>
      </c>
      <c r="AY263" s="106" t="s">
        <v>106</v>
      </c>
    </row>
    <row r="264" spans="3:65" s="10" customFormat="1" ht="21.75" customHeight="1" x14ac:dyDescent="0.2">
      <c r="C264" s="91" t="s">
        <v>369</v>
      </c>
      <c r="D264" s="91" t="s">
        <v>108</v>
      </c>
      <c r="E264" s="92" t="s">
        <v>407</v>
      </c>
      <c r="F264" s="93" t="s">
        <v>408</v>
      </c>
      <c r="G264" s="94" t="s">
        <v>165</v>
      </c>
      <c r="H264" s="95">
        <v>5.617</v>
      </c>
      <c r="I264" s="20"/>
      <c r="J264" s="96">
        <f>ROUND(I264*H264,2)</f>
        <v>0</v>
      </c>
      <c r="K264" s="135"/>
      <c r="M264" s="98" t="s">
        <v>3</v>
      </c>
      <c r="N264" s="99" t="s">
        <v>54</v>
      </c>
      <c r="P264" s="100">
        <f>O264*H264</f>
        <v>0</v>
      </c>
      <c r="Q264" s="100">
        <v>0</v>
      </c>
      <c r="R264" s="100">
        <f>Q264*H264</f>
        <v>0</v>
      </c>
      <c r="S264" s="100">
        <v>0</v>
      </c>
      <c r="T264" s="101">
        <f>S264*H264</f>
        <v>0</v>
      </c>
      <c r="AR264" s="102" t="s">
        <v>112</v>
      </c>
      <c r="AT264" s="102" t="s">
        <v>108</v>
      </c>
      <c r="AU264" s="102" t="s">
        <v>104</v>
      </c>
      <c r="AY264" s="1" t="s">
        <v>106</v>
      </c>
      <c r="BE264" s="103">
        <f>IF(N264="základní",J264,0)</f>
        <v>0</v>
      </c>
      <c r="BF264" s="103">
        <f>IF(N264="snížená",J264,0)</f>
        <v>0</v>
      </c>
      <c r="BG264" s="103">
        <f>IF(N264="zákl. přenesená",J264,0)</f>
        <v>0</v>
      </c>
      <c r="BH264" s="103">
        <f>IF(N264="sníž. přenesená",J264,0)</f>
        <v>0</v>
      </c>
      <c r="BI264" s="103">
        <f>IF(N264="nulová",J264,0)</f>
        <v>0</v>
      </c>
      <c r="BJ264" s="1" t="s">
        <v>104</v>
      </c>
      <c r="BK264" s="103">
        <f>ROUND(I264*H264,2)</f>
        <v>0</v>
      </c>
      <c r="BL264" s="1" t="s">
        <v>112</v>
      </c>
      <c r="BM264" s="102" t="s">
        <v>409</v>
      </c>
    </row>
    <row r="265" spans="3:65" s="10" customFormat="1" ht="19.5" x14ac:dyDescent="0.2">
      <c r="D265" s="105" t="s">
        <v>160</v>
      </c>
      <c r="F265" s="129" t="s">
        <v>410</v>
      </c>
      <c r="M265" s="130"/>
      <c r="T265" s="131"/>
      <c r="AT265" s="1" t="s">
        <v>160</v>
      </c>
      <c r="AU265" s="1" t="s">
        <v>104</v>
      </c>
    </row>
    <row r="266" spans="3:65" s="104" customFormat="1" ht="11.25" x14ac:dyDescent="0.2">
      <c r="D266" s="105" t="s">
        <v>119</v>
      </c>
      <c r="E266" s="106" t="s">
        <v>3</v>
      </c>
      <c r="F266" s="107" t="s">
        <v>411</v>
      </c>
      <c r="H266" s="108">
        <v>5.617</v>
      </c>
      <c r="M266" s="110"/>
      <c r="T266" s="111"/>
      <c r="AT266" s="106" t="s">
        <v>119</v>
      </c>
      <c r="AU266" s="106" t="s">
        <v>104</v>
      </c>
      <c r="AV266" s="104" t="s">
        <v>5</v>
      </c>
      <c r="AW266" s="104" t="s">
        <v>121</v>
      </c>
      <c r="AX266" s="104" t="s">
        <v>104</v>
      </c>
      <c r="AY266" s="106" t="s">
        <v>106</v>
      </c>
    </row>
    <row r="267" spans="3:65" s="10" customFormat="1" ht="33" customHeight="1" x14ac:dyDescent="0.2">
      <c r="C267" s="91" t="s">
        <v>375</v>
      </c>
      <c r="D267" s="91" t="s">
        <v>108</v>
      </c>
      <c r="E267" s="92" t="s">
        <v>413</v>
      </c>
      <c r="F267" s="93" t="s">
        <v>414</v>
      </c>
      <c r="G267" s="94" t="s">
        <v>165</v>
      </c>
      <c r="H267" s="95">
        <v>6.6029999999999998</v>
      </c>
      <c r="I267" s="20"/>
      <c r="J267" s="96">
        <f>ROUND(I267*H267,2)</f>
        <v>0</v>
      </c>
      <c r="K267" s="135"/>
      <c r="M267" s="98" t="s">
        <v>3</v>
      </c>
      <c r="N267" s="99" t="s">
        <v>54</v>
      </c>
      <c r="P267" s="100">
        <f>O267*H267</f>
        <v>0</v>
      </c>
      <c r="Q267" s="100">
        <v>0</v>
      </c>
      <c r="R267" s="100">
        <f>Q267*H267</f>
        <v>0</v>
      </c>
      <c r="S267" s="100">
        <v>0</v>
      </c>
      <c r="T267" s="101">
        <f>S267*H267</f>
        <v>0</v>
      </c>
      <c r="AR267" s="102" t="s">
        <v>112</v>
      </c>
      <c r="AT267" s="102" t="s">
        <v>108</v>
      </c>
      <c r="AU267" s="102" t="s">
        <v>104</v>
      </c>
      <c r="AY267" s="1" t="s">
        <v>106</v>
      </c>
      <c r="BE267" s="103">
        <f>IF(N267="základní",J267,0)</f>
        <v>0</v>
      </c>
      <c r="BF267" s="103">
        <f>IF(N267="snížená",J267,0)</f>
        <v>0</v>
      </c>
      <c r="BG267" s="103">
        <f>IF(N267="zákl. přenesená",J267,0)</f>
        <v>0</v>
      </c>
      <c r="BH267" s="103">
        <f>IF(N267="sníž. přenesená",J267,0)</f>
        <v>0</v>
      </c>
      <c r="BI267" s="103">
        <f>IF(N267="nulová",J267,0)</f>
        <v>0</v>
      </c>
      <c r="BJ267" s="1" t="s">
        <v>104</v>
      </c>
      <c r="BK267" s="103">
        <f>ROUND(I267*H267,2)</f>
        <v>0</v>
      </c>
      <c r="BL267" s="1" t="s">
        <v>112</v>
      </c>
      <c r="BM267" s="102" t="s">
        <v>415</v>
      </c>
    </row>
    <row r="268" spans="3:65" s="104" customFormat="1" ht="11.25" x14ac:dyDescent="0.2">
      <c r="D268" s="105" t="s">
        <v>119</v>
      </c>
      <c r="E268" s="106" t="s">
        <v>3</v>
      </c>
      <c r="F268" s="107" t="s">
        <v>416</v>
      </c>
      <c r="H268" s="108">
        <v>6.6029999999999998</v>
      </c>
      <c r="M268" s="110"/>
      <c r="T268" s="111"/>
      <c r="AT268" s="106" t="s">
        <v>119</v>
      </c>
      <c r="AU268" s="106" t="s">
        <v>104</v>
      </c>
      <c r="AV268" s="104" t="s">
        <v>5</v>
      </c>
      <c r="AW268" s="104" t="s">
        <v>121</v>
      </c>
      <c r="AX268" s="104" t="s">
        <v>104</v>
      </c>
      <c r="AY268" s="106" t="s">
        <v>106</v>
      </c>
    </row>
    <row r="269" spans="3:65" s="79" customFormat="1" ht="22.9" customHeight="1" x14ac:dyDescent="0.2">
      <c r="D269" s="80" t="s">
        <v>101</v>
      </c>
      <c r="E269" s="89" t="s">
        <v>417</v>
      </c>
      <c r="F269" s="89" t="s">
        <v>418</v>
      </c>
      <c r="J269" s="90">
        <f>BK269</f>
        <v>0</v>
      </c>
      <c r="M269" s="84"/>
      <c r="P269" s="85">
        <f>SUM(P270:P272)</f>
        <v>0</v>
      </c>
      <c r="R269" s="85">
        <f>SUM(R270:R272)</f>
        <v>0</v>
      </c>
      <c r="T269" s="86">
        <f>SUM(T270:T272)</f>
        <v>0</v>
      </c>
      <c r="AR269" s="80" t="s">
        <v>104</v>
      </c>
      <c r="AT269" s="87" t="s">
        <v>101</v>
      </c>
      <c r="AU269" s="87" t="s">
        <v>104</v>
      </c>
      <c r="AY269" s="80" t="s">
        <v>106</v>
      </c>
      <c r="BK269" s="88">
        <f>SUM(BK270:BK272)</f>
        <v>0</v>
      </c>
    </row>
    <row r="270" spans="3:65" s="10" customFormat="1" ht="21.75" customHeight="1" x14ac:dyDescent="0.2">
      <c r="C270" s="91" t="s">
        <v>380</v>
      </c>
      <c r="D270" s="91" t="s">
        <v>108</v>
      </c>
      <c r="E270" s="92" t="s">
        <v>420</v>
      </c>
      <c r="F270" s="93" t="s">
        <v>421</v>
      </c>
      <c r="G270" s="94" t="s">
        <v>165</v>
      </c>
      <c r="H270" s="95">
        <v>13.502000000000001</v>
      </c>
      <c r="I270" s="20"/>
      <c r="J270" s="96">
        <f>ROUND(I270*H270,2)</f>
        <v>0</v>
      </c>
      <c r="K270" s="135"/>
      <c r="M270" s="98" t="s">
        <v>3</v>
      </c>
      <c r="N270" s="99" t="s">
        <v>54</v>
      </c>
      <c r="P270" s="100">
        <f>O270*H270</f>
        <v>0</v>
      </c>
      <c r="Q270" s="100">
        <v>0</v>
      </c>
      <c r="R270" s="100">
        <f>Q270*H270</f>
        <v>0</v>
      </c>
      <c r="S270" s="100">
        <v>0</v>
      </c>
      <c r="T270" s="101">
        <f>S270*H270</f>
        <v>0</v>
      </c>
      <c r="AR270" s="102" t="s">
        <v>112</v>
      </c>
      <c r="AT270" s="102" t="s">
        <v>108</v>
      </c>
      <c r="AU270" s="102" t="s">
        <v>5</v>
      </c>
      <c r="AY270" s="1" t="s">
        <v>106</v>
      </c>
      <c r="BE270" s="103">
        <f>IF(N270="základní",J270,0)</f>
        <v>0</v>
      </c>
      <c r="BF270" s="103">
        <f>IF(N270="snížená",J270,0)</f>
        <v>0</v>
      </c>
      <c r="BG270" s="103">
        <f>IF(N270="zákl. přenesená",J270,0)</f>
        <v>0</v>
      </c>
      <c r="BH270" s="103">
        <f>IF(N270="sníž. přenesená",J270,0)</f>
        <v>0</v>
      </c>
      <c r="BI270" s="103">
        <f>IF(N270="nulová",J270,0)</f>
        <v>0</v>
      </c>
      <c r="BJ270" s="1" t="s">
        <v>104</v>
      </c>
      <c r="BK270" s="103">
        <f>ROUND(I270*H270,2)</f>
        <v>0</v>
      </c>
      <c r="BL270" s="1" t="s">
        <v>112</v>
      </c>
      <c r="BM270" s="102" t="s">
        <v>422</v>
      </c>
    </row>
    <row r="271" spans="3:65" s="104" customFormat="1" ht="22.5" x14ac:dyDescent="0.2">
      <c r="D271" s="105" t="s">
        <v>119</v>
      </c>
      <c r="E271" s="106" t="s">
        <v>3</v>
      </c>
      <c r="F271" s="107" t="s">
        <v>593</v>
      </c>
      <c r="H271" s="108">
        <v>13.502000000000001</v>
      </c>
      <c r="M271" s="110"/>
      <c r="T271" s="111"/>
      <c r="AT271" s="106" t="s">
        <v>119</v>
      </c>
      <c r="AU271" s="106" t="s">
        <v>5</v>
      </c>
      <c r="AV271" s="104" t="s">
        <v>5</v>
      </c>
      <c r="AW271" s="104" t="s">
        <v>121</v>
      </c>
      <c r="AX271" s="104" t="s">
        <v>105</v>
      </c>
      <c r="AY271" s="106" t="s">
        <v>106</v>
      </c>
    </row>
    <row r="272" spans="3:65" s="112" customFormat="1" ht="11.25" x14ac:dyDescent="0.2">
      <c r="D272" s="105" t="s">
        <v>119</v>
      </c>
      <c r="E272" s="113" t="s">
        <v>3</v>
      </c>
      <c r="F272" s="114" t="s">
        <v>133</v>
      </c>
      <c r="H272" s="115">
        <v>13.502000000000001</v>
      </c>
      <c r="M272" s="117"/>
      <c r="T272" s="118"/>
      <c r="AT272" s="113" t="s">
        <v>119</v>
      </c>
      <c r="AU272" s="113" t="s">
        <v>5</v>
      </c>
      <c r="AV272" s="112" t="s">
        <v>112</v>
      </c>
      <c r="AW272" s="112" t="s">
        <v>121</v>
      </c>
      <c r="AX272" s="112" t="s">
        <v>104</v>
      </c>
      <c r="AY272" s="113" t="s">
        <v>106</v>
      </c>
    </row>
    <row r="273" spans="3:65" s="79" customFormat="1" ht="25.9" customHeight="1" x14ac:dyDescent="0.2">
      <c r="D273" s="80" t="s">
        <v>101</v>
      </c>
      <c r="E273" s="81" t="s">
        <v>424</v>
      </c>
      <c r="F273" s="81" t="s">
        <v>425</v>
      </c>
      <c r="J273" s="82">
        <f>BK273</f>
        <v>0</v>
      </c>
      <c r="M273" s="84"/>
      <c r="P273" s="85">
        <f>P274</f>
        <v>0</v>
      </c>
      <c r="R273" s="85">
        <f>R274</f>
        <v>6.3149999999999994E-3</v>
      </c>
      <c r="T273" s="86">
        <f>T274</f>
        <v>0</v>
      </c>
      <c r="AR273" s="80" t="s">
        <v>5</v>
      </c>
      <c r="AT273" s="87" t="s">
        <v>101</v>
      </c>
      <c r="AU273" s="87" t="s">
        <v>105</v>
      </c>
      <c r="AY273" s="80" t="s">
        <v>106</v>
      </c>
      <c r="BK273" s="88">
        <f>BK274</f>
        <v>0</v>
      </c>
    </row>
    <row r="274" spans="3:65" s="79" customFormat="1" ht="22.9" customHeight="1" x14ac:dyDescent="0.2">
      <c r="D274" s="80" t="s">
        <v>101</v>
      </c>
      <c r="E274" s="89" t="s">
        <v>426</v>
      </c>
      <c r="F274" s="89" t="s">
        <v>427</v>
      </c>
      <c r="J274" s="90">
        <f>BK274</f>
        <v>0</v>
      </c>
      <c r="M274" s="84"/>
      <c r="P274" s="85">
        <f>SUM(P275:P287)</f>
        <v>0</v>
      </c>
      <c r="R274" s="85">
        <f>SUM(R275:R287)</f>
        <v>6.3149999999999994E-3</v>
      </c>
      <c r="T274" s="86">
        <f>SUM(T275:T287)</f>
        <v>0</v>
      </c>
      <c r="AR274" s="80" t="s">
        <v>5</v>
      </c>
      <c r="AT274" s="87" t="s">
        <v>101</v>
      </c>
      <c r="AU274" s="87" t="s">
        <v>104</v>
      </c>
      <c r="AY274" s="80" t="s">
        <v>106</v>
      </c>
      <c r="BK274" s="88">
        <f>SUM(BK275:BK287)</f>
        <v>0</v>
      </c>
    </row>
    <row r="275" spans="3:65" s="10" customFormat="1" ht="21.75" customHeight="1" x14ac:dyDescent="0.2">
      <c r="C275" s="91" t="s">
        <v>386</v>
      </c>
      <c r="D275" s="91" t="s">
        <v>108</v>
      </c>
      <c r="E275" s="92" t="s">
        <v>429</v>
      </c>
      <c r="F275" s="93" t="s">
        <v>430</v>
      </c>
      <c r="G275" s="94" t="s">
        <v>111</v>
      </c>
      <c r="H275" s="95">
        <v>4.25</v>
      </c>
      <c r="I275" s="20"/>
      <c r="J275" s="96">
        <f>ROUND(I275*H275,2)</f>
        <v>0</v>
      </c>
      <c r="K275" s="135"/>
      <c r="M275" s="98" t="s">
        <v>3</v>
      </c>
      <c r="N275" s="99" t="s">
        <v>54</v>
      </c>
      <c r="P275" s="100">
        <f>O275*H275</f>
        <v>0</v>
      </c>
      <c r="Q275" s="100">
        <v>0</v>
      </c>
      <c r="R275" s="100">
        <f>Q275*H275</f>
        <v>0</v>
      </c>
      <c r="S275" s="100">
        <v>0</v>
      </c>
      <c r="T275" s="101">
        <f>S275*H275</f>
        <v>0</v>
      </c>
      <c r="AR275" s="102" t="s">
        <v>162</v>
      </c>
      <c r="AT275" s="102" t="s">
        <v>108</v>
      </c>
      <c r="AU275" s="102" t="s">
        <v>5</v>
      </c>
      <c r="AY275" s="1" t="s">
        <v>106</v>
      </c>
      <c r="BE275" s="103">
        <f>IF(N275="základní",J275,0)</f>
        <v>0</v>
      </c>
      <c r="BF275" s="103">
        <f>IF(N275="snížená",J275,0)</f>
        <v>0</v>
      </c>
      <c r="BG275" s="103">
        <f>IF(N275="zákl. přenesená",J275,0)</f>
        <v>0</v>
      </c>
      <c r="BH275" s="103">
        <f>IF(N275="sníž. přenesená",J275,0)</f>
        <v>0</v>
      </c>
      <c r="BI275" s="103">
        <f>IF(N275="nulová",J275,0)</f>
        <v>0</v>
      </c>
      <c r="BJ275" s="1" t="s">
        <v>104</v>
      </c>
      <c r="BK275" s="103">
        <f>ROUND(I275*H275,2)</f>
        <v>0</v>
      </c>
      <c r="BL275" s="1" t="s">
        <v>162</v>
      </c>
      <c r="BM275" s="102" t="s">
        <v>431</v>
      </c>
    </row>
    <row r="276" spans="3:65" s="104" customFormat="1" ht="11.25" x14ac:dyDescent="0.2">
      <c r="D276" s="105" t="s">
        <v>119</v>
      </c>
      <c r="E276" s="106" t="s">
        <v>3</v>
      </c>
      <c r="F276" s="107" t="s">
        <v>594</v>
      </c>
      <c r="H276" s="108">
        <v>4.25</v>
      </c>
      <c r="M276" s="110"/>
      <c r="T276" s="111"/>
      <c r="AT276" s="106" t="s">
        <v>119</v>
      </c>
      <c r="AU276" s="106" t="s">
        <v>5</v>
      </c>
      <c r="AV276" s="104" t="s">
        <v>5</v>
      </c>
      <c r="AW276" s="104" t="s">
        <v>121</v>
      </c>
      <c r="AX276" s="104" t="s">
        <v>104</v>
      </c>
      <c r="AY276" s="106" t="s">
        <v>106</v>
      </c>
    </row>
    <row r="277" spans="3:65" s="10" customFormat="1" ht="16.5" customHeight="1" x14ac:dyDescent="0.2">
      <c r="C277" s="119" t="s">
        <v>391</v>
      </c>
      <c r="D277" s="119" t="s">
        <v>180</v>
      </c>
      <c r="E277" s="120" t="s">
        <v>434</v>
      </c>
      <c r="F277" s="121" t="s">
        <v>435</v>
      </c>
      <c r="G277" s="122" t="s">
        <v>165</v>
      </c>
      <c r="H277" s="123">
        <v>1E-3</v>
      </c>
      <c r="I277" s="21"/>
      <c r="J277" s="124">
        <f>ROUND(I277*H277,2)</f>
        <v>0</v>
      </c>
      <c r="K277" s="136"/>
      <c r="L277" s="137"/>
      <c r="M277" s="127" t="s">
        <v>3</v>
      </c>
      <c r="N277" s="128" t="s">
        <v>54</v>
      </c>
      <c r="P277" s="100">
        <f>O277*H277</f>
        <v>0</v>
      </c>
      <c r="Q277" s="100">
        <v>0</v>
      </c>
      <c r="R277" s="100">
        <f>Q277*H277</f>
        <v>0</v>
      </c>
      <c r="S277" s="100">
        <v>0</v>
      </c>
      <c r="T277" s="101">
        <f>S277*H277</f>
        <v>0</v>
      </c>
      <c r="AR277" s="102" t="s">
        <v>248</v>
      </c>
      <c r="AT277" s="102" t="s">
        <v>180</v>
      </c>
      <c r="AU277" s="102" t="s">
        <v>5</v>
      </c>
      <c r="AY277" s="1" t="s">
        <v>106</v>
      </c>
      <c r="BE277" s="103">
        <f>IF(N277="základní",J277,0)</f>
        <v>0</v>
      </c>
      <c r="BF277" s="103">
        <f>IF(N277="snížená",J277,0)</f>
        <v>0</v>
      </c>
      <c r="BG277" s="103">
        <f>IF(N277="zákl. přenesená",J277,0)</f>
        <v>0</v>
      </c>
      <c r="BH277" s="103">
        <f>IF(N277="sníž. přenesená",J277,0)</f>
        <v>0</v>
      </c>
      <c r="BI277" s="103">
        <f>IF(N277="nulová",J277,0)</f>
        <v>0</v>
      </c>
      <c r="BJ277" s="1" t="s">
        <v>104</v>
      </c>
      <c r="BK277" s="103">
        <f>ROUND(I277*H277,2)</f>
        <v>0</v>
      </c>
      <c r="BL277" s="1" t="s">
        <v>162</v>
      </c>
      <c r="BM277" s="102" t="s">
        <v>436</v>
      </c>
    </row>
    <row r="278" spans="3:65" s="104" customFormat="1" ht="11.25" x14ac:dyDescent="0.2">
      <c r="D278" s="105" t="s">
        <v>119</v>
      </c>
      <c r="E278" s="106" t="s">
        <v>3</v>
      </c>
      <c r="F278" s="107" t="s">
        <v>595</v>
      </c>
      <c r="H278" s="108">
        <v>1E-3</v>
      </c>
      <c r="M278" s="110"/>
      <c r="T278" s="111"/>
      <c r="AT278" s="106" t="s">
        <v>119</v>
      </c>
      <c r="AU278" s="106" t="s">
        <v>5</v>
      </c>
      <c r="AV278" s="104" t="s">
        <v>5</v>
      </c>
      <c r="AW278" s="104" t="s">
        <v>121</v>
      </c>
      <c r="AX278" s="104" t="s">
        <v>105</v>
      </c>
      <c r="AY278" s="106" t="s">
        <v>106</v>
      </c>
    </row>
    <row r="279" spans="3:65" s="112" customFormat="1" ht="11.25" x14ac:dyDescent="0.2">
      <c r="D279" s="105" t="s">
        <v>119</v>
      </c>
      <c r="E279" s="113" t="s">
        <v>3</v>
      </c>
      <c r="F279" s="114" t="s">
        <v>133</v>
      </c>
      <c r="H279" s="115">
        <v>1E-3</v>
      </c>
      <c r="M279" s="117"/>
      <c r="T279" s="118"/>
      <c r="AT279" s="113" t="s">
        <v>119</v>
      </c>
      <c r="AU279" s="113" t="s">
        <v>5</v>
      </c>
      <c r="AV279" s="112" t="s">
        <v>112</v>
      </c>
      <c r="AW279" s="112" t="s">
        <v>121</v>
      </c>
      <c r="AX279" s="112" t="s">
        <v>104</v>
      </c>
      <c r="AY279" s="113" t="s">
        <v>106</v>
      </c>
    </row>
    <row r="280" spans="3:65" s="10" customFormat="1" ht="21.75" customHeight="1" x14ac:dyDescent="0.2">
      <c r="C280" s="91" t="s">
        <v>396</v>
      </c>
      <c r="D280" s="91" t="s">
        <v>108</v>
      </c>
      <c r="E280" s="92" t="s">
        <v>439</v>
      </c>
      <c r="F280" s="93" t="s">
        <v>440</v>
      </c>
      <c r="G280" s="94" t="s">
        <v>111</v>
      </c>
      <c r="H280" s="95">
        <v>8.5</v>
      </c>
      <c r="I280" s="20"/>
      <c r="J280" s="96">
        <f>ROUND(I280*H280,2)</f>
        <v>0</v>
      </c>
      <c r="K280" s="135"/>
      <c r="M280" s="98" t="s">
        <v>3</v>
      </c>
      <c r="N280" s="99" t="s">
        <v>54</v>
      </c>
      <c r="P280" s="100">
        <f>O280*H280</f>
        <v>0</v>
      </c>
      <c r="Q280" s="100">
        <v>3.0000000000000001E-5</v>
      </c>
      <c r="R280" s="100">
        <f>Q280*H280</f>
        <v>2.5500000000000002E-4</v>
      </c>
      <c r="S280" s="100">
        <v>0</v>
      </c>
      <c r="T280" s="101">
        <f>S280*H280</f>
        <v>0</v>
      </c>
      <c r="AR280" s="102" t="s">
        <v>162</v>
      </c>
      <c r="AT280" s="102" t="s">
        <v>108</v>
      </c>
      <c r="AU280" s="102" t="s">
        <v>5</v>
      </c>
      <c r="AY280" s="1" t="s">
        <v>106</v>
      </c>
      <c r="BE280" s="103">
        <f>IF(N280="základní",J280,0)</f>
        <v>0</v>
      </c>
      <c r="BF280" s="103">
        <f>IF(N280="snížená",J280,0)</f>
        <v>0</v>
      </c>
      <c r="BG280" s="103">
        <f>IF(N280="zákl. přenesená",J280,0)</f>
        <v>0</v>
      </c>
      <c r="BH280" s="103">
        <f>IF(N280="sníž. přenesená",J280,0)</f>
        <v>0</v>
      </c>
      <c r="BI280" s="103">
        <f>IF(N280="nulová",J280,0)</f>
        <v>0</v>
      </c>
      <c r="BJ280" s="1" t="s">
        <v>104</v>
      </c>
      <c r="BK280" s="103">
        <f>ROUND(I280*H280,2)</f>
        <v>0</v>
      </c>
      <c r="BL280" s="1" t="s">
        <v>162</v>
      </c>
      <c r="BM280" s="102" t="s">
        <v>441</v>
      </c>
    </row>
    <row r="281" spans="3:65" s="104" customFormat="1" ht="11.25" x14ac:dyDescent="0.2">
      <c r="D281" s="105" t="s">
        <v>119</v>
      </c>
      <c r="E281" s="106" t="s">
        <v>3</v>
      </c>
      <c r="F281" s="107" t="s">
        <v>596</v>
      </c>
      <c r="H281" s="108">
        <v>8.5</v>
      </c>
      <c r="M281" s="110"/>
      <c r="T281" s="111"/>
      <c r="AT281" s="106" t="s">
        <v>119</v>
      </c>
      <c r="AU281" s="106" t="s">
        <v>5</v>
      </c>
      <c r="AV281" s="104" t="s">
        <v>5</v>
      </c>
      <c r="AW281" s="104" t="s">
        <v>121</v>
      </c>
      <c r="AX281" s="104" t="s">
        <v>104</v>
      </c>
      <c r="AY281" s="106" t="s">
        <v>106</v>
      </c>
    </row>
    <row r="282" spans="3:65" s="10" customFormat="1" ht="16.5" customHeight="1" x14ac:dyDescent="0.2">
      <c r="C282" s="119" t="s">
        <v>401</v>
      </c>
      <c r="D282" s="119" t="s">
        <v>180</v>
      </c>
      <c r="E282" s="120" t="s">
        <v>444</v>
      </c>
      <c r="F282" s="121" t="s">
        <v>445</v>
      </c>
      <c r="G282" s="122" t="s">
        <v>165</v>
      </c>
      <c r="H282" s="123">
        <v>3.0000000000000001E-3</v>
      </c>
      <c r="I282" s="21"/>
      <c r="J282" s="124">
        <f>ROUND(I282*H282,2)</f>
        <v>0</v>
      </c>
      <c r="K282" s="136"/>
      <c r="L282" s="137"/>
      <c r="M282" s="127" t="s">
        <v>3</v>
      </c>
      <c r="N282" s="128" t="s">
        <v>54</v>
      </c>
      <c r="P282" s="100">
        <f>O282*H282</f>
        <v>0</v>
      </c>
      <c r="Q282" s="100">
        <v>1</v>
      </c>
      <c r="R282" s="100">
        <f>Q282*H282</f>
        <v>3.0000000000000001E-3</v>
      </c>
      <c r="S282" s="100">
        <v>0</v>
      </c>
      <c r="T282" s="101">
        <f>S282*H282</f>
        <v>0</v>
      </c>
      <c r="AR282" s="102" t="s">
        <v>248</v>
      </c>
      <c r="AT282" s="102" t="s">
        <v>180</v>
      </c>
      <c r="AU282" s="102" t="s">
        <v>5</v>
      </c>
      <c r="AY282" s="1" t="s">
        <v>106</v>
      </c>
      <c r="BE282" s="103">
        <f>IF(N282="základní",J282,0)</f>
        <v>0</v>
      </c>
      <c r="BF282" s="103">
        <f>IF(N282="snížená",J282,0)</f>
        <v>0</v>
      </c>
      <c r="BG282" s="103">
        <f>IF(N282="zákl. přenesená",J282,0)</f>
        <v>0</v>
      </c>
      <c r="BH282" s="103">
        <f>IF(N282="sníž. přenesená",J282,0)</f>
        <v>0</v>
      </c>
      <c r="BI282" s="103">
        <f>IF(N282="nulová",J282,0)</f>
        <v>0</v>
      </c>
      <c r="BJ282" s="1" t="s">
        <v>104</v>
      </c>
      <c r="BK282" s="103">
        <f>ROUND(I282*H282,2)</f>
        <v>0</v>
      </c>
      <c r="BL282" s="1" t="s">
        <v>162</v>
      </c>
      <c r="BM282" s="102" t="s">
        <v>446</v>
      </c>
    </row>
    <row r="283" spans="3:65" s="104" customFormat="1" ht="11.25" x14ac:dyDescent="0.2">
      <c r="D283" s="105" t="s">
        <v>119</v>
      </c>
      <c r="E283" s="106" t="s">
        <v>3</v>
      </c>
      <c r="F283" s="107" t="s">
        <v>597</v>
      </c>
      <c r="H283" s="108">
        <v>3.0000000000000001E-3</v>
      </c>
      <c r="M283" s="110"/>
      <c r="T283" s="111"/>
      <c r="AT283" s="106" t="s">
        <v>119</v>
      </c>
      <c r="AU283" s="106" t="s">
        <v>5</v>
      </c>
      <c r="AV283" s="104" t="s">
        <v>5</v>
      </c>
      <c r="AW283" s="104" t="s">
        <v>121</v>
      </c>
      <c r="AX283" s="104" t="s">
        <v>104</v>
      </c>
      <c r="AY283" s="106" t="s">
        <v>106</v>
      </c>
    </row>
    <row r="284" spans="3:65" s="10" customFormat="1" ht="21.75" customHeight="1" x14ac:dyDescent="0.2">
      <c r="C284" s="91" t="s">
        <v>406</v>
      </c>
      <c r="D284" s="91" t="s">
        <v>108</v>
      </c>
      <c r="E284" s="92" t="s">
        <v>449</v>
      </c>
      <c r="F284" s="93" t="s">
        <v>450</v>
      </c>
      <c r="G284" s="94" t="s">
        <v>111</v>
      </c>
      <c r="H284" s="95">
        <v>4.25</v>
      </c>
      <c r="I284" s="20"/>
      <c r="J284" s="96">
        <f>ROUND(I284*H284,2)</f>
        <v>0</v>
      </c>
      <c r="K284" s="135"/>
      <c r="M284" s="98" t="s">
        <v>3</v>
      </c>
      <c r="N284" s="99" t="s">
        <v>54</v>
      </c>
      <c r="P284" s="100">
        <f>O284*H284</f>
        <v>0</v>
      </c>
      <c r="Q284" s="100">
        <v>0</v>
      </c>
      <c r="R284" s="100">
        <f>Q284*H284</f>
        <v>0</v>
      </c>
      <c r="S284" s="100">
        <v>0</v>
      </c>
      <c r="T284" s="101">
        <f>S284*H284</f>
        <v>0</v>
      </c>
      <c r="AR284" s="102" t="s">
        <v>162</v>
      </c>
      <c r="AT284" s="102" t="s">
        <v>108</v>
      </c>
      <c r="AU284" s="102" t="s">
        <v>5</v>
      </c>
      <c r="AY284" s="1" t="s">
        <v>106</v>
      </c>
      <c r="BE284" s="103">
        <f>IF(N284="základní",J284,0)</f>
        <v>0</v>
      </c>
      <c r="BF284" s="103">
        <f>IF(N284="snížená",J284,0)</f>
        <v>0</v>
      </c>
      <c r="BG284" s="103">
        <f>IF(N284="zákl. přenesená",J284,0)</f>
        <v>0</v>
      </c>
      <c r="BH284" s="103">
        <f>IF(N284="sníž. přenesená",J284,0)</f>
        <v>0</v>
      </c>
      <c r="BI284" s="103">
        <f>IF(N284="nulová",J284,0)</f>
        <v>0</v>
      </c>
      <c r="BJ284" s="1" t="s">
        <v>104</v>
      </c>
      <c r="BK284" s="103">
        <f>ROUND(I284*H284,2)</f>
        <v>0</v>
      </c>
      <c r="BL284" s="1" t="s">
        <v>162</v>
      </c>
      <c r="BM284" s="102" t="s">
        <v>451</v>
      </c>
    </row>
    <row r="285" spans="3:65" s="104" customFormat="1" ht="11.25" x14ac:dyDescent="0.2">
      <c r="D285" s="105" t="s">
        <v>119</v>
      </c>
      <c r="E285" s="106" t="s">
        <v>3</v>
      </c>
      <c r="F285" s="107" t="s">
        <v>598</v>
      </c>
      <c r="H285" s="108">
        <v>4.25</v>
      </c>
      <c r="M285" s="110"/>
      <c r="T285" s="111"/>
      <c r="AT285" s="106" t="s">
        <v>119</v>
      </c>
      <c r="AU285" s="106" t="s">
        <v>5</v>
      </c>
      <c r="AV285" s="104" t="s">
        <v>5</v>
      </c>
      <c r="AW285" s="104" t="s">
        <v>121</v>
      </c>
      <c r="AX285" s="104" t="s">
        <v>104</v>
      </c>
      <c r="AY285" s="106" t="s">
        <v>106</v>
      </c>
    </row>
    <row r="286" spans="3:65" s="10" customFormat="1" ht="21.75" customHeight="1" x14ac:dyDescent="0.2">
      <c r="C286" s="119" t="s">
        <v>412</v>
      </c>
      <c r="D286" s="119" t="s">
        <v>180</v>
      </c>
      <c r="E286" s="120" t="s">
        <v>453</v>
      </c>
      <c r="F286" s="121" t="s">
        <v>454</v>
      </c>
      <c r="G286" s="122" t="s">
        <v>111</v>
      </c>
      <c r="H286" s="123">
        <v>5.0999999999999996</v>
      </c>
      <c r="I286" s="21"/>
      <c r="J286" s="124">
        <f>ROUND(I286*H286,2)</f>
        <v>0</v>
      </c>
      <c r="K286" s="136"/>
      <c r="L286" s="137"/>
      <c r="M286" s="127" t="s">
        <v>3</v>
      </c>
      <c r="N286" s="128" t="s">
        <v>54</v>
      </c>
      <c r="P286" s="100">
        <f>O286*H286</f>
        <v>0</v>
      </c>
      <c r="Q286" s="100">
        <v>5.9999999999999995E-4</v>
      </c>
      <c r="R286" s="100">
        <f>Q286*H286</f>
        <v>3.0599999999999994E-3</v>
      </c>
      <c r="S286" s="100">
        <v>0</v>
      </c>
      <c r="T286" s="101">
        <f>S286*H286</f>
        <v>0</v>
      </c>
      <c r="AR286" s="102" t="s">
        <v>248</v>
      </c>
      <c r="AT286" s="102" t="s">
        <v>180</v>
      </c>
      <c r="AU286" s="102" t="s">
        <v>5</v>
      </c>
      <c r="AY286" s="1" t="s">
        <v>106</v>
      </c>
      <c r="BE286" s="103">
        <f>IF(N286="základní",J286,0)</f>
        <v>0</v>
      </c>
      <c r="BF286" s="103">
        <f>IF(N286="snížená",J286,0)</f>
        <v>0</v>
      </c>
      <c r="BG286" s="103">
        <f>IF(N286="zákl. přenesená",J286,0)</f>
        <v>0</v>
      </c>
      <c r="BH286" s="103">
        <f>IF(N286="sníž. přenesená",J286,0)</f>
        <v>0</v>
      </c>
      <c r="BI286" s="103">
        <f>IF(N286="nulová",J286,0)</f>
        <v>0</v>
      </c>
      <c r="BJ286" s="1" t="s">
        <v>104</v>
      </c>
      <c r="BK286" s="103">
        <f>ROUND(I286*H286,2)</f>
        <v>0</v>
      </c>
      <c r="BL286" s="1" t="s">
        <v>162</v>
      </c>
      <c r="BM286" s="102" t="s">
        <v>455</v>
      </c>
    </row>
    <row r="287" spans="3:65" s="104" customFormat="1" ht="11.25" x14ac:dyDescent="0.2">
      <c r="D287" s="105" t="s">
        <v>119</v>
      </c>
      <c r="E287" s="106" t="s">
        <v>3</v>
      </c>
      <c r="F287" s="107" t="s">
        <v>599</v>
      </c>
      <c r="H287" s="108">
        <v>5.0999999999999996</v>
      </c>
      <c r="M287" s="110"/>
      <c r="T287" s="111"/>
      <c r="AT287" s="106" t="s">
        <v>119</v>
      </c>
      <c r="AU287" s="106" t="s">
        <v>5</v>
      </c>
      <c r="AV287" s="104" t="s">
        <v>5</v>
      </c>
      <c r="AW287" s="104" t="s">
        <v>121</v>
      </c>
      <c r="AX287" s="104" t="s">
        <v>104</v>
      </c>
      <c r="AY287" s="106" t="s">
        <v>106</v>
      </c>
    </row>
    <row r="288" spans="3:65" s="79" customFormat="1" ht="25.9" customHeight="1" x14ac:dyDescent="0.2">
      <c r="D288" s="80" t="s">
        <v>101</v>
      </c>
      <c r="E288" s="81" t="s">
        <v>457</v>
      </c>
      <c r="F288" s="81" t="s">
        <v>458</v>
      </c>
      <c r="J288" s="82">
        <f>BK288</f>
        <v>0</v>
      </c>
      <c r="M288" s="84"/>
      <c r="P288" s="85">
        <f>P289</f>
        <v>0</v>
      </c>
      <c r="R288" s="85">
        <f>R289</f>
        <v>9.9000000000000008E-3</v>
      </c>
      <c r="T288" s="86">
        <f>T289</f>
        <v>0</v>
      </c>
      <c r="AR288" s="80" t="s">
        <v>104</v>
      </c>
      <c r="AT288" s="87" t="s">
        <v>101</v>
      </c>
      <c r="AU288" s="87" t="s">
        <v>105</v>
      </c>
      <c r="AY288" s="80" t="s">
        <v>106</v>
      </c>
      <c r="BK288" s="88">
        <f>BK289</f>
        <v>0</v>
      </c>
    </row>
    <row r="289" spans="3:65" s="79" customFormat="1" ht="22.9" customHeight="1" x14ac:dyDescent="0.2">
      <c r="D289" s="80" t="s">
        <v>101</v>
      </c>
      <c r="E289" s="89" t="s">
        <v>105</v>
      </c>
      <c r="F289" s="89" t="s">
        <v>459</v>
      </c>
      <c r="J289" s="90">
        <f>BK289</f>
        <v>0</v>
      </c>
      <c r="M289" s="84"/>
      <c r="P289" s="85">
        <f>SUM(P290:P307)</f>
        <v>0</v>
      </c>
      <c r="R289" s="85">
        <f>SUM(R290:R307)</f>
        <v>9.9000000000000008E-3</v>
      </c>
      <c r="T289" s="86">
        <f>SUM(T290:T307)</f>
        <v>0</v>
      </c>
      <c r="AR289" s="80" t="s">
        <v>104</v>
      </c>
      <c r="AT289" s="87" t="s">
        <v>101</v>
      </c>
      <c r="AU289" s="87" t="s">
        <v>104</v>
      </c>
      <c r="AY289" s="80" t="s">
        <v>106</v>
      </c>
      <c r="BK289" s="88">
        <f>SUM(BK290:BK307)</f>
        <v>0</v>
      </c>
    </row>
    <row r="290" spans="3:65" s="10" customFormat="1" ht="16.5" customHeight="1" x14ac:dyDescent="0.2">
      <c r="C290" s="91" t="s">
        <v>419</v>
      </c>
      <c r="D290" s="91" t="s">
        <v>108</v>
      </c>
      <c r="E290" s="92" t="s">
        <v>461</v>
      </c>
      <c r="F290" s="93" t="s">
        <v>462</v>
      </c>
      <c r="G290" s="94" t="s">
        <v>463</v>
      </c>
      <c r="H290" s="95">
        <v>1</v>
      </c>
      <c r="I290" s="20"/>
      <c r="J290" s="96">
        <f t="shared" ref="J290:J299" si="0">ROUND(I290*H290,2)</f>
        <v>0</v>
      </c>
      <c r="K290" s="135"/>
      <c r="M290" s="98" t="s">
        <v>3</v>
      </c>
      <c r="N290" s="99" t="s">
        <v>54</v>
      </c>
      <c r="P290" s="100">
        <f t="shared" ref="P290:P299" si="1">O290*H290</f>
        <v>0</v>
      </c>
      <c r="Q290" s="100">
        <v>0</v>
      </c>
      <c r="R290" s="100">
        <f t="shared" ref="R290:R299" si="2">Q290*H290</f>
        <v>0</v>
      </c>
      <c r="S290" s="100">
        <v>0</v>
      </c>
      <c r="T290" s="101">
        <f t="shared" ref="T290:T299" si="3">S290*H290</f>
        <v>0</v>
      </c>
      <c r="AR290" s="102" t="s">
        <v>464</v>
      </c>
      <c r="AT290" s="102" t="s">
        <v>108</v>
      </c>
      <c r="AU290" s="102" t="s">
        <v>5</v>
      </c>
      <c r="AY290" s="1" t="s">
        <v>106</v>
      </c>
      <c r="BE290" s="103">
        <f t="shared" ref="BE290:BE299" si="4">IF(N290="základní",J290,0)</f>
        <v>0</v>
      </c>
      <c r="BF290" s="103">
        <f t="shared" ref="BF290:BF299" si="5">IF(N290="snížená",J290,0)</f>
        <v>0</v>
      </c>
      <c r="BG290" s="103">
        <f t="shared" ref="BG290:BG299" si="6">IF(N290="zákl. přenesená",J290,0)</f>
        <v>0</v>
      </c>
      <c r="BH290" s="103">
        <f t="shared" ref="BH290:BH299" si="7">IF(N290="sníž. přenesená",J290,0)</f>
        <v>0</v>
      </c>
      <c r="BI290" s="103">
        <f t="shared" ref="BI290:BI299" si="8">IF(N290="nulová",J290,0)</f>
        <v>0</v>
      </c>
      <c r="BJ290" s="1" t="s">
        <v>104</v>
      </c>
      <c r="BK290" s="103">
        <f t="shared" ref="BK290:BK299" si="9">ROUND(I290*H290,2)</f>
        <v>0</v>
      </c>
      <c r="BL290" s="1" t="s">
        <v>464</v>
      </c>
      <c r="BM290" s="102" t="s">
        <v>465</v>
      </c>
    </row>
    <row r="291" spans="3:65" s="10" customFormat="1" ht="16.5" customHeight="1" x14ac:dyDescent="0.2">
      <c r="C291" s="91" t="s">
        <v>428</v>
      </c>
      <c r="D291" s="91" t="s">
        <v>108</v>
      </c>
      <c r="E291" s="92" t="s">
        <v>467</v>
      </c>
      <c r="F291" s="93" t="s">
        <v>468</v>
      </c>
      <c r="G291" s="94" t="s">
        <v>463</v>
      </c>
      <c r="H291" s="95">
        <v>1</v>
      </c>
      <c r="I291" s="20"/>
      <c r="J291" s="96">
        <f t="shared" si="0"/>
        <v>0</v>
      </c>
      <c r="K291" s="135"/>
      <c r="M291" s="98" t="s">
        <v>3</v>
      </c>
      <c r="N291" s="99" t="s">
        <v>54</v>
      </c>
      <c r="P291" s="100">
        <f t="shared" si="1"/>
        <v>0</v>
      </c>
      <c r="Q291" s="100">
        <v>0</v>
      </c>
      <c r="R291" s="100">
        <f t="shared" si="2"/>
        <v>0</v>
      </c>
      <c r="S291" s="100">
        <v>0</v>
      </c>
      <c r="T291" s="101">
        <f t="shared" si="3"/>
        <v>0</v>
      </c>
      <c r="AR291" s="102" t="s">
        <v>112</v>
      </c>
      <c r="AT291" s="102" t="s">
        <v>108</v>
      </c>
      <c r="AU291" s="102" t="s">
        <v>5</v>
      </c>
      <c r="AY291" s="1" t="s">
        <v>106</v>
      </c>
      <c r="BE291" s="103">
        <f t="shared" si="4"/>
        <v>0</v>
      </c>
      <c r="BF291" s="103">
        <f t="shared" si="5"/>
        <v>0</v>
      </c>
      <c r="BG291" s="103">
        <f t="shared" si="6"/>
        <v>0</v>
      </c>
      <c r="BH291" s="103">
        <f t="shared" si="7"/>
        <v>0</v>
      </c>
      <c r="BI291" s="103">
        <f t="shared" si="8"/>
        <v>0</v>
      </c>
      <c r="BJ291" s="1" t="s">
        <v>104</v>
      </c>
      <c r="BK291" s="103">
        <f t="shared" si="9"/>
        <v>0</v>
      </c>
      <c r="BL291" s="1" t="s">
        <v>112</v>
      </c>
      <c r="BM291" s="102" t="s">
        <v>469</v>
      </c>
    </row>
    <row r="292" spans="3:65" s="10" customFormat="1" ht="16.5" customHeight="1" x14ac:dyDescent="0.2">
      <c r="C292" s="91" t="s">
        <v>433</v>
      </c>
      <c r="D292" s="91" t="s">
        <v>108</v>
      </c>
      <c r="E292" s="92" t="s">
        <v>471</v>
      </c>
      <c r="F292" s="93" t="s">
        <v>472</v>
      </c>
      <c r="G292" s="94" t="s">
        <v>463</v>
      </c>
      <c r="H292" s="95">
        <v>1</v>
      </c>
      <c r="I292" s="20"/>
      <c r="J292" s="96">
        <f t="shared" si="0"/>
        <v>0</v>
      </c>
      <c r="K292" s="135"/>
      <c r="M292" s="98" t="s">
        <v>3</v>
      </c>
      <c r="N292" s="99" t="s">
        <v>54</v>
      </c>
      <c r="P292" s="100">
        <f t="shared" si="1"/>
        <v>0</v>
      </c>
      <c r="Q292" s="100">
        <v>0</v>
      </c>
      <c r="R292" s="100">
        <f t="shared" si="2"/>
        <v>0</v>
      </c>
      <c r="S292" s="100">
        <v>0</v>
      </c>
      <c r="T292" s="101">
        <f t="shared" si="3"/>
        <v>0</v>
      </c>
      <c r="AR292" s="102" t="s">
        <v>464</v>
      </c>
      <c r="AT292" s="102" t="s">
        <v>108</v>
      </c>
      <c r="AU292" s="102" t="s">
        <v>5</v>
      </c>
      <c r="AY292" s="1" t="s">
        <v>106</v>
      </c>
      <c r="BE292" s="103">
        <f t="shared" si="4"/>
        <v>0</v>
      </c>
      <c r="BF292" s="103">
        <f t="shared" si="5"/>
        <v>0</v>
      </c>
      <c r="BG292" s="103">
        <f t="shared" si="6"/>
        <v>0</v>
      </c>
      <c r="BH292" s="103">
        <f t="shared" si="7"/>
        <v>0</v>
      </c>
      <c r="BI292" s="103">
        <f t="shared" si="8"/>
        <v>0</v>
      </c>
      <c r="BJ292" s="1" t="s">
        <v>104</v>
      </c>
      <c r="BK292" s="103">
        <f t="shared" si="9"/>
        <v>0</v>
      </c>
      <c r="BL292" s="1" t="s">
        <v>464</v>
      </c>
      <c r="BM292" s="102" t="s">
        <v>473</v>
      </c>
    </row>
    <row r="293" spans="3:65" s="10" customFormat="1" ht="16.5" customHeight="1" x14ac:dyDescent="0.2">
      <c r="C293" s="91" t="s">
        <v>438</v>
      </c>
      <c r="D293" s="91" t="s">
        <v>108</v>
      </c>
      <c r="E293" s="92" t="s">
        <v>475</v>
      </c>
      <c r="F293" s="93" t="s">
        <v>476</v>
      </c>
      <c r="G293" s="94" t="s">
        <v>463</v>
      </c>
      <c r="H293" s="95">
        <v>1</v>
      </c>
      <c r="I293" s="20"/>
      <c r="J293" s="96">
        <f t="shared" si="0"/>
        <v>0</v>
      </c>
      <c r="K293" s="135"/>
      <c r="M293" s="98" t="s">
        <v>3</v>
      </c>
      <c r="N293" s="99" t="s">
        <v>54</v>
      </c>
      <c r="P293" s="100">
        <f t="shared" si="1"/>
        <v>0</v>
      </c>
      <c r="Q293" s="100">
        <v>0</v>
      </c>
      <c r="R293" s="100">
        <f t="shared" si="2"/>
        <v>0</v>
      </c>
      <c r="S293" s="100">
        <v>0</v>
      </c>
      <c r="T293" s="101">
        <f t="shared" si="3"/>
        <v>0</v>
      </c>
      <c r="AR293" s="102" t="s">
        <v>112</v>
      </c>
      <c r="AT293" s="102" t="s">
        <v>108</v>
      </c>
      <c r="AU293" s="102" t="s">
        <v>5</v>
      </c>
      <c r="AY293" s="1" t="s">
        <v>106</v>
      </c>
      <c r="BE293" s="103">
        <f t="shared" si="4"/>
        <v>0</v>
      </c>
      <c r="BF293" s="103">
        <f t="shared" si="5"/>
        <v>0</v>
      </c>
      <c r="BG293" s="103">
        <f t="shared" si="6"/>
        <v>0</v>
      </c>
      <c r="BH293" s="103">
        <f t="shared" si="7"/>
        <v>0</v>
      </c>
      <c r="BI293" s="103">
        <f t="shared" si="8"/>
        <v>0</v>
      </c>
      <c r="BJ293" s="1" t="s">
        <v>104</v>
      </c>
      <c r="BK293" s="103">
        <f t="shared" si="9"/>
        <v>0</v>
      </c>
      <c r="BL293" s="1" t="s">
        <v>112</v>
      </c>
      <c r="BM293" s="102" t="s">
        <v>477</v>
      </c>
    </row>
    <row r="294" spans="3:65" s="10" customFormat="1" ht="16.5" customHeight="1" x14ac:dyDescent="0.2">
      <c r="C294" s="91" t="s">
        <v>443</v>
      </c>
      <c r="D294" s="91" t="s">
        <v>108</v>
      </c>
      <c r="E294" s="92" t="s">
        <v>479</v>
      </c>
      <c r="F294" s="93" t="s">
        <v>480</v>
      </c>
      <c r="G294" s="94" t="s">
        <v>463</v>
      </c>
      <c r="H294" s="95">
        <v>1</v>
      </c>
      <c r="I294" s="20"/>
      <c r="J294" s="96">
        <f t="shared" si="0"/>
        <v>0</v>
      </c>
      <c r="K294" s="135"/>
      <c r="M294" s="98" t="s">
        <v>3</v>
      </c>
      <c r="N294" s="99" t="s">
        <v>54</v>
      </c>
      <c r="P294" s="100">
        <f t="shared" si="1"/>
        <v>0</v>
      </c>
      <c r="Q294" s="100">
        <v>0</v>
      </c>
      <c r="R294" s="100">
        <f t="shared" si="2"/>
        <v>0</v>
      </c>
      <c r="S294" s="100">
        <v>0</v>
      </c>
      <c r="T294" s="101">
        <f t="shared" si="3"/>
        <v>0</v>
      </c>
      <c r="AR294" s="102" t="s">
        <v>464</v>
      </c>
      <c r="AT294" s="102" t="s">
        <v>108</v>
      </c>
      <c r="AU294" s="102" t="s">
        <v>5</v>
      </c>
      <c r="AY294" s="1" t="s">
        <v>106</v>
      </c>
      <c r="BE294" s="103">
        <f t="shared" si="4"/>
        <v>0</v>
      </c>
      <c r="BF294" s="103">
        <f t="shared" si="5"/>
        <v>0</v>
      </c>
      <c r="BG294" s="103">
        <f t="shared" si="6"/>
        <v>0</v>
      </c>
      <c r="BH294" s="103">
        <f t="shared" si="7"/>
        <v>0</v>
      </c>
      <c r="BI294" s="103">
        <f t="shared" si="8"/>
        <v>0</v>
      </c>
      <c r="BJ294" s="1" t="s">
        <v>104</v>
      </c>
      <c r="BK294" s="103">
        <f t="shared" si="9"/>
        <v>0</v>
      </c>
      <c r="BL294" s="1" t="s">
        <v>464</v>
      </c>
      <c r="BM294" s="102" t="s">
        <v>481</v>
      </c>
    </row>
    <row r="295" spans="3:65" s="10" customFormat="1" ht="16.5" customHeight="1" x14ac:dyDescent="0.2">
      <c r="C295" s="91" t="s">
        <v>448</v>
      </c>
      <c r="D295" s="91" t="s">
        <v>108</v>
      </c>
      <c r="E295" s="92" t="s">
        <v>483</v>
      </c>
      <c r="F295" s="93" t="s">
        <v>484</v>
      </c>
      <c r="G295" s="94" t="s">
        <v>463</v>
      </c>
      <c r="H295" s="95">
        <v>1</v>
      </c>
      <c r="I295" s="20"/>
      <c r="J295" s="96">
        <f t="shared" si="0"/>
        <v>0</v>
      </c>
      <c r="K295" s="135"/>
      <c r="M295" s="98" t="s">
        <v>3</v>
      </c>
      <c r="N295" s="99" t="s">
        <v>54</v>
      </c>
      <c r="P295" s="100">
        <f t="shared" si="1"/>
        <v>0</v>
      </c>
      <c r="Q295" s="100">
        <v>0</v>
      </c>
      <c r="R295" s="100">
        <f t="shared" si="2"/>
        <v>0</v>
      </c>
      <c r="S295" s="100">
        <v>0</v>
      </c>
      <c r="T295" s="101">
        <f t="shared" si="3"/>
        <v>0</v>
      </c>
      <c r="AR295" s="102" t="s">
        <v>112</v>
      </c>
      <c r="AT295" s="102" t="s">
        <v>108</v>
      </c>
      <c r="AU295" s="102" t="s">
        <v>5</v>
      </c>
      <c r="AY295" s="1" t="s">
        <v>106</v>
      </c>
      <c r="BE295" s="103">
        <f t="shared" si="4"/>
        <v>0</v>
      </c>
      <c r="BF295" s="103">
        <f t="shared" si="5"/>
        <v>0</v>
      </c>
      <c r="BG295" s="103">
        <f t="shared" si="6"/>
        <v>0</v>
      </c>
      <c r="BH295" s="103">
        <f t="shared" si="7"/>
        <v>0</v>
      </c>
      <c r="BI295" s="103">
        <f t="shared" si="8"/>
        <v>0</v>
      </c>
      <c r="BJ295" s="1" t="s">
        <v>104</v>
      </c>
      <c r="BK295" s="103">
        <f t="shared" si="9"/>
        <v>0</v>
      </c>
      <c r="BL295" s="1" t="s">
        <v>112</v>
      </c>
      <c r="BM295" s="102" t="s">
        <v>485</v>
      </c>
    </row>
    <row r="296" spans="3:65" s="10" customFormat="1" ht="16.5" customHeight="1" x14ac:dyDescent="0.2">
      <c r="C296" s="91" t="s">
        <v>452</v>
      </c>
      <c r="D296" s="91" t="s">
        <v>108</v>
      </c>
      <c r="E296" s="92" t="s">
        <v>487</v>
      </c>
      <c r="F296" s="93" t="s">
        <v>488</v>
      </c>
      <c r="G296" s="94" t="s">
        <v>463</v>
      </c>
      <c r="H296" s="95">
        <v>1</v>
      </c>
      <c r="I296" s="20"/>
      <c r="J296" s="96">
        <f t="shared" si="0"/>
        <v>0</v>
      </c>
      <c r="K296" s="135"/>
      <c r="M296" s="98" t="s">
        <v>3</v>
      </c>
      <c r="N296" s="99" t="s">
        <v>54</v>
      </c>
      <c r="P296" s="100">
        <f t="shared" si="1"/>
        <v>0</v>
      </c>
      <c r="Q296" s="100">
        <v>0</v>
      </c>
      <c r="R296" s="100">
        <f t="shared" si="2"/>
        <v>0</v>
      </c>
      <c r="S296" s="100">
        <v>0</v>
      </c>
      <c r="T296" s="101">
        <f t="shared" si="3"/>
        <v>0</v>
      </c>
      <c r="AR296" s="102" t="s">
        <v>112</v>
      </c>
      <c r="AT296" s="102" t="s">
        <v>108</v>
      </c>
      <c r="AU296" s="102" t="s">
        <v>5</v>
      </c>
      <c r="AY296" s="1" t="s">
        <v>106</v>
      </c>
      <c r="BE296" s="103">
        <f t="shared" si="4"/>
        <v>0</v>
      </c>
      <c r="BF296" s="103">
        <f t="shared" si="5"/>
        <v>0</v>
      </c>
      <c r="BG296" s="103">
        <f t="shared" si="6"/>
        <v>0</v>
      </c>
      <c r="BH296" s="103">
        <f t="shared" si="7"/>
        <v>0</v>
      </c>
      <c r="BI296" s="103">
        <f t="shared" si="8"/>
        <v>0</v>
      </c>
      <c r="BJ296" s="1" t="s">
        <v>104</v>
      </c>
      <c r="BK296" s="103">
        <f t="shared" si="9"/>
        <v>0</v>
      </c>
      <c r="BL296" s="1" t="s">
        <v>112</v>
      </c>
      <c r="BM296" s="102" t="s">
        <v>489</v>
      </c>
    </row>
    <row r="297" spans="3:65" s="10" customFormat="1" ht="16.5" customHeight="1" x14ac:dyDescent="0.2">
      <c r="C297" s="91" t="s">
        <v>460</v>
      </c>
      <c r="D297" s="91" t="s">
        <v>108</v>
      </c>
      <c r="E297" s="92" t="s">
        <v>490</v>
      </c>
      <c r="F297" s="93" t="s">
        <v>491</v>
      </c>
      <c r="G297" s="94" t="s">
        <v>463</v>
      </c>
      <c r="H297" s="95">
        <v>1</v>
      </c>
      <c r="I297" s="20"/>
      <c r="J297" s="96">
        <f t="shared" si="0"/>
        <v>0</v>
      </c>
      <c r="K297" s="135"/>
      <c r="M297" s="98" t="s">
        <v>3</v>
      </c>
      <c r="N297" s="99" t="s">
        <v>54</v>
      </c>
      <c r="P297" s="100">
        <f t="shared" si="1"/>
        <v>0</v>
      </c>
      <c r="Q297" s="100">
        <v>0</v>
      </c>
      <c r="R297" s="100">
        <f t="shared" si="2"/>
        <v>0</v>
      </c>
      <c r="S297" s="100">
        <v>0</v>
      </c>
      <c r="T297" s="101">
        <f t="shared" si="3"/>
        <v>0</v>
      </c>
      <c r="AR297" s="102" t="s">
        <v>112</v>
      </c>
      <c r="AT297" s="102" t="s">
        <v>108</v>
      </c>
      <c r="AU297" s="102" t="s">
        <v>5</v>
      </c>
      <c r="AY297" s="1" t="s">
        <v>106</v>
      </c>
      <c r="BE297" s="103">
        <f t="shared" si="4"/>
        <v>0</v>
      </c>
      <c r="BF297" s="103">
        <f t="shared" si="5"/>
        <v>0</v>
      </c>
      <c r="BG297" s="103">
        <f t="shared" si="6"/>
        <v>0</v>
      </c>
      <c r="BH297" s="103">
        <f t="shared" si="7"/>
        <v>0</v>
      </c>
      <c r="BI297" s="103">
        <f t="shared" si="8"/>
        <v>0</v>
      </c>
      <c r="BJ297" s="1" t="s">
        <v>104</v>
      </c>
      <c r="BK297" s="103">
        <f t="shared" si="9"/>
        <v>0</v>
      </c>
      <c r="BL297" s="1" t="s">
        <v>112</v>
      </c>
      <c r="BM297" s="102" t="s">
        <v>492</v>
      </c>
    </row>
    <row r="298" spans="3:65" s="10" customFormat="1" ht="16.5" customHeight="1" x14ac:dyDescent="0.2">
      <c r="C298" s="91" t="s">
        <v>466</v>
      </c>
      <c r="D298" s="91" t="s">
        <v>108</v>
      </c>
      <c r="E298" s="92" t="s">
        <v>493</v>
      </c>
      <c r="F298" s="93" t="s">
        <v>494</v>
      </c>
      <c r="G298" s="94" t="s">
        <v>463</v>
      </c>
      <c r="H298" s="95">
        <v>1</v>
      </c>
      <c r="I298" s="20"/>
      <c r="J298" s="96">
        <f t="shared" si="0"/>
        <v>0</v>
      </c>
      <c r="K298" s="135"/>
      <c r="M298" s="98" t="s">
        <v>3</v>
      </c>
      <c r="N298" s="99" t="s">
        <v>54</v>
      </c>
      <c r="P298" s="100">
        <f t="shared" si="1"/>
        <v>0</v>
      </c>
      <c r="Q298" s="100">
        <v>0</v>
      </c>
      <c r="R298" s="100">
        <f t="shared" si="2"/>
        <v>0</v>
      </c>
      <c r="S298" s="100">
        <v>0</v>
      </c>
      <c r="T298" s="101">
        <f t="shared" si="3"/>
        <v>0</v>
      </c>
      <c r="AR298" s="102" t="s">
        <v>112</v>
      </c>
      <c r="AT298" s="102" t="s">
        <v>108</v>
      </c>
      <c r="AU298" s="102" t="s">
        <v>5</v>
      </c>
      <c r="AY298" s="1" t="s">
        <v>106</v>
      </c>
      <c r="BE298" s="103">
        <f t="shared" si="4"/>
        <v>0</v>
      </c>
      <c r="BF298" s="103">
        <f t="shared" si="5"/>
        <v>0</v>
      </c>
      <c r="BG298" s="103">
        <f t="shared" si="6"/>
        <v>0</v>
      </c>
      <c r="BH298" s="103">
        <f t="shared" si="7"/>
        <v>0</v>
      </c>
      <c r="BI298" s="103">
        <f t="shared" si="8"/>
        <v>0</v>
      </c>
      <c r="BJ298" s="1" t="s">
        <v>104</v>
      </c>
      <c r="BK298" s="103">
        <f t="shared" si="9"/>
        <v>0</v>
      </c>
      <c r="BL298" s="1" t="s">
        <v>112</v>
      </c>
      <c r="BM298" s="102" t="s">
        <v>495</v>
      </c>
    </row>
    <row r="299" spans="3:65" s="10" customFormat="1" ht="16.5" customHeight="1" x14ac:dyDescent="0.2">
      <c r="C299" s="91" t="s">
        <v>470</v>
      </c>
      <c r="D299" s="91" t="s">
        <v>108</v>
      </c>
      <c r="E299" s="92" t="s">
        <v>496</v>
      </c>
      <c r="F299" s="93" t="s">
        <v>497</v>
      </c>
      <c r="G299" s="94" t="s">
        <v>463</v>
      </c>
      <c r="H299" s="95">
        <v>1</v>
      </c>
      <c r="I299" s="20"/>
      <c r="J299" s="96">
        <f t="shared" si="0"/>
        <v>0</v>
      </c>
      <c r="K299" s="135"/>
      <c r="M299" s="98" t="s">
        <v>3</v>
      </c>
      <c r="N299" s="99" t="s">
        <v>54</v>
      </c>
      <c r="P299" s="100">
        <f t="shared" si="1"/>
        <v>0</v>
      </c>
      <c r="Q299" s="100">
        <v>0</v>
      </c>
      <c r="R299" s="100">
        <f t="shared" si="2"/>
        <v>0</v>
      </c>
      <c r="S299" s="100">
        <v>0</v>
      </c>
      <c r="T299" s="101">
        <f t="shared" si="3"/>
        <v>0</v>
      </c>
      <c r="AR299" s="102" t="s">
        <v>112</v>
      </c>
      <c r="AT299" s="102" t="s">
        <v>108</v>
      </c>
      <c r="AU299" s="102" t="s">
        <v>5</v>
      </c>
      <c r="AY299" s="1" t="s">
        <v>106</v>
      </c>
      <c r="BE299" s="103">
        <f t="shared" si="4"/>
        <v>0</v>
      </c>
      <c r="BF299" s="103">
        <f t="shared" si="5"/>
        <v>0</v>
      </c>
      <c r="BG299" s="103">
        <f t="shared" si="6"/>
        <v>0</v>
      </c>
      <c r="BH299" s="103">
        <f t="shared" si="7"/>
        <v>0</v>
      </c>
      <c r="BI299" s="103">
        <f t="shared" si="8"/>
        <v>0</v>
      </c>
      <c r="BJ299" s="1" t="s">
        <v>104</v>
      </c>
      <c r="BK299" s="103">
        <f t="shared" si="9"/>
        <v>0</v>
      </c>
      <c r="BL299" s="1" t="s">
        <v>112</v>
      </c>
      <c r="BM299" s="102" t="s">
        <v>498</v>
      </c>
    </row>
    <row r="300" spans="3:65" s="10" customFormat="1" ht="19.5" x14ac:dyDescent="0.2">
      <c r="D300" s="105" t="s">
        <v>160</v>
      </c>
      <c r="F300" s="129" t="s">
        <v>499</v>
      </c>
      <c r="M300" s="130"/>
      <c r="T300" s="131"/>
      <c r="AT300" s="1" t="s">
        <v>160</v>
      </c>
      <c r="AU300" s="1" t="s">
        <v>5</v>
      </c>
    </row>
    <row r="301" spans="3:65" s="10" customFormat="1" ht="16.5" customHeight="1" x14ac:dyDescent="0.2">
      <c r="C301" s="91" t="s">
        <v>474</v>
      </c>
      <c r="D301" s="91" t="s">
        <v>108</v>
      </c>
      <c r="E301" s="92" t="s">
        <v>500</v>
      </c>
      <c r="F301" s="93" t="s">
        <v>501</v>
      </c>
      <c r="G301" s="94" t="s">
        <v>463</v>
      </c>
      <c r="H301" s="95">
        <v>1</v>
      </c>
      <c r="I301" s="20"/>
      <c r="J301" s="96">
        <f>ROUND(I301*H301,2)</f>
        <v>0</v>
      </c>
      <c r="K301" s="135"/>
      <c r="M301" s="98" t="s">
        <v>3</v>
      </c>
      <c r="N301" s="99" t="s">
        <v>54</v>
      </c>
      <c r="P301" s="100">
        <f>O301*H301</f>
        <v>0</v>
      </c>
      <c r="Q301" s="100">
        <v>0</v>
      </c>
      <c r="R301" s="100">
        <f>Q301*H301</f>
        <v>0</v>
      </c>
      <c r="S301" s="100">
        <v>0</v>
      </c>
      <c r="T301" s="101">
        <f>S301*H301</f>
        <v>0</v>
      </c>
      <c r="AR301" s="102" t="s">
        <v>464</v>
      </c>
      <c r="AT301" s="102" t="s">
        <v>108</v>
      </c>
      <c r="AU301" s="102" t="s">
        <v>5</v>
      </c>
      <c r="AY301" s="1" t="s">
        <v>106</v>
      </c>
      <c r="BE301" s="103">
        <f>IF(N301="základní",J301,0)</f>
        <v>0</v>
      </c>
      <c r="BF301" s="103">
        <f>IF(N301="snížená",J301,0)</f>
        <v>0</v>
      </c>
      <c r="BG301" s="103">
        <f>IF(N301="zákl. přenesená",J301,0)</f>
        <v>0</v>
      </c>
      <c r="BH301" s="103">
        <f>IF(N301="sníž. přenesená",J301,0)</f>
        <v>0</v>
      </c>
      <c r="BI301" s="103">
        <f>IF(N301="nulová",J301,0)</f>
        <v>0</v>
      </c>
      <c r="BJ301" s="1" t="s">
        <v>104</v>
      </c>
      <c r="BK301" s="103">
        <f>ROUND(I301*H301,2)</f>
        <v>0</v>
      </c>
      <c r="BL301" s="1" t="s">
        <v>464</v>
      </c>
      <c r="BM301" s="102" t="s">
        <v>502</v>
      </c>
    </row>
    <row r="302" spans="3:65" s="10" customFormat="1" ht="16.5" customHeight="1" x14ac:dyDescent="0.2">
      <c r="C302" s="91" t="s">
        <v>478</v>
      </c>
      <c r="D302" s="91" t="s">
        <v>108</v>
      </c>
      <c r="E302" s="92" t="s">
        <v>503</v>
      </c>
      <c r="F302" s="93" t="s">
        <v>504</v>
      </c>
      <c r="G302" s="94" t="s">
        <v>463</v>
      </c>
      <c r="H302" s="95">
        <v>1</v>
      </c>
      <c r="I302" s="20"/>
      <c r="J302" s="96">
        <f>ROUND(I302*H302,2)</f>
        <v>0</v>
      </c>
      <c r="K302" s="135"/>
      <c r="M302" s="98" t="s">
        <v>3</v>
      </c>
      <c r="N302" s="99" t="s">
        <v>54</v>
      </c>
      <c r="P302" s="100">
        <f>O302*H302</f>
        <v>0</v>
      </c>
      <c r="Q302" s="100">
        <v>0</v>
      </c>
      <c r="R302" s="100">
        <f>Q302*H302</f>
        <v>0</v>
      </c>
      <c r="S302" s="100">
        <v>0</v>
      </c>
      <c r="T302" s="101">
        <f>S302*H302</f>
        <v>0</v>
      </c>
      <c r="AR302" s="102" t="s">
        <v>464</v>
      </c>
      <c r="AT302" s="102" t="s">
        <v>108</v>
      </c>
      <c r="AU302" s="102" t="s">
        <v>5</v>
      </c>
      <c r="AY302" s="1" t="s">
        <v>106</v>
      </c>
      <c r="BE302" s="103">
        <f>IF(N302="základní",J302,0)</f>
        <v>0</v>
      </c>
      <c r="BF302" s="103">
        <f>IF(N302="snížená",J302,0)</f>
        <v>0</v>
      </c>
      <c r="BG302" s="103">
        <f>IF(N302="zákl. přenesená",J302,0)</f>
        <v>0</v>
      </c>
      <c r="BH302" s="103">
        <f>IF(N302="sníž. přenesená",J302,0)</f>
        <v>0</v>
      </c>
      <c r="BI302" s="103">
        <f>IF(N302="nulová",J302,0)</f>
        <v>0</v>
      </c>
      <c r="BJ302" s="1" t="s">
        <v>104</v>
      </c>
      <c r="BK302" s="103">
        <f>ROUND(I302*H302,2)</f>
        <v>0</v>
      </c>
      <c r="BL302" s="1" t="s">
        <v>464</v>
      </c>
      <c r="BM302" s="102" t="s">
        <v>505</v>
      </c>
    </row>
    <row r="303" spans="3:65" s="10" customFormat="1" ht="19.5" x14ac:dyDescent="0.2">
      <c r="D303" s="105" t="s">
        <v>160</v>
      </c>
      <c r="F303" s="129" t="s">
        <v>506</v>
      </c>
      <c r="M303" s="130"/>
      <c r="T303" s="131"/>
      <c r="AT303" s="1" t="s">
        <v>160</v>
      </c>
      <c r="AU303" s="1" t="s">
        <v>5</v>
      </c>
    </row>
    <row r="304" spans="3:65" s="10" customFormat="1" ht="16.5" customHeight="1" x14ac:dyDescent="0.2">
      <c r="C304" s="91" t="s">
        <v>482</v>
      </c>
      <c r="D304" s="91" t="s">
        <v>108</v>
      </c>
      <c r="E304" s="92" t="s">
        <v>507</v>
      </c>
      <c r="F304" s="93" t="s">
        <v>508</v>
      </c>
      <c r="G304" s="94" t="s">
        <v>463</v>
      </c>
      <c r="H304" s="95">
        <v>1</v>
      </c>
      <c r="I304" s="20"/>
      <c r="J304" s="96">
        <f>ROUND(I304*H304,2)</f>
        <v>0</v>
      </c>
      <c r="K304" s="135"/>
      <c r="M304" s="98" t="s">
        <v>3</v>
      </c>
      <c r="N304" s="99" t="s">
        <v>54</v>
      </c>
      <c r="P304" s="100">
        <f>O304*H304</f>
        <v>0</v>
      </c>
      <c r="Q304" s="100">
        <v>0</v>
      </c>
      <c r="R304" s="100">
        <f>Q304*H304</f>
        <v>0</v>
      </c>
      <c r="S304" s="100">
        <v>0</v>
      </c>
      <c r="T304" s="101">
        <f>S304*H304</f>
        <v>0</v>
      </c>
      <c r="AR304" s="102" t="s">
        <v>464</v>
      </c>
      <c r="AT304" s="102" t="s">
        <v>108</v>
      </c>
      <c r="AU304" s="102" t="s">
        <v>5</v>
      </c>
      <c r="AY304" s="1" t="s">
        <v>106</v>
      </c>
      <c r="BE304" s="103">
        <f>IF(N304="základní",J304,0)</f>
        <v>0</v>
      </c>
      <c r="BF304" s="103">
        <f>IF(N304="snížená",J304,0)</f>
        <v>0</v>
      </c>
      <c r="BG304" s="103">
        <f>IF(N304="zákl. přenesená",J304,0)</f>
        <v>0</v>
      </c>
      <c r="BH304" s="103">
        <f>IF(N304="sníž. přenesená",J304,0)</f>
        <v>0</v>
      </c>
      <c r="BI304" s="103">
        <f>IF(N304="nulová",J304,0)</f>
        <v>0</v>
      </c>
      <c r="BJ304" s="1" t="s">
        <v>104</v>
      </c>
      <c r="BK304" s="103">
        <f>ROUND(I304*H304,2)</f>
        <v>0</v>
      </c>
      <c r="BL304" s="1" t="s">
        <v>464</v>
      </c>
      <c r="BM304" s="102" t="s">
        <v>509</v>
      </c>
    </row>
    <row r="305" spans="3:65" s="10" customFormat="1" ht="19.5" x14ac:dyDescent="0.2">
      <c r="D305" s="105" t="s">
        <v>160</v>
      </c>
      <c r="F305" s="129" t="s">
        <v>600</v>
      </c>
      <c r="M305" s="130"/>
      <c r="T305" s="131"/>
      <c r="AT305" s="1" t="s">
        <v>160</v>
      </c>
      <c r="AU305" s="1" t="s">
        <v>5</v>
      </c>
    </row>
    <row r="306" spans="3:65" s="10" customFormat="1" ht="21.75" customHeight="1" x14ac:dyDescent="0.2">
      <c r="C306" s="91" t="s">
        <v>486</v>
      </c>
      <c r="D306" s="91" t="s">
        <v>108</v>
      </c>
      <c r="E306" s="92" t="s">
        <v>511</v>
      </c>
      <c r="F306" s="93" t="s">
        <v>512</v>
      </c>
      <c r="G306" s="94" t="s">
        <v>463</v>
      </c>
      <c r="H306" s="95">
        <v>1</v>
      </c>
      <c r="I306" s="20"/>
      <c r="J306" s="96">
        <f>ROUND(I306*H306,2)</f>
        <v>0</v>
      </c>
      <c r="K306" s="135"/>
      <c r="M306" s="98" t="s">
        <v>3</v>
      </c>
      <c r="N306" s="99" t="s">
        <v>54</v>
      </c>
      <c r="P306" s="100">
        <f>O306*H306</f>
        <v>0</v>
      </c>
      <c r="Q306" s="100">
        <v>9.9000000000000008E-3</v>
      </c>
      <c r="R306" s="100">
        <f>Q306*H306</f>
        <v>9.9000000000000008E-3</v>
      </c>
      <c r="S306" s="100">
        <v>0</v>
      </c>
      <c r="T306" s="101">
        <f>S306*H306</f>
        <v>0</v>
      </c>
      <c r="AR306" s="102" t="s">
        <v>464</v>
      </c>
      <c r="AT306" s="102" t="s">
        <v>108</v>
      </c>
      <c r="AU306" s="102" t="s">
        <v>5</v>
      </c>
      <c r="AY306" s="1" t="s">
        <v>106</v>
      </c>
      <c r="BE306" s="103">
        <f>IF(N306="základní",J306,0)</f>
        <v>0</v>
      </c>
      <c r="BF306" s="103">
        <f>IF(N306="snížená",J306,0)</f>
        <v>0</v>
      </c>
      <c r="BG306" s="103">
        <f>IF(N306="zákl. přenesená",J306,0)</f>
        <v>0</v>
      </c>
      <c r="BH306" s="103">
        <f>IF(N306="sníž. přenesená",J306,0)</f>
        <v>0</v>
      </c>
      <c r="BI306" s="103">
        <f>IF(N306="nulová",J306,0)</f>
        <v>0</v>
      </c>
      <c r="BJ306" s="1" t="s">
        <v>104</v>
      </c>
      <c r="BK306" s="103">
        <f>ROUND(I306*H306,2)</f>
        <v>0</v>
      </c>
      <c r="BL306" s="1" t="s">
        <v>464</v>
      </c>
      <c r="BM306" s="102" t="s">
        <v>513</v>
      </c>
    </row>
    <row r="307" spans="3:65" s="10" customFormat="1" ht="19.5" x14ac:dyDescent="0.2">
      <c r="D307" s="105" t="s">
        <v>160</v>
      </c>
      <c r="F307" s="129" t="s">
        <v>514</v>
      </c>
      <c r="M307" s="132"/>
      <c r="N307" s="133"/>
      <c r="O307" s="133"/>
      <c r="P307" s="133"/>
      <c r="Q307" s="133"/>
      <c r="R307" s="133"/>
      <c r="S307" s="133"/>
      <c r="T307" s="134"/>
      <c r="AT307" s="1" t="s">
        <v>160</v>
      </c>
      <c r="AU307" s="1" t="s">
        <v>5</v>
      </c>
    </row>
    <row r="308" spans="3:65" s="10" customFormat="1" ht="6.95" customHeight="1" x14ac:dyDescent="0.2"/>
  </sheetData>
  <sheetProtection algorithmName="SHA-512" hashValue="w+X0O53OI9uTjk5YSlDGSnNWnsEJg1Besbt2dFF193/jtIzWTyrWRwVy91hrA2ippleRmKha7sIPSutRFtv9gw==" saltValue="RqqIYOJKSwP3VO/ap/xKtA==" spinCount="100000" sheet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5" right="0.25" top="0.75" bottom="0.75" header="0.3" footer="0.3"/>
  <pageSetup paperSize="9" scale="74" orientation="portrait" r:id="rId1"/>
  <rowBreaks count="4" manualBreakCount="4">
    <brk id="81" min="2" max="10" man="1"/>
    <brk id="114" min="2" max="10" man="1"/>
    <brk id="173" min="2" max="10" man="1"/>
    <brk id="229" min="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F164A-02BC-476B-8DAC-4E4F30352750}">
  <dimension ref="B2:BM308"/>
  <sheetViews>
    <sheetView showGridLines="0" zoomScaleNormal="100" workbookViewId="0">
      <selection activeCell="D4" sqref="D4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4" max="14" width="9.140625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3" max="66" width="0" hidden="1" customWidth="1"/>
  </cols>
  <sheetData>
    <row r="2" spans="2:56" ht="36.950000000000003" customHeight="1" x14ac:dyDescent="0.2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" t="s">
        <v>557</v>
      </c>
      <c r="AZ2" s="33" t="s">
        <v>1</v>
      </c>
      <c r="BA2" s="33" t="s">
        <v>2</v>
      </c>
      <c r="BB2" s="33" t="s">
        <v>3</v>
      </c>
      <c r="BC2" s="33" t="s">
        <v>601</v>
      </c>
      <c r="BD2" s="33" t="s">
        <v>5</v>
      </c>
    </row>
    <row r="3" spans="2:56" ht="6.95" customHeight="1" x14ac:dyDescent="0.2">
      <c r="B3" s="3"/>
      <c r="AT3" s="1" t="s">
        <v>5</v>
      </c>
      <c r="AZ3" s="33" t="s">
        <v>6</v>
      </c>
      <c r="BA3" s="33" t="s">
        <v>7</v>
      </c>
      <c r="BB3" s="33" t="s">
        <v>3</v>
      </c>
      <c r="BC3" s="33" t="s">
        <v>8</v>
      </c>
      <c r="BD3" s="33" t="s">
        <v>5</v>
      </c>
    </row>
    <row r="4" spans="2:56" ht="24.95" customHeight="1" x14ac:dyDescent="0.2">
      <c r="D4" s="5" t="s">
        <v>9</v>
      </c>
      <c r="M4" s="34" t="s">
        <v>10</v>
      </c>
      <c r="AT4" s="1" t="s">
        <v>11</v>
      </c>
      <c r="AZ4" s="33" t="s">
        <v>12</v>
      </c>
      <c r="BA4" s="33" t="s">
        <v>13</v>
      </c>
      <c r="BB4" s="33" t="s">
        <v>3</v>
      </c>
      <c r="BC4" s="33" t="s">
        <v>602</v>
      </c>
      <c r="BD4" s="33" t="s">
        <v>5</v>
      </c>
    </row>
    <row r="5" spans="2:56" ht="6.95" customHeight="1" x14ac:dyDescent="0.2">
      <c r="AZ5" s="33" t="s">
        <v>15</v>
      </c>
      <c r="BA5" s="33" t="s">
        <v>16</v>
      </c>
      <c r="BB5" s="33" t="s">
        <v>3</v>
      </c>
      <c r="BC5" s="33" t="s">
        <v>603</v>
      </c>
      <c r="BD5" s="33" t="s">
        <v>5</v>
      </c>
    </row>
    <row r="6" spans="2:56" ht="12" customHeight="1" x14ac:dyDescent="0.2">
      <c r="D6" s="8" t="s">
        <v>18</v>
      </c>
      <c r="AZ6" s="33" t="s">
        <v>19</v>
      </c>
      <c r="BA6" s="33" t="s">
        <v>20</v>
      </c>
      <c r="BB6" s="33" t="s">
        <v>3</v>
      </c>
      <c r="BC6" s="33" t="s">
        <v>604</v>
      </c>
      <c r="BD6" s="33" t="s">
        <v>5</v>
      </c>
    </row>
    <row r="7" spans="2:56" ht="16.5" customHeight="1" x14ac:dyDescent="0.2">
      <c r="E7" s="223" t="s">
        <v>526</v>
      </c>
      <c r="F7" s="224"/>
      <c r="G7" s="224"/>
      <c r="H7" s="224"/>
      <c r="AZ7" s="33" t="s">
        <v>22</v>
      </c>
      <c r="BA7" s="33" t="s">
        <v>23</v>
      </c>
      <c r="BB7" s="33" t="s">
        <v>3</v>
      </c>
      <c r="BC7" s="33" t="s">
        <v>605</v>
      </c>
      <c r="BD7" s="33" t="s">
        <v>5</v>
      </c>
    </row>
    <row r="8" spans="2:56" s="10" customFormat="1" ht="12" customHeight="1" x14ac:dyDescent="0.2">
      <c r="D8" s="8" t="s">
        <v>25</v>
      </c>
      <c r="AZ8" s="33" t="s">
        <v>26</v>
      </c>
      <c r="BA8" s="33" t="s">
        <v>27</v>
      </c>
      <c r="BB8" s="33" t="s">
        <v>3</v>
      </c>
      <c r="BC8" s="33" t="s">
        <v>606</v>
      </c>
      <c r="BD8" s="33" t="s">
        <v>5</v>
      </c>
    </row>
    <row r="9" spans="2:56" s="10" customFormat="1" ht="30" customHeight="1" x14ac:dyDescent="0.2">
      <c r="E9" s="208" t="s">
        <v>607</v>
      </c>
      <c r="F9" s="222"/>
      <c r="G9" s="222"/>
      <c r="H9" s="222"/>
      <c r="AZ9" s="33" t="s">
        <v>30</v>
      </c>
      <c r="BA9" s="33" t="s">
        <v>31</v>
      </c>
      <c r="BB9" s="33" t="s">
        <v>3</v>
      </c>
      <c r="BC9" s="33" t="s">
        <v>608</v>
      </c>
      <c r="BD9" s="33" t="s">
        <v>5</v>
      </c>
    </row>
    <row r="10" spans="2:56" s="10" customFormat="1" x14ac:dyDescent="0.2">
      <c r="AZ10" s="33" t="s">
        <v>33</v>
      </c>
      <c r="BA10" s="33" t="s">
        <v>34</v>
      </c>
      <c r="BB10" s="33" t="s">
        <v>3</v>
      </c>
      <c r="BC10" s="33" t="s">
        <v>609</v>
      </c>
      <c r="BD10" s="33" t="s">
        <v>5</v>
      </c>
    </row>
    <row r="11" spans="2:56" s="10" customFormat="1" ht="12" customHeight="1" x14ac:dyDescent="0.2">
      <c r="D11" s="8" t="s">
        <v>36</v>
      </c>
      <c r="F11" s="35" t="s">
        <v>3</v>
      </c>
      <c r="I11" s="8" t="s">
        <v>37</v>
      </c>
      <c r="J11" s="35" t="s">
        <v>3</v>
      </c>
    </row>
    <row r="12" spans="2:56" s="10" customFormat="1" ht="12" customHeight="1" x14ac:dyDescent="0.2">
      <c r="D12" s="8" t="s">
        <v>38</v>
      </c>
      <c r="F12" s="35" t="s">
        <v>39</v>
      </c>
      <c r="I12" s="8" t="s">
        <v>40</v>
      </c>
      <c r="J12" s="14" t="s">
        <v>651</v>
      </c>
    </row>
    <row r="13" spans="2:56" s="10" customFormat="1" ht="10.9" customHeight="1" x14ac:dyDescent="0.2"/>
    <row r="14" spans="2:56" s="10" customFormat="1" ht="12" customHeight="1" x14ac:dyDescent="0.2">
      <c r="D14" s="8" t="s">
        <v>41</v>
      </c>
      <c r="I14" s="8" t="s">
        <v>42</v>
      </c>
      <c r="J14" s="35" t="s">
        <v>3</v>
      </c>
    </row>
    <row r="15" spans="2:56" s="10" customFormat="1" ht="18" customHeight="1" x14ac:dyDescent="0.2">
      <c r="E15" s="35" t="s">
        <v>43</v>
      </c>
      <c r="I15" s="8" t="s">
        <v>44</v>
      </c>
      <c r="J15" s="35" t="s">
        <v>3</v>
      </c>
    </row>
    <row r="16" spans="2:56" s="10" customFormat="1" ht="6.95" customHeight="1" x14ac:dyDescent="0.2"/>
    <row r="17" spans="4:11" s="10" customFormat="1" ht="12" customHeight="1" x14ac:dyDescent="0.2">
      <c r="D17" s="8" t="s">
        <v>45</v>
      </c>
      <c r="I17" s="8" t="s">
        <v>42</v>
      </c>
      <c r="J17" s="36" t="s">
        <v>530</v>
      </c>
    </row>
    <row r="18" spans="4:11" s="10" customFormat="1" ht="18" customHeight="1" x14ac:dyDescent="0.2">
      <c r="E18" s="225" t="s">
        <v>530</v>
      </c>
      <c r="F18" s="211"/>
      <c r="G18" s="211"/>
      <c r="H18" s="211"/>
      <c r="I18" s="8" t="s">
        <v>44</v>
      </c>
      <c r="J18" s="36" t="s">
        <v>530</v>
      </c>
    </row>
    <row r="19" spans="4:11" s="10" customFormat="1" ht="6.95" customHeight="1" x14ac:dyDescent="0.2"/>
    <row r="20" spans="4:11" s="10" customFormat="1" ht="12" customHeight="1" x14ac:dyDescent="0.2">
      <c r="D20" s="8" t="s">
        <v>46</v>
      </c>
      <c r="I20" s="8" t="s">
        <v>42</v>
      </c>
      <c r="J20" s="35" t="s">
        <v>3</v>
      </c>
    </row>
    <row r="21" spans="4:11" s="10" customFormat="1" ht="18" customHeight="1" x14ac:dyDescent="0.2">
      <c r="E21" s="35" t="s">
        <v>39</v>
      </c>
      <c r="I21" s="8" t="s">
        <v>44</v>
      </c>
      <c r="J21" s="35" t="s">
        <v>3</v>
      </c>
    </row>
    <row r="22" spans="4:11" s="10" customFormat="1" ht="6.95" customHeight="1" x14ac:dyDescent="0.2"/>
    <row r="23" spans="4:11" s="10" customFormat="1" ht="12" customHeight="1" x14ac:dyDescent="0.2">
      <c r="D23" s="8" t="s">
        <v>47</v>
      </c>
      <c r="I23" s="8" t="s">
        <v>42</v>
      </c>
      <c r="J23" s="35" t="s">
        <v>3</v>
      </c>
    </row>
    <row r="24" spans="4:11" s="10" customFormat="1" ht="18" customHeight="1" x14ac:dyDescent="0.2">
      <c r="E24" s="35" t="s">
        <v>39</v>
      </c>
      <c r="I24" s="8" t="s">
        <v>44</v>
      </c>
      <c r="J24" s="35" t="s">
        <v>3</v>
      </c>
    </row>
    <row r="25" spans="4:11" s="10" customFormat="1" ht="6.95" customHeight="1" x14ac:dyDescent="0.2"/>
    <row r="26" spans="4:11" s="10" customFormat="1" ht="12" customHeight="1" x14ac:dyDescent="0.2">
      <c r="D26" s="8" t="s">
        <v>48</v>
      </c>
    </row>
    <row r="27" spans="4:11" s="37" customFormat="1" ht="16.5" customHeight="1" x14ac:dyDescent="0.2">
      <c r="E27" s="218" t="s">
        <v>3</v>
      </c>
      <c r="F27" s="218"/>
      <c r="G27" s="218"/>
      <c r="H27" s="218"/>
    </row>
    <row r="28" spans="4:11" s="10" customFormat="1" ht="6.95" customHeight="1" x14ac:dyDescent="0.2"/>
    <row r="29" spans="4:11" s="10" customFormat="1" ht="6.95" customHeight="1" x14ac:dyDescent="0.2">
      <c r="D29" s="38"/>
      <c r="E29" s="38"/>
      <c r="F29" s="38"/>
      <c r="G29" s="38"/>
      <c r="H29" s="38"/>
      <c r="I29" s="38"/>
      <c r="J29" s="38"/>
      <c r="K29" s="38"/>
    </row>
    <row r="30" spans="4:11" s="10" customFormat="1" ht="25.35" customHeight="1" x14ac:dyDescent="0.2">
      <c r="D30" s="39" t="s">
        <v>49</v>
      </c>
      <c r="J30" s="40">
        <f>ROUND(J128, 2)</f>
        <v>0</v>
      </c>
    </row>
    <row r="31" spans="4:11" s="10" customFormat="1" ht="6.95" customHeight="1" x14ac:dyDescent="0.2">
      <c r="D31" s="38"/>
      <c r="E31" s="38"/>
      <c r="F31" s="38"/>
      <c r="G31" s="38"/>
      <c r="H31" s="38"/>
      <c r="I31" s="38"/>
      <c r="J31" s="38"/>
      <c r="K31" s="38"/>
    </row>
    <row r="32" spans="4:11" s="10" customFormat="1" ht="14.45" customHeight="1" x14ac:dyDescent="0.2">
      <c r="F32" s="41" t="s">
        <v>50</v>
      </c>
      <c r="I32" s="41" t="s">
        <v>51</v>
      </c>
      <c r="J32" s="41" t="s">
        <v>52</v>
      </c>
    </row>
    <row r="33" spans="3:11" s="10" customFormat="1" ht="14.45" customHeight="1" x14ac:dyDescent="0.2">
      <c r="D33" s="42" t="s">
        <v>53</v>
      </c>
      <c r="E33" s="8" t="s">
        <v>54</v>
      </c>
      <c r="F33" s="43">
        <f>ROUND((SUM(BE128:BE307)),  2)</f>
        <v>0</v>
      </c>
      <c r="I33" s="44">
        <v>0.21</v>
      </c>
      <c r="J33" s="43">
        <f>ROUND(((SUM(BE128:BE307))*I33),  2)</f>
        <v>0</v>
      </c>
    </row>
    <row r="34" spans="3:11" s="10" customFormat="1" ht="14.45" customHeight="1" x14ac:dyDescent="0.2">
      <c r="E34" s="8" t="s">
        <v>55</v>
      </c>
      <c r="F34" s="43">
        <f>ROUND((SUM(BF128:BF307)),  2)</f>
        <v>0</v>
      </c>
      <c r="I34" s="44">
        <v>0.15</v>
      </c>
      <c r="J34" s="43">
        <f>ROUND(((SUM(BF128:BF307))*I34),  2)</f>
        <v>0</v>
      </c>
    </row>
    <row r="35" spans="3:11" s="10" customFormat="1" ht="14.45" hidden="1" customHeight="1" x14ac:dyDescent="0.2">
      <c r="E35" s="8" t="s">
        <v>56</v>
      </c>
      <c r="F35" s="43">
        <f>ROUND((SUM(BG128:BG307)),  2)</f>
        <v>0</v>
      </c>
      <c r="I35" s="44">
        <v>0.21</v>
      </c>
      <c r="J35" s="43">
        <f>0</f>
        <v>0</v>
      </c>
    </row>
    <row r="36" spans="3:11" s="10" customFormat="1" ht="14.45" hidden="1" customHeight="1" x14ac:dyDescent="0.2">
      <c r="E36" s="8" t="s">
        <v>57</v>
      </c>
      <c r="F36" s="43">
        <f>ROUND((SUM(BH128:BH307)),  2)</f>
        <v>0</v>
      </c>
      <c r="I36" s="44">
        <v>0.15</v>
      </c>
      <c r="J36" s="43">
        <f>0</f>
        <v>0</v>
      </c>
    </row>
    <row r="37" spans="3:11" s="10" customFormat="1" ht="14.45" hidden="1" customHeight="1" x14ac:dyDescent="0.2">
      <c r="E37" s="8" t="s">
        <v>58</v>
      </c>
      <c r="F37" s="43">
        <f>ROUND((SUM(BI128:BI307)),  2)</f>
        <v>0</v>
      </c>
      <c r="I37" s="44">
        <v>0</v>
      </c>
      <c r="J37" s="43">
        <f>0</f>
        <v>0</v>
      </c>
    </row>
    <row r="38" spans="3:11" s="10" customFormat="1" ht="6.95" customHeight="1" x14ac:dyDescent="0.2"/>
    <row r="39" spans="3:11" s="10" customFormat="1" ht="25.35" customHeight="1" x14ac:dyDescent="0.2">
      <c r="C39" s="45"/>
      <c r="D39" s="46" t="s">
        <v>59</v>
      </c>
      <c r="E39" s="47"/>
      <c r="F39" s="47"/>
      <c r="G39" s="48" t="s">
        <v>60</v>
      </c>
      <c r="H39" s="49" t="s">
        <v>61</v>
      </c>
      <c r="I39" s="47"/>
      <c r="J39" s="50">
        <f>SUM(J30:J37)</f>
        <v>0</v>
      </c>
      <c r="K39" s="47"/>
    </row>
    <row r="40" spans="3:11" s="10" customFormat="1" ht="14.45" customHeight="1" x14ac:dyDescent="0.2"/>
    <row r="41" spans="3:11" ht="14.45" customHeight="1" x14ac:dyDescent="0.2"/>
    <row r="42" spans="3:11" ht="14.45" customHeight="1" x14ac:dyDescent="0.2"/>
    <row r="43" spans="3:11" ht="14.45" customHeight="1" x14ac:dyDescent="0.2"/>
    <row r="44" spans="3:11" ht="14.45" customHeight="1" x14ac:dyDescent="0.2"/>
    <row r="45" spans="3:11" ht="14.45" customHeight="1" x14ac:dyDescent="0.2"/>
    <row r="46" spans="3:11" ht="14.45" customHeight="1" x14ac:dyDescent="0.2"/>
    <row r="47" spans="3:11" ht="14.45" customHeight="1" x14ac:dyDescent="0.2"/>
    <row r="48" spans="3:11" ht="14.45" customHeight="1" x14ac:dyDescent="0.2"/>
    <row r="49" spans="4:11" ht="14.45" customHeight="1" x14ac:dyDescent="0.2"/>
    <row r="50" spans="4:11" s="10" customFormat="1" ht="14.45" customHeight="1" x14ac:dyDescent="0.2">
      <c r="D50" s="51" t="s">
        <v>62</v>
      </c>
      <c r="E50" s="52"/>
      <c r="F50" s="52"/>
      <c r="G50" s="51" t="s">
        <v>63</v>
      </c>
      <c r="H50" s="52"/>
      <c r="I50" s="52"/>
      <c r="J50" s="52"/>
      <c r="K50" s="52"/>
    </row>
    <row r="61" spans="4:11" s="10" customFormat="1" x14ac:dyDescent="0.2">
      <c r="D61" s="53" t="s">
        <v>64</v>
      </c>
      <c r="E61" s="54"/>
      <c r="F61" s="55" t="s">
        <v>65</v>
      </c>
      <c r="G61" s="53" t="s">
        <v>64</v>
      </c>
      <c r="H61" s="54"/>
      <c r="I61" s="54"/>
      <c r="J61" s="56" t="s">
        <v>65</v>
      </c>
      <c r="K61" s="54"/>
    </row>
    <row r="65" spans="4:11" s="10" customFormat="1" x14ac:dyDescent="0.2">
      <c r="D65" s="51" t="s">
        <v>66</v>
      </c>
      <c r="E65" s="52"/>
      <c r="F65" s="52"/>
      <c r="G65" s="51" t="s">
        <v>67</v>
      </c>
      <c r="H65" s="52"/>
      <c r="I65" s="52"/>
      <c r="J65" s="52"/>
      <c r="K65" s="52"/>
    </row>
    <row r="76" spans="4:11" s="10" customFormat="1" x14ac:dyDescent="0.2">
      <c r="D76" s="53" t="s">
        <v>64</v>
      </c>
      <c r="E76" s="54"/>
      <c r="F76" s="55" t="s">
        <v>65</v>
      </c>
      <c r="G76" s="53" t="s">
        <v>64</v>
      </c>
      <c r="H76" s="54"/>
      <c r="I76" s="54"/>
      <c r="J76" s="56" t="s">
        <v>65</v>
      </c>
      <c r="K76" s="54"/>
    </row>
    <row r="77" spans="4:11" s="10" customFormat="1" ht="14.45" customHeight="1" x14ac:dyDescent="0.2"/>
    <row r="81" spans="2:47" s="10" customFormat="1" ht="6.95" customHeight="1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</row>
    <row r="82" spans="2:47" s="10" customFormat="1" ht="24.95" customHeight="1" x14ac:dyDescent="0.2">
      <c r="C82" s="5" t="s">
        <v>68</v>
      </c>
    </row>
    <row r="83" spans="2:47" s="10" customFormat="1" ht="6.95" customHeight="1" x14ac:dyDescent="0.2"/>
    <row r="84" spans="2:47" s="10" customFormat="1" ht="12" customHeight="1" x14ac:dyDescent="0.2">
      <c r="C84" s="8" t="s">
        <v>18</v>
      </c>
    </row>
    <row r="85" spans="2:47" s="10" customFormat="1" ht="16.5" customHeight="1" x14ac:dyDescent="0.2">
      <c r="E85" s="223" t="str">
        <f>E7</f>
        <v>K1908 Stavební úpravy lávek přes Poustevnický potok v Litvínově</v>
      </c>
      <c r="F85" s="224"/>
      <c r="G85" s="224"/>
      <c r="H85" s="224"/>
    </row>
    <row r="86" spans="2:47" s="10" customFormat="1" ht="12" customHeight="1" x14ac:dyDescent="0.2">
      <c r="C86" s="8" t="s">
        <v>25</v>
      </c>
    </row>
    <row r="87" spans="2:47" s="10" customFormat="1" ht="30" customHeight="1" x14ac:dyDescent="0.2">
      <c r="E87" s="208" t="str">
        <f>E9</f>
        <v>Lávka 36 - K1908 Stavební úpravy lávek přes Poustevnický potok v Litvínově</v>
      </c>
      <c r="F87" s="222"/>
      <c r="G87" s="222"/>
      <c r="H87" s="222"/>
    </row>
    <row r="88" spans="2:47" s="10" customFormat="1" ht="6.95" customHeight="1" x14ac:dyDescent="0.2"/>
    <row r="89" spans="2:47" s="10" customFormat="1" ht="12" customHeight="1" x14ac:dyDescent="0.2">
      <c r="C89" s="8" t="s">
        <v>38</v>
      </c>
      <c r="F89" s="35" t="str">
        <f>F12</f>
        <v xml:space="preserve"> </v>
      </c>
      <c r="I89" s="8" t="s">
        <v>40</v>
      </c>
      <c r="J89" s="14" t="str">
        <f>IF(J12="","",J12)</f>
        <v>10. 5. 2021</v>
      </c>
    </row>
    <row r="90" spans="2:47" s="10" customFormat="1" ht="6.95" customHeight="1" x14ac:dyDescent="0.2"/>
    <row r="91" spans="2:47" s="10" customFormat="1" ht="15.2" customHeight="1" x14ac:dyDescent="0.2">
      <c r="C91" s="8" t="s">
        <v>41</v>
      </c>
      <c r="F91" s="35" t="str">
        <f>E15</f>
        <v>Město Litvínov</v>
      </c>
      <c r="I91" s="8" t="s">
        <v>46</v>
      </c>
      <c r="J91" s="9" t="str">
        <f>E21</f>
        <v xml:space="preserve"> </v>
      </c>
    </row>
    <row r="92" spans="2:47" s="10" customFormat="1" ht="15.2" customHeight="1" x14ac:dyDescent="0.2">
      <c r="C92" s="8" t="s">
        <v>45</v>
      </c>
      <c r="F92" s="35" t="str">
        <f>IF(E18="","",E18)</f>
        <v>Vyplň údaj</v>
      </c>
      <c r="I92" s="8" t="s">
        <v>47</v>
      </c>
      <c r="J92" s="9" t="str">
        <f>E24</f>
        <v xml:space="preserve"> </v>
      </c>
    </row>
    <row r="93" spans="2:47" s="10" customFormat="1" ht="10.35" customHeight="1" x14ac:dyDescent="0.2"/>
    <row r="94" spans="2:47" s="10" customFormat="1" ht="29.25" customHeight="1" x14ac:dyDescent="0.2">
      <c r="C94" s="58" t="s">
        <v>69</v>
      </c>
      <c r="D94" s="45"/>
      <c r="E94" s="45"/>
      <c r="F94" s="45"/>
      <c r="G94" s="45"/>
      <c r="H94" s="45"/>
      <c r="I94" s="45"/>
      <c r="J94" s="59" t="s">
        <v>70</v>
      </c>
      <c r="K94" s="45"/>
    </row>
    <row r="95" spans="2:47" s="10" customFormat="1" ht="10.35" customHeight="1" x14ac:dyDescent="0.2"/>
    <row r="96" spans="2:47" s="10" customFormat="1" ht="22.9" customHeight="1" x14ac:dyDescent="0.2">
      <c r="C96" s="60" t="s">
        <v>71</v>
      </c>
      <c r="J96" s="40">
        <f>J128</f>
        <v>0</v>
      </c>
      <c r="AU96" s="1" t="s">
        <v>72</v>
      </c>
    </row>
    <row r="97" spans="4:10" s="61" customFormat="1" ht="24.95" customHeight="1" x14ac:dyDescent="0.2">
      <c r="D97" s="62" t="s">
        <v>73</v>
      </c>
      <c r="E97" s="63"/>
      <c r="F97" s="63"/>
      <c r="G97" s="63"/>
      <c r="H97" s="63"/>
      <c r="I97" s="63"/>
      <c r="J97" s="64">
        <f>J129</f>
        <v>0</v>
      </c>
    </row>
    <row r="98" spans="4:10" s="65" customFormat="1" ht="19.899999999999999" customHeight="1" x14ac:dyDescent="0.2">
      <c r="D98" s="66" t="s">
        <v>74</v>
      </c>
      <c r="E98" s="67"/>
      <c r="F98" s="67"/>
      <c r="G98" s="67"/>
      <c r="H98" s="67"/>
      <c r="I98" s="67"/>
      <c r="J98" s="68">
        <f>J130</f>
        <v>0</v>
      </c>
    </row>
    <row r="99" spans="4:10" s="65" customFormat="1" ht="19.899999999999999" customHeight="1" x14ac:dyDescent="0.2">
      <c r="D99" s="66" t="s">
        <v>75</v>
      </c>
      <c r="E99" s="67"/>
      <c r="F99" s="67"/>
      <c r="G99" s="67"/>
      <c r="H99" s="67"/>
      <c r="I99" s="67"/>
      <c r="J99" s="68">
        <f>J174</f>
        <v>0</v>
      </c>
    </row>
    <row r="100" spans="4:10" s="65" customFormat="1" ht="19.899999999999999" customHeight="1" x14ac:dyDescent="0.2">
      <c r="D100" s="66" t="s">
        <v>76</v>
      </c>
      <c r="E100" s="67"/>
      <c r="F100" s="67"/>
      <c r="G100" s="67"/>
      <c r="H100" s="67"/>
      <c r="I100" s="67"/>
      <c r="J100" s="68">
        <f>J186</f>
        <v>0</v>
      </c>
    </row>
    <row r="101" spans="4:10" s="65" customFormat="1" ht="19.899999999999999" customHeight="1" x14ac:dyDescent="0.2">
      <c r="D101" s="66" t="s">
        <v>77</v>
      </c>
      <c r="E101" s="67"/>
      <c r="F101" s="67"/>
      <c r="G101" s="67"/>
      <c r="H101" s="67"/>
      <c r="I101" s="67"/>
      <c r="J101" s="68">
        <f>J199</f>
        <v>0</v>
      </c>
    </row>
    <row r="102" spans="4:10" s="65" customFormat="1" ht="19.899999999999999" customHeight="1" x14ac:dyDescent="0.2">
      <c r="D102" s="66" t="s">
        <v>78</v>
      </c>
      <c r="E102" s="67"/>
      <c r="F102" s="67"/>
      <c r="G102" s="67"/>
      <c r="H102" s="67"/>
      <c r="I102" s="67"/>
      <c r="J102" s="68">
        <f>J218</f>
        <v>0</v>
      </c>
    </row>
    <row r="103" spans="4:10" s="61" customFormat="1" ht="24.95" customHeight="1" x14ac:dyDescent="0.2">
      <c r="D103" s="62" t="s">
        <v>79</v>
      </c>
      <c r="E103" s="63"/>
      <c r="F103" s="63"/>
      <c r="G103" s="63"/>
      <c r="H103" s="63"/>
      <c r="I103" s="63"/>
      <c r="J103" s="64">
        <f>J230</f>
        <v>0</v>
      </c>
    </row>
    <row r="104" spans="4:10" s="65" customFormat="1" ht="19.899999999999999" customHeight="1" x14ac:dyDescent="0.2">
      <c r="D104" s="66" t="s">
        <v>80</v>
      </c>
      <c r="E104" s="67"/>
      <c r="F104" s="67"/>
      <c r="G104" s="67"/>
      <c r="H104" s="67"/>
      <c r="I104" s="67"/>
      <c r="J104" s="68">
        <f>J269</f>
        <v>0</v>
      </c>
    </row>
    <row r="105" spans="4:10" s="61" customFormat="1" ht="24.95" customHeight="1" x14ac:dyDescent="0.2">
      <c r="D105" s="62" t="s">
        <v>81</v>
      </c>
      <c r="E105" s="63"/>
      <c r="F105" s="63"/>
      <c r="G105" s="63"/>
      <c r="H105" s="63"/>
      <c r="I105" s="63"/>
      <c r="J105" s="64">
        <f>J273</f>
        <v>0</v>
      </c>
    </row>
    <row r="106" spans="4:10" s="65" customFormat="1" ht="19.899999999999999" customHeight="1" x14ac:dyDescent="0.2">
      <c r="D106" s="66" t="s">
        <v>82</v>
      </c>
      <c r="E106" s="67"/>
      <c r="F106" s="67"/>
      <c r="G106" s="67"/>
      <c r="H106" s="67"/>
      <c r="I106" s="67"/>
      <c r="J106" s="68">
        <f>J274</f>
        <v>0</v>
      </c>
    </row>
    <row r="107" spans="4:10" s="61" customFormat="1" ht="24.95" customHeight="1" x14ac:dyDescent="0.2">
      <c r="D107" s="62" t="s">
        <v>83</v>
      </c>
      <c r="E107" s="63"/>
      <c r="F107" s="63"/>
      <c r="G107" s="63"/>
      <c r="H107" s="63"/>
      <c r="I107" s="63"/>
      <c r="J107" s="64">
        <f>J288</f>
        <v>0</v>
      </c>
    </row>
    <row r="108" spans="4:10" s="65" customFormat="1" ht="19.899999999999999" customHeight="1" x14ac:dyDescent="0.2">
      <c r="D108" s="66" t="s">
        <v>84</v>
      </c>
      <c r="E108" s="67"/>
      <c r="F108" s="67"/>
      <c r="G108" s="67"/>
      <c r="H108" s="67"/>
      <c r="I108" s="67"/>
      <c r="J108" s="68">
        <f>J289</f>
        <v>0</v>
      </c>
    </row>
    <row r="109" spans="4:10" s="10" customFormat="1" ht="21.75" customHeight="1" x14ac:dyDescent="0.2"/>
    <row r="110" spans="4:10" s="10" customFormat="1" ht="6.95" customHeight="1" x14ac:dyDescent="0.2"/>
    <row r="114" spans="3:63" s="10" customFormat="1" ht="6.95" customHeight="1" x14ac:dyDescent="0.2">
      <c r="L114" s="11"/>
    </row>
    <row r="115" spans="3:63" s="10" customFormat="1" ht="24.95" customHeight="1" x14ac:dyDescent="0.2">
      <c r="C115" s="5" t="s">
        <v>85</v>
      </c>
      <c r="L115" s="11"/>
    </row>
    <row r="116" spans="3:63" s="10" customFormat="1" ht="6.95" customHeight="1" x14ac:dyDescent="0.2">
      <c r="L116" s="11"/>
    </row>
    <row r="117" spans="3:63" s="10" customFormat="1" ht="12" customHeight="1" x14ac:dyDescent="0.2">
      <c r="C117" s="8" t="s">
        <v>18</v>
      </c>
      <c r="L117" s="11"/>
    </row>
    <row r="118" spans="3:63" s="10" customFormat="1" ht="16.5" customHeight="1" x14ac:dyDescent="0.2">
      <c r="E118" s="223" t="str">
        <f>E7</f>
        <v>K1908 Stavební úpravy lávek přes Poustevnický potok v Litvínově</v>
      </c>
      <c r="F118" s="224"/>
      <c r="G118" s="224"/>
      <c r="H118" s="224"/>
      <c r="L118" s="11"/>
    </row>
    <row r="119" spans="3:63" s="10" customFormat="1" ht="12" customHeight="1" x14ac:dyDescent="0.2">
      <c r="C119" s="8" t="s">
        <v>25</v>
      </c>
      <c r="L119" s="11"/>
    </row>
    <row r="120" spans="3:63" s="10" customFormat="1" ht="30" customHeight="1" x14ac:dyDescent="0.2">
      <c r="E120" s="208" t="str">
        <f>E9</f>
        <v>Lávka 36 - K1908 Stavební úpravy lávek přes Poustevnický potok v Litvínově</v>
      </c>
      <c r="F120" s="222"/>
      <c r="G120" s="222"/>
      <c r="H120" s="222"/>
      <c r="L120" s="11"/>
    </row>
    <row r="121" spans="3:63" s="10" customFormat="1" ht="6.95" customHeight="1" x14ac:dyDescent="0.2">
      <c r="L121" s="11"/>
    </row>
    <row r="122" spans="3:63" s="10" customFormat="1" ht="12" customHeight="1" x14ac:dyDescent="0.2">
      <c r="C122" s="8" t="s">
        <v>38</v>
      </c>
      <c r="F122" s="35" t="str">
        <f>F12</f>
        <v xml:space="preserve"> </v>
      </c>
      <c r="I122" s="8" t="s">
        <v>40</v>
      </c>
      <c r="J122" s="14" t="str">
        <f>IF(J12="","",J12)</f>
        <v>10. 5. 2021</v>
      </c>
      <c r="L122" s="11"/>
    </row>
    <row r="123" spans="3:63" s="10" customFormat="1" ht="6.95" customHeight="1" x14ac:dyDescent="0.2">
      <c r="L123" s="11"/>
    </row>
    <row r="124" spans="3:63" s="10" customFormat="1" ht="15.2" customHeight="1" x14ac:dyDescent="0.2">
      <c r="C124" s="8" t="s">
        <v>41</v>
      </c>
      <c r="F124" s="35" t="str">
        <f>E15</f>
        <v>Město Litvínov</v>
      </c>
      <c r="I124" s="8" t="s">
        <v>46</v>
      </c>
      <c r="J124" s="9" t="str">
        <f>E21</f>
        <v xml:space="preserve"> </v>
      </c>
      <c r="L124" s="11"/>
    </row>
    <row r="125" spans="3:63" s="10" customFormat="1" ht="15.2" customHeight="1" x14ac:dyDescent="0.2">
      <c r="C125" s="8" t="s">
        <v>45</v>
      </c>
      <c r="F125" s="35" t="str">
        <f>IF(E18="","",E18)</f>
        <v>Vyplň údaj</v>
      </c>
      <c r="I125" s="8" t="s">
        <v>47</v>
      </c>
      <c r="J125" s="9" t="str">
        <f>E24</f>
        <v xml:space="preserve"> </v>
      </c>
      <c r="L125" s="11"/>
    </row>
    <row r="126" spans="3:63" s="10" customFormat="1" ht="10.35" customHeight="1" x14ac:dyDescent="0.2">
      <c r="L126" s="11"/>
    </row>
    <row r="127" spans="3:63" s="15" customFormat="1" ht="29.25" customHeight="1" x14ac:dyDescent="0.2">
      <c r="C127" s="17" t="s">
        <v>86</v>
      </c>
      <c r="D127" s="18" t="s">
        <v>87</v>
      </c>
      <c r="E127" s="18" t="s">
        <v>88</v>
      </c>
      <c r="F127" s="18" t="s">
        <v>89</v>
      </c>
      <c r="G127" s="18" t="s">
        <v>90</v>
      </c>
      <c r="H127" s="18" t="s">
        <v>91</v>
      </c>
      <c r="I127" s="18" t="s">
        <v>92</v>
      </c>
      <c r="J127" s="19" t="s">
        <v>70</v>
      </c>
      <c r="K127" s="69" t="s">
        <v>93</v>
      </c>
      <c r="L127" s="16"/>
      <c r="M127" s="70" t="s">
        <v>3</v>
      </c>
      <c r="N127" s="71" t="s">
        <v>53</v>
      </c>
      <c r="O127" s="71" t="s">
        <v>94</v>
      </c>
      <c r="P127" s="71" t="s">
        <v>95</v>
      </c>
      <c r="Q127" s="71" t="s">
        <v>96</v>
      </c>
      <c r="R127" s="71" t="s">
        <v>97</v>
      </c>
      <c r="S127" s="71" t="s">
        <v>98</v>
      </c>
      <c r="T127" s="72" t="s">
        <v>99</v>
      </c>
    </row>
    <row r="128" spans="3:63" s="10" customFormat="1" ht="22.9" customHeight="1" x14ac:dyDescent="0.25">
      <c r="C128" s="73" t="s">
        <v>100</v>
      </c>
      <c r="J128" s="74">
        <f>BK128</f>
        <v>0</v>
      </c>
      <c r="L128" s="11"/>
      <c r="M128" s="75"/>
      <c r="N128" s="38"/>
      <c r="O128" s="38"/>
      <c r="P128" s="76">
        <f>P129+P230+P273+P288</f>
        <v>0</v>
      </c>
      <c r="Q128" s="38"/>
      <c r="R128" s="76">
        <f>R129+R230+R273+R288</f>
        <v>29.883901519999998</v>
      </c>
      <c r="S128" s="38"/>
      <c r="T128" s="77">
        <f>T129+T230+T273+T288</f>
        <v>15.661271999999999</v>
      </c>
      <c r="AT128" s="1" t="s">
        <v>101</v>
      </c>
      <c r="AU128" s="1" t="s">
        <v>72</v>
      </c>
      <c r="BK128" s="78">
        <f>BK129+BK230+BK273+BK288</f>
        <v>0</v>
      </c>
    </row>
    <row r="129" spans="3:65" s="79" customFormat="1" ht="25.9" customHeight="1" x14ac:dyDescent="0.2">
      <c r="D129" s="80" t="s">
        <v>101</v>
      </c>
      <c r="E129" s="81" t="s">
        <v>102</v>
      </c>
      <c r="F129" s="81" t="s">
        <v>103</v>
      </c>
      <c r="J129" s="82">
        <f>BK129</f>
        <v>0</v>
      </c>
      <c r="L129" s="83"/>
      <c r="M129" s="84"/>
      <c r="P129" s="85">
        <f>P130+P174+P186+P199+P218</f>
        <v>0</v>
      </c>
      <c r="R129" s="85">
        <f>R130+R174+R186+R199+R218</f>
        <v>19.13572276</v>
      </c>
      <c r="T129" s="86">
        <f>T130+T174+T186+T199+T218</f>
        <v>4.6359720000000006</v>
      </c>
      <c r="AR129" s="80" t="s">
        <v>104</v>
      </c>
      <c r="AT129" s="87" t="s">
        <v>101</v>
      </c>
      <c r="AU129" s="87" t="s">
        <v>105</v>
      </c>
      <c r="AY129" s="80" t="s">
        <v>106</v>
      </c>
      <c r="BK129" s="88">
        <f>BK130+BK174+BK186+BK199+BK218</f>
        <v>0</v>
      </c>
    </row>
    <row r="130" spans="3:65" s="79" customFormat="1" ht="22.9" customHeight="1" x14ac:dyDescent="0.2">
      <c r="D130" s="80" t="s">
        <v>101</v>
      </c>
      <c r="E130" s="89" t="s">
        <v>104</v>
      </c>
      <c r="F130" s="89" t="s">
        <v>107</v>
      </c>
      <c r="J130" s="90">
        <f>BK130</f>
        <v>0</v>
      </c>
      <c r="L130" s="83"/>
      <c r="M130" s="84"/>
      <c r="P130" s="85">
        <f>SUM(P131:P173)</f>
        <v>0</v>
      </c>
      <c r="R130" s="85">
        <f>SUM(R131:R173)</f>
        <v>7.2107999999999999</v>
      </c>
      <c r="T130" s="86">
        <f>SUM(T131:T173)</f>
        <v>0</v>
      </c>
      <c r="AR130" s="80" t="s">
        <v>104</v>
      </c>
      <c r="AT130" s="87" t="s">
        <v>101</v>
      </c>
      <c r="AU130" s="87" t="s">
        <v>104</v>
      </c>
      <c r="AY130" s="80" t="s">
        <v>106</v>
      </c>
      <c r="BK130" s="88">
        <f>SUM(BK131:BK173)</f>
        <v>0</v>
      </c>
    </row>
    <row r="131" spans="3:65" s="10" customFormat="1" ht="33" customHeight="1" x14ac:dyDescent="0.2">
      <c r="C131" s="91" t="s">
        <v>104</v>
      </c>
      <c r="D131" s="91" t="s">
        <v>108</v>
      </c>
      <c r="E131" s="92" t="s">
        <v>109</v>
      </c>
      <c r="F131" s="93" t="s">
        <v>110</v>
      </c>
      <c r="G131" s="94" t="s">
        <v>111</v>
      </c>
      <c r="H131" s="95">
        <v>6</v>
      </c>
      <c r="I131" s="20"/>
      <c r="J131" s="96">
        <f>ROUND(I131*H131,2)</f>
        <v>0</v>
      </c>
      <c r="K131" s="97"/>
      <c r="L131" s="11"/>
      <c r="M131" s="98" t="s">
        <v>3</v>
      </c>
      <c r="N131" s="99" t="s">
        <v>54</v>
      </c>
      <c r="P131" s="100">
        <f>O131*H131</f>
        <v>0</v>
      </c>
      <c r="Q131" s="100">
        <v>0</v>
      </c>
      <c r="R131" s="100">
        <f>Q131*H131</f>
        <v>0</v>
      </c>
      <c r="S131" s="100">
        <v>0</v>
      </c>
      <c r="T131" s="101">
        <f>S131*H131</f>
        <v>0</v>
      </c>
      <c r="AR131" s="102" t="s">
        <v>112</v>
      </c>
      <c r="AT131" s="102" t="s">
        <v>108</v>
      </c>
      <c r="AU131" s="102" t="s">
        <v>5</v>
      </c>
      <c r="AY131" s="1" t="s">
        <v>106</v>
      </c>
      <c r="BE131" s="103">
        <f>IF(N131="základní",J131,0)</f>
        <v>0</v>
      </c>
      <c r="BF131" s="103">
        <f>IF(N131="snížená",J131,0)</f>
        <v>0</v>
      </c>
      <c r="BG131" s="103">
        <f>IF(N131="zákl. přenesená",J131,0)</f>
        <v>0</v>
      </c>
      <c r="BH131" s="103">
        <f>IF(N131="sníž. přenesená",J131,0)</f>
        <v>0</v>
      </c>
      <c r="BI131" s="103">
        <f>IF(N131="nulová",J131,0)</f>
        <v>0</v>
      </c>
      <c r="BJ131" s="1" t="s">
        <v>104</v>
      </c>
      <c r="BK131" s="103">
        <f>ROUND(I131*H131,2)</f>
        <v>0</v>
      </c>
      <c r="BL131" s="1" t="s">
        <v>112</v>
      </c>
      <c r="BM131" s="102" t="s">
        <v>113</v>
      </c>
    </row>
    <row r="132" spans="3:65" s="10" customFormat="1" ht="21.75" customHeight="1" x14ac:dyDescent="0.2">
      <c r="C132" s="91" t="s">
        <v>5</v>
      </c>
      <c r="D132" s="91" t="s">
        <v>108</v>
      </c>
      <c r="E132" s="92" t="s">
        <v>116</v>
      </c>
      <c r="F132" s="93" t="s">
        <v>117</v>
      </c>
      <c r="G132" s="94" t="s">
        <v>111</v>
      </c>
      <c r="H132" s="95">
        <v>6.63</v>
      </c>
      <c r="I132" s="20"/>
      <c r="J132" s="96">
        <f>ROUND(I132*H132,2)</f>
        <v>0</v>
      </c>
      <c r="K132" s="97"/>
      <c r="L132" s="11"/>
      <c r="M132" s="98" t="s">
        <v>3</v>
      </c>
      <c r="N132" s="99" t="s">
        <v>54</v>
      </c>
      <c r="P132" s="100">
        <f>O132*H132</f>
        <v>0</v>
      </c>
      <c r="Q132" s="100">
        <v>0</v>
      </c>
      <c r="R132" s="100">
        <f>Q132*H132</f>
        <v>0</v>
      </c>
      <c r="S132" s="100">
        <v>0</v>
      </c>
      <c r="T132" s="101">
        <f>S132*H132</f>
        <v>0</v>
      </c>
      <c r="AR132" s="102" t="s">
        <v>112</v>
      </c>
      <c r="AT132" s="102" t="s">
        <v>108</v>
      </c>
      <c r="AU132" s="102" t="s">
        <v>5</v>
      </c>
      <c r="AY132" s="1" t="s">
        <v>106</v>
      </c>
      <c r="BE132" s="103">
        <f>IF(N132="základní",J132,0)</f>
        <v>0</v>
      </c>
      <c r="BF132" s="103">
        <f>IF(N132="snížená",J132,0)</f>
        <v>0</v>
      </c>
      <c r="BG132" s="103">
        <f>IF(N132="zákl. přenesená",J132,0)</f>
        <v>0</v>
      </c>
      <c r="BH132" s="103">
        <f>IF(N132="sníž. přenesená",J132,0)</f>
        <v>0</v>
      </c>
      <c r="BI132" s="103">
        <f>IF(N132="nulová",J132,0)</f>
        <v>0</v>
      </c>
      <c r="BJ132" s="1" t="s">
        <v>104</v>
      </c>
      <c r="BK132" s="103">
        <f>ROUND(I132*H132,2)</f>
        <v>0</v>
      </c>
      <c r="BL132" s="1" t="s">
        <v>112</v>
      </c>
      <c r="BM132" s="102" t="s">
        <v>118</v>
      </c>
    </row>
    <row r="133" spans="3:65" s="104" customFormat="1" ht="11.25" x14ac:dyDescent="0.2">
      <c r="D133" s="105" t="s">
        <v>119</v>
      </c>
      <c r="E133" s="106" t="s">
        <v>12</v>
      </c>
      <c r="F133" s="107" t="s">
        <v>610</v>
      </c>
      <c r="H133" s="108">
        <v>6.63</v>
      </c>
      <c r="L133" s="109"/>
      <c r="M133" s="110"/>
      <c r="T133" s="111"/>
      <c r="AT133" s="106" t="s">
        <v>119</v>
      </c>
      <c r="AU133" s="106" t="s">
        <v>5</v>
      </c>
      <c r="AV133" s="104" t="s">
        <v>5</v>
      </c>
      <c r="AW133" s="104" t="s">
        <v>121</v>
      </c>
      <c r="AX133" s="104" t="s">
        <v>104</v>
      </c>
      <c r="AY133" s="106" t="s">
        <v>106</v>
      </c>
    </row>
    <row r="134" spans="3:65" s="10" customFormat="1" ht="33" customHeight="1" x14ac:dyDescent="0.2">
      <c r="C134" s="91" t="s">
        <v>115</v>
      </c>
      <c r="D134" s="91" t="s">
        <v>108</v>
      </c>
      <c r="E134" s="92" t="s">
        <v>123</v>
      </c>
      <c r="F134" s="93" t="s">
        <v>124</v>
      </c>
      <c r="G134" s="94" t="s">
        <v>125</v>
      </c>
      <c r="H134" s="95">
        <v>1.4</v>
      </c>
      <c r="I134" s="20"/>
      <c r="J134" s="96">
        <f>ROUND(I134*H134,2)</f>
        <v>0</v>
      </c>
      <c r="K134" s="97"/>
      <c r="L134" s="11"/>
      <c r="M134" s="98" t="s">
        <v>3</v>
      </c>
      <c r="N134" s="99" t="s">
        <v>54</v>
      </c>
      <c r="P134" s="100">
        <f>O134*H134</f>
        <v>0</v>
      </c>
      <c r="Q134" s="100">
        <v>0</v>
      </c>
      <c r="R134" s="100">
        <f>Q134*H134</f>
        <v>0</v>
      </c>
      <c r="S134" s="100">
        <v>0</v>
      </c>
      <c r="T134" s="101">
        <f>S134*H134</f>
        <v>0</v>
      </c>
      <c r="AR134" s="102" t="s">
        <v>112</v>
      </c>
      <c r="AT134" s="102" t="s">
        <v>108</v>
      </c>
      <c r="AU134" s="102" t="s">
        <v>5</v>
      </c>
      <c r="AY134" s="1" t="s">
        <v>106</v>
      </c>
      <c r="BE134" s="103">
        <f>IF(N134="základní",J134,0)</f>
        <v>0</v>
      </c>
      <c r="BF134" s="103">
        <f>IF(N134="snížená",J134,0)</f>
        <v>0</v>
      </c>
      <c r="BG134" s="103">
        <f>IF(N134="zákl. přenesená",J134,0)</f>
        <v>0</v>
      </c>
      <c r="BH134" s="103">
        <f>IF(N134="sníž. přenesená",J134,0)</f>
        <v>0</v>
      </c>
      <c r="BI134" s="103">
        <f>IF(N134="nulová",J134,0)</f>
        <v>0</v>
      </c>
      <c r="BJ134" s="1" t="s">
        <v>104</v>
      </c>
      <c r="BK134" s="103">
        <f>ROUND(I134*H134,2)</f>
        <v>0</v>
      </c>
      <c r="BL134" s="1" t="s">
        <v>112</v>
      </c>
      <c r="BM134" s="102" t="s">
        <v>126</v>
      </c>
    </row>
    <row r="135" spans="3:65" s="104" customFormat="1" ht="11.25" x14ac:dyDescent="0.2">
      <c r="D135" s="105" t="s">
        <v>119</v>
      </c>
      <c r="E135" s="106" t="s">
        <v>6</v>
      </c>
      <c r="F135" s="107" t="s">
        <v>127</v>
      </c>
      <c r="H135" s="108">
        <v>1.4</v>
      </c>
      <c r="L135" s="109"/>
      <c r="M135" s="110"/>
      <c r="T135" s="111"/>
      <c r="AT135" s="106" t="s">
        <v>119</v>
      </c>
      <c r="AU135" s="106" t="s">
        <v>5</v>
      </c>
      <c r="AV135" s="104" t="s">
        <v>5</v>
      </c>
      <c r="AW135" s="104" t="s">
        <v>121</v>
      </c>
      <c r="AX135" s="104" t="s">
        <v>104</v>
      </c>
      <c r="AY135" s="106" t="s">
        <v>106</v>
      </c>
    </row>
    <row r="136" spans="3:65" s="10" customFormat="1" ht="21.75" customHeight="1" x14ac:dyDescent="0.2">
      <c r="C136" s="91" t="s">
        <v>112</v>
      </c>
      <c r="D136" s="91" t="s">
        <v>108</v>
      </c>
      <c r="E136" s="92" t="s">
        <v>129</v>
      </c>
      <c r="F136" s="93" t="s">
        <v>130</v>
      </c>
      <c r="G136" s="94" t="s">
        <v>125</v>
      </c>
      <c r="H136" s="95">
        <v>10.29</v>
      </c>
      <c r="I136" s="20"/>
      <c r="J136" s="96">
        <f>ROUND(I136*H136,2)</f>
        <v>0</v>
      </c>
      <c r="K136" s="97"/>
      <c r="L136" s="11"/>
      <c r="M136" s="98" t="s">
        <v>3</v>
      </c>
      <c r="N136" s="99" t="s">
        <v>54</v>
      </c>
      <c r="P136" s="100">
        <f>O136*H136</f>
        <v>0</v>
      </c>
      <c r="Q136" s="100">
        <v>0</v>
      </c>
      <c r="R136" s="100">
        <f>Q136*H136</f>
        <v>0</v>
      </c>
      <c r="S136" s="100">
        <v>0</v>
      </c>
      <c r="T136" s="101">
        <f>S136*H136</f>
        <v>0</v>
      </c>
      <c r="AR136" s="102" t="s">
        <v>112</v>
      </c>
      <c r="AT136" s="102" t="s">
        <v>108</v>
      </c>
      <c r="AU136" s="102" t="s">
        <v>5</v>
      </c>
      <c r="AY136" s="1" t="s">
        <v>106</v>
      </c>
      <c r="BE136" s="103">
        <f>IF(N136="základní",J136,0)</f>
        <v>0</v>
      </c>
      <c r="BF136" s="103">
        <f>IF(N136="snížená",J136,0)</f>
        <v>0</v>
      </c>
      <c r="BG136" s="103">
        <f>IF(N136="zákl. přenesená",J136,0)</f>
        <v>0</v>
      </c>
      <c r="BH136" s="103">
        <f>IF(N136="sníž. přenesená",J136,0)</f>
        <v>0</v>
      </c>
      <c r="BI136" s="103">
        <f>IF(N136="nulová",J136,0)</f>
        <v>0</v>
      </c>
      <c r="BJ136" s="1" t="s">
        <v>104</v>
      </c>
      <c r="BK136" s="103">
        <f>ROUND(I136*H136,2)</f>
        <v>0</v>
      </c>
      <c r="BL136" s="1" t="s">
        <v>112</v>
      </c>
      <c r="BM136" s="102" t="s">
        <v>131</v>
      </c>
    </row>
    <row r="137" spans="3:65" s="104" customFormat="1" ht="11.25" x14ac:dyDescent="0.2">
      <c r="D137" s="105" t="s">
        <v>119</v>
      </c>
      <c r="E137" s="106" t="s">
        <v>1</v>
      </c>
      <c r="F137" s="107" t="s">
        <v>611</v>
      </c>
      <c r="H137" s="108">
        <v>10.29</v>
      </c>
      <c r="L137" s="109"/>
      <c r="M137" s="110"/>
      <c r="T137" s="111"/>
      <c r="AT137" s="106" t="s">
        <v>119</v>
      </c>
      <c r="AU137" s="106" t="s">
        <v>5</v>
      </c>
      <c r="AV137" s="104" t="s">
        <v>5</v>
      </c>
      <c r="AW137" s="104" t="s">
        <v>121</v>
      </c>
      <c r="AX137" s="104" t="s">
        <v>105</v>
      </c>
      <c r="AY137" s="106" t="s">
        <v>106</v>
      </c>
    </row>
    <row r="138" spans="3:65" s="112" customFormat="1" ht="11.25" x14ac:dyDescent="0.2">
      <c r="D138" s="105" t="s">
        <v>119</v>
      </c>
      <c r="E138" s="113" t="s">
        <v>3</v>
      </c>
      <c r="F138" s="114" t="s">
        <v>133</v>
      </c>
      <c r="H138" s="115">
        <v>10.29</v>
      </c>
      <c r="L138" s="116"/>
      <c r="M138" s="117"/>
      <c r="T138" s="118"/>
      <c r="AT138" s="113" t="s">
        <v>119</v>
      </c>
      <c r="AU138" s="113" t="s">
        <v>5</v>
      </c>
      <c r="AV138" s="112" t="s">
        <v>112</v>
      </c>
      <c r="AW138" s="112" t="s">
        <v>121</v>
      </c>
      <c r="AX138" s="112" t="s">
        <v>104</v>
      </c>
      <c r="AY138" s="113" t="s">
        <v>106</v>
      </c>
    </row>
    <row r="139" spans="3:65" s="10" customFormat="1" ht="21.75" customHeight="1" x14ac:dyDescent="0.2">
      <c r="C139" s="91" t="s">
        <v>122</v>
      </c>
      <c r="D139" s="91" t="s">
        <v>108</v>
      </c>
      <c r="E139" s="92" t="s">
        <v>135</v>
      </c>
      <c r="F139" s="93" t="s">
        <v>136</v>
      </c>
      <c r="G139" s="94" t="s">
        <v>125</v>
      </c>
      <c r="H139" s="95">
        <v>10.29</v>
      </c>
      <c r="I139" s="20"/>
      <c r="J139" s="96">
        <f>ROUND(I139*H139,2)</f>
        <v>0</v>
      </c>
      <c r="K139" s="97"/>
      <c r="L139" s="11"/>
      <c r="M139" s="98" t="s">
        <v>3</v>
      </c>
      <c r="N139" s="99" t="s">
        <v>54</v>
      </c>
      <c r="P139" s="100">
        <f>O139*H139</f>
        <v>0</v>
      </c>
      <c r="Q139" s="100">
        <v>0</v>
      </c>
      <c r="R139" s="100">
        <f>Q139*H139</f>
        <v>0</v>
      </c>
      <c r="S139" s="100">
        <v>0</v>
      </c>
      <c r="T139" s="101">
        <f>S139*H139</f>
        <v>0</v>
      </c>
      <c r="AR139" s="102" t="s">
        <v>112</v>
      </c>
      <c r="AT139" s="102" t="s">
        <v>108</v>
      </c>
      <c r="AU139" s="102" t="s">
        <v>5</v>
      </c>
      <c r="AY139" s="1" t="s">
        <v>106</v>
      </c>
      <c r="BE139" s="103">
        <f>IF(N139="základní",J139,0)</f>
        <v>0</v>
      </c>
      <c r="BF139" s="103">
        <f>IF(N139="snížená",J139,0)</f>
        <v>0</v>
      </c>
      <c r="BG139" s="103">
        <f>IF(N139="zákl. přenesená",J139,0)</f>
        <v>0</v>
      </c>
      <c r="BH139" s="103">
        <f>IF(N139="sníž. přenesená",J139,0)</f>
        <v>0</v>
      </c>
      <c r="BI139" s="103">
        <f>IF(N139="nulová",J139,0)</f>
        <v>0</v>
      </c>
      <c r="BJ139" s="1" t="s">
        <v>104</v>
      </c>
      <c r="BK139" s="103">
        <f>ROUND(I139*H139,2)</f>
        <v>0</v>
      </c>
      <c r="BL139" s="1" t="s">
        <v>112</v>
      </c>
      <c r="BM139" s="102" t="s">
        <v>137</v>
      </c>
    </row>
    <row r="140" spans="3:65" s="104" customFormat="1" ht="11.25" x14ac:dyDescent="0.2">
      <c r="D140" s="105" t="s">
        <v>119</v>
      </c>
      <c r="E140" s="106" t="s">
        <v>3</v>
      </c>
      <c r="F140" s="107" t="s">
        <v>1</v>
      </c>
      <c r="H140" s="108">
        <v>10.29</v>
      </c>
      <c r="L140" s="109"/>
      <c r="M140" s="110"/>
      <c r="T140" s="111"/>
      <c r="AT140" s="106" t="s">
        <v>119</v>
      </c>
      <c r="AU140" s="106" t="s">
        <v>5</v>
      </c>
      <c r="AV140" s="104" t="s">
        <v>5</v>
      </c>
      <c r="AW140" s="104" t="s">
        <v>121</v>
      </c>
      <c r="AX140" s="104" t="s">
        <v>104</v>
      </c>
      <c r="AY140" s="106" t="s">
        <v>106</v>
      </c>
    </row>
    <row r="141" spans="3:65" s="10" customFormat="1" ht="21.75" customHeight="1" x14ac:dyDescent="0.2">
      <c r="C141" s="91" t="s">
        <v>128</v>
      </c>
      <c r="D141" s="91" t="s">
        <v>108</v>
      </c>
      <c r="E141" s="92" t="s">
        <v>139</v>
      </c>
      <c r="F141" s="93" t="s">
        <v>140</v>
      </c>
      <c r="G141" s="94" t="s">
        <v>125</v>
      </c>
      <c r="H141" s="95">
        <v>13.016</v>
      </c>
      <c r="I141" s="20"/>
      <c r="J141" s="96">
        <f>ROUND(I141*H141,2)</f>
        <v>0</v>
      </c>
      <c r="K141" s="97"/>
      <c r="L141" s="11"/>
      <c r="M141" s="98" t="s">
        <v>3</v>
      </c>
      <c r="N141" s="99" t="s">
        <v>54</v>
      </c>
      <c r="P141" s="100">
        <f>O141*H141</f>
        <v>0</v>
      </c>
      <c r="Q141" s="100">
        <v>0</v>
      </c>
      <c r="R141" s="100">
        <f>Q141*H141</f>
        <v>0</v>
      </c>
      <c r="S141" s="100">
        <v>0</v>
      </c>
      <c r="T141" s="101">
        <f>S141*H141</f>
        <v>0</v>
      </c>
      <c r="AR141" s="102" t="s">
        <v>112</v>
      </c>
      <c r="AT141" s="102" t="s">
        <v>108</v>
      </c>
      <c r="AU141" s="102" t="s">
        <v>5</v>
      </c>
      <c r="AY141" s="1" t="s">
        <v>106</v>
      </c>
      <c r="BE141" s="103">
        <f>IF(N141="základní",J141,0)</f>
        <v>0</v>
      </c>
      <c r="BF141" s="103">
        <f>IF(N141="snížená",J141,0)</f>
        <v>0</v>
      </c>
      <c r="BG141" s="103">
        <f>IF(N141="zákl. přenesená",J141,0)</f>
        <v>0</v>
      </c>
      <c r="BH141" s="103">
        <f>IF(N141="sníž. přenesená",J141,0)</f>
        <v>0</v>
      </c>
      <c r="BI141" s="103">
        <f>IF(N141="nulová",J141,0)</f>
        <v>0</v>
      </c>
      <c r="BJ141" s="1" t="s">
        <v>104</v>
      </c>
      <c r="BK141" s="103">
        <f>ROUND(I141*H141,2)</f>
        <v>0</v>
      </c>
      <c r="BL141" s="1" t="s">
        <v>112</v>
      </c>
      <c r="BM141" s="102" t="s">
        <v>141</v>
      </c>
    </row>
    <row r="142" spans="3:65" s="104" customFormat="1" ht="11.25" x14ac:dyDescent="0.2">
      <c r="D142" s="105" t="s">
        <v>119</v>
      </c>
      <c r="E142" s="106" t="s">
        <v>19</v>
      </c>
      <c r="F142" s="107" t="s">
        <v>142</v>
      </c>
      <c r="H142" s="108">
        <v>13.016</v>
      </c>
      <c r="L142" s="109"/>
      <c r="M142" s="110"/>
      <c r="T142" s="111"/>
      <c r="AT142" s="106" t="s">
        <v>119</v>
      </c>
      <c r="AU142" s="106" t="s">
        <v>5</v>
      </c>
      <c r="AV142" s="104" t="s">
        <v>5</v>
      </c>
      <c r="AW142" s="104" t="s">
        <v>121</v>
      </c>
      <c r="AX142" s="104" t="s">
        <v>105</v>
      </c>
      <c r="AY142" s="106" t="s">
        <v>106</v>
      </c>
    </row>
    <row r="143" spans="3:65" s="112" customFormat="1" ht="11.25" x14ac:dyDescent="0.2">
      <c r="D143" s="105" t="s">
        <v>119</v>
      </c>
      <c r="E143" s="113" t="s">
        <v>3</v>
      </c>
      <c r="F143" s="114" t="s">
        <v>133</v>
      </c>
      <c r="H143" s="115">
        <v>13.016</v>
      </c>
      <c r="L143" s="116"/>
      <c r="M143" s="117"/>
      <c r="T143" s="118"/>
      <c r="AT143" s="113" t="s">
        <v>119</v>
      </c>
      <c r="AU143" s="113" t="s">
        <v>5</v>
      </c>
      <c r="AV143" s="112" t="s">
        <v>112</v>
      </c>
      <c r="AW143" s="112" t="s">
        <v>121</v>
      </c>
      <c r="AX143" s="112" t="s">
        <v>104</v>
      </c>
      <c r="AY143" s="113" t="s">
        <v>106</v>
      </c>
    </row>
    <row r="144" spans="3:65" s="10" customFormat="1" ht="21.75" customHeight="1" x14ac:dyDescent="0.2">
      <c r="C144" s="91" t="s">
        <v>134</v>
      </c>
      <c r="D144" s="91" t="s">
        <v>108</v>
      </c>
      <c r="E144" s="92" t="s">
        <v>148</v>
      </c>
      <c r="F144" s="93" t="s">
        <v>149</v>
      </c>
      <c r="G144" s="94" t="s">
        <v>125</v>
      </c>
      <c r="H144" s="95">
        <v>13.016</v>
      </c>
      <c r="I144" s="20"/>
      <c r="J144" s="96">
        <f>ROUND(I144*H144,2)</f>
        <v>0</v>
      </c>
      <c r="K144" s="97"/>
      <c r="L144" s="11"/>
      <c r="M144" s="98" t="s">
        <v>3</v>
      </c>
      <c r="N144" s="99" t="s">
        <v>54</v>
      </c>
      <c r="P144" s="100">
        <f>O144*H144</f>
        <v>0</v>
      </c>
      <c r="Q144" s="100">
        <v>0</v>
      </c>
      <c r="R144" s="100">
        <f>Q144*H144</f>
        <v>0</v>
      </c>
      <c r="S144" s="100">
        <v>0</v>
      </c>
      <c r="T144" s="101">
        <f>S144*H144</f>
        <v>0</v>
      </c>
      <c r="AR144" s="102" t="s">
        <v>112</v>
      </c>
      <c r="AT144" s="102" t="s">
        <v>108</v>
      </c>
      <c r="AU144" s="102" t="s">
        <v>5</v>
      </c>
      <c r="AY144" s="1" t="s">
        <v>106</v>
      </c>
      <c r="BE144" s="103">
        <f>IF(N144="základní",J144,0)</f>
        <v>0</v>
      </c>
      <c r="BF144" s="103">
        <f>IF(N144="snížená",J144,0)</f>
        <v>0</v>
      </c>
      <c r="BG144" s="103">
        <f>IF(N144="zákl. přenesená",J144,0)</f>
        <v>0</v>
      </c>
      <c r="BH144" s="103">
        <f>IF(N144="sníž. přenesená",J144,0)</f>
        <v>0</v>
      </c>
      <c r="BI144" s="103">
        <f>IF(N144="nulová",J144,0)</f>
        <v>0</v>
      </c>
      <c r="BJ144" s="1" t="s">
        <v>104</v>
      </c>
      <c r="BK144" s="103">
        <f>ROUND(I144*H144,2)</f>
        <v>0</v>
      </c>
      <c r="BL144" s="1" t="s">
        <v>112</v>
      </c>
      <c r="BM144" s="102" t="s">
        <v>150</v>
      </c>
    </row>
    <row r="145" spans="3:65" s="104" customFormat="1" ht="11.25" x14ac:dyDescent="0.2">
      <c r="D145" s="105" t="s">
        <v>119</v>
      </c>
      <c r="E145" s="106" t="s">
        <v>3</v>
      </c>
      <c r="F145" s="107" t="s">
        <v>19</v>
      </c>
      <c r="H145" s="108">
        <v>13.016</v>
      </c>
      <c r="L145" s="109"/>
      <c r="M145" s="110"/>
      <c r="T145" s="111"/>
      <c r="AT145" s="106" t="s">
        <v>119</v>
      </c>
      <c r="AU145" s="106" t="s">
        <v>5</v>
      </c>
      <c r="AV145" s="104" t="s">
        <v>5</v>
      </c>
      <c r="AW145" s="104" t="s">
        <v>121</v>
      </c>
      <c r="AX145" s="104" t="s">
        <v>105</v>
      </c>
      <c r="AY145" s="106" t="s">
        <v>106</v>
      </c>
    </row>
    <row r="146" spans="3:65" s="112" customFormat="1" ht="11.25" x14ac:dyDescent="0.2">
      <c r="D146" s="105" t="s">
        <v>119</v>
      </c>
      <c r="E146" s="113" t="s">
        <v>3</v>
      </c>
      <c r="F146" s="114" t="s">
        <v>133</v>
      </c>
      <c r="H146" s="115">
        <v>13.016</v>
      </c>
      <c r="L146" s="116"/>
      <c r="M146" s="117"/>
      <c r="T146" s="118"/>
      <c r="AT146" s="113" t="s">
        <v>119</v>
      </c>
      <c r="AU146" s="113" t="s">
        <v>5</v>
      </c>
      <c r="AV146" s="112" t="s">
        <v>112</v>
      </c>
      <c r="AW146" s="112" t="s">
        <v>121</v>
      </c>
      <c r="AX146" s="112" t="s">
        <v>104</v>
      </c>
      <c r="AY146" s="113" t="s">
        <v>106</v>
      </c>
    </row>
    <row r="147" spans="3:65" s="10" customFormat="1" ht="33" customHeight="1" x14ac:dyDescent="0.2">
      <c r="C147" s="91" t="s">
        <v>138</v>
      </c>
      <c r="D147" s="91" t="s">
        <v>108</v>
      </c>
      <c r="E147" s="92" t="s">
        <v>152</v>
      </c>
      <c r="F147" s="93" t="s">
        <v>153</v>
      </c>
      <c r="G147" s="94" t="s">
        <v>125</v>
      </c>
      <c r="H147" s="95">
        <v>195.24</v>
      </c>
      <c r="I147" s="20"/>
      <c r="J147" s="96">
        <f>ROUND(I147*H147,2)</f>
        <v>0</v>
      </c>
      <c r="K147" s="97"/>
      <c r="L147" s="11"/>
      <c r="M147" s="98" t="s">
        <v>3</v>
      </c>
      <c r="N147" s="99" t="s">
        <v>54</v>
      </c>
      <c r="P147" s="100">
        <f>O147*H147</f>
        <v>0</v>
      </c>
      <c r="Q147" s="100">
        <v>0</v>
      </c>
      <c r="R147" s="100">
        <f>Q147*H147</f>
        <v>0</v>
      </c>
      <c r="S147" s="100">
        <v>0</v>
      </c>
      <c r="T147" s="101">
        <f>S147*H147</f>
        <v>0</v>
      </c>
      <c r="AR147" s="102" t="s">
        <v>112</v>
      </c>
      <c r="AT147" s="102" t="s">
        <v>108</v>
      </c>
      <c r="AU147" s="102" t="s">
        <v>5</v>
      </c>
      <c r="AY147" s="1" t="s">
        <v>106</v>
      </c>
      <c r="BE147" s="103">
        <f>IF(N147="základní",J147,0)</f>
        <v>0</v>
      </c>
      <c r="BF147" s="103">
        <f>IF(N147="snížená",J147,0)</f>
        <v>0</v>
      </c>
      <c r="BG147" s="103">
        <f>IF(N147="zákl. přenesená",J147,0)</f>
        <v>0</v>
      </c>
      <c r="BH147" s="103">
        <f>IF(N147="sníž. přenesená",J147,0)</f>
        <v>0</v>
      </c>
      <c r="BI147" s="103">
        <f>IF(N147="nulová",J147,0)</f>
        <v>0</v>
      </c>
      <c r="BJ147" s="1" t="s">
        <v>104</v>
      </c>
      <c r="BK147" s="103">
        <f>ROUND(I147*H147,2)</f>
        <v>0</v>
      </c>
      <c r="BL147" s="1" t="s">
        <v>112</v>
      </c>
      <c r="BM147" s="102" t="s">
        <v>154</v>
      </c>
    </row>
    <row r="148" spans="3:65" s="104" customFormat="1" ht="11.25" x14ac:dyDescent="0.2">
      <c r="D148" s="105" t="s">
        <v>119</v>
      </c>
      <c r="E148" s="106" t="s">
        <v>3</v>
      </c>
      <c r="F148" s="107" t="s">
        <v>155</v>
      </c>
      <c r="H148" s="108">
        <v>195.24</v>
      </c>
      <c r="L148" s="109"/>
      <c r="M148" s="110"/>
      <c r="T148" s="111"/>
      <c r="AT148" s="106" t="s">
        <v>119</v>
      </c>
      <c r="AU148" s="106" t="s">
        <v>5</v>
      </c>
      <c r="AV148" s="104" t="s">
        <v>5</v>
      </c>
      <c r="AW148" s="104" t="s">
        <v>121</v>
      </c>
      <c r="AX148" s="104" t="s">
        <v>105</v>
      </c>
      <c r="AY148" s="106" t="s">
        <v>106</v>
      </c>
    </row>
    <row r="149" spans="3:65" s="112" customFormat="1" ht="11.25" x14ac:dyDescent="0.2">
      <c r="D149" s="105" t="s">
        <v>119</v>
      </c>
      <c r="E149" s="113" t="s">
        <v>3</v>
      </c>
      <c r="F149" s="114" t="s">
        <v>133</v>
      </c>
      <c r="H149" s="115">
        <v>195.24</v>
      </c>
      <c r="L149" s="116"/>
      <c r="M149" s="117"/>
      <c r="T149" s="118"/>
      <c r="AT149" s="113" t="s">
        <v>119</v>
      </c>
      <c r="AU149" s="113" t="s">
        <v>5</v>
      </c>
      <c r="AV149" s="112" t="s">
        <v>112</v>
      </c>
      <c r="AW149" s="112" t="s">
        <v>121</v>
      </c>
      <c r="AX149" s="112" t="s">
        <v>104</v>
      </c>
      <c r="AY149" s="113" t="s">
        <v>106</v>
      </c>
    </row>
    <row r="150" spans="3:65" s="10" customFormat="1" ht="21.75" customHeight="1" x14ac:dyDescent="0.2">
      <c r="C150" s="91" t="s">
        <v>143</v>
      </c>
      <c r="D150" s="91" t="s">
        <v>108</v>
      </c>
      <c r="E150" s="92" t="s">
        <v>157</v>
      </c>
      <c r="F150" s="93" t="s">
        <v>158</v>
      </c>
      <c r="G150" s="94" t="s">
        <v>125</v>
      </c>
      <c r="H150" s="95">
        <v>13.016</v>
      </c>
      <c r="I150" s="20"/>
      <c r="J150" s="96">
        <f>ROUND(I150*H150,2)</f>
        <v>0</v>
      </c>
      <c r="K150" s="97"/>
      <c r="L150" s="11"/>
      <c r="M150" s="98" t="s">
        <v>3</v>
      </c>
      <c r="N150" s="99" t="s">
        <v>54</v>
      </c>
      <c r="P150" s="100">
        <f>O150*H150</f>
        <v>0</v>
      </c>
      <c r="Q150" s="100">
        <v>0</v>
      </c>
      <c r="R150" s="100">
        <f>Q150*H150</f>
        <v>0</v>
      </c>
      <c r="S150" s="100">
        <v>0</v>
      </c>
      <c r="T150" s="101">
        <f>S150*H150</f>
        <v>0</v>
      </c>
      <c r="AR150" s="102" t="s">
        <v>112</v>
      </c>
      <c r="AT150" s="102" t="s">
        <v>108</v>
      </c>
      <c r="AU150" s="102" t="s">
        <v>5</v>
      </c>
      <c r="AY150" s="1" t="s">
        <v>106</v>
      </c>
      <c r="BE150" s="103">
        <f>IF(N150="základní",J150,0)</f>
        <v>0</v>
      </c>
      <c r="BF150" s="103">
        <f>IF(N150="snížená",J150,0)</f>
        <v>0</v>
      </c>
      <c r="BG150" s="103">
        <f>IF(N150="zákl. přenesená",J150,0)</f>
        <v>0</v>
      </c>
      <c r="BH150" s="103">
        <f>IF(N150="sníž. přenesená",J150,0)</f>
        <v>0</v>
      </c>
      <c r="BI150" s="103">
        <f>IF(N150="nulová",J150,0)</f>
        <v>0</v>
      </c>
      <c r="BJ150" s="1" t="s">
        <v>104</v>
      </c>
      <c r="BK150" s="103">
        <f>ROUND(I150*H150,2)</f>
        <v>0</v>
      </c>
      <c r="BL150" s="1" t="s">
        <v>112</v>
      </c>
      <c r="BM150" s="102" t="s">
        <v>159</v>
      </c>
    </row>
    <row r="151" spans="3:65" s="104" customFormat="1" ht="11.25" x14ac:dyDescent="0.2">
      <c r="D151" s="105" t="s">
        <v>119</v>
      </c>
      <c r="E151" s="106" t="s">
        <v>3</v>
      </c>
      <c r="F151" s="107" t="s">
        <v>19</v>
      </c>
      <c r="H151" s="108">
        <v>13.016</v>
      </c>
      <c r="L151" s="109"/>
      <c r="M151" s="110"/>
      <c r="T151" s="111"/>
      <c r="AT151" s="106" t="s">
        <v>119</v>
      </c>
      <c r="AU151" s="106" t="s">
        <v>5</v>
      </c>
      <c r="AV151" s="104" t="s">
        <v>5</v>
      </c>
      <c r="AW151" s="104" t="s">
        <v>121</v>
      </c>
      <c r="AX151" s="104" t="s">
        <v>105</v>
      </c>
      <c r="AY151" s="106" t="s">
        <v>106</v>
      </c>
    </row>
    <row r="152" spans="3:65" s="112" customFormat="1" ht="11.25" x14ac:dyDescent="0.2">
      <c r="D152" s="105" t="s">
        <v>119</v>
      </c>
      <c r="E152" s="113" t="s">
        <v>3</v>
      </c>
      <c r="F152" s="114" t="s">
        <v>133</v>
      </c>
      <c r="H152" s="115">
        <v>13.016</v>
      </c>
      <c r="L152" s="116"/>
      <c r="M152" s="117"/>
      <c r="T152" s="118"/>
      <c r="AT152" s="113" t="s">
        <v>119</v>
      </c>
      <c r="AU152" s="113" t="s">
        <v>5</v>
      </c>
      <c r="AV152" s="112" t="s">
        <v>112</v>
      </c>
      <c r="AW152" s="112" t="s">
        <v>121</v>
      </c>
      <c r="AX152" s="112" t="s">
        <v>104</v>
      </c>
      <c r="AY152" s="113" t="s">
        <v>106</v>
      </c>
    </row>
    <row r="153" spans="3:65" s="10" customFormat="1" ht="21.75" customHeight="1" x14ac:dyDescent="0.2">
      <c r="C153" s="91" t="s">
        <v>144</v>
      </c>
      <c r="D153" s="91" t="s">
        <v>108</v>
      </c>
      <c r="E153" s="92" t="s">
        <v>163</v>
      </c>
      <c r="F153" s="93" t="s">
        <v>164</v>
      </c>
      <c r="G153" s="94" t="s">
        <v>165</v>
      </c>
      <c r="H153" s="95">
        <v>23.428999999999998</v>
      </c>
      <c r="I153" s="20"/>
      <c r="J153" s="96">
        <f>ROUND(I153*H153,2)</f>
        <v>0</v>
      </c>
      <c r="K153" s="97"/>
      <c r="L153" s="11"/>
      <c r="M153" s="98" t="s">
        <v>3</v>
      </c>
      <c r="N153" s="99" t="s">
        <v>54</v>
      </c>
      <c r="P153" s="100">
        <f>O153*H153</f>
        <v>0</v>
      </c>
      <c r="Q153" s="100">
        <v>0</v>
      </c>
      <c r="R153" s="100">
        <f>Q153*H153</f>
        <v>0</v>
      </c>
      <c r="S153" s="100">
        <v>0</v>
      </c>
      <c r="T153" s="101">
        <f>S153*H153</f>
        <v>0</v>
      </c>
      <c r="AR153" s="102" t="s">
        <v>112</v>
      </c>
      <c r="AT153" s="102" t="s">
        <v>108</v>
      </c>
      <c r="AU153" s="102" t="s">
        <v>5</v>
      </c>
      <c r="AY153" s="1" t="s">
        <v>106</v>
      </c>
      <c r="BE153" s="103">
        <f>IF(N153="základní",J153,0)</f>
        <v>0</v>
      </c>
      <c r="BF153" s="103">
        <f>IF(N153="snížená",J153,0)</f>
        <v>0</v>
      </c>
      <c r="BG153" s="103">
        <f>IF(N153="zákl. přenesená",J153,0)</f>
        <v>0</v>
      </c>
      <c r="BH153" s="103">
        <f>IF(N153="sníž. přenesená",J153,0)</f>
        <v>0</v>
      </c>
      <c r="BI153" s="103">
        <f>IF(N153="nulová",J153,0)</f>
        <v>0</v>
      </c>
      <c r="BJ153" s="1" t="s">
        <v>104</v>
      </c>
      <c r="BK153" s="103">
        <f>ROUND(I153*H153,2)</f>
        <v>0</v>
      </c>
      <c r="BL153" s="1" t="s">
        <v>112</v>
      </c>
      <c r="BM153" s="102" t="s">
        <v>166</v>
      </c>
    </row>
    <row r="154" spans="3:65" s="104" customFormat="1" ht="11.25" x14ac:dyDescent="0.2">
      <c r="D154" s="105" t="s">
        <v>119</v>
      </c>
      <c r="E154" s="106" t="s">
        <v>3</v>
      </c>
      <c r="F154" s="107" t="s">
        <v>168</v>
      </c>
      <c r="H154" s="108">
        <v>23.428999999999998</v>
      </c>
      <c r="L154" s="109"/>
      <c r="M154" s="110"/>
      <c r="T154" s="111"/>
      <c r="AT154" s="106" t="s">
        <v>119</v>
      </c>
      <c r="AU154" s="106" t="s">
        <v>5</v>
      </c>
      <c r="AV154" s="104" t="s">
        <v>5</v>
      </c>
      <c r="AW154" s="104" t="s">
        <v>121</v>
      </c>
      <c r="AX154" s="104" t="s">
        <v>105</v>
      </c>
      <c r="AY154" s="106" t="s">
        <v>106</v>
      </c>
    </row>
    <row r="155" spans="3:65" s="112" customFormat="1" ht="11.25" x14ac:dyDescent="0.2">
      <c r="D155" s="105" t="s">
        <v>119</v>
      </c>
      <c r="E155" s="113" t="s">
        <v>3</v>
      </c>
      <c r="F155" s="114" t="s">
        <v>133</v>
      </c>
      <c r="H155" s="115">
        <v>23.428999999999998</v>
      </c>
      <c r="L155" s="116"/>
      <c r="M155" s="117"/>
      <c r="T155" s="118"/>
      <c r="AT155" s="113" t="s">
        <v>119</v>
      </c>
      <c r="AU155" s="113" t="s">
        <v>5</v>
      </c>
      <c r="AV155" s="112" t="s">
        <v>112</v>
      </c>
      <c r="AW155" s="112" t="s">
        <v>121</v>
      </c>
      <c r="AX155" s="112" t="s">
        <v>104</v>
      </c>
      <c r="AY155" s="113" t="s">
        <v>106</v>
      </c>
    </row>
    <row r="156" spans="3:65" s="10" customFormat="1" ht="33" customHeight="1" x14ac:dyDescent="0.2">
      <c r="C156" s="91" t="s">
        <v>145</v>
      </c>
      <c r="D156" s="91" t="s">
        <v>108</v>
      </c>
      <c r="E156" s="92" t="s">
        <v>175</v>
      </c>
      <c r="F156" s="93" t="s">
        <v>176</v>
      </c>
      <c r="G156" s="94" t="s">
        <v>125</v>
      </c>
      <c r="H156" s="95">
        <v>3.8220000000000001</v>
      </c>
      <c r="I156" s="20"/>
      <c r="J156" s="96">
        <f>ROUND(I156*H156,2)</f>
        <v>0</v>
      </c>
      <c r="K156" s="97"/>
      <c r="L156" s="11"/>
      <c r="M156" s="98" t="s">
        <v>3</v>
      </c>
      <c r="N156" s="99" t="s">
        <v>54</v>
      </c>
      <c r="P156" s="100">
        <f>O156*H156</f>
        <v>0</v>
      </c>
      <c r="Q156" s="100">
        <v>0</v>
      </c>
      <c r="R156" s="100">
        <f>Q156*H156</f>
        <v>0</v>
      </c>
      <c r="S156" s="100">
        <v>0</v>
      </c>
      <c r="T156" s="101">
        <f>S156*H156</f>
        <v>0</v>
      </c>
      <c r="AR156" s="102" t="s">
        <v>112</v>
      </c>
      <c r="AT156" s="102" t="s">
        <v>108</v>
      </c>
      <c r="AU156" s="102" t="s">
        <v>5</v>
      </c>
      <c r="AY156" s="1" t="s">
        <v>106</v>
      </c>
      <c r="BE156" s="103">
        <f>IF(N156="základní",J156,0)</f>
        <v>0</v>
      </c>
      <c r="BF156" s="103">
        <f>IF(N156="snížená",J156,0)</f>
        <v>0</v>
      </c>
      <c r="BG156" s="103">
        <f>IF(N156="zákl. přenesená",J156,0)</f>
        <v>0</v>
      </c>
      <c r="BH156" s="103">
        <f>IF(N156="sníž. přenesená",J156,0)</f>
        <v>0</v>
      </c>
      <c r="BI156" s="103">
        <f>IF(N156="nulová",J156,0)</f>
        <v>0</v>
      </c>
      <c r="BJ156" s="1" t="s">
        <v>104</v>
      </c>
      <c r="BK156" s="103">
        <f>ROUND(I156*H156,2)</f>
        <v>0</v>
      </c>
      <c r="BL156" s="1" t="s">
        <v>112</v>
      </c>
      <c r="BM156" s="102" t="s">
        <v>177</v>
      </c>
    </row>
    <row r="157" spans="3:65" s="104" customFormat="1" ht="11.25" x14ac:dyDescent="0.2">
      <c r="D157" s="105" t="s">
        <v>119</v>
      </c>
      <c r="E157" s="106" t="s">
        <v>15</v>
      </c>
      <c r="F157" s="107" t="s">
        <v>612</v>
      </c>
      <c r="H157" s="108">
        <v>3.8220000000000001</v>
      </c>
      <c r="L157" s="109"/>
      <c r="M157" s="110"/>
      <c r="T157" s="111"/>
      <c r="AT157" s="106" t="s">
        <v>119</v>
      </c>
      <c r="AU157" s="106" t="s">
        <v>5</v>
      </c>
      <c r="AV157" s="104" t="s">
        <v>5</v>
      </c>
      <c r="AW157" s="104" t="s">
        <v>121</v>
      </c>
      <c r="AX157" s="104" t="s">
        <v>105</v>
      </c>
      <c r="AY157" s="106" t="s">
        <v>106</v>
      </c>
    </row>
    <row r="158" spans="3:65" s="112" customFormat="1" ht="11.25" x14ac:dyDescent="0.2">
      <c r="D158" s="105" t="s">
        <v>119</v>
      </c>
      <c r="E158" s="113" t="s">
        <v>3</v>
      </c>
      <c r="F158" s="114" t="s">
        <v>133</v>
      </c>
      <c r="H158" s="115">
        <v>3.8220000000000001</v>
      </c>
      <c r="L158" s="116"/>
      <c r="M158" s="117"/>
      <c r="T158" s="118"/>
      <c r="AT158" s="113" t="s">
        <v>119</v>
      </c>
      <c r="AU158" s="113" t="s">
        <v>5</v>
      </c>
      <c r="AV158" s="112" t="s">
        <v>112</v>
      </c>
      <c r="AW158" s="112" t="s">
        <v>121</v>
      </c>
      <c r="AX158" s="112" t="s">
        <v>104</v>
      </c>
      <c r="AY158" s="113" t="s">
        <v>106</v>
      </c>
    </row>
    <row r="159" spans="3:65" s="10" customFormat="1" ht="16.5" customHeight="1" x14ac:dyDescent="0.2">
      <c r="C159" s="119" t="s">
        <v>146</v>
      </c>
      <c r="D159" s="119" t="s">
        <v>180</v>
      </c>
      <c r="E159" s="120" t="s">
        <v>181</v>
      </c>
      <c r="F159" s="121" t="s">
        <v>182</v>
      </c>
      <c r="G159" s="122" t="s">
        <v>165</v>
      </c>
      <c r="H159" s="123">
        <v>7.2619999999999996</v>
      </c>
      <c r="I159" s="21"/>
      <c r="J159" s="124">
        <f>ROUND(I159*H159,2)</f>
        <v>0</v>
      </c>
      <c r="K159" s="125"/>
      <c r="L159" s="126"/>
      <c r="M159" s="127" t="s">
        <v>3</v>
      </c>
      <c r="N159" s="128" t="s">
        <v>54</v>
      </c>
      <c r="P159" s="100">
        <f>O159*H159</f>
        <v>0</v>
      </c>
      <c r="Q159" s="100">
        <v>0</v>
      </c>
      <c r="R159" s="100">
        <f>Q159*H159</f>
        <v>0</v>
      </c>
      <c r="S159" s="100">
        <v>0</v>
      </c>
      <c r="T159" s="101">
        <f>S159*H159</f>
        <v>0</v>
      </c>
      <c r="AR159" s="102" t="s">
        <v>138</v>
      </c>
      <c r="AT159" s="102" t="s">
        <v>180</v>
      </c>
      <c r="AU159" s="102" t="s">
        <v>5</v>
      </c>
      <c r="AY159" s="1" t="s">
        <v>106</v>
      </c>
      <c r="BE159" s="103">
        <f>IF(N159="základní",J159,0)</f>
        <v>0</v>
      </c>
      <c r="BF159" s="103">
        <f>IF(N159="snížená",J159,0)</f>
        <v>0</v>
      </c>
      <c r="BG159" s="103">
        <f>IF(N159="zákl. přenesená",J159,0)</f>
        <v>0</v>
      </c>
      <c r="BH159" s="103">
        <f>IF(N159="sníž. přenesená",J159,0)</f>
        <v>0</v>
      </c>
      <c r="BI159" s="103">
        <f>IF(N159="nulová",J159,0)</f>
        <v>0</v>
      </c>
      <c r="BJ159" s="1" t="s">
        <v>104</v>
      </c>
      <c r="BK159" s="103">
        <f>ROUND(I159*H159,2)</f>
        <v>0</v>
      </c>
      <c r="BL159" s="1" t="s">
        <v>112</v>
      </c>
      <c r="BM159" s="102" t="s">
        <v>183</v>
      </c>
    </row>
    <row r="160" spans="3:65" s="104" customFormat="1" ht="11.25" x14ac:dyDescent="0.2">
      <c r="D160" s="105" t="s">
        <v>119</v>
      </c>
      <c r="E160" s="106" t="s">
        <v>3</v>
      </c>
      <c r="F160" s="107" t="s">
        <v>184</v>
      </c>
      <c r="H160" s="108">
        <v>7.2619999999999996</v>
      </c>
      <c r="L160" s="109"/>
      <c r="M160" s="110"/>
      <c r="T160" s="111"/>
      <c r="AT160" s="106" t="s">
        <v>119</v>
      </c>
      <c r="AU160" s="106" t="s">
        <v>5</v>
      </c>
      <c r="AV160" s="104" t="s">
        <v>5</v>
      </c>
      <c r="AW160" s="104" t="s">
        <v>121</v>
      </c>
      <c r="AX160" s="104" t="s">
        <v>105</v>
      </c>
      <c r="AY160" s="106" t="s">
        <v>106</v>
      </c>
    </row>
    <row r="161" spans="3:65" s="112" customFormat="1" ht="11.25" x14ac:dyDescent="0.2">
      <c r="D161" s="105" t="s">
        <v>119</v>
      </c>
      <c r="E161" s="113" t="s">
        <v>3</v>
      </c>
      <c r="F161" s="114" t="s">
        <v>133</v>
      </c>
      <c r="H161" s="115">
        <v>7.2619999999999996</v>
      </c>
      <c r="L161" s="116"/>
      <c r="M161" s="117"/>
      <c r="T161" s="118"/>
      <c r="AT161" s="113" t="s">
        <v>119</v>
      </c>
      <c r="AU161" s="113" t="s">
        <v>5</v>
      </c>
      <c r="AV161" s="112" t="s">
        <v>112</v>
      </c>
      <c r="AW161" s="112" t="s">
        <v>121</v>
      </c>
      <c r="AX161" s="112" t="s">
        <v>104</v>
      </c>
      <c r="AY161" s="113" t="s">
        <v>106</v>
      </c>
    </row>
    <row r="162" spans="3:65" s="10" customFormat="1" ht="21.75" customHeight="1" x14ac:dyDescent="0.2">
      <c r="C162" s="91" t="s">
        <v>147</v>
      </c>
      <c r="D162" s="91" t="s">
        <v>108</v>
      </c>
      <c r="E162" s="92" t="s">
        <v>186</v>
      </c>
      <c r="F162" s="93" t="s">
        <v>187</v>
      </c>
      <c r="G162" s="94" t="s">
        <v>111</v>
      </c>
      <c r="H162" s="95">
        <v>36</v>
      </c>
      <c r="I162" s="20"/>
      <c r="J162" s="96">
        <f>ROUND(I162*H162,2)</f>
        <v>0</v>
      </c>
      <c r="K162" s="97"/>
      <c r="L162" s="11"/>
      <c r="M162" s="98" t="s">
        <v>3</v>
      </c>
      <c r="N162" s="99" t="s">
        <v>54</v>
      </c>
      <c r="P162" s="100">
        <f>O162*H162</f>
        <v>0</v>
      </c>
      <c r="Q162" s="100">
        <v>0</v>
      </c>
      <c r="R162" s="100">
        <f>Q162*H162</f>
        <v>0</v>
      </c>
      <c r="S162" s="100">
        <v>0</v>
      </c>
      <c r="T162" s="101">
        <f>S162*H162</f>
        <v>0</v>
      </c>
      <c r="AR162" s="102" t="s">
        <v>112</v>
      </c>
      <c r="AT162" s="102" t="s">
        <v>108</v>
      </c>
      <c r="AU162" s="102" t="s">
        <v>5</v>
      </c>
      <c r="AY162" s="1" t="s">
        <v>106</v>
      </c>
      <c r="BE162" s="103">
        <f>IF(N162="základní",J162,0)</f>
        <v>0</v>
      </c>
      <c r="BF162" s="103">
        <f>IF(N162="snížená",J162,0)</f>
        <v>0</v>
      </c>
      <c r="BG162" s="103">
        <f>IF(N162="zákl. přenesená",J162,0)</f>
        <v>0</v>
      </c>
      <c r="BH162" s="103">
        <f>IF(N162="sníž. přenesená",J162,0)</f>
        <v>0</v>
      </c>
      <c r="BI162" s="103">
        <f>IF(N162="nulová",J162,0)</f>
        <v>0</v>
      </c>
      <c r="BJ162" s="1" t="s">
        <v>104</v>
      </c>
      <c r="BK162" s="103">
        <f>ROUND(I162*H162,2)</f>
        <v>0</v>
      </c>
      <c r="BL162" s="1" t="s">
        <v>112</v>
      </c>
      <c r="BM162" s="102" t="s">
        <v>188</v>
      </c>
    </row>
    <row r="163" spans="3:65" s="104" customFormat="1" ht="11.25" x14ac:dyDescent="0.2">
      <c r="D163" s="105" t="s">
        <v>119</v>
      </c>
      <c r="E163" s="106" t="s">
        <v>3</v>
      </c>
      <c r="F163" s="107" t="s">
        <v>189</v>
      </c>
      <c r="H163" s="108">
        <v>36</v>
      </c>
      <c r="L163" s="109"/>
      <c r="M163" s="110"/>
      <c r="T163" s="111"/>
      <c r="AT163" s="106" t="s">
        <v>119</v>
      </c>
      <c r="AU163" s="106" t="s">
        <v>5</v>
      </c>
      <c r="AV163" s="104" t="s">
        <v>5</v>
      </c>
      <c r="AW163" s="104" t="s">
        <v>121</v>
      </c>
      <c r="AX163" s="104" t="s">
        <v>104</v>
      </c>
      <c r="AY163" s="106" t="s">
        <v>106</v>
      </c>
    </row>
    <row r="164" spans="3:65" s="10" customFormat="1" ht="16.5" customHeight="1" x14ac:dyDescent="0.2">
      <c r="C164" s="119" t="s">
        <v>151</v>
      </c>
      <c r="D164" s="119" t="s">
        <v>180</v>
      </c>
      <c r="E164" s="120" t="s">
        <v>191</v>
      </c>
      <c r="F164" s="121" t="s">
        <v>192</v>
      </c>
      <c r="G164" s="122" t="s">
        <v>165</v>
      </c>
      <c r="H164" s="123">
        <v>7.2</v>
      </c>
      <c r="I164" s="21"/>
      <c r="J164" s="124">
        <f>ROUND(I164*H164,2)</f>
        <v>0</v>
      </c>
      <c r="K164" s="125"/>
      <c r="L164" s="126"/>
      <c r="M164" s="127" t="s">
        <v>3</v>
      </c>
      <c r="N164" s="128" t="s">
        <v>54</v>
      </c>
      <c r="P164" s="100">
        <f>O164*H164</f>
        <v>0</v>
      </c>
      <c r="Q164" s="100">
        <v>1</v>
      </c>
      <c r="R164" s="100">
        <f>Q164*H164</f>
        <v>7.2</v>
      </c>
      <c r="S164" s="100">
        <v>0</v>
      </c>
      <c r="T164" s="101">
        <f>S164*H164</f>
        <v>0</v>
      </c>
      <c r="AR164" s="102" t="s">
        <v>138</v>
      </c>
      <c r="AT164" s="102" t="s">
        <v>180</v>
      </c>
      <c r="AU164" s="102" t="s">
        <v>5</v>
      </c>
      <c r="AY164" s="1" t="s">
        <v>106</v>
      </c>
      <c r="BE164" s="103">
        <f>IF(N164="základní",J164,0)</f>
        <v>0</v>
      </c>
      <c r="BF164" s="103">
        <f>IF(N164="snížená",J164,0)</f>
        <v>0</v>
      </c>
      <c r="BG164" s="103">
        <f>IF(N164="zákl. přenesená",J164,0)</f>
        <v>0</v>
      </c>
      <c r="BH164" s="103">
        <f>IF(N164="sníž. přenesená",J164,0)</f>
        <v>0</v>
      </c>
      <c r="BI164" s="103">
        <f>IF(N164="nulová",J164,0)</f>
        <v>0</v>
      </c>
      <c r="BJ164" s="1" t="s">
        <v>104</v>
      </c>
      <c r="BK164" s="103">
        <f>ROUND(I164*H164,2)</f>
        <v>0</v>
      </c>
      <c r="BL164" s="1" t="s">
        <v>112</v>
      </c>
      <c r="BM164" s="102" t="s">
        <v>613</v>
      </c>
    </row>
    <row r="165" spans="3:65" s="104" customFormat="1" ht="11.25" x14ac:dyDescent="0.2">
      <c r="D165" s="105" t="s">
        <v>119</v>
      </c>
      <c r="E165" s="106" t="s">
        <v>3</v>
      </c>
      <c r="F165" s="107" t="s">
        <v>194</v>
      </c>
      <c r="H165" s="108">
        <v>7.2</v>
      </c>
      <c r="L165" s="109"/>
      <c r="M165" s="110"/>
      <c r="T165" s="111"/>
      <c r="AT165" s="106" t="s">
        <v>119</v>
      </c>
      <c r="AU165" s="106" t="s">
        <v>5</v>
      </c>
      <c r="AV165" s="104" t="s">
        <v>5</v>
      </c>
      <c r="AW165" s="104" t="s">
        <v>121</v>
      </c>
      <c r="AX165" s="104" t="s">
        <v>104</v>
      </c>
      <c r="AY165" s="106" t="s">
        <v>106</v>
      </c>
    </row>
    <row r="166" spans="3:65" s="10" customFormat="1" ht="21.75" customHeight="1" x14ac:dyDescent="0.2">
      <c r="C166" s="91" t="s">
        <v>156</v>
      </c>
      <c r="D166" s="91" t="s">
        <v>108</v>
      </c>
      <c r="E166" s="92" t="s">
        <v>196</v>
      </c>
      <c r="F166" s="93" t="s">
        <v>197</v>
      </c>
      <c r="G166" s="94" t="s">
        <v>111</v>
      </c>
      <c r="H166" s="95">
        <v>36</v>
      </c>
      <c r="I166" s="20"/>
      <c r="J166" s="96">
        <f>ROUND(I166*H166,2)</f>
        <v>0</v>
      </c>
      <c r="K166" s="97"/>
      <c r="L166" s="11"/>
      <c r="M166" s="98" t="s">
        <v>3</v>
      </c>
      <c r="N166" s="99" t="s">
        <v>54</v>
      </c>
      <c r="P166" s="100">
        <f>O166*H166</f>
        <v>0</v>
      </c>
      <c r="Q166" s="100">
        <v>0</v>
      </c>
      <c r="R166" s="100">
        <f>Q166*H166</f>
        <v>0</v>
      </c>
      <c r="S166" s="100">
        <v>0</v>
      </c>
      <c r="T166" s="101">
        <f>S166*H166</f>
        <v>0</v>
      </c>
      <c r="AR166" s="102" t="s">
        <v>112</v>
      </c>
      <c r="AT166" s="102" t="s">
        <v>108</v>
      </c>
      <c r="AU166" s="102" t="s">
        <v>5</v>
      </c>
      <c r="AY166" s="1" t="s">
        <v>106</v>
      </c>
      <c r="BE166" s="103">
        <f>IF(N166="základní",J166,0)</f>
        <v>0</v>
      </c>
      <c r="BF166" s="103">
        <f>IF(N166="snížená",J166,0)</f>
        <v>0</v>
      </c>
      <c r="BG166" s="103">
        <f>IF(N166="zákl. přenesená",J166,0)</f>
        <v>0</v>
      </c>
      <c r="BH166" s="103">
        <f>IF(N166="sníž. přenesená",J166,0)</f>
        <v>0</v>
      </c>
      <c r="BI166" s="103">
        <f>IF(N166="nulová",J166,0)</f>
        <v>0</v>
      </c>
      <c r="BJ166" s="1" t="s">
        <v>104</v>
      </c>
      <c r="BK166" s="103">
        <f>ROUND(I166*H166,2)</f>
        <v>0</v>
      </c>
      <c r="BL166" s="1" t="s">
        <v>112</v>
      </c>
      <c r="BM166" s="102" t="s">
        <v>198</v>
      </c>
    </row>
    <row r="167" spans="3:65" s="104" customFormat="1" ht="11.25" x14ac:dyDescent="0.2">
      <c r="D167" s="105" t="s">
        <v>119</v>
      </c>
      <c r="E167" s="106" t="s">
        <v>3</v>
      </c>
      <c r="F167" s="107" t="s">
        <v>199</v>
      </c>
      <c r="H167" s="108">
        <v>36</v>
      </c>
      <c r="L167" s="109"/>
      <c r="M167" s="110"/>
      <c r="T167" s="111"/>
      <c r="AT167" s="106" t="s">
        <v>119</v>
      </c>
      <c r="AU167" s="106" t="s">
        <v>5</v>
      </c>
      <c r="AV167" s="104" t="s">
        <v>5</v>
      </c>
      <c r="AW167" s="104" t="s">
        <v>121</v>
      </c>
      <c r="AX167" s="104" t="s">
        <v>104</v>
      </c>
      <c r="AY167" s="106" t="s">
        <v>106</v>
      </c>
    </row>
    <row r="168" spans="3:65" s="10" customFormat="1" ht="16.5" customHeight="1" x14ac:dyDescent="0.2">
      <c r="C168" s="119" t="s">
        <v>162</v>
      </c>
      <c r="D168" s="119" t="s">
        <v>180</v>
      </c>
      <c r="E168" s="120" t="s">
        <v>201</v>
      </c>
      <c r="F168" s="121" t="s">
        <v>202</v>
      </c>
      <c r="G168" s="122" t="s">
        <v>203</v>
      </c>
      <c r="H168" s="123">
        <v>10.8</v>
      </c>
      <c r="I168" s="21"/>
      <c r="J168" s="124">
        <f>ROUND(I168*H168,2)</f>
        <v>0</v>
      </c>
      <c r="K168" s="125"/>
      <c r="L168" s="126"/>
      <c r="M168" s="127" t="s">
        <v>3</v>
      </c>
      <c r="N168" s="128" t="s">
        <v>54</v>
      </c>
      <c r="P168" s="100">
        <f>O168*H168</f>
        <v>0</v>
      </c>
      <c r="Q168" s="100">
        <v>1E-3</v>
      </c>
      <c r="R168" s="100">
        <f>Q168*H168</f>
        <v>1.0800000000000001E-2</v>
      </c>
      <c r="S168" s="100">
        <v>0</v>
      </c>
      <c r="T168" s="101">
        <f>S168*H168</f>
        <v>0</v>
      </c>
      <c r="AR168" s="102" t="s">
        <v>138</v>
      </c>
      <c r="AT168" s="102" t="s">
        <v>180</v>
      </c>
      <c r="AU168" s="102" t="s">
        <v>5</v>
      </c>
      <c r="AY168" s="1" t="s">
        <v>106</v>
      </c>
      <c r="BE168" s="103">
        <f>IF(N168="základní",J168,0)</f>
        <v>0</v>
      </c>
      <c r="BF168" s="103">
        <f>IF(N168="snížená",J168,0)</f>
        <v>0</v>
      </c>
      <c r="BG168" s="103">
        <f>IF(N168="zákl. přenesená",J168,0)</f>
        <v>0</v>
      </c>
      <c r="BH168" s="103">
        <f>IF(N168="sníž. přenesená",J168,0)</f>
        <v>0</v>
      </c>
      <c r="BI168" s="103">
        <f>IF(N168="nulová",J168,0)</f>
        <v>0</v>
      </c>
      <c r="BJ168" s="1" t="s">
        <v>104</v>
      </c>
      <c r="BK168" s="103">
        <f>ROUND(I168*H168,2)</f>
        <v>0</v>
      </c>
      <c r="BL168" s="1" t="s">
        <v>112</v>
      </c>
      <c r="BM168" s="102" t="s">
        <v>204</v>
      </c>
    </row>
    <row r="169" spans="3:65" s="104" customFormat="1" ht="11.25" x14ac:dyDescent="0.2">
      <c r="D169" s="105" t="s">
        <v>119</v>
      </c>
      <c r="E169" s="106" t="s">
        <v>3</v>
      </c>
      <c r="F169" s="107" t="s">
        <v>205</v>
      </c>
      <c r="H169" s="108">
        <v>10.8</v>
      </c>
      <c r="L169" s="109"/>
      <c r="M169" s="110"/>
      <c r="T169" s="111"/>
      <c r="AT169" s="106" t="s">
        <v>119</v>
      </c>
      <c r="AU169" s="106" t="s">
        <v>5</v>
      </c>
      <c r="AV169" s="104" t="s">
        <v>5</v>
      </c>
      <c r="AW169" s="104" t="s">
        <v>121</v>
      </c>
      <c r="AX169" s="104" t="s">
        <v>104</v>
      </c>
      <c r="AY169" s="106" t="s">
        <v>106</v>
      </c>
    </row>
    <row r="170" spans="3:65" s="10" customFormat="1" ht="21.75" customHeight="1" x14ac:dyDescent="0.2">
      <c r="C170" s="91" t="s">
        <v>169</v>
      </c>
      <c r="D170" s="91" t="s">
        <v>108</v>
      </c>
      <c r="E170" s="92" t="s">
        <v>207</v>
      </c>
      <c r="F170" s="93" t="s">
        <v>208</v>
      </c>
      <c r="G170" s="94" t="s">
        <v>111</v>
      </c>
      <c r="H170" s="95">
        <v>36</v>
      </c>
      <c r="I170" s="20"/>
      <c r="J170" s="96">
        <f>ROUND(I170*H170,2)</f>
        <v>0</v>
      </c>
      <c r="K170" s="97"/>
      <c r="L170" s="11"/>
      <c r="M170" s="98" t="s">
        <v>3</v>
      </c>
      <c r="N170" s="99" t="s">
        <v>54</v>
      </c>
      <c r="P170" s="100">
        <f>O170*H170</f>
        <v>0</v>
      </c>
      <c r="Q170" s="100">
        <v>0</v>
      </c>
      <c r="R170" s="100">
        <f>Q170*H170</f>
        <v>0</v>
      </c>
      <c r="S170" s="100">
        <v>0</v>
      </c>
      <c r="T170" s="101">
        <f>S170*H170</f>
        <v>0</v>
      </c>
      <c r="AR170" s="102" t="s">
        <v>112</v>
      </c>
      <c r="AT170" s="102" t="s">
        <v>108</v>
      </c>
      <c r="AU170" s="102" t="s">
        <v>5</v>
      </c>
      <c r="AY170" s="1" t="s">
        <v>106</v>
      </c>
      <c r="BE170" s="103">
        <f>IF(N170="základní",J170,0)</f>
        <v>0</v>
      </c>
      <c r="BF170" s="103">
        <f>IF(N170="snížená",J170,0)</f>
        <v>0</v>
      </c>
      <c r="BG170" s="103">
        <f>IF(N170="zákl. přenesená",J170,0)</f>
        <v>0</v>
      </c>
      <c r="BH170" s="103">
        <f>IF(N170="sníž. přenesená",J170,0)</f>
        <v>0</v>
      </c>
      <c r="BI170" s="103">
        <f>IF(N170="nulová",J170,0)</f>
        <v>0</v>
      </c>
      <c r="BJ170" s="1" t="s">
        <v>104</v>
      </c>
      <c r="BK170" s="103">
        <f>ROUND(I170*H170,2)</f>
        <v>0</v>
      </c>
      <c r="BL170" s="1" t="s">
        <v>112</v>
      </c>
      <c r="BM170" s="102" t="s">
        <v>209</v>
      </c>
    </row>
    <row r="171" spans="3:65" s="104" customFormat="1" ht="11.25" x14ac:dyDescent="0.2">
      <c r="D171" s="105" t="s">
        <v>119</v>
      </c>
      <c r="E171" s="106" t="s">
        <v>3</v>
      </c>
      <c r="F171" s="107" t="s">
        <v>199</v>
      </c>
      <c r="H171" s="108">
        <v>36</v>
      </c>
      <c r="L171" s="109"/>
      <c r="M171" s="110"/>
      <c r="T171" s="111"/>
      <c r="AT171" s="106" t="s">
        <v>119</v>
      </c>
      <c r="AU171" s="106" t="s">
        <v>5</v>
      </c>
      <c r="AV171" s="104" t="s">
        <v>5</v>
      </c>
      <c r="AW171" s="104" t="s">
        <v>121</v>
      </c>
      <c r="AX171" s="104" t="s">
        <v>104</v>
      </c>
      <c r="AY171" s="106" t="s">
        <v>106</v>
      </c>
    </row>
    <row r="172" spans="3:65" s="10" customFormat="1" ht="16.5" customHeight="1" x14ac:dyDescent="0.2">
      <c r="C172" s="91" t="s">
        <v>174</v>
      </c>
      <c r="D172" s="91" t="s">
        <v>108</v>
      </c>
      <c r="E172" s="92" t="s">
        <v>211</v>
      </c>
      <c r="F172" s="93" t="s">
        <v>212</v>
      </c>
      <c r="G172" s="94" t="s">
        <v>125</v>
      </c>
      <c r="H172" s="95">
        <v>0.36</v>
      </c>
      <c r="I172" s="20"/>
      <c r="J172" s="96">
        <f>ROUND(I172*H172,2)</f>
        <v>0</v>
      </c>
      <c r="K172" s="97"/>
      <c r="L172" s="11"/>
      <c r="M172" s="98" t="s">
        <v>3</v>
      </c>
      <c r="N172" s="99" t="s">
        <v>54</v>
      </c>
      <c r="P172" s="100">
        <f>O172*H172</f>
        <v>0</v>
      </c>
      <c r="Q172" s="100">
        <v>0</v>
      </c>
      <c r="R172" s="100">
        <f>Q172*H172</f>
        <v>0</v>
      </c>
      <c r="S172" s="100">
        <v>0</v>
      </c>
      <c r="T172" s="101">
        <f>S172*H172</f>
        <v>0</v>
      </c>
      <c r="AR172" s="102" t="s">
        <v>112</v>
      </c>
      <c r="AT172" s="102" t="s">
        <v>108</v>
      </c>
      <c r="AU172" s="102" t="s">
        <v>5</v>
      </c>
      <c r="AY172" s="1" t="s">
        <v>106</v>
      </c>
      <c r="BE172" s="103">
        <f>IF(N172="základní",J172,0)</f>
        <v>0</v>
      </c>
      <c r="BF172" s="103">
        <f>IF(N172="snížená",J172,0)</f>
        <v>0</v>
      </c>
      <c r="BG172" s="103">
        <f>IF(N172="zákl. přenesená",J172,0)</f>
        <v>0</v>
      </c>
      <c r="BH172" s="103">
        <f>IF(N172="sníž. přenesená",J172,0)</f>
        <v>0</v>
      </c>
      <c r="BI172" s="103">
        <f>IF(N172="nulová",J172,0)</f>
        <v>0</v>
      </c>
      <c r="BJ172" s="1" t="s">
        <v>104</v>
      </c>
      <c r="BK172" s="103">
        <f>ROUND(I172*H172,2)</f>
        <v>0</v>
      </c>
      <c r="BL172" s="1" t="s">
        <v>112</v>
      </c>
      <c r="BM172" s="102" t="s">
        <v>213</v>
      </c>
    </row>
    <row r="173" spans="3:65" s="104" customFormat="1" ht="11.25" x14ac:dyDescent="0.2">
      <c r="D173" s="105" t="s">
        <v>119</v>
      </c>
      <c r="E173" s="106" t="s">
        <v>3</v>
      </c>
      <c r="F173" s="107" t="s">
        <v>214</v>
      </c>
      <c r="H173" s="108">
        <v>0.36</v>
      </c>
      <c r="L173" s="109"/>
      <c r="M173" s="110"/>
      <c r="T173" s="111"/>
      <c r="AT173" s="106" t="s">
        <v>119</v>
      </c>
      <c r="AU173" s="106" t="s">
        <v>5</v>
      </c>
      <c r="AV173" s="104" t="s">
        <v>5</v>
      </c>
      <c r="AW173" s="104" t="s">
        <v>121</v>
      </c>
      <c r="AX173" s="104" t="s">
        <v>104</v>
      </c>
      <c r="AY173" s="106" t="s">
        <v>106</v>
      </c>
    </row>
    <row r="174" spans="3:65" s="79" customFormat="1" ht="22.9" customHeight="1" x14ac:dyDescent="0.2">
      <c r="D174" s="80" t="s">
        <v>101</v>
      </c>
      <c r="E174" s="89" t="s">
        <v>5</v>
      </c>
      <c r="F174" s="89" t="s">
        <v>215</v>
      </c>
      <c r="J174" s="90">
        <f>BK174</f>
        <v>0</v>
      </c>
      <c r="L174" s="83"/>
      <c r="M174" s="84"/>
      <c r="P174" s="85">
        <f>SUM(P175:P185)</f>
        <v>0</v>
      </c>
      <c r="R174" s="85">
        <f>SUM(R175:R185)</f>
        <v>2.0713201199999998</v>
      </c>
      <c r="T174" s="86">
        <f>SUM(T175:T185)</f>
        <v>0</v>
      </c>
      <c r="AR174" s="80" t="s">
        <v>104</v>
      </c>
      <c r="AT174" s="87" t="s">
        <v>101</v>
      </c>
      <c r="AU174" s="87" t="s">
        <v>104</v>
      </c>
      <c r="AY174" s="80" t="s">
        <v>106</v>
      </c>
      <c r="BK174" s="88">
        <f>SUM(BK175:BK185)</f>
        <v>0</v>
      </c>
    </row>
    <row r="175" spans="3:65" s="10" customFormat="1" ht="16.5" customHeight="1" x14ac:dyDescent="0.2">
      <c r="C175" s="91" t="s">
        <v>179</v>
      </c>
      <c r="D175" s="91" t="s">
        <v>108</v>
      </c>
      <c r="E175" s="92" t="s">
        <v>217</v>
      </c>
      <c r="F175" s="93" t="s">
        <v>218</v>
      </c>
      <c r="G175" s="94" t="s">
        <v>125</v>
      </c>
      <c r="H175" s="95">
        <v>0.91800000000000004</v>
      </c>
      <c r="I175" s="20"/>
      <c r="J175" s="96">
        <f>ROUND(I175*H175,2)</f>
        <v>0</v>
      </c>
      <c r="K175" s="97"/>
      <c r="L175" s="11"/>
      <c r="M175" s="98" t="s">
        <v>3</v>
      </c>
      <c r="N175" s="99" t="s">
        <v>54</v>
      </c>
      <c r="P175" s="100">
        <f>O175*H175</f>
        <v>0</v>
      </c>
      <c r="Q175" s="100">
        <v>2.2563399999999998</v>
      </c>
      <c r="R175" s="100">
        <f>Q175*H175</f>
        <v>2.0713201199999998</v>
      </c>
      <c r="S175" s="100">
        <v>0</v>
      </c>
      <c r="T175" s="101">
        <f>S175*H175</f>
        <v>0</v>
      </c>
      <c r="AR175" s="102" t="s">
        <v>112</v>
      </c>
      <c r="AT175" s="102" t="s">
        <v>108</v>
      </c>
      <c r="AU175" s="102" t="s">
        <v>5</v>
      </c>
      <c r="AY175" s="1" t="s">
        <v>106</v>
      </c>
      <c r="BE175" s="103">
        <f>IF(N175="základní",J175,0)</f>
        <v>0</v>
      </c>
      <c r="BF175" s="103">
        <f>IF(N175="snížená",J175,0)</f>
        <v>0</v>
      </c>
      <c r="BG175" s="103">
        <f>IF(N175="zákl. přenesená",J175,0)</f>
        <v>0</v>
      </c>
      <c r="BH175" s="103">
        <f>IF(N175="sníž. přenesená",J175,0)</f>
        <v>0</v>
      </c>
      <c r="BI175" s="103">
        <f>IF(N175="nulová",J175,0)</f>
        <v>0</v>
      </c>
      <c r="BJ175" s="1" t="s">
        <v>104</v>
      </c>
      <c r="BK175" s="103">
        <f>ROUND(I175*H175,2)</f>
        <v>0</v>
      </c>
      <c r="BL175" s="1" t="s">
        <v>112</v>
      </c>
      <c r="BM175" s="102" t="s">
        <v>219</v>
      </c>
    </row>
    <row r="176" spans="3:65" s="10" customFormat="1" ht="19.5" x14ac:dyDescent="0.2">
      <c r="D176" s="105" t="s">
        <v>160</v>
      </c>
      <c r="F176" s="129" t="s">
        <v>220</v>
      </c>
      <c r="L176" s="11"/>
      <c r="M176" s="130"/>
      <c r="T176" s="131"/>
      <c r="AT176" s="1" t="s">
        <v>160</v>
      </c>
      <c r="AU176" s="1" t="s">
        <v>5</v>
      </c>
    </row>
    <row r="177" spans="3:65" s="104" customFormat="1" ht="11.25" x14ac:dyDescent="0.2">
      <c r="D177" s="105" t="s">
        <v>119</v>
      </c>
      <c r="E177" s="106" t="s">
        <v>3</v>
      </c>
      <c r="F177" s="107" t="s">
        <v>614</v>
      </c>
      <c r="H177" s="108">
        <v>0.91800000000000004</v>
      </c>
      <c r="L177" s="109"/>
      <c r="M177" s="110"/>
      <c r="T177" s="111"/>
      <c r="AT177" s="106" t="s">
        <v>119</v>
      </c>
      <c r="AU177" s="106" t="s">
        <v>5</v>
      </c>
      <c r="AV177" s="104" t="s">
        <v>5</v>
      </c>
      <c r="AW177" s="104" t="s">
        <v>121</v>
      </c>
      <c r="AX177" s="104" t="s">
        <v>104</v>
      </c>
      <c r="AY177" s="106" t="s">
        <v>106</v>
      </c>
    </row>
    <row r="178" spans="3:65" s="10" customFormat="1" ht="21.75" customHeight="1" x14ac:dyDescent="0.2">
      <c r="C178" s="91" t="s">
        <v>185</v>
      </c>
      <c r="D178" s="91" t="s">
        <v>108</v>
      </c>
      <c r="E178" s="92" t="s">
        <v>223</v>
      </c>
      <c r="F178" s="93" t="s">
        <v>224</v>
      </c>
      <c r="G178" s="94" t="s">
        <v>125</v>
      </c>
      <c r="H178" s="95">
        <v>1.224</v>
      </c>
      <c r="I178" s="20"/>
      <c r="J178" s="96">
        <f>ROUND(I178*H178,2)</f>
        <v>0</v>
      </c>
      <c r="K178" s="97"/>
      <c r="L178" s="11"/>
      <c r="M178" s="98" t="s">
        <v>3</v>
      </c>
      <c r="N178" s="99" t="s">
        <v>54</v>
      </c>
      <c r="P178" s="100">
        <f>O178*H178</f>
        <v>0</v>
      </c>
      <c r="Q178" s="100">
        <v>0</v>
      </c>
      <c r="R178" s="100">
        <f>Q178*H178</f>
        <v>0</v>
      </c>
      <c r="S178" s="100">
        <v>0</v>
      </c>
      <c r="T178" s="101">
        <f>S178*H178</f>
        <v>0</v>
      </c>
      <c r="AR178" s="102" t="s">
        <v>112</v>
      </c>
      <c r="AT178" s="102" t="s">
        <v>108</v>
      </c>
      <c r="AU178" s="102" t="s">
        <v>5</v>
      </c>
      <c r="AY178" s="1" t="s">
        <v>106</v>
      </c>
      <c r="BE178" s="103">
        <f>IF(N178="základní",J178,0)</f>
        <v>0</v>
      </c>
      <c r="BF178" s="103">
        <f>IF(N178="snížená",J178,0)</f>
        <v>0</v>
      </c>
      <c r="BG178" s="103">
        <f>IF(N178="zákl. přenesená",J178,0)</f>
        <v>0</v>
      </c>
      <c r="BH178" s="103">
        <f>IF(N178="sníž. přenesená",J178,0)</f>
        <v>0</v>
      </c>
      <c r="BI178" s="103">
        <f>IF(N178="nulová",J178,0)</f>
        <v>0</v>
      </c>
      <c r="BJ178" s="1" t="s">
        <v>104</v>
      </c>
      <c r="BK178" s="103">
        <f>ROUND(I178*H178,2)</f>
        <v>0</v>
      </c>
      <c r="BL178" s="1" t="s">
        <v>112</v>
      </c>
      <c r="BM178" s="102" t="s">
        <v>225</v>
      </c>
    </row>
    <row r="179" spans="3:65" s="104" customFormat="1" ht="11.25" x14ac:dyDescent="0.2">
      <c r="D179" s="105" t="s">
        <v>119</v>
      </c>
      <c r="E179" s="106" t="s">
        <v>3</v>
      </c>
      <c r="F179" s="107" t="s">
        <v>571</v>
      </c>
      <c r="H179" s="108">
        <v>1.224</v>
      </c>
      <c r="L179" s="109"/>
      <c r="M179" s="110"/>
      <c r="T179" s="111"/>
      <c r="AT179" s="106" t="s">
        <v>119</v>
      </c>
      <c r="AU179" s="106" t="s">
        <v>5</v>
      </c>
      <c r="AV179" s="104" t="s">
        <v>5</v>
      </c>
      <c r="AW179" s="104" t="s">
        <v>121</v>
      </c>
      <c r="AX179" s="104" t="s">
        <v>104</v>
      </c>
      <c r="AY179" s="106" t="s">
        <v>106</v>
      </c>
    </row>
    <row r="180" spans="3:65" s="10" customFormat="1" ht="16.5" customHeight="1" x14ac:dyDescent="0.2">
      <c r="C180" s="91" t="s">
        <v>190</v>
      </c>
      <c r="D180" s="91" t="s">
        <v>108</v>
      </c>
      <c r="E180" s="92" t="s">
        <v>228</v>
      </c>
      <c r="F180" s="93" t="s">
        <v>229</v>
      </c>
      <c r="G180" s="94" t="s">
        <v>111</v>
      </c>
      <c r="H180" s="95">
        <v>4.16</v>
      </c>
      <c r="I180" s="20"/>
      <c r="J180" s="96">
        <f>ROUND(I180*H180,2)</f>
        <v>0</v>
      </c>
      <c r="K180" s="97"/>
      <c r="L180" s="11"/>
      <c r="M180" s="98" t="s">
        <v>3</v>
      </c>
      <c r="N180" s="99" t="s">
        <v>54</v>
      </c>
      <c r="P180" s="100">
        <f>O180*H180</f>
        <v>0</v>
      </c>
      <c r="Q180" s="100">
        <v>0</v>
      </c>
      <c r="R180" s="100">
        <f>Q180*H180</f>
        <v>0</v>
      </c>
      <c r="S180" s="100">
        <v>0</v>
      </c>
      <c r="T180" s="101">
        <f>S180*H180</f>
        <v>0</v>
      </c>
      <c r="AR180" s="102" t="s">
        <v>112</v>
      </c>
      <c r="AT180" s="102" t="s">
        <v>108</v>
      </c>
      <c r="AU180" s="102" t="s">
        <v>5</v>
      </c>
      <c r="AY180" s="1" t="s">
        <v>106</v>
      </c>
      <c r="BE180" s="103">
        <f>IF(N180="základní",J180,0)</f>
        <v>0</v>
      </c>
      <c r="BF180" s="103">
        <f>IF(N180="snížená",J180,0)</f>
        <v>0</v>
      </c>
      <c r="BG180" s="103">
        <f>IF(N180="zákl. přenesená",J180,0)</f>
        <v>0</v>
      </c>
      <c r="BH180" s="103">
        <f>IF(N180="sníž. přenesená",J180,0)</f>
        <v>0</v>
      </c>
      <c r="BI180" s="103">
        <f>IF(N180="nulová",J180,0)</f>
        <v>0</v>
      </c>
      <c r="BJ180" s="1" t="s">
        <v>104</v>
      </c>
      <c r="BK180" s="103">
        <f>ROUND(I180*H180,2)</f>
        <v>0</v>
      </c>
      <c r="BL180" s="1" t="s">
        <v>112</v>
      </c>
      <c r="BM180" s="102" t="s">
        <v>230</v>
      </c>
    </row>
    <row r="181" spans="3:65" s="104" customFormat="1" ht="11.25" x14ac:dyDescent="0.2">
      <c r="D181" s="105" t="s">
        <v>119</v>
      </c>
      <c r="E181" s="106" t="s">
        <v>3</v>
      </c>
      <c r="F181" s="107" t="s">
        <v>572</v>
      </c>
      <c r="H181" s="108">
        <v>4.16</v>
      </c>
      <c r="L181" s="109"/>
      <c r="M181" s="110"/>
      <c r="T181" s="111"/>
      <c r="AT181" s="106" t="s">
        <v>119</v>
      </c>
      <c r="AU181" s="106" t="s">
        <v>5</v>
      </c>
      <c r="AV181" s="104" t="s">
        <v>5</v>
      </c>
      <c r="AW181" s="104" t="s">
        <v>121</v>
      </c>
      <c r="AX181" s="104" t="s">
        <v>104</v>
      </c>
      <c r="AY181" s="106" t="s">
        <v>106</v>
      </c>
    </row>
    <row r="182" spans="3:65" s="10" customFormat="1" ht="16.5" customHeight="1" x14ac:dyDescent="0.2">
      <c r="C182" s="91" t="s">
        <v>195</v>
      </c>
      <c r="D182" s="91" t="s">
        <v>108</v>
      </c>
      <c r="E182" s="92" t="s">
        <v>233</v>
      </c>
      <c r="F182" s="93" t="s">
        <v>234</v>
      </c>
      <c r="G182" s="94" t="s">
        <v>111</v>
      </c>
      <c r="H182" s="95">
        <v>4.16</v>
      </c>
      <c r="I182" s="20"/>
      <c r="J182" s="96">
        <f>ROUND(I182*H182,2)</f>
        <v>0</v>
      </c>
      <c r="K182" s="97"/>
      <c r="L182" s="11"/>
      <c r="M182" s="98" t="s">
        <v>3</v>
      </c>
      <c r="N182" s="99" t="s">
        <v>54</v>
      </c>
      <c r="P182" s="100">
        <f>O182*H182</f>
        <v>0</v>
      </c>
      <c r="Q182" s="100">
        <v>0</v>
      </c>
      <c r="R182" s="100">
        <f>Q182*H182</f>
        <v>0</v>
      </c>
      <c r="S182" s="100">
        <v>0</v>
      </c>
      <c r="T182" s="101">
        <f>S182*H182</f>
        <v>0</v>
      </c>
      <c r="AR182" s="102" t="s">
        <v>112</v>
      </c>
      <c r="AT182" s="102" t="s">
        <v>108</v>
      </c>
      <c r="AU182" s="102" t="s">
        <v>5</v>
      </c>
      <c r="AY182" s="1" t="s">
        <v>106</v>
      </c>
      <c r="BE182" s="103">
        <f>IF(N182="základní",J182,0)</f>
        <v>0</v>
      </c>
      <c r="BF182" s="103">
        <f>IF(N182="snížená",J182,0)</f>
        <v>0</v>
      </c>
      <c r="BG182" s="103">
        <f>IF(N182="zákl. přenesená",J182,0)</f>
        <v>0</v>
      </c>
      <c r="BH182" s="103">
        <f>IF(N182="sníž. přenesená",J182,0)</f>
        <v>0</v>
      </c>
      <c r="BI182" s="103">
        <f>IF(N182="nulová",J182,0)</f>
        <v>0</v>
      </c>
      <c r="BJ182" s="1" t="s">
        <v>104</v>
      </c>
      <c r="BK182" s="103">
        <f>ROUND(I182*H182,2)</f>
        <v>0</v>
      </c>
      <c r="BL182" s="1" t="s">
        <v>112</v>
      </c>
      <c r="BM182" s="102" t="s">
        <v>235</v>
      </c>
    </row>
    <row r="183" spans="3:65" s="104" customFormat="1" ht="11.25" x14ac:dyDescent="0.2">
      <c r="D183" s="105" t="s">
        <v>119</v>
      </c>
      <c r="E183" s="106" t="s">
        <v>3</v>
      </c>
      <c r="F183" s="107" t="s">
        <v>573</v>
      </c>
      <c r="H183" s="108">
        <v>4.16</v>
      </c>
      <c r="L183" s="109"/>
      <c r="M183" s="110"/>
      <c r="T183" s="111"/>
      <c r="AT183" s="106" t="s">
        <v>119</v>
      </c>
      <c r="AU183" s="106" t="s">
        <v>5</v>
      </c>
      <c r="AV183" s="104" t="s">
        <v>5</v>
      </c>
      <c r="AW183" s="104" t="s">
        <v>121</v>
      </c>
      <c r="AX183" s="104" t="s">
        <v>104</v>
      </c>
      <c r="AY183" s="106" t="s">
        <v>106</v>
      </c>
    </row>
    <row r="184" spans="3:65" s="10" customFormat="1" ht="21.75" customHeight="1" x14ac:dyDescent="0.2">
      <c r="C184" s="91" t="s">
        <v>200</v>
      </c>
      <c r="D184" s="91" t="s">
        <v>108</v>
      </c>
      <c r="E184" s="92" t="s">
        <v>238</v>
      </c>
      <c r="F184" s="93" t="s">
        <v>239</v>
      </c>
      <c r="G184" s="94" t="s">
        <v>165</v>
      </c>
      <c r="H184" s="95">
        <v>0.35499999999999998</v>
      </c>
      <c r="I184" s="20"/>
      <c r="J184" s="96">
        <f>ROUND(I184*H184,2)</f>
        <v>0</v>
      </c>
      <c r="K184" s="97"/>
      <c r="L184" s="11"/>
      <c r="M184" s="98" t="s">
        <v>3</v>
      </c>
      <c r="N184" s="99" t="s">
        <v>54</v>
      </c>
      <c r="P184" s="100">
        <f>O184*H184</f>
        <v>0</v>
      </c>
      <c r="Q184" s="100">
        <v>0</v>
      </c>
      <c r="R184" s="100">
        <f>Q184*H184</f>
        <v>0</v>
      </c>
      <c r="S184" s="100">
        <v>0</v>
      </c>
      <c r="T184" s="101">
        <f>S184*H184</f>
        <v>0</v>
      </c>
      <c r="AR184" s="102" t="s">
        <v>112</v>
      </c>
      <c r="AT184" s="102" t="s">
        <v>108</v>
      </c>
      <c r="AU184" s="102" t="s">
        <v>5</v>
      </c>
      <c r="AY184" s="1" t="s">
        <v>106</v>
      </c>
      <c r="BE184" s="103">
        <f>IF(N184="základní",J184,0)</f>
        <v>0</v>
      </c>
      <c r="BF184" s="103">
        <f>IF(N184="snížená",J184,0)</f>
        <v>0</v>
      </c>
      <c r="BG184" s="103">
        <f>IF(N184="zákl. přenesená",J184,0)</f>
        <v>0</v>
      </c>
      <c r="BH184" s="103">
        <f>IF(N184="sníž. přenesená",J184,0)</f>
        <v>0</v>
      </c>
      <c r="BI184" s="103">
        <f>IF(N184="nulová",J184,0)</f>
        <v>0</v>
      </c>
      <c r="BJ184" s="1" t="s">
        <v>104</v>
      </c>
      <c r="BK184" s="103">
        <f>ROUND(I184*H184,2)</f>
        <v>0</v>
      </c>
      <c r="BL184" s="1" t="s">
        <v>112</v>
      </c>
      <c r="BM184" s="102" t="s">
        <v>240</v>
      </c>
    </row>
    <row r="185" spans="3:65" s="104" customFormat="1" ht="11.25" x14ac:dyDescent="0.2">
      <c r="D185" s="105" t="s">
        <v>119</v>
      </c>
      <c r="E185" s="106" t="s">
        <v>3</v>
      </c>
      <c r="F185" s="107" t="s">
        <v>615</v>
      </c>
      <c r="H185" s="108">
        <v>0.35499999999999998</v>
      </c>
      <c r="L185" s="109"/>
      <c r="M185" s="110"/>
      <c r="T185" s="111"/>
      <c r="AT185" s="106" t="s">
        <v>119</v>
      </c>
      <c r="AU185" s="106" t="s">
        <v>5</v>
      </c>
      <c r="AV185" s="104" t="s">
        <v>5</v>
      </c>
      <c r="AW185" s="104" t="s">
        <v>121</v>
      </c>
      <c r="AX185" s="104" t="s">
        <v>104</v>
      </c>
      <c r="AY185" s="106" t="s">
        <v>106</v>
      </c>
    </row>
    <row r="186" spans="3:65" s="79" customFormat="1" ht="22.9" customHeight="1" x14ac:dyDescent="0.2">
      <c r="D186" s="80" t="s">
        <v>101</v>
      </c>
      <c r="E186" s="89" t="s">
        <v>115</v>
      </c>
      <c r="F186" s="89" t="s">
        <v>242</v>
      </c>
      <c r="J186" s="90">
        <f>BK186</f>
        <v>0</v>
      </c>
      <c r="L186" s="83"/>
      <c r="M186" s="84"/>
      <c r="P186" s="85">
        <f>SUM(P187:P198)</f>
        <v>0</v>
      </c>
      <c r="R186" s="85">
        <f>SUM(R187:R198)</f>
        <v>0</v>
      </c>
      <c r="T186" s="86">
        <f>SUM(T187:T198)</f>
        <v>0</v>
      </c>
      <c r="AR186" s="80" t="s">
        <v>104</v>
      </c>
      <c r="AT186" s="87" t="s">
        <v>101</v>
      </c>
      <c r="AU186" s="87" t="s">
        <v>104</v>
      </c>
      <c r="AY186" s="80" t="s">
        <v>106</v>
      </c>
      <c r="BK186" s="88">
        <f>SUM(BK187:BK198)</f>
        <v>0</v>
      </c>
    </row>
    <row r="187" spans="3:65" s="10" customFormat="1" ht="16.5" customHeight="1" x14ac:dyDescent="0.2">
      <c r="C187" s="91" t="s">
        <v>206</v>
      </c>
      <c r="D187" s="91" t="s">
        <v>108</v>
      </c>
      <c r="E187" s="92" t="s">
        <v>244</v>
      </c>
      <c r="F187" s="93" t="s">
        <v>245</v>
      </c>
      <c r="G187" s="94" t="s">
        <v>125</v>
      </c>
      <c r="H187" s="95">
        <v>0.68</v>
      </c>
      <c r="I187" s="20"/>
      <c r="J187" s="96">
        <f>ROUND(I187*H187,2)</f>
        <v>0</v>
      </c>
      <c r="K187" s="97"/>
      <c r="L187" s="11"/>
      <c r="M187" s="98" t="s">
        <v>3</v>
      </c>
      <c r="N187" s="99" t="s">
        <v>54</v>
      </c>
      <c r="P187" s="100">
        <f>O187*H187</f>
        <v>0</v>
      </c>
      <c r="Q187" s="100">
        <v>0</v>
      </c>
      <c r="R187" s="100">
        <f>Q187*H187</f>
        <v>0</v>
      </c>
      <c r="S187" s="100">
        <v>0</v>
      </c>
      <c r="T187" s="101">
        <f>S187*H187</f>
        <v>0</v>
      </c>
      <c r="AR187" s="102" t="s">
        <v>112</v>
      </c>
      <c r="AT187" s="102" t="s">
        <v>108</v>
      </c>
      <c r="AU187" s="102" t="s">
        <v>5</v>
      </c>
      <c r="AY187" s="1" t="s">
        <v>106</v>
      </c>
      <c r="BE187" s="103">
        <f>IF(N187="základní",J187,0)</f>
        <v>0</v>
      </c>
      <c r="BF187" s="103">
        <f>IF(N187="snížená",J187,0)</f>
        <v>0</v>
      </c>
      <c r="BG187" s="103">
        <f>IF(N187="zákl. přenesená",J187,0)</f>
        <v>0</v>
      </c>
      <c r="BH187" s="103">
        <f>IF(N187="sníž. přenesená",J187,0)</f>
        <v>0</v>
      </c>
      <c r="BI187" s="103">
        <f>IF(N187="nulová",J187,0)</f>
        <v>0</v>
      </c>
      <c r="BJ187" s="1" t="s">
        <v>104</v>
      </c>
      <c r="BK187" s="103">
        <f>ROUND(I187*H187,2)</f>
        <v>0</v>
      </c>
      <c r="BL187" s="1" t="s">
        <v>112</v>
      </c>
      <c r="BM187" s="102" t="s">
        <v>246</v>
      </c>
    </row>
    <row r="188" spans="3:65" s="104" customFormat="1" ht="11.25" x14ac:dyDescent="0.2">
      <c r="D188" s="105" t="s">
        <v>119</v>
      </c>
      <c r="E188" s="106" t="s">
        <v>3</v>
      </c>
      <c r="F188" s="107" t="s">
        <v>616</v>
      </c>
      <c r="H188" s="108">
        <v>0.68</v>
      </c>
      <c r="L188" s="109"/>
      <c r="M188" s="110"/>
      <c r="T188" s="111"/>
      <c r="AT188" s="106" t="s">
        <v>119</v>
      </c>
      <c r="AU188" s="106" t="s">
        <v>5</v>
      </c>
      <c r="AV188" s="104" t="s">
        <v>5</v>
      </c>
      <c r="AW188" s="104" t="s">
        <v>121</v>
      </c>
      <c r="AX188" s="104" t="s">
        <v>105</v>
      </c>
      <c r="AY188" s="106" t="s">
        <v>106</v>
      </c>
    </row>
    <row r="189" spans="3:65" s="112" customFormat="1" ht="11.25" x14ac:dyDescent="0.2">
      <c r="D189" s="105" t="s">
        <v>119</v>
      </c>
      <c r="E189" s="113" t="s">
        <v>3</v>
      </c>
      <c r="F189" s="114" t="s">
        <v>133</v>
      </c>
      <c r="H189" s="115">
        <v>0.68</v>
      </c>
      <c r="L189" s="116"/>
      <c r="M189" s="117"/>
      <c r="T189" s="118"/>
      <c r="AT189" s="113" t="s">
        <v>119</v>
      </c>
      <c r="AU189" s="113" t="s">
        <v>5</v>
      </c>
      <c r="AV189" s="112" t="s">
        <v>112</v>
      </c>
      <c r="AW189" s="112" t="s">
        <v>121</v>
      </c>
      <c r="AX189" s="112" t="s">
        <v>104</v>
      </c>
      <c r="AY189" s="113" t="s">
        <v>106</v>
      </c>
    </row>
    <row r="190" spans="3:65" s="10" customFormat="1" ht="21.75" customHeight="1" x14ac:dyDescent="0.2">
      <c r="C190" s="91" t="s">
        <v>210</v>
      </c>
      <c r="D190" s="91" t="s">
        <v>108</v>
      </c>
      <c r="E190" s="92" t="s">
        <v>249</v>
      </c>
      <c r="F190" s="93" t="s">
        <v>250</v>
      </c>
      <c r="G190" s="94" t="s">
        <v>111</v>
      </c>
      <c r="H190" s="95">
        <v>2.5</v>
      </c>
      <c r="I190" s="20"/>
      <c r="J190" s="96">
        <f>ROUND(I190*H190,2)</f>
        <v>0</v>
      </c>
      <c r="K190" s="97"/>
      <c r="L190" s="11"/>
      <c r="M190" s="98" t="s">
        <v>3</v>
      </c>
      <c r="N190" s="99" t="s">
        <v>54</v>
      </c>
      <c r="P190" s="100">
        <f>O190*H190</f>
        <v>0</v>
      </c>
      <c r="Q190" s="100">
        <v>0</v>
      </c>
      <c r="R190" s="100">
        <f>Q190*H190</f>
        <v>0</v>
      </c>
      <c r="S190" s="100">
        <v>0</v>
      </c>
      <c r="T190" s="101">
        <f>S190*H190</f>
        <v>0</v>
      </c>
      <c r="AR190" s="102" t="s">
        <v>112</v>
      </c>
      <c r="AT190" s="102" t="s">
        <v>108</v>
      </c>
      <c r="AU190" s="102" t="s">
        <v>5</v>
      </c>
      <c r="AY190" s="1" t="s">
        <v>106</v>
      </c>
      <c r="BE190" s="103">
        <f>IF(N190="základní",J190,0)</f>
        <v>0</v>
      </c>
      <c r="BF190" s="103">
        <f>IF(N190="snížená",J190,0)</f>
        <v>0</v>
      </c>
      <c r="BG190" s="103">
        <f>IF(N190="zákl. přenesená",J190,0)</f>
        <v>0</v>
      </c>
      <c r="BH190" s="103">
        <f>IF(N190="sníž. přenesená",J190,0)</f>
        <v>0</v>
      </c>
      <c r="BI190" s="103">
        <f>IF(N190="nulová",J190,0)</f>
        <v>0</v>
      </c>
      <c r="BJ190" s="1" t="s">
        <v>104</v>
      </c>
      <c r="BK190" s="103">
        <f>ROUND(I190*H190,2)</f>
        <v>0</v>
      </c>
      <c r="BL190" s="1" t="s">
        <v>112</v>
      </c>
      <c r="BM190" s="102" t="s">
        <v>251</v>
      </c>
    </row>
    <row r="191" spans="3:65" s="104" customFormat="1" ht="11.25" x14ac:dyDescent="0.2">
      <c r="D191" s="105" t="s">
        <v>119</v>
      </c>
      <c r="E191" s="106" t="s">
        <v>3</v>
      </c>
      <c r="F191" s="107" t="s">
        <v>617</v>
      </c>
      <c r="H191" s="108">
        <v>2.5</v>
      </c>
      <c r="L191" s="109"/>
      <c r="M191" s="110"/>
      <c r="T191" s="111"/>
      <c r="AT191" s="106" t="s">
        <v>119</v>
      </c>
      <c r="AU191" s="106" t="s">
        <v>5</v>
      </c>
      <c r="AV191" s="104" t="s">
        <v>5</v>
      </c>
      <c r="AW191" s="104" t="s">
        <v>121</v>
      </c>
      <c r="AX191" s="104" t="s">
        <v>105</v>
      </c>
      <c r="AY191" s="106" t="s">
        <v>106</v>
      </c>
    </row>
    <row r="192" spans="3:65" s="112" customFormat="1" ht="11.25" x14ac:dyDescent="0.2">
      <c r="D192" s="105" t="s">
        <v>119</v>
      </c>
      <c r="E192" s="113" t="s">
        <v>3</v>
      </c>
      <c r="F192" s="114" t="s">
        <v>133</v>
      </c>
      <c r="H192" s="115">
        <v>2.5</v>
      </c>
      <c r="L192" s="116"/>
      <c r="M192" s="117"/>
      <c r="T192" s="118"/>
      <c r="AT192" s="113" t="s">
        <v>119</v>
      </c>
      <c r="AU192" s="113" t="s">
        <v>5</v>
      </c>
      <c r="AV192" s="112" t="s">
        <v>112</v>
      </c>
      <c r="AW192" s="112" t="s">
        <v>121</v>
      </c>
      <c r="AX192" s="112" t="s">
        <v>104</v>
      </c>
      <c r="AY192" s="113" t="s">
        <v>106</v>
      </c>
    </row>
    <row r="193" spans="3:65" s="10" customFormat="1" ht="21.75" customHeight="1" x14ac:dyDescent="0.2">
      <c r="C193" s="91" t="s">
        <v>216</v>
      </c>
      <c r="D193" s="91" t="s">
        <v>108</v>
      </c>
      <c r="E193" s="92" t="s">
        <v>254</v>
      </c>
      <c r="F193" s="93" t="s">
        <v>255</v>
      </c>
      <c r="G193" s="94" t="s">
        <v>111</v>
      </c>
      <c r="H193" s="95">
        <v>2.5</v>
      </c>
      <c r="I193" s="20"/>
      <c r="J193" s="96">
        <f>ROUND(I193*H193,2)</f>
        <v>0</v>
      </c>
      <c r="K193" s="97"/>
      <c r="L193" s="11"/>
      <c r="M193" s="98" t="s">
        <v>3</v>
      </c>
      <c r="N193" s="99" t="s">
        <v>54</v>
      </c>
      <c r="P193" s="100">
        <f>O193*H193</f>
        <v>0</v>
      </c>
      <c r="Q193" s="100">
        <v>0</v>
      </c>
      <c r="R193" s="100">
        <f>Q193*H193</f>
        <v>0</v>
      </c>
      <c r="S193" s="100">
        <v>0</v>
      </c>
      <c r="T193" s="101">
        <f>S193*H193</f>
        <v>0</v>
      </c>
      <c r="AR193" s="102" t="s">
        <v>112</v>
      </c>
      <c r="AT193" s="102" t="s">
        <v>108</v>
      </c>
      <c r="AU193" s="102" t="s">
        <v>5</v>
      </c>
      <c r="AY193" s="1" t="s">
        <v>106</v>
      </c>
      <c r="BE193" s="103">
        <f>IF(N193="základní",J193,0)</f>
        <v>0</v>
      </c>
      <c r="BF193" s="103">
        <f>IF(N193="snížená",J193,0)</f>
        <v>0</v>
      </c>
      <c r="BG193" s="103">
        <f>IF(N193="zákl. přenesená",J193,0)</f>
        <v>0</v>
      </c>
      <c r="BH193" s="103">
        <f>IF(N193="sníž. přenesená",J193,0)</f>
        <v>0</v>
      </c>
      <c r="BI193" s="103">
        <f>IF(N193="nulová",J193,0)</f>
        <v>0</v>
      </c>
      <c r="BJ193" s="1" t="s">
        <v>104</v>
      </c>
      <c r="BK193" s="103">
        <f>ROUND(I193*H193,2)</f>
        <v>0</v>
      </c>
      <c r="BL193" s="1" t="s">
        <v>112</v>
      </c>
      <c r="BM193" s="102" t="s">
        <v>256</v>
      </c>
    </row>
    <row r="194" spans="3:65" s="104" customFormat="1" ht="11.25" x14ac:dyDescent="0.2">
      <c r="D194" s="105" t="s">
        <v>119</v>
      </c>
      <c r="E194" s="106" t="s">
        <v>3</v>
      </c>
      <c r="F194" s="107" t="s">
        <v>618</v>
      </c>
      <c r="H194" s="108">
        <v>2.5</v>
      </c>
      <c r="L194" s="109"/>
      <c r="M194" s="110"/>
      <c r="T194" s="111"/>
      <c r="AT194" s="106" t="s">
        <v>119</v>
      </c>
      <c r="AU194" s="106" t="s">
        <v>5</v>
      </c>
      <c r="AV194" s="104" t="s">
        <v>5</v>
      </c>
      <c r="AW194" s="104" t="s">
        <v>121</v>
      </c>
      <c r="AX194" s="104" t="s">
        <v>105</v>
      </c>
      <c r="AY194" s="106" t="s">
        <v>106</v>
      </c>
    </row>
    <row r="195" spans="3:65" s="112" customFormat="1" ht="11.25" x14ac:dyDescent="0.2">
      <c r="D195" s="105" t="s">
        <v>119</v>
      </c>
      <c r="E195" s="113" t="s">
        <v>3</v>
      </c>
      <c r="F195" s="114" t="s">
        <v>133</v>
      </c>
      <c r="H195" s="115">
        <v>2.5</v>
      </c>
      <c r="L195" s="116"/>
      <c r="M195" s="117"/>
      <c r="T195" s="118"/>
      <c r="AT195" s="113" t="s">
        <v>119</v>
      </c>
      <c r="AU195" s="113" t="s">
        <v>5</v>
      </c>
      <c r="AV195" s="112" t="s">
        <v>112</v>
      </c>
      <c r="AW195" s="112" t="s">
        <v>121</v>
      </c>
      <c r="AX195" s="112" t="s">
        <v>104</v>
      </c>
      <c r="AY195" s="113" t="s">
        <v>106</v>
      </c>
    </row>
    <row r="196" spans="3:65" s="10" customFormat="1" ht="21.75" customHeight="1" x14ac:dyDescent="0.2">
      <c r="C196" s="91" t="s">
        <v>222</v>
      </c>
      <c r="D196" s="91" t="s">
        <v>108</v>
      </c>
      <c r="E196" s="92" t="s">
        <v>259</v>
      </c>
      <c r="F196" s="93" t="s">
        <v>260</v>
      </c>
      <c r="G196" s="94" t="s">
        <v>165</v>
      </c>
      <c r="H196" s="95">
        <v>0.19700000000000001</v>
      </c>
      <c r="I196" s="20"/>
      <c r="J196" s="96">
        <f>ROUND(I196*H196,2)</f>
        <v>0</v>
      </c>
      <c r="K196" s="97"/>
      <c r="L196" s="11"/>
      <c r="M196" s="98" t="s">
        <v>3</v>
      </c>
      <c r="N196" s="99" t="s">
        <v>54</v>
      </c>
      <c r="P196" s="100">
        <f>O196*H196</f>
        <v>0</v>
      </c>
      <c r="Q196" s="100">
        <v>0</v>
      </c>
      <c r="R196" s="100">
        <f>Q196*H196</f>
        <v>0</v>
      </c>
      <c r="S196" s="100">
        <v>0</v>
      </c>
      <c r="T196" s="101">
        <f>S196*H196</f>
        <v>0</v>
      </c>
      <c r="AR196" s="102" t="s">
        <v>112</v>
      </c>
      <c r="AT196" s="102" t="s">
        <v>108</v>
      </c>
      <c r="AU196" s="102" t="s">
        <v>5</v>
      </c>
      <c r="AY196" s="1" t="s">
        <v>106</v>
      </c>
      <c r="BE196" s="103">
        <f>IF(N196="základní",J196,0)</f>
        <v>0</v>
      </c>
      <c r="BF196" s="103">
        <f>IF(N196="snížená",J196,0)</f>
        <v>0</v>
      </c>
      <c r="BG196" s="103">
        <f>IF(N196="zákl. přenesená",J196,0)</f>
        <v>0</v>
      </c>
      <c r="BH196" s="103">
        <f>IF(N196="sníž. přenesená",J196,0)</f>
        <v>0</v>
      </c>
      <c r="BI196" s="103">
        <f>IF(N196="nulová",J196,0)</f>
        <v>0</v>
      </c>
      <c r="BJ196" s="1" t="s">
        <v>104</v>
      </c>
      <c r="BK196" s="103">
        <f>ROUND(I196*H196,2)</f>
        <v>0</v>
      </c>
      <c r="BL196" s="1" t="s">
        <v>112</v>
      </c>
      <c r="BM196" s="102" t="s">
        <v>261</v>
      </c>
    </row>
    <row r="197" spans="3:65" s="104" customFormat="1" ht="11.25" x14ac:dyDescent="0.2">
      <c r="D197" s="105" t="s">
        <v>119</v>
      </c>
      <c r="E197" s="106" t="s">
        <v>3</v>
      </c>
      <c r="F197" s="107" t="s">
        <v>619</v>
      </c>
      <c r="H197" s="108">
        <v>0.19700000000000001</v>
      </c>
      <c r="L197" s="109"/>
      <c r="M197" s="110"/>
      <c r="T197" s="111"/>
      <c r="AT197" s="106" t="s">
        <v>119</v>
      </c>
      <c r="AU197" s="106" t="s">
        <v>5</v>
      </c>
      <c r="AV197" s="104" t="s">
        <v>5</v>
      </c>
      <c r="AW197" s="104" t="s">
        <v>121</v>
      </c>
      <c r="AX197" s="104" t="s">
        <v>105</v>
      </c>
      <c r="AY197" s="106" t="s">
        <v>106</v>
      </c>
    </row>
    <row r="198" spans="3:65" s="112" customFormat="1" ht="11.25" x14ac:dyDescent="0.2">
      <c r="D198" s="105" t="s">
        <v>119</v>
      </c>
      <c r="E198" s="113" t="s">
        <v>3</v>
      </c>
      <c r="F198" s="114" t="s">
        <v>133</v>
      </c>
      <c r="H198" s="115">
        <v>0.19700000000000001</v>
      </c>
      <c r="L198" s="116"/>
      <c r="M198" s="117"/>
      <c r="T198" s="118"/>
      <c r="AT198" s="113" t="s">
        <v>119</v>
      </c>
      <c r="AU198" s="113" t="s">
        <v>5</v>
      </c>
      <c r="AV198" s="112" t="s">
        <v>112</v>
      </c>
      <c r="AW198" s="112" t="s">
        <v>121</v>
      </c>
      <c r="AX198" s="112" t="s">
        <v>104</v>
      </c>
      <c r="AY198" s="113" t="s">
        <v>106</v>
      </c>
    </row>
    <row r="199" spans="3:65" s="79" customFormat="1" ht="22.9" customHeight="1" x14ac:dyDescent="0.2">
      <c r="D199" s="80" t="s">
        <v>101</v>
      </c>
      <c r="E199" s="89" t="s">
        <v>112</v>
      </c>
      <c r="F199" s="89" t="s">
        <v>263</v>
      </c>
      <c r="J199" s="90">
        <f>BK199</f>
        <v>0</v>
      </c>
      <c r="L199" s="83"/>
      <c r="M199" s="84"/>
      <c r="P199" s="85">
        <f>SUM(P200:P217)</f>
        <v>0</v>
      </c>
      <c r="R199" s="85">
        <f>SUM(R200:R217)</f>
        <v>6.1723319400000003</v>
      </c>
      <c r="T199" s="86">
        <f>SUM(T200:T217)</f>
        <v>4.6359720000000006</v>
      </c>
      <c r="AR199" s="80" t="s">
        <v>104</v>
      </c>
      <c r="AT199" s="87" t="s">
        <v>101</v>
      </c>
      <c r="AU199" s="87" t="s">
        <v>104</v>
      </c>
      <c r="AY199" s="80" t="s">
        <v>106</v>
      </c>
      <c r="BK199" s="88">
        <f>SUM(BK200:BK217)</f>
        <v>0</v>
      </c>
    </row>
    <row r="200" spans="3:65" s="10" customFormat="1" ht="21.75" customHeight="1" x14ac:dyDescent="0.2">
      <c r="C200" s="91" t="s">
        <v>227</v>
      </c>
      <c r="D200" s="91" t="s">
        <v>108</v>
      </c>
      <c r="E200" s="92" t="s">
        <v>265</v>
      </c>
      <c r="F200" s="93" t="s">
        <v>266</v>
      </c>
      <c r="G200" s="94" t="s">
        <v>111</v>
      </c>
      <c r="H200" s="95">
        <v>5.67</v>
      </c>
      <c r="I200" s="20"/>
      <c r="J200" s="96">
        <f>ROUND(I200*H200,2)</f>
        <v>0</v>
      </c>
      <c r="K200" s="97"/>
      <c r="L200" s="11"/>
      <c r="M200" s="98" t="s">
        <v>3</v>
      </c>
      <c r="N200" s="99" t="s">
        <v>54</v>
      </c>
      <c r="P200" s="100">
        <f>O200*H200</f>
        <v>0</v>
      </c>
      <c r="Q200" s="100">
        <v>2.1800000000000001E-3</v>
      </c>
      <c r="R200" s="100">
        <f>Q200*H200</f>
        <v>1.2360600000000001E-2</v>
      </c>
      <c r="S200" s="100">
        <v>0</v>
      </c>
      <c r="T200" s="101">
        <f>S200*H200</f>
        <v>0</v>
      </c>
      <c r="AR200" s="102" t="s">
        <v>112</v>
      </c>
      <c r="AT200" s="102" t="s">
        <v>108</v>
      </c>
      <c r="AU200" s="102" t="s">
        <v>5</v>
      </c>
      <c r="AY200" s="1" t="s">
        <v>106</v>
      </c>
      <c r="BE200" s="103">
        <f>IF(N200="základní",J200,0)</f>
        <v>0</v>
      </c>
      <c r="BF200" s="103">
        <f>IF(N200="snížená",J200,0)</f>
        <v>0</v>
      </c>
      <c r="BG200" s="103">
        <f>IF(N200="zákl. přenesená",J200,0)</f>
        <v>0</v>
      </c>
      <c r="BH200" s="103">
        <f>IF(N200="sníž. přenesená",J200,0)</f>
        <v>0</v>
      </c>
      <c r="BI200" s="103">
        <f>IF(N200="nulová",J200,0)</f>
        <v>0</v>
      </c>
      <c r="BJ200" s="1" t="s">
        <v>104</v>
      </c>
      <c r="BK200" s="103">
        <f>ROUND(I200*H200,2)</f>
        <v>0</v>
      </c>
      <c r="BL200" s="1" t="s">
        <v>112</v>
      </c>
      <c r="BM200" s="102" t="s">
        <v>267</v>
      </c>
    </row>
    <row r="201" spans="3:65" s="10" customFormat="1" ht="19.5" x14ac:dyDescent="0.2">
      <c r="D201" s="105" t="s">
        <v>160</v>
      </c>
      <c r="F201" s="129" t="s">
        <v>268</v>
      </c>
      <c r="L201" s="11"/>
      <c r="M201" s="130"/>
      <c r="T201" s="131"/>
      <c r="AT201" s="1" t="s">
        <v>160</v>
      </c>
      <c r="AU201" s="1" t="s">
        <v>5</v>
      </c>
    </row>
    <row r="202" spans="3:65" s="104" customFormat="1" ht="11.25" x14ac:dyDescent="0.2">
      <c r="D202" s="105" t="s">
        <v>119</v>
      </c>
      <c r="E202" s="106" t="s">
        <v>3</v>
      </c>
      <c r="F202" s="107" t="s">
        <v>620</v>
      </c>
      <c r="H202" s="108">
        <v>5.67</v>
      </c>
      <c r="L202" s="109"/>
      <c r="M202" s="110"/>
      <c r="T202" s="111"/>
      <c r="AT202" s="106" t="s">
        <v>119</v>
      </c>
      <c r="AU202" s="106" t="s">
        <v>5</v>
      </c>
      <c r="AV202" s="104" t="s">
        <v>5</v>
      </c>
      <c r="AW202" s="104" t="s">
        <v>121</v>
      </c>
      <c r="AX202" s="104" t="s">
        <v>104</v>
      </c>
      <c r="AY202" s="106" t="s">
        <v>106</v>
      </c>
    </row>
    <row r="203" spans="3:65" s="10" customFormat="1" ht="16.5" customHeight="1" x14ac:dyDescent="0.2">
      <c r="C203" s="119" t="s">
        <v>232</v>
      </c>
      <c r="D203" s="119" t="s">
        <v>180</v>
      </c>
      <c r="E203" s="120" t="s">
        <v>270</v>
      </c>
      <c r="F203" s="121" t="s">
        <v>271</v>
      </c>
      <c r="G203" s="122" t="s">
        <v>111</v>
      </c>
      <c r="H203" s="123">
        <v>6.8040000000000003</v>
      </c>
      <c r="I203" s="21"/>
      <c r="J203" s="124">
        <f>ROUND(I203*H203,2)</f>
        <v>0</v>
      </c>
      <c r="K203" s="125"/>
      <c r="L203" s="126"/>
      <c r="M203" s="127" t="s">
        <v>3</v>
      </c>
      <c r="N203" s="128" t="s">
        <v>54</v>
      </c>
      <c r="P203" s="100">
        <f>O203*H203</f>
        <v>0</v>
      </c>
      <c r="Q203" s="100">
        <v>1.46E-2</v>
      </c>
      <c r="R203" s="100">
        <f>Q203*H203</f>
        <v>9.9338400000000007E-2</v>
      </c>
      <c r="S203" s="100">
        <v>0</v>
      </c>
      <c r="T203" s="101">
        <f>S203*H203</f>
        <v>0</v>
      </c>
      <c r="AR203" s="102" t="s">
        <v>138</v>
      </c>
      <c r="AT203" s="102" t="s">
        <v>180</v>
      </c>
      <c r="AU203" s="102" t="s">
        <v>5</v>
      </c>
      <c r="AY203" s="1" t="s">
        <v>106</v>
      </c>
      <c r="BE203" s="103">
        <f>IF(N203="základní",J203,0)</f>
        <v>0</v>
      </c>
      <c r="BF203" s="103">
        <f>IF(N203="snížená",J203,0)</f>
        <v>0</v>
      </c>
      <c r="BG203" s="103">
        <f>IF(N203="zákl. přenesená",J203,0)</f>
        <v>0</v>
      </c>
      <c r="BH203" s="103">
        <f>IF(N203="sníž. přenesená",J203,0)</f>
        <v>0</v>
      </c>
      <c r="BI203" s="103">
        <f>IF(N203="nulová",J203,0)</f>
        <v>0</v>
      </c>
      <c r="BJ203" s="1" t="s">
        <v>104</v>
      </c>
      <c r="BK203" s="103">
        <f>ROUND(I203*H203,2)</f>
        <v>0</v>
      </c>
      <c r="BL203" s="1" t="s">
        <v>112</v>
      </c>
      <c r="BM203" s="102" t="s">
        <v>580</v>
      </c>
    </row>
    <row r="204" spans="3:65" s="10" customFormat="1" ht="29.25" x14ac:dyDescent="0.2">
      <c r="D204" s="105" t="s">
        <v>160</v>
      </c>
      <c r="F204" s="129" t="s">
        <v>581</v>
      </c>
      <c r="L204" s="11"/>
      <c r="M204" s="130"/>
      <c r="T204" s="131"/>
      <c r="AT204" s="1" t="s">
        <v>160</v>
      </c>
      <c r="AU204" s="1" t="s">
        <v>5</v>
      </c>
    </row>
    <row r="205" spans="3:65" s="104" customFormat="1" ht="11.25" x14ac:dyDescent="0.2">
      <c r="D205" s="105" t="s">
        <v>119</v>
      </c>
      <c r="E205" s="106" t="s">
        <v>3</v>
      </c>
      <c r="F205" s="107" t="s">
        <v>621</v>
      </c>
      <c r="H205" s="108">
        <v>6.8040000000000003</v>
      </c>
      <c r="L205" s="109"/>
      <c r="M205" s="110"/>
      <c r="T205" s="111"/>
      <c r="AT205" s="106" t="s">
        <v>119</v>
      </c>
      <c r="AU205" s="106" t="s">
        <v>5</v>
      </c>
      <c r="AV205" s="104" t="s">
        <v>5</v>
      </c>
      <c r="AW205" s="104" t="s">
        <v>121</v>
      </c>
      <c r="AX205" s="104" t="s">
        <v>104</v>
      </c>
      <c r="AY205" s="106" t="s">
        <v>106</v>
      </c>
    </row>
    <row r="206" spans="3:65" s="10" customFormat="1" ht="21.75" customHeight="1" x14ac:dyDescent="0.2">
      <c r="C206" s="91" t="s">
        <v>237</v>
      </c>
      <c r="D206" s="91" t="s">
        <v>108</v>
      </c>
      <c r="E206" s="92" t="s">
        <v>276</v>
      </c>
      <c r="F206" s="93" t="s">
        <v>277</v>
      </c>
      <c r="G206" s="94" t="s">
        <v>114</v>
      </c>
      <c r="H206" s="95">
        <v>4</v>
      </c>
      <c r="I206" s="20"/>
      <c r="J206" s="96">
        <f>ROUND(I206*H206,2)</f>
        <v>0</v>
      </c>
      <c r="K206" s="97"/>
      <c r="L206" s="11"/>
      <c r="M206" s="98" t="s">
        <v>3</v>
      </c>
      <c r="N206" s="99" t="s">
        <v>54</v>
      </c>
      <c r="P206" s="100">
        <f>O206*H206</f>
        <v>0</v>
      </c>
      <c r="Q206" s="100">
        <v>2.0600000000000002E-3</v>
      </c>
      <c r="R206" s="100">
        <f>Q206*H206</f>
        <v>8.2400000000000008E-3</v>
      </c>
      <c r="S206" s="100">
        <v>0</v>
      </c>
      <c r="T206" s="101">
        <f>S206*H206</f>
        <v>0</v>
      </c>
      <c r="AR206" s="102" t="s">
        <v>112</v>
      </c>
      <c r="AT206" s="102" t="s">
        <v>108</v>
      </c>
      <c r="AU206" s="102" t="s">
        <v>5</v>
      </c>
      <c r="AY206" s="1" t="s">
        <v>106</v>
      </c>
      <c r="BE206" s="103">
        <f>IF(N206="základní",J206,0)</f>
        <v>0</v>
      </c>
      <c r="BF206" s="103">
        <f>IF(N206="snížená",J206,0)</f>
        <v>0</v>
      </c>
      <c r="BG206" s="103">
        <f>IF(N206="zákl. přenesená",J206,0)</f>
        <v>0</v>
      </c>
      <c r="BH206" s="103">
        <f>IF(N206="sníž. přenesená",J206,0)</f>
        <v>0</v>
      </c>
      <c r="BI206" s="103">
        <f>IF(N206="nulová",J206,0)</f>
        <v>0</v>
      </c>
      <c r="BJ206" s="1" t="s">
        <v>104</v>
      </c>
      <c r="BK206" s="103">
        <f>ROUND(I206*H206,2)</f>
        <v>0</v>
      </c>
      <c r="BL206" s="1" t="s">
        <v>112</v>
      </c>
      <c r="BM206" s="102" t="s">
        <v>278</v>
      </c>
    </row>
    <row r="207" spans="3:65" s="10" customFormat="1" ht="19.5" x14ac:dyDescent="0.2">
      <c r="D207" s="105" t="s">
        <v>160</v>
      </c>
      <c r="F207" s="129" t="s">
        <v>279</v>
      </c>
      <c r="L207" s="11"/>
      <c r="M207" s="130"/>
      <c r="T207" s="131"/>
      <c r="AT207" s="1" t="s">
        <v>160</v>
      </c>
      <c r="AU207" s="1" t="s">
        <v>5</v>
      </c>
    </row>
    <row r="208" spans="3:65" s="10" customFormat="1" ht="21.75" customHeight="1" x14ac:dyDescent="0.2">
      <c r="C208" s="91" t="s">
        <v>243</v>
      </c>
      <c r="D208" s="91" t="s">
        <v>108</v>
      </c>
      <c r="E208" s="92" t="s">
        <v>281</v>
      </c>
      <c r="F208" s="93" t="s">
        <v>282</v>
      </c>
      <c r="G208" s="94" t="s">
        <v>165</v>
      </c>
      <c r="H208" s="95">
        <v>1.59</v>
      </c>
      <c r="I208" s="20"/>
      <c r="J208" s="96">
        <f>ROUND(I208*H208,2)</f>
        <v>0</v>
      </c>
      <c r="K208" s="97"/>
      <c r="L208" s="11"/>
      <c r="M208" s="98" t="s">
        <v>3</v>
      </c>
      <c r="N208" s="99" t="s">
        <v>54</v>
      </c>
      <c r="P208" s="100">
        <f>O208*H208</f>
        <v>0</v>
      </c>
      <c r="Q208" s="100">
        <v>4.4999999999999998E-2</v>
      </c>
      <c r="R208" s="100">
        <f>Q208*H208</f>
        <v>7.1550000000000002E-2</v>
      </c>
      <c r="S208" s="100">
        <v>0</v>
      </c>
      <c r="T208" s="101">
        <f>S208*H208</f>
        <v>0</v>
      </c>
      <c r="AR208" s="102" t="s">
        <v>112</v>
      </c>
      <c r="AT208" s="102" t="s">
        <v>108</v>
      </c>
      <c r="AU208" s="102" t="s">
        <v>5</v>
      </c>
      <c r="AY208" s="1" t="s">
        <v>106</v>
      </c>
      <c r="BE208" s="103">
        <f>IF(N208="základní",J208,0)</f>
        <v>0</v>
      </c>
      <c r="BF208" s="103">
        <f>IF(N208="snížená",J208,0)</f>
        <v>0</v>
      </c>
      <c r="BG208" s="103">
        <f>IF(N208="zákl. přenesená",J208,0)</f>
        <v>0</v>
      </c>
      <c r="BH208" s="103">
        <f>IF(N208="sníž. přenesená",J208,0)</f>
        <v>0</v>
      </c>
      <c r="BI208" s="103">
        <f>IF(N208="nulová",J208,0)</f>
        <v>0</v>
      </c>
      <c r="BJ208" s="1" t="s">
        <v>104</v>
      </c>
      <c r="BK208" s="103">
        <f>ROUND(I208*H208,2)</f>
        <v>0</v>
      </c>
      <c r="BL208" s="1" t="s">
        <v>112</v>
      </c>
      <c r="BM208" s="102" t="s">
        <v>283</v>
      </c>
    </row>
    <row r="209" spans="3:65" s="104" customFormat="1" ht="11.25" x14ac:dyDescent="0.2">
      <c r="D209" s="105" t="s">
        <v>119</v>
      </c>
      <c r="E209" s="106" t="s">
        <v>3</v>
      </c>
      <c r="F209" s="107" t="s">
        <v>622</v>
      </c>
      <c r="H209" s="108">
        <v>1.59</v>
      </c>
      <c r="L209" s="109"/>
      <c r="M209" s="110"/>
      <c r="T209" s="111"/>
      <c r="AT209" s="106" t="s">
        <v>119</v>
      </c>
      <c r="AU209" s="106" t="s">
        <v>5</v>
      </c>
      <c r="AV209" s="104" t="s">
        <v>5</v>
      </c>
      <c r="AW209" s="104" t="s">
        <v>121</v>
      </c>
      <c r="AX209" s="104" t="s">
        <v>104</v>
      </c>
      <c r="AY209" s="106" t="s">
        <v>106</v>
      </c>
    </row>
    <row r="210" spans="3:65" s="10" customFormat="1" ht="21.75" customHeight="1" x14ac:dyDescent="0.2">
      <c r="C210" s="91" t="s">
        <v>248</v>
      </c>
      <c r="D210" s="91" t="s">
        <v>108</v>
      </c>
      <c r="E210" s="92" t="s">
        <v>286</v>
      </c>
      <c r="F210" s="93" t="s">
        <v>287</v>
      </c>
      <c r="G210" s="94" t="s">
        <v>203</v>
      </c>
      <c r="H210" s="95">
        <v>1590</v>
      </c>
      <c r="I210" s="20"/>
      <c r="J210" s="96">
        <f>ROUND(I210*H210,2)</f>
        <v>0</v>
      </c>
      <c r="K210" s="97"/>
      <c r="L210" s="11"/>
      <c r="M210" s="98" t="s">
        <v>3</v>
      </c>
      <c r="N210" s="99" t="s">
        <v>54</v>
      </c>
      <c r="P210" s="100">
        <f>O210*H210</f>
        <v>0</v>
      </c>
      <c r="Q210" s="100">
        <v>0</v>
      </c>
      <c r="R210" s="100">
        <f>Q210*H210</f>
        <v>0</v>
      </c>
      <c r="S210" s="100">
        <v>0</v>
      </c>
      <c r="T210" s="101">
        <f>S210*H210</f>
        <v>0</v>
      </c>
      <c r="AR210" s="102" t="s">
        <v>112</v>
      </c>
      <c r="AT210" s="102" t="s">
        <v>108</v>
      </c>
      <c r="AU210" s="102" t="s">
        <v>5</v>
      </c>
      <c r="AY210" s="1" t="s">
        <v>106</v>
      </c>
      <c r="BE210" s="103">
        <f>IF(N210="základní",J210,0)</f>
        <v>0</v>
      </c>
      <c r="BF210" s="103">
        <f>IF(N210="snížená",J210,0)</f>
        <v>0</v>
      </c>
      <c r="BG210" s="103">
        <f>IF(N210="zákl. přenesená",J210,0)</f>
        <v>0</v>
      </c>
      <c r="BH210" s="103">
        <f>IF(N210="sníž. přenesená",J210,0)</f>
        <v>0</v>
      </c>
      <c r="BI210" s="103">
        <f>IF(N210="nulová",J210,0)</f>
        <v>0</v>
      </c>
      <c r="BJ210" s="1" t="s">
        <v>104</v>
      </c>
      <c r="BK210" s="103">
        <f>ROUND(I210*H210,2)</f>
        <v>0</v>
      </c>
      <c r="BL210" s="1" t="s">
        <v>112</v>
      </c>
      <c r="BM210" s="102" t="s">
        <v>288</v>
      </c>
    </row>
    <row r="211" spans="3:65" s="10" customFormat="1" ht="19.5" x14ac:dyDescent="0.2">
      <c r="D211" s="105" t="s">
        <v>160</v>
      </c>
      <c r="F211" s="129" t="s">
        <v>289</v>
      </c>
      <c r="L211" s="11"/>
      <c r="M211" s="130"/>
      <c r="T211" s="131"/>
      <c r="AT211" s="1" t="s">
        <v>160</v>
      </c>
      <c r="AU211" s="1" t="s">
        <v>5</v>
      </c>
    </row>
    <row r="212" spans="3:65" s="104" customFormat="1" ht="11.25" x14ac:dyDescent="0.2">
      <c r="D212" s="105" t="s">
        <v>119</v>
      </c>
      <c r="E212" s="106" t="s">
        <v>3</v>
      </c>
      <c r="F212" s="107" t="s">
        <v>623</v>
      </c>
      <c r="H212" s="108">
        <v>1590</v>
      </c>
      <c r="L212" s="109"/>
      <c r="M212" s="110"/>
      <c r="T212" s="111"/>
      <c r="AT212" s="106" t="s">
        <v>119</v>
      </c>
      <c r="AU212" s="106" t="s">
        <v>5</v>
      </c>
      <c r="AV212" s="104" t="s">
        <v>5</v>
      </c>
      <c r="AW212" s="104" t="s">
        <v>121</v>
      </c>
      <c r="AX212" s="104" t="s">
        <v>104</v>
      </c>
      <c r="AY212" s="106" t="s">
        <v>106</v>
      </c>
    </row>
    <row r="213" spans="3:65" s="10" customFormat="1" ht="16.5" customHeight="1" x14ac:dyDescent="0.2">
      <c r="C213" s="119" t="s">
        <v>253</v>
      </c>
      <c r="D213" s="119" t="s">
        <v>180</v>
      </c>
      <c r="E213" s="120" t="s">
        <v>292</v>
      </c>
      <c r="F213" s="121" t="s">
        <v>293</v>
      </c>
      <c r="G213" s="122" t="s">
        <v>165</v>
      </c>
      <c r="H213" s="123">
        <v>1.59</v>
      </c>
      <c r="I213" s="21"/>
      <c r="J213" s="124">
        <f>ROUND(I213*H213,2)</f>
        <v>0</v>
      </c>
      <c r="K213" s="125"/>
      <c r="L213" s="126"/>
      <c r="M213" s="127" t="s">
        <v>3</v>
      </c>
      <c r="N213" s="128" t="s">
        <v>54</v>
      </c>
      <c r="P213" s="100">
        <f>O213*H213</f>
        <v>0</v>
      </c>
      <c r="Q213" s="100">
        <v>1</v>
      </c>
      <c r="R213" s="100">
        <f>Q213*H213</f>
        <v>1.59</v>
      </c>
      <c r="S213" s="100">
        <v>0</v>
      </c>
      <c r="T213" s="101">
        <f>S213*H213</f>
        <v>0</v>
      </c>
      <c r="AR213" s="102" t="s">
        <v>138</v>
      </c>
      <c r="AT213" s="102" t="s">
        <v>180</v>
      </c>
      <c r="AU213" s="102" t="s">
        <v>5</v>
      </c>
      <c r="AY213" s="1" t="s">
        <v>106</v>
      </c>
      <c r="BE213" s="103">
        <f>IF(N213="základní",J213,0)</f>
        <v>0</v>
      </c>
      <c r="BF213" s="103">
        <f>IF(N213="snížená",J213,0)</f>
        <v>0</v>
      </c>
      <c r="BG213" s="103">
        <f>IF(N213="zákl. přenesená",J213,0)</f>
        <v>0</v>
      </c>
      <c r="BH213" s="103">
        <f>IF(N213="sníž. přenesená",J213,0)</f>
        <v>0</v>
      </c>
      <c r="BI213" s="103">
        <f>IF(N213="nulová",J213,0)</f>
        <v>0</v>
      </c>
      <c r="BJ213" s="1" t="s">
        <v>104</v>
      </c>
      <c r="BK213" s="103">
        <f>ROUND(I213*H213,2)</f>
        <v>0</v>
      </c>
      <c r="BL213" s="1" t="s">
        <v>112</v>
      </c>
      <c r="BM213" s="102" t="s">
        <v>294</v>
      </c>
    </row>
    <row r="214" spans="3:65" s="10" customFormat="1" ht="29.25" x14ac:dyDescent="0.2">
      <c r="D214" s="105" t="s">
        <v>160</v>
      </c>
      <c r="F214" s="129" t="s">
        <v>295</v>
      </c>
      <c r="L214" s="11"/>
      <c r="M214" s="130"/>
      <c r="T214" s="131"/>
      <c r="AT214" s="1" t="s">
        <v>160</v>
      </c>
      <c r="AU214" s="1" t="s">
        <v>5</v>
      </c>
    </row>
    <row r="215" spans="3:65" s="10" customFormat="1" ht="33" customHeight="1" x14ac:dyDescent="0.2">
      <c r="C215" s="91" t="s">
        <v>258</v>
      </c>
      <c r="D215" s="91" t="s">
        <v>108</v>
      </c>
      <c r="E215" s="92" t="s">
        <v>297</v>
      </c>
      <c r="F215" s="93" t="s">
        <v>298</v>
      </c>
      <c r="G215" s="94" t="s">
        <v>111</v>
      </c>
      <c r="H215" s="95">
        <v>33.594000000000001</v>
      </c>
      <c r="I215" s="20"/>
      <c r="J215" s="96">
        <f>ROUND(I215*H215,2)</f>
        <v>0</v>
      </c>
      <c r="K215" s="97"/>
      <c r="L215" s="11"/>
      <c r="M215" s="98" t="s">
        <v>3</v>
      </c>
      <c r="N215" s="99" t="s">
        <v>54</v>
      </c>
      <c r="P215" s="100">
        <f>O215*H215</f>
        <v>0</v>
      </c>
      <c r="Q215" s="100">
        <v>0.13050999999999999</v>
      </c>
      <c r="R215" s="100">
        <f>Q215*H215</f>
        <v>4.3843529399999994</v>
      </c>
      <c r="S215" s="100">
        <v>0.13800000000000001</v>
      </c>
      <c r="T215" s="101">
        <f>S215*H215</f>
        <v>4.6359720000000006</v>
      </c>
      <c r="AR215" s="102" t="s">
        <v>112</v>
      </c>
      <c r="AT215" s="102" t="s">
        <v>108</v>
      </c>
      <c r="AU215" s="102" t="s">
        <v>5</v>
      </c>
      <c r="AY215" s="1" t="s">
        <v>106</v>
      </c>
      <c r="BE215" s="103">
        <f>IF(N215="základní",J215,0)</f>
        <v>0</v>
      </c>
      <c r="BF215" s="103">
        <f>IF(N215="snížená",J215,0)</f>
        <v>0</v>
      </c>
      <c r="BG215" s="103">
        <f>IF(N215="zákl. přenesená",J215,0)</f>
        <v>0</v>
      </c>
      <c r="BH215" s="103">
        <f>IF(N215="sníž. přenesená",J215,0)</f>
        <v>0</v>
      </c>
      <c r="BI215" s="103">
        <f>IF(N215="nulová",J215,0)</f>
        <v>0</v>
      </c>
      <c r="BJ215" s="1" t="s">
        <v>104</v>
      </c>
      <c r="BK215" s="103">
        <f>ROUND(I215*H215,2)</f>
        <v>0</v>
      </c>
      <c r="BL215" s="1" t="s">
        <v>112</v>
      </c>
      <c r="BM215" s="102" t="s">
        <v>299</v>
      </c>
    </row>
    <row r="216" spans="3:65" s="104" customFormat="1" ht="11.25" x14ac:dyDescent="0.2">
      <c r="D216" s="105" t="s">
        <v>119</v>
      </c>
      <c r="E216" s="106" t="s">
        <v>3</v>
      </c>
      <c r="F216" s="107" t="s">
        <v>624</v>
      </c>
      <c r="H216" s="108">
        <v>33.594000000000001</v>
      </c>
      <c r="L216" s="109"/>
      <c r="M216" s="110"/>
      <c r="T216" s="111"/>
      <c r="AT216" s="106" t="s">
        <v>119</v>
      </c>
      <c r="AU216" s="106" t="s">
        <v>5</v>
      </c>
      <c r="AV216" s="104" t="s">
        <v>5</v>
      </c>
      <c r="AW216" s="104" t="s">
        <v>121</v>
      </c>
      <c r="AX216" s="104" t="s">
        <v>104</v>
      </c>
      <c r="AY216" s="106" t="s">
        <v>106</v>
      </c>
    </row>
    <row r="217" spans="3:65" s="10" customFormat="1" ht="21.75" customHeight="1" x14ac:dyDescent="0.2">
      <c r="C217" s="91" t="s">
        <v>264</v>
      </c>
      <c r="D217" s="91" t="s">
        <v>108</v>
      </c>
      <c r="E217" s="92" t="s">
        <v>302</v>
      </c>
      <c r="F217" s="93" t="s">
        <v>303</v>
      </c>
      <c r="G217" s="94" t="s">
        <v>114</v>
      </c>
      <c r="H217" s="95">
        <v>1</v>
      </c>
      <c r="I217" s="20"/>
      <c r="J217" s="96">
        <f>ROUND(I217*H217,2)</f>
        <v>0</v>
      </c>
      <c r="K217" s="97"/>
      <c r="L217" s="11"/>
      <c r="M217" s="98" t="s">
        <v>3</v>
      </c>
      <c r="N217" s="99" t="s">
        <v>54</v>
      </c>
      <c r="P217" s="100">
        <f>O217*H217</f>
        <v>0</v>
      </c>
      <c r="Q217" s="100">
        <v>6.4900000000000001E-3</v>
      </c>
      <c r="R217" s="100">
        <f>Q217*H217</f>
        <v>6.4900000000000001E-3</v>
      </c>
      <c r="S217" s="100">
        <v>0</v>
      </c>
      <c r="T217" s="101">
        <f>S217*H217</f>
        <v>0</v>
      </c>
      <c r="AR217" s="102" t="s">
        <v>112</v>
      </c>
      <c r="AT217" s="102" t="s">
        <v>108</v>
      </c>
      <c r="AU217" s="102" t="s">
        <v>5</v>
      </c>
      <c r="AY217" s="1" t="s">
        <v>106</v>
      </c>
      <c r="BE217" s="103">
        <f>IF(N217="základní",J217,0)</f>
        <v>0</v>
      </c>
      <c r="BF217" s="103">
        <f>IF(N217="snížená",J217,0)</f>
        <v>0</v>
      </c>
      <c r="BG217" s="103">
        <f>IF(N217="zákl. přenesená",J217,0)</f>
        <v>0</v>
      </c>
      <c r="BH217" s="103">
        <f>IF(N217="sníž. přenesená",J217,0)</f>
        <v>0</v>
      </c>
      <c r="BI217" s="103">
        <f>IF(N217="nulová",J217,0)</f>
        <v>0</v>
      </c>
      <c r="BJ217" s="1" t="s">
        <v>104</v>
      </c>
      <c r="BK217" s="103">
        <f>ROUND(I217*H217,2)</f>
        <v>0</v>
      </c>
      <c r="BL217" s="1" t="s">
        <v>112</v>
      </c>
      <c r="BM217" s="102" t="s">
        <v>304</v>
      </c>
    </row>
    <row r="218" spans="3:65" s="79" customFormat="1" ht="22.9" customHeight="1" x14ac:dyDescent="0.2">
      <c r="D218" s="80" t="s">
        <v>101</v>
      </c>
      <c r="E218" s="89" t="s">
        <v>122</v>
      </c>
      <c r="F218" s="89" t="s">
        <v>305</v>
      </c>
      <c r="J218" s="90">
        <f>BK218</f>
        <v>0</v>
      </c>
      <c r="L218" s="83"/>
      <c r="M218" s="84"/>
      <c r="P218" s="85">
        <f>SUM(P219:P229)</f>
        <v>0</v>
      </c>
      <c r="R218" s="85">
        <f>SUM(R219:R229)</f>
        <v>3.6812706999999998</v>
      </c>
      <c r="T218" s="86">
        <f>SUM(T219:T229)</f>
        <v>0</v>
      </c>
      <c r="AR218" s="80" t="s">
        <v>104</v>
      </c>
      <c r="AT218" s="87" t="s">
        <v>101</v>
      </c>
      <c r="AU218" s="87" t="s">
        <v>104</v>
      </c>
      <c r="AY218" s="80" t="s">
        <v>106</v>
      </c>
      <c r="BK218" s="88">
        <f>SUM(BK219:BK229)</f>
        <v>0</v>
      </c>
    </row>
    <row r="219" spans="3:65" s="10" customFormat="1" ht="16.5" customHeight="1" x14ac:dyDescent="0.2">
      <c r="C219" s="91" t="s">
        <v>199</v>
      </c>
      <c r="D219" s="91" t="s">
        <v>108</v>
      </c>
      <c r="E219" s="92" t="s">
        <v>307</v>
      </c>
      <c r="F219" s="93" t="s">
        <v>308</v>
      </c>
      <c r="G219" s="94" t="s">
        <v>111</v>
      </c>
      <c r="H219" s="95">
        <v>6.63</v>
      </c>
      <c r="I219" s="20"/>
      <c r="J219" s="96">
        <f>ROUND(I219*H219,2)</f>
        <v>0</v>
      </c>
      <c r="K219" s="97"/>
      <c r="L219" s="11"/>
      <c r="M219" s="98" t="s">
        <v>3</v>
      </c>
      <c r="N219" s="99" t="s">
        <v>54</v>
      </c>
      <c r="P219" s="100">
        <f>O219*H219</f>
        <v>0</v>
      </c>
      <c r="Q219" s="100">
        <v>0</v>
      </c>
      <c r="R219" s="100">
        <f>Q219*H219</f>
        <v>0</v>
      </c>
      <c r="S219" s="100">
        <v>0</v>
      </c>
      <c r="T219" s="101">
        <f>S219*H219</f>
        <v>0</v>
      </c>
      <c r="AR219" s="102" t="s">
        <v>112</v>
      </c>
      <c r="AT219" s="102" t="s">
        <v>108</v>
      </c>
      <c r="AU219" s="102" t="s">
        <v>5</v>
      </c>
      <c r="AY219" s="1" t="s">
        <v>106</v>
      </c>
      <c r="BE219" s="103">
        <f>IF(N219="základní",J219,0)</f>
        <v>0</v>
      </c>
      <c r="BF219" s="103">
        <f>IF(N219="snížená",J219,0)</f>
        <v>0</v>
      </c>
      <c r="BG219" s="103">
        <f>IF(N219="zákl. přenesená",J219,0)</f>
        <v>0</v>
      </c>
      <c r="BH219" s="103">
        <f>IF(N219="sníž. přenesená",J219,0)</f>
        <v>0</v>
      </c>
      <c r="BI219" s="103">
        <f>IF(N219="nulová",J219,0)</f>
        <v>0</v>
      </c>
      <c r="BJ219" s="1" t="s">
        <v>104</v>
      </c>
      <c r="BK219" s="103">
        <f>ROUND(I219*H219,2)</f>
        <v>0</v>
      </c>
      <c r="BL219" s="1" t="s">
        <v>112</v>
      </c>
      <c r="BM219" s="102" t="s">
        <v>309</v>
      </c>
    </row>
    <row r="220" spans="3:65" s="104" customFormat="1" ht="11.25" x14ac:dyDescent="0.2">
      <c r="D220" s="105" t="s">
        <v>119</v>
      </c>
      <c r="E220" s="106" t="s">
        <v>3</v>
      </c>
      <c r="F220" s="107" t="s">
        <v>602</v>
      </c>
      <c r="H220" s="108">
        <v>6.63</v>
      </c>
      <c r="L220" s="109"/>
      <c r="M220" s="110"/>
      <c r="T220" s="111"/>
      <c r="AT220" s="106" t="s">
        <v>119</v>
      </c>
      <c r="AU220" s="106" t="s">
        <v>5</v>
      </c>
      <c r="AV220" s="104" t="s">
        <v>5</v>
      </c>
      <c r="AW220" s="104" t="s">
        <v>121</v>
      </c>
      <c r="AX220" s="104" t="s">
        <v>104</v>
      </c>
      <c r="AY220" s="106" t="s">
        <v>106</v>
      </c>
    </row>
    <row r="221" spans="3:65" s="10" customFormat="1" ht="21.75" customHeight="1" x14ac:dyDescent="0.2">
      <c r="C221" s="91" t="s">
        <v>275</v>
      </c>
      <c r="D221" s="91" t="s">
        <v>108</v>
      </c>
      <c r="E221" s="92" t="s">
        <v>312</v>
      </c>
      <c r="F221" s="93" t="s">
        <v>313</v>
      </c>
      <c r="G221" s="94" t="s">
        <v>111</v>
      </c>
      <c r="H221" s="95">
        <v>6.63</v>
      </c>
      <c r="I221" s="20"/>
      <c r="J221" s="96">
        <f>ROUND(I221*H221,2)</f>
        <v>0</v>
      </c>
      <c r="K221" s="97"/>
      <c r="L221" s="11"/>
      <c r="M221" s="98" t="s">
        <v>3</v>
      </c>
      <c r="N221" s="99" t="s">
        <v>54</v>
      </c>
      <c r="P221" s="100">
        <f>O221*H221</f>
        <v>0</v>
      </c>
      <c r="Q221" s="100">
        <v>8.5650000000000004E-2</v>
      </c>
      <c r="R221" s="100">
        <f>Q221*H221</f>
        <v>0.56785949999999996</v>
      </c>
      <c r="S221" s="100">
        <v>0</v>
      </c>
      <c r="T221" s="101">
        <f>S221*H221</f>
        <v>0</v>
      </c>
      <c r="AR221" s="102" t="s">
        <v>112</v>
      </c>
      <c r="AT221" s="102" t="s">
        <v>108</v>
      </c>
      <c r="AU221" s="102" t="s">
        <v>5</v>
      </c>
      <c r="AY221" s="1" t="s">
        <v>106</v>
      </c>
      <c r="BE221" s="103">
        <f>IF(N221="základní",J221,0)</f>
        <v>0</v>
      </c>
      <c r="BF221" s="103">
        <f>IF(N221="snížená",J221,0)</f>
        <v>0</v>
      </c>
      <c r="BG221" s="103">
        <f>IF(N221="zákl. přenesená",J221,0)</f>
        <v>0</v>
      </c>
      <c r="BH221" s="103">
        <f>IF(N221="sníž. přenesená",J221,0)</f>
        <v>0</v>
      </c>
      <c r="BI221" s="103">
        <f>IF(N221="nulová",J221,0)</f>
        <v>0</v>
      </c>
      <c r="BJ221" s="1" t="s">
        <v>104</v>
      </c>
      <c r="BK221" s="103">
        <f>ROUND(I221*H221,2)</f>
        <v>0</v>
      </c>
      <c r="BL221" s="1" t="s">
        <v>112</v>
      </c>
      <c r="BM221" s="102" t="s">
        <v>314</v>
      </c>
    </row>
    <row r="222" spans="3:65" s="104" customFormat="1" ht="11.25" x14ac:dyDescent="0.2">
      <c r="D222" s="105" t="s">
        <v>119</v>
      </c>
      <c r="E222" s="106" t="s">
        <v>3</v>
      </c>
      <c r="F222" s="107" t="s">
        <v>602</v>
      </c>
      <c r="H222" s="108">
        <v>6.63</v>
      </c>
      <c r="L222" s="109"/>
      <c r="M222" s="110"/>
      <c r="T222" s="111"/>
      <c r="AT222" s="106" t="s">
        <v>119</v>
      </c>
      <c r="AU222" s="106" t="s">
        <v>5</v>
      </c>
      <c r="AV222" s="104" t="s">
        <v>5</v>
      </c>
      <c r="AW222" s="104" t="s">
        <v>121</v>
      </c>
      <c r="AX222" s="104" t="s">
        <v>104</v>
      </c>
      <c r="AY222" s="106" t="s">
        <v>106</v>
      </c>
    </row>
    <row r="223" spans="3:65" s="10" customFormat="1" ht="16.5" customHeight="1" x14ac:dyDescent="0.2">
      <c r="C223" s="119" t="s">
        <v>280</v>
      </c>
      <c r="D223" s="119" t="s">
        <v>180</v>
      </c>
      <c r="E223" s="120" t="s">
        <v>317</v>
      </c>
      <c r="F223" s="121" t="s">
        <v>318</v>
      </c>
      <c r="G223" s="122" t="s">
        <v>111</v>
      </c>
      <c r="H223" s="123">
        <v>7.9560000000000004</v>
      </c>
      <c r="I223" s="21"/>
      <c r="J223" s="124">
        <f>ROUND(I223*H223,2)</f>
        <v>0</v>
      </c>
      <c r="K223" s="125"/>
      <c r="L223" s="126"/>
      <c r="M223" s="127" t="s">
        <v>3</v>
      </c>
      <c r="N223" s="128" t="s">
        <v>54</v>
      </c>
      <c r="P223" s="100">
        <f>O223*H223</f>
        <v>0</v>
      </c>
      <c r="Q223" s="100">
        <v>0.18</v>
      </c>
      <c r="R223" s="100">
        <f>Q223*H223</f>
        <v>1.43208</v>
      </c>
      <c r="S223" s="100">
        <v>0</v>
      </c>
      <c r="T223" s="101">
        <f>S223*H223</f>
        <v>0</v>
      </c>
      <c r="AR223" s="102" t="s">
        <v>138</v>
      </c>
      <c r="AT223" s="102" t="s">
        <v>180</v>
      </c>
      <c r="AU223" s="102" t="s">
        <v>5</v>
      </c>
      <c r="AY223" s="1" t="s">
        <v>106</v>
      </c>
      <c r="BE223" s="103">
        <f>IF(N223="základní",J223,0)</f>
        <v>0</v>
      </c>
      <c r="BF223" s="103">
        <f>IF(N223="snížená",J223,0)</f>
        <v>0</v>
      </c>
      <c r="BG223" s="103">
        <f>IF(N223="zákl. přenesená",J223,0)</f>
        <v>0</v>
      </c>
      <c r="BH223" s="103">
        <f>IF(N223="sníž. přenesená",J223,0)</f>
        <v>0</v>
      </c>
      <c r="BI223" s="103">
        <f>IF(N223="nulová",J223,0)</f>
        <v>0</v>
      </c>
      <c r="BJ223" s="1" t="s">
        <v>104</v>
      </c>
      <c r="BK223" s="103">
        <f>ROUND(I223*H223,2)</f>
        <v>0</v>
      </c>
      <c r="BL223" s="1" t="s">
        <v>112</v>
      </c>
      <c r="BM223" s="102" t="s">
        <v>319</v>
      </c>
    </row>
    <row r="224" spans="3:65" s="10" customFormat="1" ht="19.5" x14ac:dyDescent="0.2">
      <c r="D224" s="105" t="s">
        <v>160</v>
      </c>
      <c r="F224" s="129" t="s">
        <v>320</v>
      </c>
      <c r="L224" s="11"/>
      <c r="M224" s="130"/>
      <c r="T224" s="131"/>
      <c r="AT224" s="1" t="s">
        <v>160</v>
      </c>
      <c r="AU224" s="1" t="s">
        <v>5</v>
      </c>
    </row>
    <row r="225" spans="3:65" s="104" customFormat="1" ht="11.25" x14ac:dyDescent="0.2">
      <c r="D225" s="105" t="s">
        <v>119</v>
      </c>
      <c r="E225" s="106" t="s">
        <v>3</v>
      </c>
      <c r="F225" s="107" t="s">
        <v>625</v>
      </c>
      <c r="H225" s="108">
        <v>7.9560000000000004</v>
      </c>
      <c r="L225" s="109"/>
      <c r="M225" s="110"/>
      <c r="T225" s="111"/>
      <c r="AT225" s="106" t="s">
        <v>119</v>
      </c>
      <c r="AU225" s="106" t="s">
        <v>5</v>
      </c>
      <c r="AV225" s="104" t="s">
        <v>5</v>
      </c>
      <c r="AW225" s="104" t="s">
        <v>121</v>
      </c>
      <c r="AX225" s="104" t="s">
        <v>104</v>
      </c>
      <c r="AY225" s="106" t="s">
        <v>106</v>
      </c>
    </row>
    <row r="226" spans="3:65" s="10" customFormat="1" ht="21.75" customHeight="1" x14ac:dyDescent="0.2">
      <c r="C226" s="91" t="s">
        <v>285</v>
      </c>
      <c r="D226" s="91" t="s">
        <v>108</v>
      </c>
      <c r="E226" s="92" t="s">
        <v>323</v>
      </c>
      <c r="F226" s="93" t="s">
        <v>324</v>
      </c>
      <c r="G226" s="94" t="s">
        <v>325</v>
      </c>
      <c r="H226" s="95">
        <v>12.496</v>
      </c>
      <c r="I226" s="20"/>
      <c r="J226" s="96">
        <f>ROUND(I226*H226,2)</f>
        <v>0</v>
      </c>
      <c r="K226" s="97"/>
      <c r="L226" s="11"/>
      <c r="M226" s="98" t="s">
        <v>3</v>
      </c>
      <c r="N226" s="99" t="s">
        <v>54</v>
      </c>
      <c r="P226" s="100">
        <f>O226*H226</f>
        <v>0</v>
      </c>
      <c r="Q226" s="100">
        <v>0.10095</v>
      </c>
      <c r="R226" s="100">
        <f>Q226*H226</f>
        <v>1.2614712000000001</v>
      </c>
      <c r="S226" s="100">
        <v>0</v>
      </c>
      <c r="T226" s="101">
        <f>S226*H226</f>
        <v>0</v>
      </c>
      <c r="AR226" s="102" t="s">
        <v>112</v>
      </c>
      <c r="AT226" s="102" t="s">
        <v>108</v>
      </c>
      <c r="AU226" s="102" t="s">
        <v>5</v>
      </c>
      <c r="AY226" s="1" t="s">
        <v>106</v>
      </c>
      <c r="BE226" s="103">
        <f>IF(N226="základní",J226,0)</f>
        <v>0</v>
      </c>
      <c r="BF226" s="103">
        <f>IF(N226="snížená",J226,0)</f>
        <v>0</v>
      </c>
      <c r="BG226" s="103">
        <f>IF(N226="zákl. přenesená",J226,0)</f>
        <v>0</v>
      </c>
      <c r="BH226" s="103">
        <f>IF(N226="sníž. přenesená",J226,0)</f>
        <v>0</v>
      </c>
      <c r="BI226" s="103">
        <f>IF(N226="nulová",J226,0)</f>
        <v>0</v>
      </c>
      <c r="BJ226" s="1" t="s">
        <v>104</v>
      </c>
      <c r="BK226" s="103">
        <f>ROUND(I226*H226,2)</f>
        <v>0</v>
      </c>
      <c r="BL226" s="1" t="s">
        <v>112</v>
      </c>
      <c r="BM226" s="102" t="s">
        <v>326</v>
      </c>
    </row>
    <row r="227" spans="3:65" s="104" customFormat="1" ht="11.25" x14ac:dyDescent="0.2">
      <c r="D227" s="105" t="s">
        <v>119</v>
      </c>
      <c r="E227" s="106" t="s">
        <v>3</v>
      </c>
      <c r="F227" s="107" t="s">
        <v>626</v>
      </c>
      <c r="H227" s="108">
        <v>12.496</v>
      </c>
      <c r="L227" s="109"/>
      <c r="M227" s="110"/>
      <c r="T227" s="111"/>
      <c r="AT227" s="106" t="s">
        <v>119</v>
      </c>
      <c r="AU227" s="106" t="s">
        <v>5</v>
      </c>
      <c r="AV227" s="104" t="s">
        <v>5</v>
      </c>
      <c r="AW227" s="104" t="s">
        <v>121</v>
      </c>
      <c r="AX227" s="104" t="s">
        <v>104</v>
      </c>
      <c r="AY227" s="106" t="s">
        <v>106</v>
      </c>
    </row>
    <row r="228" spans="3:65" s="10" customFormat="1" ht="16.5" customHeight="1" x14ac:dyDescent="0.2">
      <c r="C228" s="119" t="s">
        <v>291</v>
      </c>
      <c r="D228" s="119" t="s">
        <v>180</v>
      </c>
      <c r="E228" s="120" t="s">
        <v>329</v>
      </c>
      <c r="F228" s="121" t="s">
        <v>330</v>
      </c>
      <c r="G228" s="122" t="s">
        <v>325</v>
      </c>
      <c r="H228" s="123">
        <v>14.994999999999999</v>
      </c>
      <c r="I228" s="21"/>
      <c r="J228" s="124">
        <f>ROUND(I228*H228,2)</f>
        <v>0</v>
      </c>
      <c r="K228" s="125"/>
      <c r="L228" s="126"/>
      <c r="M228" s="127" t="s">
        <v>3</v>
      </c>
      <c r="N228" s="128" t="s">
        <v>54</v>
      </c>
      <c r="P228" s="100">
        <f>O228*H228</f>
        <v>0</v>
      </c>
      <c r="Q228" s="100">
        <v>2.8000000000000001E-2</v>
      </c>
      <c r="R228" s="100">
        <f>Q228*H228</f>
        <v>0.41986000000000001</v>
      </c>
      <c r="S228" s="100">
        <v>0</v>
      </c>
      <c r="T228" s="101">
        <f>S228*H228</f>
        <v>0</v>
      </c>
      <c r="AR228" s="102" t="s">
        <v>138</v>
      </c>
      <c r="AT228" s="102" t="s">
        <v>180</v>
      </c>
      <c r="AU228" s="102" t="s">
        <v>5</v>
      </c>
      <c r="AY228" s="1" t="s">
        <v>106</v>
      </c>
      <c r="BE228" s="103">
        <f>IF(N228="základní",J228,0)</f>
        <v>0</v>
      </c>
      <c r="BF228" s="103">
        <f>IF(N228="snížená",J228,0)</f>
        <v>0</v>
      </c>
      <c r="BG228" s="103">
        <f>IF(N228="zákl. přenesená",J228,0)</f>
        <v>0</v>
      </c>
      <c r="BH228" s="103">
        <f>IF(N228="sníž. přenesená",J228,0)</f>
        <v>0</v>
      </c>
      <c r="BI228" s="103">
        <f>IF(N228="nulová",J228,0)</f>
        <v>0</v>
      </c>
      <c r="BJ228" s="1" t="s">
        <v>104</v>
      </c>
      <c r="BK228" s="103">
        <f>ROUND(I228*H228,2)</f>
        <v>0</v>
      </c>
      <c r="BL228" s="1" t="s">
        <v>112</v>
      </c>
      <c r="BM228" s="102" t="s">
        <v>331</v>
      </c>
    </row>
    <row r="229" spans="3:65" s="104" customFormat="1" ht="11.25" x14ac:dyDescent="0.2">
      <c r="D229" s="105" t="s">
        <v>119</v>
      </c>
      <c r="E229" s="106" t="s">
        <v>3</v>
      </c>
      <c r="F229" s="107" t="s">
        <v>627</v>
      </c>
      <c r="H229" s="108">
        <v>14.994999999999999</v>
      </c>
      <c r="L229" s="109"/>
      <c r="M229" s="110"/>
      <c r="T229" s="111"/>
      <c r="AT229" s="106" t="s">
        <v>119</v>
      </c>
      <c r="AU229" s="106" t="s">
        <v>5</v>
      </c>
      <c r="AV229" s="104" t="s">
        <v>5</v>
      </c>
      <c r="AW229" s="104" t="s">
        <v>121</v>
      </c>
      <c r="AX229" s="104" t="s">
        <v>104</v>
      </c>
      <c r="AY229" s="106" t="s">
        <v>106</v>
      </c>
    </row>
    <row r="230" spans="3:65" s="79" customFormat="1" ht="25.9" customHeight="1" x14ac:dyDescent="0.2">
      <c r="D230" s="80" t="s">
        <v>101</v>
      </c>
      <c r="E230" s="81" t="s">
        <v>143</v>
      </c>
      <c r="F230" s="81" t="s">
        <v>333</v>
      </c>
      <c r="J230" s="82">
        <f>BK230</f>
        <v>0</v>
      </c>
      <c r="L230" s="83"/>
      <c r="M230" s="84"/>
      <c r="P230" s="85">
        <f>P231+SUM(P232:P269)</f>
        <v>0</v>
      </c>
      <c r="R230" s="85">
        <f>R231+SUM(R232:R269)</f>
        <v>10.733891960000001</v>
      </c>
      <c r="T230" s="86">
        <f>T231+SUM(T232:T269)</f>
        <v>11.025299999999998</v>
      </c>
      <c r="AR230" s="80" t="s">
        <v>104</v>
      </c>
      <c r="AT230" s="87" t="s">
        <v>101</v>
      </c>
      <c r="AU230" s="87" t="s">
        <v>105</v>
      </c>
      <c r="AY230" s="80" t="s">
        <v>106</v>
      </c>
      <c r="BK230" s="88">
        <f>BK231+SUM(BK232:BK269)</f>
        <v>0</v>
      </c>
    </row>
    <row r="231" spans="3:65" s="10" customFormat="1" ht="21.75" customHeight="1" x14ac:dyDescent="0.2">
      <c r="C231" s="91" t="s">
        <v>296</v>
      </c>
      <c r="D231" s="91" t="s">
        <v>108</v>
      </c>
      <c r="E231" s="92" t="s">
        <v>335</v>
      </c>
      <c r="F231" s="93" t="s">
        <v>336</v>
      </c>
      <c r="G231" s="94" t="s">
        <v>203</v>
      </c>
      <c r="H231" s="95">
        <v>1590</v>
      </c>
      <c r="I231" s="20"/>
      <c r="J231" s="96">
        <f>ROUND(I231*H231,2)</f>
        <v>0</v>
      </c>
      <c r="K231" s="97"/>
      <c r="L231" s="11"/>
      <c r="M231" s="98" t="s">
        <v>3</v>
      </c>
      <c r="N231" s="99" t="s">
        <v>54</v>
      </c>
      <c r="P231" s="100">
        <f>O231*H231</f>
        <v>0</v>
      </c>
      <c r="Q231" s="100">
        <v>1.3999999999999999E-4</v>
      </c>
      <c r="R231" s="100">
        <f>Q231*H231</f>
        <v>0.22259999999999999</v>
      </c>
      <c r="S231" s="100">
        <v>0</v>
      </c>
      <c r="T231" s="101">
        <f>S231*H231</f>
        <v>0</v>
      </c>
      <c r="AR231" s="102" t="s">
        <v>112</v>
      </c>
      <c r="AT231" s="102" t="s">
        <v>108</v>
      </c>
      <c r="AU231" s="102" t="s">
        <v>104</v>
      </c>
      <c r="AY231" s="1" t="s">
        <v>106</v>
      </c>
      <c r="BE231" s="103">
        <f>IF(N231="základní",J231,0)</f>
        <v>0</v>
      </c>
      <c r="BF231" s="103">
        <f>IF(N231="snížená",J231,0)</f>
        <v>0</v>
      </c>
      <c r="BG231" s="103">
        <f>IF(N231="zákl. přenesená",J231,0)</f>
        <v>0</v>
      </c>
      <c r="BH231" s="103">
        <f>IF(N231="sníž. přenesená",J231,0)</f>
        <v>0</v>
      </c>
      <c r="BI231" s="103">
        <f>IF(N231="nulová",J231,0)</f>
        <v>0</v>
      </c>
      <c r="BJ231" s="1" t="s">
        <v>104</v>
      </c>
      <c r="BK231" s="103">
        <f>ROUND(I231*H231,2)</f>
        <v>0</v>
      </c>
      <c r="BL231" s="1" t="s">
        <v>112</v>
      </c>
      <c r="BM231" s="102" t="s">
        <v>337</v>
      </c>
    </row>
    <row r="232" spans="3:65" s="10" customFormat="1" ht="19.5" x14ac:dyDescent="0.2">
      <c r="D232" s="105" t="s">
        <v>160</v>
      </c>
      <c r="F232" s="129" t="s">
        <v>338</v>
      </c>
      <c r="L232" s="11"/>
      <c r="M232" s="130"/>
      <c r="T232" s="131"/>
      <c r="AT232" s="1" t="s">
        <v>160</v>
      </c>
      <c r="AU232" s="1" t="s">
        <v>104</v>
      </c>
    </row>
    <row r="233" spans="3:65" s="104" customFormat="1" ht="11.25" x14ac:dyDescent="0.2">
      <c r="D233" s="105" t="s">
        <v>119</v>
      </c>
      <c r="E233" s="106" t="s">
        <v>3</v>
      </c>
      <c r="F233" s="107" t="s">
        <v>628</v>
      </c>
      <c r="H233" s="108">
        <v>1590</v>
      </c>
      <c r="L233" s="109"/>
      <c r="M233" s="110"/>
      <c r="T233" s="111"/>
      <c r="AT233" s="106" t="s">
        <v>119</v>
      </c>
      <c r="AU233" s="106" t="s">
        <v>104</v>
      </c>
      <c r="AV233" s="104" t="s">
        <v>5</v>
      </c>
      <c r="AW233" s="104" t="s">
        <v>121</v>
      </c>
      <c r="AX233" s="104" t="s">
        <v>104</v>
      </c>
      <c r="AY233" s="106" t="s">
        <v>106</v>
      </c>
    </row>
    <row r="234" spans="3:65" s="10" customFormat="1" ht="33" customHeight="1" x14ac:dyDescent="0.2">
      <c r="C234" s="91" t="s">
        <v>301</v>
      </c>
      <c r="D234" s="91" t="s">
        <v>108</v>
      </c>
      <c r="E234" s="92" t="s">
        <v>341</v>
      </c>
      <c r="F234" s="93" t="s">
        <v>342</v>
      </c>
      <c r="G234" s="94" t="s">
        <v>111</v>
      </c>
      <c r="H234" s="95">
        <v>7.77</v>
      </c>
      <c r="I234" s="20"/>
      <c r="J234" s="96">
        <f>ROUND(I234*H234,2)</f>
        <v>0</v>
      </c>
      <c r="K234" s="97"/>
      <c r="L234" s="11"/>
      <c r="M234" s="98" t="s">
        <v>3</v>
      </c>
      <c r="N234" s="99" t="s">
        <v>54</v>
      </c>
      <c r="P234" s="100">
        <f>O234*H234</f>
        <v>0</v>
      </c>
      <c r="Q234" s="100">
        <v>1.2878099999999999</v>
      </c>
      <c r="R234" s="100">
        <f>Q234*H234</f>
        <v>10.006283699999999</v>
      </c>
      <c r="S234" s="100">
        <v>0</v>
      </c>
      <c r="T234" s="101">
        <f>S234*H234</f>
        <v>0</v>
      </c>
      <c r="AR234" s="102" t="s">
        <v>112</v>
      </c>
      <c r="AT234" s="102" t="s">
        <v>108</v>
      </c>
      <c r="AU234" s="102" t="s">
        <v>104</v>
      </c>
      <c r="AY234" s="1" t="s">
        <v>106</v>
      </c>
      <c r="BE234" s="103">
        <f>IF(N234="základní",J234,0)</f>
        <v>0</v>
      </c>
      <c r="BF234" s="103">
        <f>IF(N234="snížená",J234,0)</f>
        <v>0</v>
      </c>
      <c r="BG234" s="103">
        <f>IF(N234="zákl. přenesená",J234,0)</f>
        <v>0</v>
      </c>
      <c r="BH234" s="103">
        <f>IF(N234="sníž. přenesená",J234,0)</f>
        <v>0</v>
      </c>
      <c r="BI234" s="103">
        <f>IF(N234="nulová",J234,0)</f>
        <v>0</v>
      </c>
      <c r="BJ234" s="1" t="s">
        <v>104</v>
      </c>
      <c r="BK234" s="103">
        <f>ROUND(I234*H234,2)</f>
        <v>0</v>
      </c>
      <c r="BL234" s="1" t="s">
        <v>112</v>
      </c>
      <c r="BM234" s="102" t="s">
        <v>343</v>
      </c>
    </row>
    <row r="235" spans="3:65" s="10" customFormat="1" ht="19.5" x14ac:dyDescent="0.2">
      <c r="D235" s="105" t="s">
        <v>160</v>
      </c>
      <c r="F235" s="129" t="s">
        <v>344</v>
      </c>
      <c r="L235" s="11"/>
      <c r="M235" s="130"/>
      <c r="T235" s="131"/>
      <c r="AT235" s="1" t="s">
        <v>160</v>
      </c>
      <c r="AU235" s="1" t="s">
        <v>104</v>
      </c>
    </row>
    <row r="236" spans="3:65" s="104" customFormat="1" ht="11.25" x14ac:dyDescent="0.2">
      <c r="D236" s="105" t="s">
        <v>119</v>
      </c>
      <c r="E236" s="106" t="s">
        <v>3</v>
      </c>
      <c r="F236" s="107" t="s">
        <v>629</v>
      </c>
      <c r="H236" s="108">
        <v>7.77</v>
      </c>
      <c r="L236" s="109"/>
      <c r="M236" s="110"/>
      <c r="T236" s="111"/>
      <c r="AT236" s="106" t="s">
        <v>119</v>
      </c>
      <c r="AU236" s="106" t="s">
        <v>104</v>
      </c>
      <c r="AV236" s="104" t="s">
        <v>5</v>
      </c>
      <c r="AW236" s="104" t="s">
        <v>121</v>
      </c>
      <c r="AX236" s="104" t="s">
        <v>104</v>
      </c>
      <c r="AY236" s="106" t="s">
        <v>106</v>
      </c>
    </row>
    <row r="237" spans="3:65" s="10" customFormat="1" ht="21.75" customHeight="1" x14ac:dyDescent="0.2">
      <c r="C237" s="91" t="s">
        <v>306</v>
      </c>
      <c r="D237" s="91" t="s">
        <v>108</v>
      </c>
      <c r="E237" s="92" t="s">
        <v>347</v>
      </c>
      <c r="F237" s="93" t="s">
        <v>348</v>
      </c>
      <c r="G237" s="94" t="s">
        <v>325</v>
      </c>
      <c r="H237" s="95">
        <v>8.4</v>
      </c>
      <c r="I237" s="20"/>
      <c r="J237" s="96">
        <f>ROUND(I237*H237,2)</f>
        <v>0</v>
      </c>
      <c r="K237" s="97"/>
      <c r="L237" s="11"/>
      <c r="M237" s="98" t="s">
        <v>3</v>
      </c>
      <c r="N237" s="99" t="s">
        <v>54</v>
      </c>
      <c r="P237" s="100">
        <f>O237*H237</f>
        <v>0</v>
      </c>
      <c r="Q237" s="100">
        <v>8.4000000000000003E-4</v>
      </c>
      <c r="R237" s="100">
        <f>Q237*H237</f>
        <v>7.0560000000000006E-3</v>
      </c>
      <c r="S237" s="100">
        <v>0</v>
      </c>
      <c r="T237" s="101">
        <f>S237*H237</f>
        <v>0</v>
      </c>
      <c r="AR237" s="102" t="s">
        <v>112</v>
      </c>
      <c r="AT237" s="102" t="s">
        <v>108</v>
      </c>
      <c r="AU237" s="102" t="s">
        <v>104</v>
      </c>
      <c r="AY237" s="1" t="s">
        <v>106</v>
      </c>
      <c r="BE237" s="103">
        <f>IF(N237="základní",J237,0)</f>
        <v>0</v>
      </c>
      <c r="BF237" s="103">
        <f>IF(N237="snížená",J237,0)</f>
        <v>0</v>
      </c>
      <c r="BG237" s="103">
        <f>IF(N237="zákl. přenesená",J237,0)</f>
        <v>0</v>
      </c>
      <c r="BH237" s="103">
        <f>IF(N237="sníž. přenesená",J237,0)</f>
        <v>0</v>
      </c>
      <c r="BI237" s="103">
        <f>IF(N237="nulová",J237,0)</f>
        <v>0</v>
      </c>
      <c r="BJ237" s="1" t="s">
        <v>104</v>
      </c>
      <c r="BK237" s="103">
        <f>ROUND(I237*H237,2)</f>
        <v>0</v>
      </c>
      <c r="BL237" s="1" t="s">
        <v>112</v>
      </c>
      <c r="BM237" s="102" t="s">
        <v>349</v>
      </c>
    </row>
    <row r="238" spans="3:65" s="104" customFormat="1" ht="11.25" x14ac:dyDescent="0.2">
      <c r="D238" s="105" t="s">
        <v>119</v>
      </c>
      <c r="E238" s="106" t="s">
        <v>3</v>
      </c>
      <c r="F238" s="107" t="s">
        <v>630</v>
      </c>
      <c r="H238" s="108">
        <v>8.4</v>
      </c>
      <c r="L238" s="109"/>
      <c r="M238" s="110"/>
      <c r="T238" s="111"/>
      <c r="AT238" s="106" t="s">
        <v>119</v>
      </c>
      <c r="AU238" s="106" t="s">
        <v>104</v>
      </c>
      <c r="AV238" s="104" t="s">
        <v>5</v>
      </c>
      <c r="AW238" s="104" t="s">
        <v>121</v>
      </c>
      <c r="AX238" s="104" t="s">
        <v>104</v>
      </c>
      <c r="AY238" s="106" t="s">
        <v>106</v>
      </c>
    </row>
    <row r="239" spans="3:65" s="10" customFormat="1" ht="16.5" customHeight="1" x14ac:dyDescent="0.2">
      <c r="C239" s="91" t="s">
        <v>311</v>
      </c>
      <c r="D239" s="91" t="s">
        <v>108</v>
      </c>
      <c r="E239" s="92" t="s">
        <v>352</v>
      </c>
      <c r="F239" s="93" t="s">
        <v>353</v>
      </c>
      <c r="G239" s="94" t="s">
        <v>114</v>
      </c>
      <c r="H239" s="95">
        <v>2</v>
      </c>
      <c r="I239" s="20"/>
      <c r="J239" s="96">
        <f>ROUND(I239*H239,2)</f>
        <v>0</v>
      </c>
      <c r="K239" s="97"/>
      <c r="L239" s="11"/>
      <c r="M239" s="98" t="s">
        <v>3</v>
      </c>
      <c r="N239" s="99" t="s">
        <v>54</v>
      </c>
      <c r="P239" s="100">
        <f>O239*H239</f>
        <v>0</v>
      </c>
      <c r="Q239" s="100">
        <v>8.5419999999999996E-2</v>
      </c>
      <c r="R239" s="100">
        <f>Q239*H239</f>
        <v>0.17083999999999999</v>
      </c>
      <c r="S239" s="100">
        <v>0</v>
      </c>
      <c r="T239" s="101">
        <f>S239*H239</f>
        <v>0</v>
      </c>
      <c r="AR239" s="102" t="s">
        <v>112</v>
      </c>
      <c r="AT239" s="102" t="s">
        <v>108</v>
      </c>
      <c r="AU239" s="102" t="s">
        <v>104</v>
      </c>
      <c r="AY239" s="1" t="s">
        <v>106</v>
      </c>
      <c r="BE239" s="103">
        <f>IF(N239="základní",J239,0)</f>
        <v>0</v>
      </c>
      <c r="BF239" s="103">
        <f>IF(N239="snížená",J239,0)</f>
        <v>0</v>
      </c>
      <c r="BG239" s="103">
        <f>IF(N239="zákl. přenesená",J239,0)</f>
        <v>0</v>
      </c>
      <c r="BH239" s="103">
        <f>IF(N239="sníž. přenesená",J239,0)</f>
        <v>0</v>
      </c>
      <c r="BI239" s="103">
        <f>IF(N239="nulová",J239,0)</f>
        <v>0</v>
      </c>
      <c r="BJ239" s="1" t="s">
        <v>104</v>
      </c>
      <c r="BK239" s="103">
        <f>ROUND(I239*H239,2)</f>
        <v>0</v>
      </c>
      <c r="BL239" s="1" t="s">
        <v>112</v>
      </c>
      <c r="BM239" s="102" t="s">
        <v>354</v>
      </c>
    </row>
    <row r="240" spans="3:65" s="10" customFormat="1" ht="21.75" customHeight="1" x14ac:dyDescent="0.2">
      <c r="C240" s="91" t="s">
        <v>316</v>
      </c>
      <c r="D240" s="91" t="s">
        <v>108</v>
      </c>
      <c r="E240" s="92" t="s">
        <v>356</v>
      </c>
      <c r="F240" s="93" t="s">
        <v>357</v>
      </c>
      <c r="G240" s="94" t="s">
        <v>114</v>
      </c>
      <c r="H240" s="95">
        <v>16</v>
      </c>
      <c r="I240" s="20"/>
      <c r="J240" s="96">
        <f>ROUND(I240*H240,2)</f>
        <v>0</v>
      </c>
      <c r="K240" s="97"/>
      <c r="L240" s="11"/>
      <c r="M240" s="98" t="s">
        <v>3</v>
      </c>
      <c r="N240" s="99" t="s">
        <v>54</v>
      </c>
      <c r="P240" s="100">
        <f>O240*H240</f>
        <v>0</v>
      </c>
      <c r="Q240" s="100">
        <v>4.0000000000000003E-5</v>
      </c>
      <c r="R240" s="100">
        <f>Q240*H240</f>
        <v>6.4000000000000005E-4</v>
      </c>
      <c r="S240" s="100">
        <v>0</v>
      </c>
      <c r="T240" s="101">
        <f>S240*H240</f>
        <v>0</v>
      </c>
      <c r="AR240" s="102" t="s">
        <v>112</v>
      </c>
      <c r="AT240" s="102" t="s">
        <v>108</v>
      </c>
      <c r="AU240" s="102" t="s">
        <v>104</v>
      </c>
      <c r="AY240" s="1" t="s">
        <v>106</v>
      </c>
      <c r="BE240" s="103">
        <f>IF(N240="základní",J240,0)</f>
        <v>0</v>
      </c>
      <c r="BF240" s="103">
        <f>IF(N240="snížená",J240,0)</f>
        <v>0</v>
      </c>
      <c r="BG240" s="103">
        <f>IF(N240="zákl. přenesená",J240,0)</f>
        <v>0</v>
      </c>
      <c r="BH240" s="103">
        <f>IF(N240="sníž. přenesená",J240,0)</f>
        <v>0</v>
      </c>
      <c r="BI240" s="103">
        <f>IF(N240="nulová",J240,0)</f>
        <v>0</v>
      </c>
      <c r="BJ240" s="1" t="s">
        <v>104</v>
      </c>
      <c r="BK240" s="103">
        <f>ROUND(I240*H240,2)</f>
        <v>0</v>
      </c>
      <c r="BL240" s="1" t="s">
        <v>112</v>
      </c>
      <c r="BM240" s="102" t="s">
        <v>358</v>
      </c>
    </row>
    <row r="241" spans="3:65" s="10" customFormat="1" ht="19.5" x14ac:dyDescent="0.2">
      <c r="D241" s="105" t="s">
        <v>160</v>
      </c>
      <c r="F241" s="129" t="s">
        <v>359</v>
      </c>
      <c r="L241" s="11"/>
      <c r="M241" s="130"/>
      <c r="T241" s="131"/>
      <c r="AT241" s="1" t="s">
        <v>160</v>
      </c>
      <c r="AU241" s="1" t="s">
        <v>104</v>
      </c>
    </row>
    <row r="242" spans="3:65" s="104" customFormat="1" ht="11.25" x14ac:dyDescent="0.2">
      <c r="D242" s="105" t="s">
        <v>119</v>
      </c>
      <c r="E242" s="106" t="s">
        <v>3</v>
      </c>
      <c r="F242" s="107" t="s">
        <v>360</v>
      </c>
      <c r="H242" s="108">
        <v>16</v>
      </c>
      <c r="L242" s="109"/>
      <c r="M242" s="110"/>
      <c r="T242" s="111"/>
      <c r="AT242" s="106" t="s">
        <v>119</v>
      </c>
      <c r="AU242" s="106" t="s">
        <v>104</v>
      </c>
      <c r="AV242" s="104" t="s">
        <v>5</v>
      </c>
      <c r="AW242" s="104" t="s">
        <v>121</v>
      </c>
      <c r="AX242" s="104" t="s">
        <v>104</v>
      </c>
      <c r="AY242" s="106" t="s">
        <v>106</v>
      </c>
    </row>
    <row r="243" spans="3:65" s="10" customFormat="1" ht="21.75" customHeight="1" x14ac:dyDescent="0.2">
      <c r="C243" s="91" t="s">
        <v>322</v>
      </c>
      <c r="D243" s="91" t="s">
        <v>108</v>
      </c>
      <c r="E243" s="92" t="s">
        <v>362</v>
      </c>
      <c r="F243" s="93" t="s">
        <v>363</v>
      </c>
      <c r="G243" s="94" t="s">
        <v>114</v>
      </c>
      <c r="H243" s="95">
        <v>16</v>
      </c>
      <c r="I243" s="20"/>
      <c r="J243" s="96">
        <f>ROUND(I243*H243,2)</f>
        <v>0</v>
      </c>
      <c r="K243" s="97"/>
      <c r="L243" s="11"/>
      <c r="M243" s="98" t="s">
        <v>3</v>
      </c>
      <c r="N243" s="99" t="s">
        <v>54</v>
      </c>
      <c r="P243" s="100">
        <f>O243*H243</f>
        <v>0</v>
      </c>
      <c r="Q243" s="100">
        <v>2.7E-4</v>
      </c>
      <c r="R243" s="100">
        <f>Q243*H243</f>
        <v>4.3200000000000001E-3</v>
      </c>
      <c r="S243" s="100">
        <v>0</v>
      </c>
      <c r="T243" s="101">
        <f>S243*H243</f>
        <v>0</v>
      </c>
      <c r="AR243" s="102" t="s">
        <v>112</v>
      </c>
      <c r="AT243" s="102" t="s">
        <v>108</v>
      </c>
      <c r="AU243" s="102" t="s">
        <v>104</v>
      </c>
      <c r="AY243" s="1" t="s">
        <v>106</v>
      </c>
      <c r="BE243" s="103">
        <f>IF(N243="základní",J243,0)</f>
        <v>0</v>
      </c>
      <c r="BF243" s="103">
        <f>IF(N243="snížená",J243,0)</f>
        <v>0</v>
      </c>
      <c r="BG243" s="103">
        <f>IF(N243="zákl. přenesená",J243,0)</f>
        <v>0</v>
      </c>
      <c r="BH243" s="103">
        <f>IF(N243="sníž. přenesená",J243,0)</f>
        <v>0</v>
      </c>
      <c r="BI243" s="103">
        <f>IF(N243="nulová",J243,0)</f>
        <v>0</v>
      </c>
      <c r="BJ243" s="1" t="s">
        <v>104</v>
      </c>
      <c r="BK243" s="103">
        <f>ROUND(I243*H243,2)</f>
        <v>0</v>
      </c>
      <c r="BL243" s="1" t="s">
        <v>112</v>
      </c>
      <c r="BM243" s="102" t="s">
        <v>364</v>
      </c>
    </row>
    <row r="244" spans="3:65" s="10" customFormat="1" ht="19.5" x14ac:dyDescent="0.2">
      <c r="D244" s="105" t="s">
        <v>160</v>
      </c>
      <c r="F244" s="129" t="s">
        <v>359</v>
      </c>
      <c r="L244" s="11"/>
      <c r="M244" s="130"/>
      <c r="T244" s="131"/>
      <c r="AT244" s="1" t="s">
        <v>160</v>
      </c>
      <c r="AU244" s="1" t="s">
        <v>104</v>
      </c>
    </row>
    <row r="245" spans="3:65" s="10" customFormat="1" ht="16.5" customHeight="1" x14ac:dyDescent="0.2">
      <c r="C245" s="119" t="s">
        <v>328</v>
      </c>
      <c r="D245" s="119" t="s">
        <v>180</v>
      </c>
      <c r="E245" s="120" t="s">
        <v>366</v>
      </c>
      <c r="F245" s="121" t="s">
        <v>367</v>
      </c>
      <c r="G245" s="122" t="s">
        <v>114</v>
      </c>
      <c r="H245" s="123">
        <v>16</v>
      </c>
      <c r="I245" s="21"/>
      <c r="J245" s="124">
        <f>ROUND(I245*H245,2)</f>
        <v>0</v>
      </c>
      <c r="K245" s="125"/>
      <c r="L245" s="126"/>
      <c r="M245" s="127" t="s">
        <v>3</v>
      </c>
      <c r="N245" s="128" t="s">
        <v>54</v>
      </c>
      <c r="P245" s="100">
        <f>O245*H245</f>
        <v>0</v>
      </c>
      <c r="Q245" s="100">
        <v>4.0000000000000003E-5</v>
      </c>
      <c r="R245" s="100">
        <f>Q245*H245</f>
        <v>6.4000000000000005E-4</v>
      </c>
      <c r="S245" s="100">
        <v>0</v>
      </c>
      <c r="T245" s="101">
        <f>S245*H245</f>
        <v>0</v>
      </c>
      <c r="AR245" s="102" t="s">
        <v>138</v>
      </c>
      <c r="AT245" s="102" t="s">
        <v>180</v>
      </c>
      <c r="AU245" s="102" t="s">
        <v>104</v>
      </c>
      <c r="AY245" s="1" t="s">
        <v>106</v>
      </c>
      <c r="BE245" s="103">
        <f>IF(N245="základní",J245,0)</f>
        <v>0</v>
      </c>
      <c r="BF245" s="103">
        <f>IF(N245="snížená",J245,0)</f>
        <v>0</v>
      </c>
      <c r="BG245" s="103">
        <f>IF(N245="zákl. přenesená",J245,0)</f>
        <v>0</v>
      </c>
      <c r="BH245" s="103">
        <f>IF(N245="sníž. přenesená",J245,0)</f>
        <v>0</v>
      </c>
      <c r="BI245" s="103">
        <f>IF(N245="nulová",J245,0)</f>
        <v>0</v>
      </c>
      <c r="BJ245" s="1" t="s">
        <v>104</v>
      </c>
      <c r="BK245" s="103">
        <f>ROUND(I245*H245,2)</f>
        <v>0</v>
      </c>
      <c r="BL245" s="1" t="s">
        <v>112</v>
      </c>
      <c r="BM245" s="102" t="s">
        <v>368</v>
      </c>
    </row>
    <row r="246" spans="3:65" s="10" customFormat="1" ht="21.75" customHeight="1" x14ac:dyDescent="0.2">
      <c r="C246" s="91" t="s">
        <v>334</v>
      </c>
      <c r="D246" s="91" t="s">
        <v>108</v>
      </c>
      <c r="E246" s="92" t="s">
        <v>370</v>
      </c>
      <c r="F246" s="93" t="s">
        <v>371</v>
      </c>
      <c r="G246" s="94" t="s">
        <v>111</v>
      </c>
      <c r="H246" s="95">
        <v>0.371</v>
      </c>
      <c r="I246" s="20"/>
      <c r="J246" s="96">
        <f>ROUND(I246*H246,2)</f>
        <v>0</v>
      </c>
      <c r="K246" s="97"/>
      <c r="L246" s="11"/>
      <c r="M246" s="98" t="s">
        <v>3</v>
      </c>
      <c r="N246" s="99" t="s">
        <v>54</v>
      </c>
      <c r="P246" s="100">
        <f>O246*H246</f>
        <v>0</v>
      </c>
      <c r="Q246" s="100">
        <v>2.6450000000000001E-2</v>
      </c>
      <c r="R246" s="100">
        <f>Q246*H246</f>
        <v>9.8129500000000008E-3</v>
      </c>
      <c r="S246" s="100">
        <v>0</v>
      </c>
      <c r="T246" s="101">
        <f>S246*H246</f>
        <v>0</v>
      </c>
      <c r="AR246" s="102" t="s">
        <v>112</v>
      </c>
      <c r="AT246" s="102" t="s">
        <v>108</v>
      </c>
      <c r="AU246" s="102" t="s">
        <v>104</v>
      </c>
      <c r="AY246" s="1" t="s">
        <v>106</v>
      </c>
      <c r="BE246" s="103">
        <f>IF(N246="základní",J246,0)</f>
        <v>0</v>
      </c>
      <c r="BF246" s="103">
        <f>IF(N246="snížená",J246,0)</f>
        <v>0</v>
      </c>
      <c r="BG246" s="103">
        <f>IF(N246="zákl. přenesená",J246,0)</f>
        <v>0</v>
      </c>
      <c r="BH246" s="103">
        <f>IF(N246="sníž. přenesená",J246,0)</f>
        <v>0</v>
      </c>
      <c r="BI246" s="103">
        <f>IF(N246="nulová",J246,0)</f>
        <v>0</v>
      </c>
      <c r="BJ246" s="1" t="s">
        <v>104</v>
      </c>
      <c r="BK246" s="103">
        <f>ROUND(I246*H246,2)</f>
        <v>0</v>
      </c>
      <c r="BL246" s="1" t="s">
        <v>112</v>
      </c>
      <c r="BM246" s="102" t="s">
        <v>372</v>
      </c>
    </row>
    <row r="247" spans="3:65" s="10" customFormat="1" ht="19.5" x14ac:dyDescent="0.2">
      <c r="D247" s="105" t="s">
        <v>160</v>
      </c>
      <c r="F247" s="129" t="s">
        <v>373</v>
      </c>
      <c r="L247" s="11"/>
      <c r="M247" s="130"/>
      <c r="T247" s="131"/>
      <c r="AT247" s="1" t="s">
        <v>160</v>
      </c>
      <c r="AU247" s="1" t="s">
        <v>104</v>
      </c>
    </row>
    <row r="248" spans="3:65" s="104" customFormat="1" ht="11.25" x14ac:dyDescent="0.2">
      <c r="D248" s="105" t="s">
        <v>119</v>
      </c>
      <c r="E248" s="106" t="s">
        <v>3</v>
      </c>
      <c r="F248" s="107" t="s">
        <v>374</v>
      </c>
      <c r="H248" s="108">
        <v>0.371</v>
      </c>
      <c r="L248" s="109"/>
      <c r="M248" s="110"/>
      <c r="T248" s="111"/>
      <c r="AT248" s="106" t="s">
        <v>119</v>
      </c>
      <c r="AU248" s="106" t="s">
        <v>104</v>
      </c>
      <c r="AV248" s="104" t="s">
        <v>5</v>
      </c>
      <c r="AW248" s="104" t="s">
        <v>121</v>
      </c>
      <c r="AX248" s="104" t="s">
        <v>104</v>
      </c>
      <c r="AY248" s="106" t="s">
        <v>106</v>
      </c>
    </row>
    <row r="249" spans="3:65" s="10" customFormat="1" ht="21.75" customHeight="1" x14ac:dyDescent="0.2">
      <c r="C249" s="91" t="s">
        <v>340</v>
      </c>
      <c r="D249" s="91" t="s">
        <v>108</v>
      </c>
      <c r="E249" s="92" t="s">
        <v>376</v>
      </c>
      <c r="F249" s="93" t="s">
        <v>377</v>
      </c>
      <c r="G249" s="94" t="s">
        <v>125</v>
      </c>
      <c r="H249" s="95">
        <v>2.331</v>
      </c>
      <c r="I249" s="20"/>
      <c r="J249" s="96">
        <f>ROUND(I249*H249,2)</f>
        <v>0</v>
      </c>
      <c r="K249" s="97"/>
      <c r="L249" s="11"/>
      <c r="M249" s="98" t="s">
        <v>3</v>
      </c>
      <c r="N249" s="99" t="s">
        <v>54</v>
      </c>
      <c r="P249" s="100">
        <f>O249*H249</f>
        <v>0</v>
      </c>
      <c r="Q249" s="100">
        <v>0</v>
      </c>
      <c r="R249" s="100">
        <f>Q249*H249</f>
        <v>0</v>
      </c>
      <c r="S249" s="100">
        <v>1.9</v>
      </c>
      <c r="T249" s="101">
        <f>S249*H249</f>
        <v>4.4288999999999996</v>
      </c>
      <c r="AR249" s="102" t="s">
        <v>112</v>
      </c>
      <c r="AT249" s="102" t="s">
        <v>108</v>
      </c>
      <c r="AU249" s="102" t="s">
        <v>104</v>
      </c>
      <c r="AY249" s="1" t="s">
        <v>106</v>
      </c>
      <c r="BE249" s="103">
        <f>IF(N249="základní",J249,0)</f>
        <v>0</v>
      </c>
      <c r="BF249" s="103">
        <f>IF(N249="snížená",J249,0)</f>
        <v>0</v>
      </c>
      <c r="BG249" s="103">
        <f>IF(N249="zákl. přenesená",J249,0)</f>
        <v>0</v>
      </c>
      <c r="BH249" s="103">
        <f>IF(N249="sníž. přenesená",J249,0)</f>
        <v>0</v>
      </c>
      <c r="BI249" s="103">
        <f>IF(N249="nulová",J249,0)</f>
        <v>0</v>
      </c>
      <c r="BJ249" s="1" t="s">
        <v>104</v>
      </c>
      <c r="BK249" s="103">
        <f>ROUND(I249*H249,2)</f>
        <v>0</v>
      </c>
      <c r="BL249" s="1" t="s">
        <v>112</v>
      </c>
      <c r="BM249" s="102" t="s">
        <v>378</v>
      </c>
    </row>
    <row r="250" spans="3:65" s="104" customFormat="1" ht="11.25" x14ac:dyDescent="0.2">
      <c r="D250" s="105" t="s">
        <v>119</v>
      </c>
      <c r="E250" s="106" t="s">
        <v>33</v>
      </c>
      <c r="F250" s="107" t="s">
        <v>631</v>
      </c>
      <c r="H250" s="108">
        <v>2.331</v>
      </c>
      <c r="L250" s="109"/>
      <c r="M250" s="110"/>
      <c r="T250" s="111"/>
      <c r="AT250" s="106" t="s">
        <v>119</v>
      </c>
      <c r="AU250" s="106" t="s">
        <v>104</v>
      </c>
      <c r="AV250" s="104" t="s">
        <v>5</v>
      </c>
      <c r="AW250" s="104" t="s">
        <v>121</v>
      </c>
      <c r="AX250" s="104" t="s">
        <v>104</v>
      </c>
      <c r="AY250" s="106" t="s">
        <v>106</v>
      </c>
    </row>
    <row r="251" spans="3:65" s="10" customFormat="1" ht="16.5" customHeight="1" x14ac:dyDescent="0.2">
      <c r="C251" s="91" t="s">
        <v>346</v>
      </c>
      <c r="D251" s="91" t="s">
        <v>108</v>
      </c>
      <c r="E251" s="92" t="s">
        <v>381</v>
      </c>
      <c r="F251" s="93" t="s">
        <v>382</v>
      </c>
      <c r="G251" s="94" t="s">
        <v>125</v>
      </c>
      <c r="H251" s="95">
        <v>2.5609999999999999</v>
      </c>
      <c r="I251" s="20"/>
      <c r="J251" s="96">
        <f>ROUND(I251*H251,2)</f>
        <v>0</v>
      </c>
      <c r="K251" s="97"/>
      <c r="L251" s="11"/>
      <c r="M251" s="98" t="s">
        <v>3</v>
      </c>
      <c r="N251" s="99" t="s">
        <v>54</v>
      </c>
      <c r="P251" s="100">
        <f>O251*H251</f>
        <v>0</v>
      </c>
      <c r="Q251" s="100">
        <v>0.12171</v>
      </c>
      <c r="R251" s="100">
        <f>Q251*H251</f>
        <v>0.31169931000000001</v>
      </c>
      <c r="S251" s="100">
        <v>2.4</v>
      </c>
      <c r="T251" s="101">
        <f>S251*H251</f>
        <v>6.1463999999999999</v>
      </c>
      <c r="AR251" s="102" t="s">
        <v>112</v>
      </c>
      <c r="AT251" s="102" t="s">
        <v>108</v>
      </c>
      <c r="AU251" s="102" t="s">
        <v>104</v>
      </c>
      <c r="AY251" s="1" t="s">
        <v>106</v>
      </c>
      <c r="BE251" s="103">
        <f>IF(N251="základní",J251,0)</f>
        <v>0</v>
      </c>
      <c r="BF251" s="103">
        <f>IF(N251="snížená",J251,0)</f>
        <v>0</v>
      </c>
      <c r="BG251" s="103">
        <f>IF(N251="zákl. přenesená",J251,0)</f>
        <v>0</v>
      </c>
      <c r="BH251" s="103">
        <f>IF(N251="sníž. přenesená",J251,0)</f>
        <v>0</v>
      </c>
      <c r="BI251" s="103">
        <f>IF(N251="nulová",J251,0)</f>
        <v>0</v>
      </c>
      <c r="BJ251" s="1" t="s">
        <v>104</v>
      </c>
      <c r="BK251" s="103">
        <f>ROUND(I251*H251,2)</f>
        <v>0</v>
      </c>
      <c r="BL251" s="1" t="s">
        <v>112</v>
      </c>
      <c r="BM251" s="102" t="s">
        <v>383</v>
      </c>
    </row>
    <row r="252" spans="3:65" s="10" customFormat="1" ht="19.5" x14ac:dyDescent="0.2">
      <c r="D252" s="105" t="s">
        <v>160</v>
      </c>
      <c r="F252" s="129" t="s">
        <v>384</v>
      </c>
      <c r="L252" s="11"/>
      <c r="M252" s="130"/>
      <c r="T252" s="131"/>
      <c r="AT252" s="1" t="s">
        <v>160</v>
      </c>
      <c r="AU252" s="1" t="s">
        <v>104</v>
      </c>
    </row>
    <row r="253" spans="3:65" s="104" customFormat="1" ht="11.25" x14ac:dyDescent="0.2">
      <c r="D253" s="105" t="s">
        <v>119</v>
      </c>
      <c r="E253" s="106" t="s">
        <v>26</v>
      </c>
      <c r="F253" s="107" t="s">
        <v>632</v>
      </c>
      <c r="H253" s="108">
        <v>2.5609999999999999</v>
      </c>
      <c r="L253" s="109"/>
      <c r="M253" s="110"/>
      <c r="T253" s="111"/>
      <c r="AT253" s="106" t="s">
        <v>119</v>
      </c>
      <c r="AU253" s="106" t="s">
        <v>104</v>
      </c>
      <c r="AV253" s="104" t="s">
        <v>5</v>
      </c>
      <c r="AW253" s="104" t="s">
        <v>121</v>
      </c>
      <c r="AX253" s="104" t="s">
        <v>104</v>
      </c>
      <c r="AY253" s="106" t="s">
        <v>106</v>
      </c>
    </row>
    <row r="254" spans="3:65" s="10" customFormat="1" ht="21.75" customHeight="1" x14ac:dyDescent="0.2">
      <c r="C254" s="91" t="s">
        <v>351</v>
      </c>
      <c r="D254" s="91" t="s">
        <v>108</v>
      </c>
      <c r="E254" s="92" t="s">
        <v>387</v>
      </c>
      <c r="F254" s="93" t="s">
        <v>388</v>
      </c>
      <c r="G254" s="94" t="s">
        <v>203</v>
      </c>
      <c r="H254" s="95">
        <v>450</v>
      </c>
      <c r="I254" s="20"/>
      <c r="J254" s="96">
        <f>ROUND(I254*H254,2)</f>
        <v>0</v>
      </c>
      <c r="K254" s="97"/>
      <c r="L254" s="11"/>
      <c r="M254" s="98" t="s">
        <v>3</v>
      </c>
      <c r="N254" s="99" t="s">
        <v>54</v>
      </c>
      <c r="P254" s="100">
        <f>O254*H254</f>
        <v>0</v>
      </c>
      <c r="Q254" s="100">
        <v>0</v>
      </c>
      <c r="R254" s="100">
        <f>Q254*H254</f>
        <v>0</v>
      </c>
      <c r="S254" s="100">
        <v>1E-3</v>
      </c>
      <c r="T254" s="101">
        <f>S254*H254</f>
        <v>0.45</v>
      </c>
      <c r="AR254" s="102" t="s">
        <v>112</v>
      </c>
      <c r="AT254" s="102" t="s">
        <v>108</v>
      </c>
      <c r="AU254" s="102" t="s">
        <v>104</v>
      </c>
      <c r="AY254" s="1" t="s">
        <v>106</v>
      </c>
      <c r="BE254" s="103">
        <f>IF(N254="základní",J254,0)</f>
        <v>0</v>
      </c>
      <c r="BF254" s="103">
        <f>IF(N254="snížená",J254,0)</f>
        <v>0</v>
      </c>
      <c r="BG254" s="103">
        <f>IF(N254="zákl. přenesená",J254,0)</f>
        <v>0</v>
      </c>
      <c r="BH254" s="103">
        <f>IF(N254="sníž. přenesená",J254,0)</f>
        <v>0</v>
      </c>
      <c r="BI254" s="103">
        <f>IF(N254="nulová",J254,0)</f>
        <v>0</v>
      </c>
      <c r="BJ254" s="1" t="s">
        <v>104</v>
      </c>
      <c r="BK254" s="103">
        <f>ROUND(I254*H254,2)</f>
        <v>0</v>
      </c>
      <c r="BL254" s="1" t="s">
        <v>112</v>
      </c>
      <c r="BM254" s="102" t="s">
        <v>389</v>
      </c>
    </row>
    <row r="255" spans="3:65" s="104" customFormat="1" ht="11.25" x14ac:dyDescent="0.2">
      <c r="D255" s="105" t="s">
        <v>119</v>
      </c>
      <c r="E255" s="106" t="s">
        <v>30</v>
      </c>
      <c r="F255" s="107" t="s">
        <v>633</v>
      </c>
      <c r="H255" s="108">
        <v>450</v>
      </c>
      <c r="L255" s="109"/>
      <c r="M255" s="110"/>
      <c r="T255" s="111"/>
      <c r="AT255" s="106" t="s">
        <v>119</v>
      </c>
      <c r="AU255" s="106" t="s">
        <v>104</v>
      </c>
      <c r="AV255" s="104" t="s">
        <v>5</v>
      </c>
      <c r="AW255" s="104" t="s">
        <v>121</v>
      </c>
      <c r="AX255" s="104" t="s">
        <v>104</v>
      </c>
      <c r="AY255" s="106" t="s">
        <v>106</v>
      </c>
    </row>
    <row r="256" spans="3:65" s="10" customFormat="1" ht="16.5" customHeight="1" x14ac:dyDescent="0.2">
      <c r="C256" s="91" t="s">
        <v>355</v>
      </c>
      <c r="D256" s="91" t="s">
        <v>108</v>
      </c>
      <c r="E256" s="92" t="s">
        <v>392</v>
      </c>
      <c r="F256" s="93" t="s">
        <v>393</v>
      </c>
      <c r="G256" s="94" t="s">
        <v>165</v>
      </c>
      <c r="H256" s="95">
        <v>12.214</v>
      </c>
      <c r="I256" s="20"/>
      <c r="J256" s="96">
        <f>ROUND(I256*H256,2)</f>
        <v>0</v>
      </c>
      <c r="K256" s="97"/>
      <c r="L256" s="11"/>
      <c r="M256" s="98" t="s">
        <v>3</v>
      </c>
      <c r="N256" s="99" t="s">
        <v>54</v>
      </c>
      <c r="P256" s="100">
        <f>O256*H256</f>
        <v>0</v>
      </c>
      <c r="Q256" s="100">
        <v>0</v>
      </c>
      <c r="R256" s="100">
        <f>Q256*H256</f>
        <v>0</v>
      </c>
      <c r="S256" s="100">
        <v>0</v>
      </c>
      <c r="T256" s="101">
        <f>S256*H256</f>
        <v>0</v>
      </c>
      <c r="AR256" s="102" t="s">
        <v>112</v>
      </c>
      <c r="AT256" s="102" t="s">
        <v>108</v>
      </c>
      <c r="AU256" s="102" t="s">
        <v>104</v>
      </c>
      <c r="AY256" s="1" t="s">
        <v>106</v>
      </c>
      <c r="BE256" s="103">
        <f>IF(N256="základní",J256,0)</f>
        <v>0</v>
      </c>
      <c r="BF256" s="103">
        <f>IF(N256="snížená",J256,0)</f>
        <v>0</v>
      </c>
      <c r="BG256" s="103">
        <f>IF(N256="zákl. přenesená",J256,0)</f>
        <v>0</v>
      </c>
      <c r="BH256" s="103">
        <f>IF(N256="sníž. přenesená",J256,0)</f>
        <v>0</v>
      </c>
      <c r="BI256" s="103">
        <f>IF(N256="nulová",J256,0)</f>
        <v>0</v>
      </c>
      <c r="BJ256" s="1" t="s">
        <v>104</v>
      </c>
      <c r="BK256" s="103">
        <f>ROUND(I256*H256,2)</f>
        <v>0</v>
      </c>
      <c r="BL256" s="1" t="s">
        <v>112</v>
      </c>
      <c r="BM256" s="102" t="s">
        <v>394</v>
      </c>
    </row>
    <row r="257" spans="3:65" s="104" customFormat="1" ht="11.25" x14ac:dyDescent="0.2">
      <c r="D257" s="105" t="s">
        <v>119</v>
      </c>
      <c r="E257" s="106" t="s">
        <v>22</v>
      </c>
      <c r="F257" s="107" t="s">
        <v>395</v>
      </c>
      <c r="H257" s="108">
        <v>12.214</v>
      </c>
      <c r="L257" s="109"/>
      <c r="M257" s="110"/>
      <c r="T257" s="111"/>
      <c r="AT257" s="106" t="s">
        <v>119</v>
      </c>
      <c r="AU257" s="106" t="s">
        <v>104</v>
      </c>
      <c r="AV257" s="104" t="s">
        <v>5</v>
      </c>
      <c r="AW257" s="104" t="s">
        <v>121</v>
      </c>
      <c r="AX257" s="104" t="s">
        <v>104</v>
      </c>
      <c r="AY257" s="106" t="s">
        <v>106</v>
      </c>
    </row>
    <row r="258" spans="3:65" s="10" customFormat="1" ht="21.75" customHeight="1" x14ac:dyDescent="0.2">
      <c r="C258" s="91" t="s">
        <v>361</v>
      </c>
      <c r="D258" s="91" t="s">
        <v>108</v>
      </c>
      <c r="E258" s="92" t="s">
        <v>397</v>
      </c>
      <c r="F258" s="93" t="s">
        <v>398</v>
      </c>
      <c r="G258" s="94" t="s">
        <v>165</v>
      </c>
      <c r="H258" s="95">
        <v>12.214</v>
      </c>
      <c r="I258" s="20"/>
      <c r="J258" s="96">
        <f>ROUND(I258*H258,2)</f>
        <v>0</v>
      </c>
      <c r="K258" s="97"/>
      <c r="L258" s="11"/>
      <c r="M258" s="98" t="s">
        <v>3</v>
      </c>
      <c r="N258" s="99" t="s">
        <v>54</v>
      </c>
      <c r="P258" s="100">
        <f>O258*H258</f>
        <v>0</v>
      </c>
      <c r="Q258" s="100">
        <v>0</v>
      </c>
      <c r="R258" s="100">
        <f>Q258*H258</f>
        <v>0</v>
      </c>
      <c r="S258" s="100">
        <v>0</v>
      </c>
      <c r="T258" s="101">
        <f>S258*H258</f>
        <v>0</v>
      </c>
      <c r="AR258" s="102" t="s">
        <v>112</v>
      </c>
      <c r="AT258" s="102" t="s">
        <v>108</v>
      </c>
      <c r="AU258" s="102" t="s">
        <v>104</v>
      </c>
      <c r="AY258" s="1" t="s">
        <v>106</v>
      </c>
      <c r="BE258" s="103">
        <f>IF(N258="základní",J258,0)</f>
        <v>0</v>
      </c>
      <c r="BF258" s="103">
        <f>IF(N258="snížená",J258,0)</f>
        <v>0</v>
      </c>
      <c r="BG258" s="103">
        <f>IF(N258="zákl. přenesená",J258,0)</f>
        <v>0</v>
      </c>
      <c r="BH258" s="103">
        <f>IF(N258="sníž. přenesená",J258,0)</f>
        <v>0</v>
      </c>
      <c r="BI258" s="103">
        <f>IF(N258="nulová",J258,0)</f>
        <v>0</v>
      </c>
      <c r="BJ258" s="1" t="s">
        <v>104</v>
      </c>
      <c r="BK258" s="103">
        <f>ROUND(I258*H258,2)</f>
        <v>0</v>
      </c>
      <c r="BL258" s="1" t="s">
        <v>112</v>
      </c>
      <c r="BM258" s="102" t="s">
        <v>399</v>
      </c>
    </row>
    <row r="259" spans="3:65" s="10" customFormat="1" ht="19.5" x14ac:dyDescent="0.2">
      <c r="D259" s="105" t="s">
        <v>160</v>
      </c>
      <c r="F259" s="129" t="s">
        <v>400</v>
      </c>
      <c r="L259" s="11"/>
      <c r="M259" s="130"/>
      <c r="T259" s="131"/>
      <c r="AT259" s="1" t="s">
        <v>160</v>
      </c>
      <c r="AU259" s="1" t="s">
        <v>104</v>
      </c>
    </row>
    <row r="260" spans="3:65" s="104" customFormat="1" ht="11.25" x14ac:dyDescent="0.2">
      <c r="D260" s="105" t="s">
        <v>119</v>
      </c>
      <c r="E260" s="106" t="s">
        <v>3</v>
      </c>
      <c r="F260" s="107" t="s">
        <v>22</v>
      </c>
      <c r="H260" s="108">
        <v>12.214</v>
      </c>
      <c r="L260" s="109"/>
      <c r="M260" s="110"/>
      <c r="T260" s="111"/>
      <c r="AT260" s="106" t="s">
        <v>119</v>
      </c>
      <c r="AU260" s="106" t="s">
        <v>104</v>
      </c>
      <c r="AV260" s="104" t="s">
        <v>5</v>
      </c>
      <c r="AW260" s="104" t="s">
        <v>121</v>
      </c>
      <c r="AX260" s="104" t="s">
        <v>104</v>
      </c>
      <c r="AY260" s="106" t="s">
        <v>106</v>
      </c>
    </row>
    <row r="261" spans="3:65" s="10" customFormat="1" ht="21.75" customHeight="1" x14ac:dyDescent="0.2">
      <c r="C261" s="91" t="s">
        <v>365</v>
      </c>
      <c r="D261" s="91" t="s">
        <v>108</v>
      </c>
      <c r="E261" s="92" t="s">
        <v>402</v>
      </c>
      <c r="F261" s="93" t="s">
        <v>403</v>
      </c>
      <c r="G261" s="94" t="s">
        <v>165</v>
      </c>
      <c r="H261" s="95">
        <v>183.21</v>
      </c>
      <c r="I261" s="20"/>
      <c r="J261" s="96">
        <f>ROUND(I261*H261,2)</f>
        <v>0</v>
      </c>
      <c r="K261" s="97"/>
      <c r="L261" s="11"/>
      <c r="M261" s="98" t="s">
        <v>3</v>
      </c>
      <c r="N261" s="99" t="s">
        <v>54</v>
      </c>
      <c r="P261" s="100">
        <f>O261*H261</f>
        <v>0</v>
      </c>
      <c r="Q261" s="100">
        <v>0</v>
      </c>
      <c r="R261" s="100">
        <f>Q261*H261</f>
        <v>0</v>
      </c>
      <c r="S261" s="100">
        <v>0</v>
      </c>
      <c r="T261" s="101">
        <f>S261*H261</f>
        <v>0</v>
      </c>
      <c r="AR261" s="102" t="s">
        <v>112</v>
      </c>
      <c r="AT261" s="102" t="s">
        <v>108</v>
      </c>
      <c r="AU261" s="102" t="s">
        <v>104</v>
      </c>
      <c r="AY261" s="1" t="s">
        <v>106</v>
      </c>
      <c r="BE261" s="103">
        <f>IF(N261="základní",J261,0)</f>
        <v>0</v>
      </c>
      <c r="BF261" s="103">
        <f>IF(N261="snížená",J261,0)</f>
        <v>0</v>
      </c>
      <c r="BG261" s="103">
        <f>IF(N261="zákl. přenesená",J261,0)</f>
        <v>0</v>
      </c>
      <c r="BH261" s="103">
        <f>IF(N261="sníž. přenesená",J261,0)</f>
        <v>0</v>
      </c>
      <c r="BI261" s="103">
        <f>IF(N261="nulová",J261,0)</f>
        <v>0</v>
      </c>
      <c r="BJ261" s="1" t="s">
        <v>104</v>
      </c>
      <c r="BK261" s="103">
        <f>ROUND(I261*H261,2)</f>
        <v>0</v>
      </c>
      <c r="BL261" s="1" t="s">
        <v>112</v>
      </c>
      <c r="BM261" s="102" t="s">
        <v>404</v>
      </c>
    </row>
    <row r="262" spans="3:65" s="10" customFormat="1" ht="19.5" x14ac:dyDescent="0.2">
      <c r="D262" s="105" t="s">
        <v>160</v>
      </c>
      <c r="F262" s="129" t="s">
        <v>400</v>
      </c>
      <c r="L262" s="11"/>
      <c r="M262" s="130"/>
      <c r="T262" s="131"/>
      <c r="AT262" s="1" t="s">
        <v>160</v>
      </c>
      <c r="AU262" s="1" t="s">
        <v>104</v>
      </c>
    </row>
    <row r="263" spans="3:65" s="104" customFormat="1" ht="11.25" x14ac:dyDescent="0.2">
      <c r="D263" s="105" t="s">
        <v>119</v>
      </c>
      <c r="E263" s="106" t="s">
        <v>3</v>
      </c>
      <c r="F263" s="107" t="s">
        <v>405</v>
      </c>
      <c r="H263" s="108">
        <v>183.21</v>
      </c>
      <c r="L263" s="109"/>
      <c r="M263" s="110"/>
      <c r="T263" s="111"/>
      <c r="AT263" s="106" t="s">
        <v>119</v>
      </c>
      <c r="AU263" s="106" t="s">
        <v>104</v>
      </c>
      <c r="AV263" s="104" t="s">
        <v>5</v>
      </c>
      <c r="AW263" s="104" t="s">
        <v>121</v>
      </c>
      <c r="AX263" s="104" t="s">
        <v>104</v>
      </c>
      <c r="AY263" s="106" t="s">
        <v>106</v>
      </c>
    </row>
    <row r="264" spans="3:65" s="10" customFormat="1" ht="21.75" customHeight="1" x14ac:dyDescent="0.2">
      <c r="C264" s="91" t="s">
        <v>369</v>
      </c>
      <c r="D264" s="91" t="s">
        <v>108</v>
      </c>
      <c r="E264" s="92" t="s">
        <v>407</v>
      </c>
      <c r="F264" s="93" t="s">
        <v>408</v>
      </c>
      <c r="G264" s="94" t="s">
        <v>165</v>
      </c>
      <c r="H264" s="95">
        <v>5.3609999999999998</v>
      </c>
      <c r="I264" s="20"/>
      <c r="J264" s="96">
        <f>ROUND(I264*H264,2)</f>
        <v>0</v>
      </c>
      <c r="K264" s="97"/>
      <c r="L264" s="11"/>
      <c r="M264" s="98" t="s">
        <v>3</v>
      </c>
      <c r="N264" s="99" t="s">
        <v>54</v>
      </c>
      <c r="P264" s="100">
        <f>O264*H264</f>
        <v>0</v>
      </c>
      <c r="Q264" s="100">
        <v>0</v>
      </c>
      <c r="R264" s="100">
        <f>Q264*H264</f>
        <v>0</v>
      </c>
      <c r="S264" s="100">
        <v>0</v>
      </c>
      <c r="T264" s="101">
        <f>S264*H264</f>
        <v>0</v>
      </c>
      <c r="AR264" s="102" t="s">
        <v>112</v>
      </c>
      <c r="AT264" s="102" t="s">
        <v>108</v>
      </c>
      <c r="AU264" s="102" t="s">
        <v>104</v>
      </c>
      <c r="AY264" s="1" t="s">
        <v>106</v>
      </c>
      <c r="BE264" s="103">
        <f>IF(N264="základní",J264,0)</f>
        <v>0</v>
      </c>
      <c r="BF264" s="103">
        <f>IF(N264="snížená",J264,0)</f>
        <v>0</v>
      </c>
      <c r="BG264" s="103">
        <f>IF(N264="zákl. přenesená",J264,0)</f>
        <v>0</v>
      </c>
      <c r="BH264" s="103">
        <f>IF(N264="sníž. přenesená",J264,0)</f>
        <v>0</v>
      </c>
      <c r="BI264" s="103">
        <f>IF(N264="nulová",J264,0)</f>
        <v>0</v>
      </c>
      <c r="BJ264" s="1" t="s">
        <v>104</v>
      </c>
      <c r="BK264" s="103">
        <f>ROUND(I264*H264,2)</f>
        <v>0</v>
      </c>
      <c r="BL264" s="1" t="s">
        <v>112</v>
      </c>
      <c r="BM264" s="102" t="s">
        <v>409</v>
      </c>
    </row>
    <row r="265" spans="3:65" s="10" customFormat="1" ht="19.5" x14ac:dyDescent="0.2">
      <c r="D265" s="105" t="s">
        <v>160</v>
      </c>
      <c r="F265" s="129" t="s">
        <v>410</v>
      </c>
      <c r="L265" s="11"/>
      <c r="M265" s="130"/>
      <c r="T265" s="131"/>
      <c r="AT265" s="1" t="s">
        <v>160</v>
      </c>
      <c r="AU265" s="1" t="s">
        <v>104</v>
      </c>
    </row>
    <row r="266" spans="3:65" s="104" customFormat="1" ht="11.25" x14ac:dyDescent="0.2">
      <c r="D266" s="105" t="s">
        <v>119</v>
      </c>
      <c r="E266" s="106" t="s">
        <v>3</v>
      </c>
      <c r="F266" s="107" t="s">
        <v>411</v>
      </c>
      <c r="H266" s="108">
        <v>5.3609999999999998</v>
      </c>
      <c r="L266" s="109"/>
      <c r="M266" s="110"/>
      <c r="T266" s="111"/>
      <c r="AT266" s="106" t="s">
        <v>119</v>
      </c>
      <c r="AU266" s="106" t="s">
        <v>104</v>
      </c>
      <c r="AV266" s="104" t="s">
        <v>5</v>
      </c>
      <c r="AW266" s="104" t="s">
        <v>121</v>
      </c>
      <c r="AX266" s="104" t="s">
        <v>104</v>
      </c>
      <c r="AY266" s="106" t="s">
        <v>106</v>
      </c>
    </row>
    <row r="267" spans="3:65" s="10" customFormat="1" ht="33" customHeight="1" x14ac:dyDescent="0.2">
      <c r="C267" s="91" t="s">
        <v>375</v>
      </c>
      <c r="D267" s="91" t="s">
        <v>108</v>
      </c>
      <c r="E267" s="92" t="s">
        <v>413</v>
      </c>
      <c r="F267" s="93" t="s">
        <v>414</v>
      </c>
      <c r="G267" s="94" t="s">
        <v>165</v>
      </c>
      <c r="H267" s="95">
        <v>6.4029999999999996</v>
      </c>
      <c r="I267" s="20"/>
      <c r="J267" s="96">
        <f>ROUND(I267*H267,2)</f>
        <v>0</v>
      </c>
      <c r="K267" s="97"/>
      <c r="L267" s="11"/>
      <c r="M267" s="98" t="s">
        <v>3</v>
      </c>
      <c r="N267" s="99" t="s">
        <v>54</v>
      </c>
      <c r="P267" s="100">
        <f>O267*H267</f>
        <v>0</v>
      </c>
      <c r="Q267" s="100">
        <v>0</v>
      </c>
      <c r="R267" s="100">
        <f>Q267*H267</f>
        <v>0</v>
      </c>
      <c r="S267" s="100">
        <v>0</v>
      </c>
      <c r="T267" s="101">
        <f>S267*H267</f>
        <v>0</v>
      </c>
      <c r="AR267" s="102" t="s">
        <v>112</v>
      </c>
      <c r="AT267" s="102" t="s">
        <v>108</v>
      </c>
      <c r="AU267" s="102" t="s">
        <v>104</v>
      </c>
      <c r="AY267" s="1" t="s">
        <v>106</v>
      </c>
      <c r="BE267" s="103">
        <f>IF(N267="základní",J267,0)</f>
        <v>0</v>
      </c>
      <c r="BF267" s="103">
        <f>IF(N267="snížená",J267,0)</f>
        <v>0</v>
      </c>
      <c r="BG267" s="103">
        <f>IF(N267="zákl. přenesená",J267,0)</f>
        <v>0</v>
      </c>
      <c r="BH267" s="103">
        <f>IF(N267="sníž. přenesená",J267,0)</f>
        <v>0</v>
      </c>
      <c r="BI267" s="103">
        <f>IF(N267="nulová",J267,0)</f>
        <v>0</v>
      </c>
      <c r="BJ267" s="1" t="s">
        <v>104</v>
      </c>
      <c r="BK267" s="103">
        <f>ROUND(I267*H267,2)</f>
        <v>0</v>
      </c>
      <c r="BL267" s="1" t="s">
        <v>112</v>
      </c>
      <c r="BM267" s="102" t="s">
        <v>415</v>
      </c>
    </row>
    <row r="268" spans="3:65" s="104" customFormat="1" ht="11.25" x14ac:dyDescent="0.2">
      <c r="D268" s="105" t="s">
        <v>119</v>
      </c>
      <c r="E268" s="106" t="s">
        <v>3</v>
      </c>
      <c r="F268" s="107" t="s">
        <v>416</v>
      </c>
      <c r="H268" s="108">
        <v>6.4029999999999996</v>
      </c>
      <c r="L268" s="109"/>
      <c r="M268" s="110"/>
      <c r="T268" s="111"/>
      <c r="AT268" s="106" t="s">
        <v>119</v>
      </c>
      <c r="AU268" s="106" t="s">
        <v>104</v>
      </c>
      <c r="AV268" s="104" t="s">
        <v>5</v>
      </c>
      <c r="AW268" s="104" t="s">
        <v>121</v>
      </c>
      <c r="AX268" s="104" t="s">
        <v>104</v>
      </c>
      <c r="AY268" s="106" t="s">
        <v>106</v>
      </c>
    </row>
    <row r="269" spans="3:65" s="79" customFormat="1" ht="22.9" customHeight="1" x14ac:dyDescent="0.2">
      <c r="D269" s="80" t="s">
        <v>101</v>
      </c>
      <c r="E269" s="89" t="s">
        <v>417</v>
      </c>
      <c r="F269" s="89" t="s">
        <v>418</v>
      </c>
      <c r="J269" s="90">
        <f>BK269</f>
        <v>0</v>
      </c>
      <c r="L269" s="83"/>
      <c r="M269" s="84"/>
      <c r="P269" s="85">
        <f>SUM(P270:P272)</f>
        <v>0</v>
      </c>
      <c r="R269" s="85">
        <f>SUM(R270:R272)</f>
        <v>0</v>
      </c>
      <c r="T269" s="86">
        <f>SUM(T270:T272)</f>
        <v>0</v>
      </c>
      <c r="AR269" s="80" t="s">
        <v>104</v>
      </c>
      <c r="AT269" s="87" t="s">
        <v>101</v>
      </c>
      <c r="AU269" s="87" t="s">
        <v>104</v>
      </c>
      <c r="AY269" s="80" t="s">
        <v>106</v>
      </c>
      <c r="BK269" s="88">
        <f>SUM(BK270:BK272)</f>
        <v>0</v>
      </c>
    </row>
    <row r="270" spans="3:65" s="10" customFormat="1" ht="21.75" customHeight="1" x14ac:dyDescent="0.2">
      <c r="C270" s="91" t="s">
        <v>380</v>
      </c>
      <c r="D270" s="91" t="s">
        <v>108</v>
      </c>
      <c r="E270" s="92" t="s">
        <v>420</v>
      </c>
      <c r="F270" s="93" t="s">
        <v>421</v>
      </c>
      <c r="G270" s="94" t="s">
        <v>165</v>
      </c>
      <c r="H270" s="95">
        <v>12.757</v>
      </c>
      <c r="I270" s="20"/>
      <c r="J270" s="96">
        <f>ROUND(I270*H270,2)</f>
        <v>0</v>
      </c>
      <c r="K270" s="97"/>
      <c r="L270" s="11"/>
      <c r="M270" s="98" t="s">
        <v>3</v>
      </c>
      <c r="N270" s="99" t="s">
        <v>54</v>
      </c>
      <c r="P270" s="100">
        <f>O270*H270</f>
        <v>0</v>
      </c>
      <c r="Q270" s="100">
        <v>0</v>
      </c>
      <c r="R270" s="100">
        <f>Q270*H270</f>
        <v>0</v>
      </c>
      <c r="S270" s="100">
        <v>0</v>
      </c>
      <c r="T270" s="101">
        <f>S270*H270</f>
        <v>0</v>
      </c>
      <c r="AR270" s="102" t="s">
        <v>112</v>
      </c>
      <c r="AT270" s="102" t="s">
        <v>108</v>
      </c>
      <c r="AU270" s="102" t="s">
        <v>5</v>
      </c>
      <c r="AY270" s="1" t="s">
        <v>106</v>
      </c>
      <c r="BE270" s="103">
        <f>IF(N270="základní",J270,0)</f>
        <v>0</v>
      </c>
      <c r="BF270" s="103">
        <f>IF(N270="snížená",J270,0)</f>
        <v>0</v>
      </c>
      <c r="BG270" s="103">
        <f>IF(N270="zákl. přenesená",J270,0)</f>
        <v>0</v>
      </c>
      <c r="BH270" s="103">
        <f>IF(N270="sníž. přenesená",J270,0)</f>
        <v>0</v>
      </c>
      <c r="BI270" s="103">
        <f>IF(N270="nulová",J270,0)</f>
        <v>0</v>
      </c>
      <c r="BJ270" s="1" t="s">
        <v>104</v>
      </c>
      <c r="BK270" s="103">
        <f>ROUND(I270*H270,2)</f>
        <v>0</v>
      </c>
      <c r="BL270" s="1" t="s">
        <v>112</v>
      </c>
      <c r="BM270" s="102" t="s">
        <v>422</v>
      </c>
    </row>
    <row r="271" spans="3:65" s="104" customFormat="1" ht="22.5" x14ac:dyDescent="0.2">
      <c r="D271" s="105" t="s">
        <v>119</v>
      </c>
      <c r="E271" s="106" t="s">
        <v>3</v>
      </c>
      <c r="F271" s="107" t="s">
        <v>634</v>
      </c>
      <c r="H271" s="108">
        <v>12.757</v>
      </c>
      <c r="L271" s="109"/>
      <c r="M271" s="110"/>
      <c r="T271" s="111"/>
      <c r="AT271" s="106" t="s">
        <v>119</v>
      </c>
      <c r="AU271" s="106" t="s">
        <v>5</v>
      </c>
      <c r="AV271" s="104" t="s">
        <v>5</v>
      </c>
      <c r="AW271" s="104" t="s">
        <v>121</v>
      </c>
      <c r="AX271" s="104" t="s">
        <v>105</v>
      </c>
      <c r="AY271" s="106" t="s">
        <v>106</v>
      </c>
    </row>
    <row r="272" spans="3:65" s="112" customFormat="1" ht="11.25" x14ac:dyDescent="0.2">
      <c r="D272" s="105" t="s">
        <v>119</v>
      </c>
      <c r="E272" s="113" t="s">
        <v>3</v>
      </c>
      <c r="F272" s="114" t="s">
        <v>133</v>
      </c>
      <c r="H272" s="115">
        <v>12.757</v>
      </c>
      <c r="L272" s="116"/>
      <c r="M272" s="117"/>
      <c r="T272" s="118"/>
      <c r="AT272" s="113" t="s">
        <v>119</v>
      </c>
      <c r="AU272" s="113" t="s">
        <v>5</v>
      </c>
      <c r="AV272" s="112" t="s">
        <v>112</v>
      </c>
      <c r="AW272" s="112" t="s">
        <v>121</v>
      </c>
      <c r="AX272" s="112" t="s">
        <v>104</v>
      </c>
      <c r="AY272" s="113" t="s">
        <v>106</v>
      </c>
    </row>
    <row r="273" spans="3:65" s="79" customFormat="1" ht="25.9" customHeight="1" x14ac:dyDescent="0.2">
      <c r="D273" s="80" t="s">
        <v>101</v>
      </c>
      <c r="E273" s="81" t="s">
        <v>424</v>
      </c>
      <c r="F273" s="81" t="s">
        <v>425</v>
      </c>
      <c r="J273" s="82">
        <f>BK273</f>
        <v>0</v>
      </c>
      <c r="L273" s="83"/>
      <c r="M273" s="84"/>
      <c r="P273" s="85">
        <f>P274</f>
        <v>0</v>
      </c>
      <c r="R273" s="85">
        <f>R274</f>
        <v>4.3867999999999997E-3</v>
      </c>
      <c r="T273" s="86">
        <f>T274</f>
        <v>0</v>
      </c>
      <c r="AR273" s="80" t="s">
        <v>5</v>
      </c>
      <c r="AT273" s="87" t="s">
        <v>101</v>
      </c>
      <c r="AU273" s="87" t="s">
        <v>105</v>
      </c>
      <c r="AY273" s="80" t="s">
        <v>106</v>
      </c>
      <c r="BK273" s="88">
        <f>BK274</f>
        <v>0</v>
      </c>
    </row>
    <row r="274" spans="3:65" s="79" customFormat="1" ht="22.9" customHeight="1" x14ac:dyDescent="0.2">
      <c r="D274" s="80" t="s">
        <v>101</v>
      </c>
      <c r="E274" s="89" t="s">
        <v>426</v>
      </c>
      <c r="F274" s="89" t="s">
        <v>427</v>
      </c>
      <c r="J274" s="90">
        <f>BK274</f>
        <v>0</v>
      </c>
      <c r="L274" s="83"/>
      <c r="M274" s="84"/>
      <c r="P274" s="85">
        <f>SUM(P275:P287)</f>
        <v>0</v>
      </c>
      <c r="R274" s="85">
        <f>SUM(R275:R287)</f>
        <v>4.3867999999999997E-3</v>
      </c>
      <c r="T274" s="86">
        <f>SUM(T275:T287)</f>
        <v>0</v>
      </c>
      <c r="AR274" s="80" t="s">
        <v>5</v>
      </c>
      <c r="AT274" s="87" t="s">
        <v>101</v>
      </c>
      <c r="AU274" s="87" t="s">
        <v>104</v>
      </c>
      <c r="AY274" s="80" t="s">
        <v>106</v>
      </c>
      <c r="BK274" s="88">
        <f>SUM(BK275:BK287)</f>
        <v>0</v>
      </c>
    </row>
    <row r="275" spans="3:65" s="10" customFormat="1" ht="21.75" customHeight="1" x14ac:dyDescent="0.2">
      <c r="C275" s="91" t="s">
        <v>386</v>
      </c>
      <c r="D275" s="91" t="s">
        <v>108</v>
      </c>
      <c r="E275" s="92" t="s">
        <v>429</v>
      </c>
      <c r="F275" s="93" t="s">
        <v>430</v>
      </c>
      <c r="G275" s="94" t="s">
        <v>111</v>
      </c>
      <c r="H275" s="95">
        <v>3.06</v>
      </c>
      <c r="I275" s="20"/>
      <c r="J275" s="96">
        <f>ROUND(I275*H275,2)</f>
        <v>0</v>
      </c>
      <c r="K275" s="97"/>
      <c r="L275" s="11"/>
      <c r="M275" s="98" t="s">
        <v>3</v>
      </c>
      <c r="N275" s="99" t="s">
        <v>54</v>
      </c>
      <c r="P275" s="100">
        <f>O275*H275</f>
        <v>0</v>
      </c>
      <c r="Q275" s="100">
        <v>0</v>
      </c>
      <c r="R275" s="100">
        <f>Q275*H275</f>
        <v>0</v>
      </c>
      <c r="S275" s="100">
        <v>0</v>
      </c>
      <c r="T275" s="101">
        <f>S275*H275</f>
        <v>0</v>
      </c>
      <c r="AR275" s="102" t="s">
        <v>162</v>
      </c>
      <c r="AT275" s="102" t="s">
        <v>108</v>
      </c>
      <c r="AU275" s="102" t="s">
        <v>5</v>
      </c>
      <c r="AY275" s="1" t="s">
        <v>106</v>
      </c>
      <c r="BE275" s="103">
        <f>IF(N275="základní",J275,0)</f>
        <v>0</v>
      </c>
      <c r="BF275" s="103">
        <f>IF(N275="snížená",J275,0)</f>
        <v>0</v>
      </c>
      <c r="BG275" s="103">
        <f>IF(N275="zákl. přenesená",J275,0)</f>
        <v>0</v>
      </c>
      <c r="BH275" s="103">
        <f>IF(N275="sníž. přenesená",J275,0)</f>
        <v>0</v>
      </c>
      <c r="BI275" s="103">
        <f>IF(N275="nulová",J275,0)</f>
        <v>0</v>
      </c>
      <c r="BJ275" s="1" t="s">
        <v>104</v>
      </c>
      <c r="BK275" s="103">
        <f>ROUND(I275*H275,2)</f>
        <v>0</v>
      </c>
      <c r="BL275" s="1" t="s">
        <v>162</v>
      </c>
      <c r="BM275" s="102" t="s">
        <v>431</v>
      </c>
    </row>
    <row r="276" spans="3:65" s="104" customFormat="1" ht="11.25" x14ac:dyDescent="0.2">
      <c r="D276" s="105" t="s">
        <v>119</v>
      </c>
      <c r="E276" s="106" t="s">
        <v>3</v>
      </c>
      <c r="F276" s="107" t="s">
        <v>635</v>
      </c>
      <c r="H276" s="108">
        <v>3.06</v>
      </c>
      <c r="L276" s="109"/>
      <c r="M276" s="110"/>
      <c r="T276" s="111"/>
      <c r="AT276" s="106" t="s">
        <v>119</v>
      </c>
      <c r="AU276" s="106" t="s">
        <v>5</v>
      </c>
      <c r="AV276" s="104" t="s">
        <v>5</v>
      </c>
      <c r="AW276" s="104" t="s">
        <v>121</v>
      </c>
      <c r="AX276" s="104" t="s">
        <v>104</v>
      </c>
      <c r="AY276" s="106" t="s">
        <v>106</v>
      </c>
    </row>
    <row r="277" spans="3:65" s="10" customFormat="1" ht="16.5" customHeight="1" x14ac:dyDescent="0.2">
      <c r="C277" s="119" t="s">
        <v>391</v>
      </c>
      <c r="D277" s="119" t="s">
        <v>180</v>
      </c>
      <c r="E277" s="120" t="s">
        <v>434</v>
      </c>
      <c r="F277" s="121" t="s">
        <v>435</v>
      </c>
      <c r="G277" s="122" t="s">
        <v>165</v>
      </c>
      <c r="H277" s="123">
        <v>1E-3</v>
      </c>
      <c r="I277" s="21"/>
      <c r="J277" s="124">
        <f>ROUND(I277*H277,2)</f>
        <v>0</v>
      </c>
      <c r="K277" s="125"/>
      <c r="L277" s="126"/>
      <c r="M277" s="127" t="s">
        <v>3</v>
      </c>
      <c r="N277" s="128" t="s">
        <v>54</v>
      </c>
      <c r="P277" s="100">
        <f>O277*H277</f>
        <v>0</v>
      </c>
      <c r="Q277" s="100">
        <v>0</v>
      </c>
      <c r="R277" s="100">
        <f>Q277*H277</f>
        <v>0</v>
      </c>
      <c r="S277" s="100">
        <v>0</v>
      </c>
      <c r="T277" s="101">
        <f>S277*H277</f>
        <v>0</v>
      </c>
      <c r="AR277" s="102" t="s">
        <v>248</v>
      </c>
      <c r="AT277" s="102" t="s">
        <v>180</v>
      </c>
      <c r="AU277" s="102" t="s">
        <v>5</v>
      </c>
      <c r="AY277" s="1" t="s">
        <v>106</v>
      </c>
      <c r="BE277" s="103">
        <f>IF(N277="základní",J277,0)</f>
        <v>0</v>
      </c>
      <c r="BF277" s="103">
        <f>IF(N277="snížená",J277,0)</f>
        <v>0</v>
      </c>
      <c r="BG277" s="103">
        <f>IF(N277="zákl. přenesená",J277,0)</f>
        <v>0</v>
      </c>
      <c r="BH277" s="103">
        <f>IF(N277="sníž. přenesená",J277,0)</f>
        <v>0</v>
      </c>
      <c r="BI277" s="103">
        <f>IF(N277="nulová",J277,0)</f>
        <v>0</v>
      </c>
      <c r="BJ277" s="1" t="s">
        <v>104</v>
      </c>
      <c r="BK277" s="103">
        <f>ROUND(I277*H277,2)</f>
        <v>0</v>
      </c>
      <c r="BL277" s="1" t="s">
        <v>162</v>
      </c>
      <c r="BM277" s="102" t="s">
        <v>436</v>
      </c>
    </row>
    <row r="278" spans="3:65" s="104" customFormat="1" ht="11.25" x14ac:dyDescent="0.2">
      <c r="D278" s="105" t="s">
        <v>119</v>
      </c>
      <c r="E278" s="106" t="s">
        <v>3</v>
      </c>
      <c r="F278" s="107" t="s">
        <v>636</v>
      </c>
      <c r="H278" s="108">
        <v>1E-3</v>
      </c>
      <c r="L278" s="109"/>
      <c r="M278" s="110"/>
      <c r="T278" s="111"/>
      <c r="AT278" s="106" t="s">
        <v>119</v>
      </c>
      <c r="AU278" s="106" t="s">
        <v>5</v>
      </c>
      <c r="AV278" s="104" t="s">
        <v>5</v>
      </c>
      <c r="AW278" s="104" t="s">
        <v>121</v>
      </c>
      <c r="AX278" s="104" t="s">
        <v>105</v>
      </c>
      <c r="AY278" s="106" t="s">
        <v>106</v>
      </c>
    </row>
    <row r="279" spans="3:65" s="112" customFormat="1" ht="11.25" x14ac:dyDescent="0.2">
      <c r="D279" s="105" t="s">
        <v>119</v>
      </c>
      <c r="E279" s="113" t="s">
        <v>3</v>
      </c>
      <c r="F279" s="114" t="s">
        <v>133</v>
      </c>
      <c r="H279" s="115">
        <v>1E-3</v>
      </c>
      <c r="L279" s="116"/>
      <c r="M279" s="117"/>
      <c r="T279" s="118"/>
      <c r="AT279" s="113" t="s">
        <v>119</v>
      </c>
      <c r="AU279" s="113" t="s">
        <v>5</v>
      </c>
      <c r="AV279" s="112" t="s">
        <v>112</v>
      </c>
      <c r="AW279" s="112" t="s">
        <v>121</v>
      </c>
      <c r="AX279" s="112" t="s">
        <v>104</v>
      </c>
      <c r="AY279" s="113" t="s">
        <v>106</v>
      </c>
    </row>
    <row r="280" spans="3:65" s="10" customFormat="1" ht="21.75" customHeight="1" x14ac:dyDescent="0.2">
      <c r="C280" s="91" t="s">
        <v>396</v>
      </c>
      <c r="D280" s="91" t="s">
        <v>108</v>
      </c>
      <c r="E280" s="92" t="s">
        <v>439</v>
      </c>
      <c r="F280" s="93" t="s">
        <v>440</v>
      </c>
      <c r="G280" s="94" t="s">
        <v>111</v>
      </c>
      <c r="H280" s="95">
        <v>6.12</v>
      </c>
      <c r="I280" s="20"/>
      <c r="J280" s="96">
        <f>ROUND(I280*H280,2)</f>
        <v>0</v>
      </c>
      <c r="K280" s="97"/>
      <c r="L280" s="11"/>
      <c r="M280" s="98" t="s">
        <v>3</v>
      </c>
      <c r="N280" s="99" t="s">
        <v>54</v>
      </c>
      <c r="P280" s="100">
        <f>O280*H280</f>
        <v>0</v>
      </c>
      <c r="Q280" s="100">
        <v>3.0000000000000001E-5</v>
      </c>
      <c r="R280" s="100">
        <f>Q280*H280</f>
        <v>1.8360000000000002E-4</v>
      </c>
      <c r="S280" s="100">
        <v>0</v>
      </c>
      <c r="T280" s="101">
        <f>S280*H280</f>
        <v>0</v>
      </c>
      <c r="AR280" s="102" t="s">
        <v>162</v>
      </c>
      <c r="AT280" s="102" t="s">
        <v>108</v>
      </c>
      <c r="AU280" s="102" t="s">
        <v>5</v>
      </c>
      <c r="AY280" s="1" t="s">
        <v>106</v>
      </c>
      <c r="BE280" s="103">
        <f>IF(N280="základní",J280,0)</f>
        <v>0</v>
      </c>
      <c r="BF280" s="103">
        <f>IF(N280="snížená",J280,0)</f>
        <v>0</v>
      </c>
      <c r="BG280" s="103">
        <f>IF(N280="zákl. přenesená",J280,0)</f>
        <v>0</v>
      </c>
      <c r="BH280" s="103">
        <f>IF(N280="sníž. přenesená",J280,0)</f>
        <v>0</v>
      </c>
      <c r="BI280" s="103">
        <f>IF(N280="nulová",J280,0)</f>
        <v>0</v>
      </c>
      <c r="BJ280" s="1" t="s">
        <v>104</v>
      </c>
      <c r="BK280" s="103">
        <f>ROUND(I280*H280,2)</f>
        <v>0</v>
      </c>
      <c r="BL280" s="1" t="s">
        <v>162</v>
      </c>
      <c r="BM280" s="102" t="s">
        <v>441</v>
      </c>
    </row>
    <row r="281" spans="3:65" s="104" customFormat="1" ht="11.25" x14ac:dyDescent="0.2">
      <c r="D281" s="105" t="s">
        <v>119</v>
      </c>
      <c r="E281" s="106" t="s">
        <v>3</v>
      </c>
      <c r="F281" s="107" t="s">
        <v>637</v>
      </c>
      <c r="H281" s="108">
        <v>6.12</v>
      </c>
      <c r="L281" s="109"/>
      <c r="M281" s="110"/>
      <c r="T281" s="111"/>
      <c r="AT281" s="106" t="s">
        <v>119</v>
      </c>
      <c r="AU281" s="106" t="s">
        <v>5</v>
      </c>
      <c r="AV281" s="104" t="s">
        <v>5</v>
      </c>
      <c r="AW281" s="104" t="s">
        <v>121</v>
      </c>
      <c r="AX281" s="104" t="s">
        <v>104</v>
      </c>
      <c r="AY281" s="106" t="s">
        <v>106</v>
      </c>
    </row>
    <row r="282" spans="3:65" s="10" customFormat="1" ht="16.5" customHeight="1" x14ac:dyDescent="0.2">
      <c r="C282" s="119" t="s">
        <v>401</v>
      </c>
      <c r="D282" s="119" t="s">
        <v>180</v>
      </c>
      <c r="E282" s="120" t="s">
        <v>444</v>
      </c>
      <c r="F282" s="121" t="s">
        <v>445</v>
      </c>
      <c r="G282" s="122" t="s">
        <v>165</v>
      </c>
      <c r="H282" s="123">
        <v>2E-3</v>
      </c>
      <c r="I282" s="21"/>
      <c r="J282" s="124">
        <f>ROUND(I282*H282,2)</f>
        <v>0</v>
      </c>
      <c r="K282" s="125"/>
      <c r="L282" s="126"/>
      <c r="M282" s="127" t="s">
        <v>3</v>
      </c>
      <c r="N282" s="128" t="s">
        <v>54</v>
      </c>
      <c r="P282" s="100">
        <f>O282*H282</f>
        <v>0</v>
      </c>
      <c r="Q282" s="100">
        <v>1</v>
      </c>
      <c r="R282" s="100">
        <f>Q282*H282</f>
        <v>2E-3</v>
      </c>
      <c r="S282" s="100">
        <v>0</v>
      </c>
      <c r="T282" s="101">
        <f>S282*H282</f>
        <v>0</v>
      </c>
      <c r="AR282" s="102" t="s">
        <v>248</v>
      </c>
      <c r="AT282" s="102" t="s">
        <v>180</v>
      </c>
      <c r="AU282" s="102" t="s">
        <v>5</v>
      </c>
      <c r="AY282" s="1" t="s">
        <v>106</v>
      </c>
      <c r="BE282" s="103">
        <f>IF(N282="základní",J282,0)</f>
        <v>0</v>
      </c>
      <c r="BF282" s="103">
        <f>IF(N282="snížená",J282,0)</f>
        <v>0</v>
      </c>
      <c r="BG282" s="103">
        <f>IF(N282="zákl. přenesená",J282,0)</f>
        <v>0</v>
      </c>
      <c r="BH282" s="103">
        <f>IF(N282="sníž. přenesená",J282,0)</f>
        <v>0</v>
      </c>
      <c r="BI282" s="103">
        <f>IF(N282="nulová",J282,0)</f>
        <v>0</v>
      </c>
      <c r="BJ282" s="1" t="s">
        <v>104</v>
      </c>
      <c r="BK282" s="103">
        <f>ROUND(I282*H282,2)</f>
        <v>0</v>
      </c>
      <c r="BL282" s="1" t="s">
        <v>162</v>
      </c>
      <c r="BM282" s="102" t="s">
        <v>446</v>
      </c>
    </row>
    <row r="283" spans="3:65" s="104" customFormat="1" ht="11.25" x14ac:dyDescent="0.2">
      <c r="D283" s="105" t="s">
        <v>119</v>
      </c>
      <c r="E283" s="106" t="s">
        <v>3</v>
      </c>
      <c r="F283" s="107" t="s">
        <v>638</v>
      </c>
      <c r="H283" s="108">
        <v>2E-3</v>
      </c>
      <c r="L283" s="109"/>
      <c r="M283" s="110"/>
      <c r="T283" s="111"/>
      <c r="AT283" s="106" t="s">
        <v>119</v>
      </c>
      <c r="AU283" s="106" t="s">
        <v>5</v>
      </c>
      <c r="AV283" s="104" t="s">
        <v>5</v>
      </c>
      <c r="AW283" s="104" t="s">
        <v>121</v>
      </c>
      <c r="AX283" s="104" t="s">
        <v>104</v>
      </c>
      <c r="AY283" s="106" t="s">
        <v>106</v>
      </c>
    </row>
    <row r="284" spans="3:65" s="10" customFormat="1" ht="21.75" customHeight="1" x14ac:dyDescent="0.2">
      <c r="C284" s="91" t="s">
        <v>406</v>
      </c>
      <c r="D284" s="91" t="s">
        <v>108</v>
      </c>
      <c r="E284" s="92" t="s">
        <v>449</v>
      </c>
      <c r="F284" s="93" t="s">
        <v>450</v>
      </c>
      <c r="G284" s="94" t="s">
        <v>111</v>
      </c>
      <c r="H284" s="95">
        <v>3.06</v>
      </c>
      <c r="I284" s="20"/>
      <c r="J284" s="96">
        <f>ROUND(I284*H284,2)</f>
        <v>0</v>
      </c>
      <c r="K284" s="97"/>
      <c r="L284" s="11"/>
      <c r="M284" s="98" t="s">
        <v>3</v>
      </c>
      <c r="N284" s="99" t="s">
        <v>54</v>
      </c>
      <c r="P284" s="100">
        <f>O284*H284</f>
        <v>0</v>
      </c>
      <c r="Q284" s="100">
        <v>0</v>
      </c>
      <c r="R284" s="100">
        <f>Q284*H284</f>
        <v>0</v>
      </c>
      <c r="S284" s="100">
        <v>0</v>
      </c>
      <c r="T284" s="101">
        <f>S284*H284</f>
        <v>0</v>
      </c>
      <c r="AR284" s="102" t="s">
        <v>162</v>
      </c>
      <c r="AT284" s="102" t="s">
        <v>108</v>
      </c>
      <c r="AU284" s="102" t="s">
        <v>5</v>
      </c>
      <c r="AY284" s="1" t="s">
        <v>106</v>
      </c>
      <c r="BE284" s="103">
        <f>IF(N284="základní",J284,0)</f>
        <v>0</v>
      </c>
      <c r="BF284" s="103">
        <f>IF(N284="snížená",J284,0)</f>
        <v>0</v>
      </c>
      <c r="BG284" s="103">
        <f>IF(N284="zákl. přenesená",J284,0)</f>
        <v>0</v>
      </c>
      <c r="BH284" s="103">
        <f>IF(N284="sníž. přenesená",J284,0)</f>
        <v>0</v>
      </c>
      <c r="BI284" s="103">
        <f>IF(N284="nulová",J284,0)</f>
        <v>0</v>
      </c>
      <c r="BJ284" s="1" t="s">
        <v>104</v>
      </c>
      <c r="BK284" s="103">
        <f>ROUND(I284*H284,2)</f>
        <v>0</v>
      </c>
      <c r="BL284" s="1" t="s">
        <v>162</v>
      </c>
      <c r="BM284" s="102" t="s">
        <v>451</v>
      </c>
    </row>
    <row r="285" spans="3:65" s="104" customFormat="1" ht="11.25" x14ac:dyDescent="0.2">
      <c r="D285" s="105" t="s">
        <v>119</v>
      </c>
      <c r="E285" s="106" t="s">
        <v>3</v>
      </c>
      <c r="F285" s="107" t="s">
        <v>639</v>
      </c>
      <c r="H285" s="108">
        <v>3.06</v>
      </c>
      <c r="L285" s="109"/>
      <c r="M285" s="110"/>
      <c r="T285" s="111"/>
      <c r="AT285" s="106" t="s">
        <v>119</v>
      </c>
      <c r="AU285" s="106" t="s">
        <v>5</v>
      </c>
      <c r="AV285" s="104" t="s">
        <v>5</v>
      </c>
      <c r="AW285" s="104" t="s">
        <v>121</v>
      </c>
      <c r="AX285" s="104" t="s">
        <v>104</v>
      </c>
      <c r="AY285" s="106" t="s">
        <v>106</v>
      </c>
    </row>
    <row r="286" spans="3:65" s="10" customFormat="1" ht="21.75" customHeight="1" x14ac:dyDescent="0.2">
      <c r="C286" s="119" t="s">
        <v>412</v>
      </c>
      <c r="D286" s="119" t="s">
        <v>180</v>
      </c>
      <c r="E286" s="120" t="s">
        <v>453</v>
      </c>
      <c r="F286" s="121" t="s">
        <v>454</v>
      </c>
      <c r="G286" s="122" t="s">
        <v>111</v>
      </c>
      <c r="H286" s="123">
        <v>3.6720000000000002</v>
      </c>
      <c r="I286" s="21"/>
      <c r="J286" s="124">
        <f>ROUND(I286*H286,2)</f>
        <v>0</v>
      </c>
      <c r="K286" s="125"/>
      <c r="L286" s="126"/>
      <c r="M286" s="127" t="s">
        <v>3</v>
      </c>
      <c r="N286" s="128" t="s">
        <v>54</v>
      </c>
      <c r="P286" s="100">
        <f>O286*H286</f>
        <v>0</v>
      </c>
      <c r="Q286" s="100">
        <v>5.9999999999999995E-4</v>
      </c>
      <c r="R286" s="100">
        <f>Q286*H286</f>
        <v>2.2031999999999998E-3</v>
      </c>
      <c r="S286" s="100">
        <v>0</v>
      </c>
      <c r="T286" s="101">
        <f>S286*H286</f>
        <v>0</v>
      </c>
      <c r="AR286" s="102" t="s">
        <v>248</v>
      </c>
      <c r="AT286" s="102" t="s">
        <v>180</v>
      </c>
      <c r="AU286" s="102" t="s">
        <v>5</v>
      </c>
      <c r="AY286" s="1" t="s">
        <v>106</v>
      </c>
      <c r="BE286" s="103">
        <f>IF(N286="základní",J286,0)</f>
        <v>0</v>
      </c>
      <c r="BF286" s="103">
        <f>IF(N286="snížená",J286,0)</f>
        <v>0</v>
      </c>
      <c r="BG286" s="103">
        <f>IF(N286="zákl. přenesená",J286,0)</f>
        <v>0</v>
      </c>
      <c r="BH286" s="103">
        <f>IF(N286="sníž. přenesená",J286,0)</f>
        <v>0</v>
      </c>
      <c r="BI286" s="103">
        <f>IF(N286="nulová",J286,0)</f>
        <v>0</v>
      </c>
      <c r="BJ286" s="1" t="s">
        <v>104</v>
      </c>
      <c r="BK286" s="103">
        <f>ROUND(I286*H286,2)</f>
        <v>0</v>
      </c>
      <c r="BL286" s="1" t="s">
        <v>162</v>
      </c>
      <c r="BM286" s="102" t="s">
        <v>455</v>
      </c>
    </row>
    <row r="287" spans="3:65" s="104" customFormat="1" ht="11.25" x14ac:dyDescent="0.2">
      <c r="D287" s="105" t="s">
        <v>119</v>
      </c>
      <c r="E287" s="106" t="s">
        <v>3</v>
      </c>
      <c r="F287" s="107" t="s">
        <v>640</v>
      </c>
      <c r="H287" s="108">
        <v>3.6720000000000002</v>
      </c>
      <c r="L287" s="109"/>
      <c r="M287" s="110"/>
      <c r="T287" s="111"/>
      <c r="AT287" s="106" t="s">
        <v>119</v>
      </c>
      <c r="AU287" s="106" t="s">
        <v>5</v>
      </c>
      <c r="AV287" s="104" t="s">
        <v>5</v>
      </c>
      <c r="AW287" s="104" t="s">
        <v>121</v>
      </c>
      <c r="AX287" s="104" t="s">
        <v>104</v>
      </c>
      <c r="AY287" s="106" t="s">
        <v>106</v>
      </c>
    </row>
    <row r="288" spans="3:65" s="79" customFormat="1" ht="25.9" customHeight="1" x14ac:dyDescent="0.2">
      <c r="D288" s="80" t="s">
        <v>101</v>
      </c>
      <c r="E288" s="81" t="s">
        <v>457</v>
      </c>
      <c r="F288" s="81" t="s">
        <v>458</v>
      </c>
      <c r="J288" s="82">
        <f>BK288</f>
        <v>0</v>
      </c>
      <c r="L288" s="83"/>
      <c r="M288" s="84"/>
      <c r="P288" s="85">
        <f>P289</f>
        <v>0</v>
      </c>
      <c r="R288" s="85">
        <f>R289</f>
        <v>9.9000000000000008E-3</v>
      </c>
      <c r="T288" s="86">
        <f>T289</f>
        <v>0</v>
      </c>
      <c r="AR288" s="80" t="s">
        <v>104</v>
      </c>
      <c r="AT288" s="87" t="s">
        <v>101</v>
      </c>
      <c r="AU288" s="87" t="s">
        <v>105</v>
      </c>
      <c r="AY288" s="80" t="s">
        <v>106</v>
      </c>
      <c r="BK288" s="88">
        <f>BK289</f>
        <v>0</v>
      </c>
    </row>
    <row r="289" spans="3:65" s="79" customFormat="1" ht="22.9" customHeight="1" x14ac:dyDescent="0.2">
      <c r="D289" s="80" t="s">
        <v>101</v>
      </c>
      <c r="E289" s="89" t="s">
        <v>105</v>
      </c>
      <c r="F289" s="89" t="s">
        <v>459</v>
      </c>
      <c r="J289" s="90">
        <f>BK289</f>
        <v>0</v>
      </c>
      <c r="L289" s="83"/>
      <c r="M289" s="84"/>
      <c r="P289" s="85">
        <f>SUM(P290:P307)</f>
        <v>0</v>
      </c>
      <c r="R289" s="85">
        <f>SUM(R290:R307)</f>
        <v>9.9000000000000008E-3</v>
      </c>
      <c r="T289" s="86">
        <f>SUM(T290:T307)</f>
        <v>0</v>
      </c>
      <c r="AR289" s="80" t="s">
        <v>104</v>
      </c>
      <c r="AT289" s="87" t="s">
        <v>101</v>
      </c>
      <c r="AU289" s="87" t="s">
        <v>104</v>
      </c>
      <c r="AY289" s="80" t="s">
        <v>106</v>
      </c>
      <c r="BK289" s="88">
        <f>SUM(BK290:BK307)</f>
        <v>0</v>
      </c>
    </row>
    <row r="290" spans="3:65" s="10" customFormat="1" ht="16.5" customHeight="1" x14ac:dyDescent="0.2">
      <c r="C290" s="91" t="s">
        <v>419</v>
      </c>
      <c r="D290" s="91" t="s">
        <v>108</v>
      </c>
      <c r="E290" s="92" t="s">
        <v>461</v>
      </c>
      <c r="F290" s="93" t="s">
        <v>462</v>
      </c>
      <c r="G290" s="94" t="s">
        <v>463</v>
      </c>
      <c r="H290" s="95">
        <v>1</v>
      </c>
      <c r="I290" s="20"/>
      <c r="J290" s="96">
        <f t="shared" ref="J290:J299" si="0">ROUND(I290*H290,2)</f>
        <v>0</v>
      </c>
      <c r="K290" s="97"/>
      <c r="L290" s="11"/>
      <c r="M290" s="98" t="s">
        <v>3</v>
      </c>
      <c r="N290" s="99" t="s">
        <v>54</v>
      </c>
      <c r="P290" s="100">
        <f t="shared" ref="P290:P299" si="1">O290*H290</f>
        <v>0</v>
      </c>
      <c r="Q290" s="100">
        <v>0</v>
      </c>
      <c r="R290" s="100">
        <f t="shared" ref="R290:R299" si="2">Q290*H290</f>
        <v>0</v>
      </c>
      <c r="S290" s="100">
        <v>0</v>
      </c>
      <c r="T290" s="101">
        <f t="shared" ref="T290:T299" si="3">S290*H290</f>
        <v>0</v>
      </c>
      <c r="AR290" s="102" t="s">
        <v>464</v>
      </c>
      <c r="AT290" s="102" t="s">
        <v>108</v>
      </c>
      <c r="AU290" s="102" t="s">
        <v>5</v>
      </c>
      <c r="AY290" s="1" t="s">
        <v>106</v>
      </c>
      <c r="BE290" s="103">
        <f t="shared" ref="BE290:BE299" si="4">IF(N290="základní",J290,0)</f>
        <v>0</v>
      </c>
      <c r="BF290" s="103">
        <f t="shared" ref="BF290:BF299" si="5">IF(N290="snížená",J290,0)</f>
        <v>0</v>
      </c>
      <c r="BG290" s="103">
        <f t="shared" ref="BG290:BG299" si="6">IF(N290="zákl. přenesená",J290,0)</f>
        <v>0</v>
      </c>
      <c r="BH290" s="103">
        <f t="shared" ref="BH290:BH299" si="7">IF(N290="sníž. přenesená",J290,0)</f>
        <v>0</v>
      </c>
      <c r="BI290" s="103">
        <f t="shared" ref="BI290:BI299" si="8">IF(N290="nulová",J290,0)</f>
        <v>0</v>
      </c>
      <c r="BJ290" s="1" t="s">
        <v>104</v>
      </c>
      <c r="BK290" s="103">
        <f t="shared" ref="BK290:BK299" si="9">ROUND(I290*H290,2)</f>
        <v>0</v>
      </c>
      <c r="BL290" s="1" t="s">
        <v>464</v>
      </c>
      <c r="BM290" s="102" t="s">
        <v>465</v>
      </c>
    </row>
    <row r="291" spans="3:65" s="10" customFormat="1" ht="16.5" customHeight="1" x14ac:dyDescent="0.2">
      <c r="C291" s="91" t="s">
        <v>428</v>
      </c>
      <c r="D291" s="91" t="s">
        <v>108</v>
      </c>
      <c r="E291" s="92" t="s">
        <v>467</v>
      </c>
      <c r="F291" s="93" t="s">
        <v>468</v>
      </c>
      <c r="G291" s="94" t="s">
        <v>463</v>
      </c>
      <c r="H291" s="95">
        <v>1</v>
      </c>
      <c r="I291" s="20"/>
      <c r="J291" s="96">
        <f t="shared" si="0"/>
        <v>0</v>
      </c>
      <c r="K291" s="97"/>
      <c r="L291" s="11"/>
      <c r="M291" s="98" t="s">
        <v>3</v>
      </c>
      <c r="N291" s="99" t="s">
        <v>54</v>
      </c>
      <c r="P291" s="100">
        <f t="shared" si="1"/>
        <v>0</v>
      </c>
      <c r="Q291" s="100">
        <v>0</v>
      </c>
      <c r="R291" s="100">
        <f t="shared" si="2"/>
        <v>0</v>
      </c>
      <c r="S291" s="100">
        <v>0</v>
      </c>
      <c r="T291" s="101">
        <f t="shared" si="3"/>
        <v>0</v>
      </c>
      <c r="AR291" s="102" t="s">
        <v>112</v>
      </c>
      <c r="AT291" s="102" t="s">
        <v>108</v>
      </c>
      <c r="AU291" s="102" t="s">
        <v>5</v>
      </c>
      <c r="AY291" s="1" t="s">
        <v>106</v>
      </c>
      <c r="BE291" s="103">
        <f t="shared" si="4"/>
        <v>0</v>
      </c>
      <c r="BF291" s="103">
        <f t="shared" si="5"/>
        <v>0</v>
      </c>
      <c r="BG291" s="103">
        <f t="shared" si="6"/>
        <v>0</v>
      </c>
      <c r="BH291" s="103">
        <f t="shared" si="7"/>
        <v>0</v>
      </c>
      <c r="BI291" s="103">
        <f t="shared" si="8"/>
        <v>0</v>
      </c>
      <c r="BJ291" s="1" t="s">
        <v>104</v>
      </c>
      <c r="BK291" s="103">
        <f t="shared" si="9"/>
        <v>0</v>
      </c>
      <c r="BL291" s="1" t="s">
        <v>112</v>
      </c>
      <c r="BM291" s="102" t="s">
        <v>469</v>
      </c>
    </row>
    <row r="292" spans="3:65" s="10" customFormat="1" ht="16.5" customHeight="1" x14ac:dyDescent="0.2">
      <c r="C292" s="91" t="s">
        <v>433</v>
      </c>
      <c r="D292" s="91" t="s">
        <v>108</v>
      </c>
      <c r="E292" s="92" t="s">
        <v>471</v>
      </c>
      <c r="F292" s="93" t="s">
        <v>472</v>
      </c>
      <c r="G292" s="94" t="s">
        <v>463</v>
      </c>
      <c r="H292" s="95">
        <v>1</v>
      </c>
      <c r="I292" s="20"/>
      <c r="J292" s="96">
        <f t="shared" si="0"/>
        <v>0</v>
      </c>
      <c r="K292" s="97"/>
      <c r="L292" s="11"/>
      <c r="M292" s="98" t="s">
        <v>3</v>
      </c>
      <c r="N292" s="99" t="s">
        <v>54</v>
      </c>
      <c r="P292" s="100">
        <f t="shared" si="1"/>
        <v>0</v>
      </c>
      <c r="Q292" s="100">
        <v>0</v>
      </c>
      <c r="R292" s="100">
        <f t="shared" si="2"/>
        <v>0</v>
      </c>
      <c r="S292" s="100">
        <v>0</v>
      </c>
      <c r="T292" s="101">
        <f t="shared" si="3"/>
        <v>0</v>
      </c>
      <c r="AR292" s="102" t="s">
        <v>464</v>
      </c>
      <c r="AT292" s="102" t="s">
        <v>108</v>
      </c>
      <c r="AU292" s="102" t="s">
        <v>5</v>
      </c>
      <c r="AY292" s="1" t="s">
        <v>106</v>
      </c>
      <c r="BE292" s="103">
        <f t="shared" si="4"/>
        <v>0</v>
      </c>
      <c r="BF292" s="103">
        <f t="shared" si="5"/>
        <v>0</v>
      </c>
      <c r="BG292" s="103">
        <f t="shared" si="6"/>
        <v>0</v>
      </c>
      <c r="BH292" s="103">
        <f t="shared" si="7"/>
        <v>0</v>
      </c>
      <c r="BI292" s="103">
        <f t="shared" si="8"/>
        <v>0</v>
      </c>
      <c r="BJ292" s="1" t="s">
        <v>104</v>
      </c>
      <c r="BK292" s="103">
        <f t="shared" si="9"/>
        <v>0</v>
      </c>
      <c r="BL292" s="1" t="s">
        <v>464</v>
      </c>
      <c r="BM292" s="102" t="s">
        <v>473</v>
      </c>
    </row>
    <row r="293" spans="3:65" s="10" customFormat="1" ht="16.5" customHeight="1" x14ac:dyDescent="0.2">
      <c r="C293" s="91" t="s">
        <v>438</v>
      </c>
      <c r="D293" s="91" t="s">
        <v>108</v>
      </c>
      <c r="E293" s="92" t="s">
        <v>475</v>
      </c>
      <c r="F293" s="93" t="s">
        <v>476</v>
      </c>
      <c r="G293" s="94" t="s">
        <v>463</v>
      </c>
      <c r="H293" s="95">
        <v>1</v>
      </c>
      <c r="I293" s="20"/>
      <c r="J293" s="96">
        <f t="shared" si="0"/>
        <v>0</v>
      </c>
      <c r="K293" s="97"/>
      <c r="L293" s="11"/>
      <c r="M293" s="98" t="s">
        <v>3</v>
      </c>
      <c r="N293" s="99" t="s">
        <v>54</v>
      </c>
      <c r="P293" s="100">
        <f t="shared" si="1"/>
        <v>0</v>
      </c>
      <c r="Q293" s="100">
        <v>0</v>
      </c>
      <c r="R293" s="100">
        <f t="shared" si="2"/>
        <v>0</v>
      </c>
      <c r="S293" s="100">
        <v>0</v>
      </c>
      <c r="T293" s="101">
        <f t="shared" si="3"/>
        <v>0</v>
      </c>
      <c r="AR293" s="102" t="s">
        <v>112</v>
      </c>
      <c r="AT293" s="102" t="s">
        <v>108</v>
      </c>
      <c r="AU293" s="102" t="s">
        <v>5</v>
      </c>
      <c r="AY293" s="1" t="s">
        <v>106</v>
      </c>
      <c r="BE293" s="103">
        <f t="shared" si="4"/>
        <v>0</v>
      </c>
      <c r="BF293" s="103">
        <f t="shared" si="5"/>
        <v>0</v>
      </c>
      <c r="BG293" s="103">
        <f t="shared" si="6"/>
        <v>0</v>
      </c>
      <c r="BH293" s="103">
        <f t="shared" si="7"/>
        <v>0</v>
      </c>
      <c r="BI293" s="103">
        <f t="shared" si="8"/>
        <v>0</v>
      </c>
      <c r="BJ293" s="1" t="s">
        <v>104</v>
      </c>
      <c r="BK293" s="103">
        <f t="shared" si="9"/>
        <v>0</v>
      </c>
      <c r="BL293" s="1" t="s">
        <v>112</v>
      </c>
      <c r="BM293" s="102" t="s">
        <v>477</v>
      </c>
    </row>
    <row r="294" spans="3:65" s="10" customFormat="1" ht="16.5" customHeight="1" x14ac:dyDescent="0.2">
      <c r="C294" s="91" t="s">
        <v>443</v>
      </c>
      <c r="D294" s="91" t="s">
        <v>108</v>
      </c>
      <c r="E294" s="92" t="s">
        <v>479</v>
      </c>
      <c r="F294" s="93" t="s">
        <v>480</v>
      </c>
      <c r="G294" s="94" t="s">
        <v>463</v>
      </c>
      <c r="H294" s="95">
        <v>1</v>
      </c>
      <c r="I294" s="20"/>
      <c r="J294" s="96">
        <f t="shared" si="0"/>
        <v>0</v>
      </c>
      <c r="K294" s="97"/>
      <c r="L294" s="11"/>
      <c r="M294" s="98" t="s">
        <v>3</v>
      </c>
      <c r="N294" s="99" t="s">
        <v>54</v>
      </c>
      <c r="P294" s="100">
        <f t="shared" si="1"/>
        <v>0</v>
      </c>
      <c r="Q294" s="100">
        <v>0</v>
      </c>
      <c r="R294" s="100">
        <f t="shared" si="2"/>
        <v>0</v>
      </c>
      <c r="S294" s="100">
        <v>0</v>
      </c>
      <c r="T294" s="101">
        <f t="shared" si="3"/>
        <v>0</v>
      </c>
      <c r="AR294" s="102" t="s">
        <v>464</v>
      </c>
      <c r="AT294" s="102" t="s">
        <v>108</v>
      </c>
      <c r="AU294" s="102" t="s">
        <v>5</v>
      </c>
      <c r="AY294" s="1" t="s">
        <v>106</v>
      </c>
      <c r="BE294" s="103">
        <f t="shared" si="4"/>
        <v>0</v>
      </c>
      <c r="BF294" s="103">
        <f t="shared" si="5"/>
        <v>0</v>
      </c>
      <c r="BG294" s="103">
        <f t="shared" si="6"/>
        <v>0</v>
      </c>
      <c r="BH294" s="103">
        <f t="shared" si="7"/>
        <v>0</v>
      </c>
      <c r="BI294" s="103">
        <f t="shared" si="8"/>
        <v>0</v>
      </c>
      <c r="BJ294" s="1" t="s">
        <v>104</v>
      </c>
      <c r="BK294" s="103">
        <f t="shared" si="9"/>
        <v>0</v>
      </c>
      <c r="BL294" s="1" t="s">
        <v>464</v>
      </c>
      <c r="BM294" s="102" t="s">
        <v>481</v>
      </c>
    </row>
    <row r="295" spans="3:65" s="10" customFormat="1" ht="16.5" customHeight="1" x14ac:dyDescent="0.2">
      <c r="C295" s="91" t="s">
        <v>448</v>
      </c>
      <c r="D295" s="91" t="s">
        <v>108</v>
      </c>
      <c r="E295" s="92" t="s">
        <v>483</v>
      </c>
      <c r="F295" s="93" t="s">
        <v>484</v>
      </c>
      <c r="G295" s="94" t="s">
        <v>463</v>
      </c>
      <c r="H295" s="95">
        <v>1</v>
      </c>
      <c r="I295" s="20"/>
      <c r="J295" s="96">
        <f t="shared" si="0"/>
        <v>0</v>
      </c>
      <c r="K295" s="97"/>
      <c r="L295" s="11"/>
      <c r="M295" s="98" t="s">
        <v>3</v>
      </c>
      <c r="N295" s="99" t="s">
        <v>54</v>
      </c>
      <c r="P295" s="100">
        <f t="shared" si="1"/>
        <v>0</v>
      </c>
      <c r="Q295" s="100">
        <v>0</v>
      </c>
      <c r="R295" s="100">
        <f t="shared" si="2"/>
        <v>0</v>
      </c>
      <c r="S295" s="100">
        <v>0</v>
      </c>
      <c r="T295" s="101">
        <f t="shared" si="3"/>
        <v>0</v>
      </c>
      <c r="AR295" s="102" t="s">
        <v>112</v>
      </c>
      <c r="AT295" s="102" t="s">
        <v>108</v>
      </c>
      <c r="AU295" s="102" t="s">
        <v>5</v>
      </c>
      <c r="AY295" s="1" t="s">
        <v>106</v>
      </c>
      <c r="BE295" s="103">
        <f t="shared" si="4"/>
        <v>0</v>
      </c>
      <c r="BF295" s="103">
        <f t="shared" si="5"/>
        <v>0</v>
      </c>
      <c r="BG295" s="103">
        <f t="shared" si="6"/>
        <v>0</v>
      </c>
      <c r="BH295" s="103">
        <f t="shared" si="7"/>
        <v>0</v>
      </c>
      <c r="BI295" s="103">
        <f t="shared" si="8"/>
        <v>0</v>
      </c>
      <c r="BJ295" s="1" t="s">
        <v>104</v>
      </c>
      <c r="BK295" s="103">
        <f t="shared" si="9"/>
        <v>0</v>
      </c>
      <c r="BL295" s="1" t="s">
        <v>112</v>
      </c>
      <c r="BM295" s="102" t="s">
        <v>485</v>
      </c>
    </row>
    <row r="296" spans="3:65" s="10" customFormat="1" ht="16.5" customHeight="1" x14ac:dyDescent="0.2">
      <c r="C296" s="91" t="s">
        <v>452</v>
      </c>
      <c r="D296" s="91" t="s">
        <v>108</v>
      </c>
      <c r="E296" s="92" t="s">
        <v>487</v>
      </c>
      <c r="F296" s="93" t="s">
        <v>488</v>
      </c>
      <c r="G296" s="94" t="s">
        <v>463</v>
      </c>
      <c r="H296" s="95">
        <v>1</v>
      </c>
      <c r="I296" s="20"/>
      <c r="J296" s="96">
        <f t="shared" si="0"/>
        <v>0</v>
      </c>
      <c r="K296" s="97"/>
      <c r="L296" s="11"/>
      <c r="M296" s="98" t="s">
        <v>3</v>
      </c>
      <c r="N296" s="99" t="s">
        <v>54</v>
      </c>
      <c r="P296" s="100">
        <f t="shared" si="1"/>
        <v>0</v>
      </c>
      <c r="Q296" s="100">
        <v>0</v>
      </c>
      <c r="R296" s="100">
        <f t="shared" si="2"/>
        <v>0</v>
      </c>
      <c r="S296" s="100">
        <v>0</v>
      </c>
      <c r="T296" s="101">
        <f t="shared" si="3"/>
        <v>0</v>
      </c>
      <c r="AR296" s="102" t="s">
        <v>112</v>
      </c>
      <c r="AT296" s="102" t="s">
        <v>108</v>
      </c>
      <c r="AU296" s="102" t="s">
        <v>5</v>
      </c>
      <c r="AY296" s="1" t="s">
        <v>106</v>
      </c>
      <c r="BE296" s="103">
        <f t="shared" si="4"/>
        <v>0</v>
      </c>
      <c r="BF296" s="103">
        <f t="shared" si="5"/>
        <v>0</v>
      </c>
      <c r="BG296" s="103">
        <f t="shared" si="6"/>
        <v>0</v>
      </c>
      <c r="BH296" s="103">
        <f t="shared" si="7"/>
        <v>0</v>
      </c>
      <c r="BI296" s="103">
        <f t="shared" si="8"/>
        <v>0</v>
      </c>
      <c r="BJ296" s="1" t="s">
        <v>104</v>
      </c>
      <c r="BK296" s="103">
        <f t="shared" si="9"/>
        <v>0</v>
      </c>
      <c r="BL296" s="1" t="s">
        <v>112</v>
      </c>
      <c r="BM296" s="102" t="s">
        <v>489</v>
      </c>
    </row>
    <row r="297" spans="3:65" s="10" customFormat="1" ht="16.5" customHeight="1" x14ac:dyDescent="0.2">
      <c r="C297" s="91" t="s">
        <v>460</v>
      </c>
      <c r="D297" s="91" t="s">
        <v>108</v>
      </c>
      <c r="E297" s="92" t="s">
        <v>490</v>
      </c>
      <c r="F297" s="93" t="s">
        <v>491</v>
      </c>
      <c r="G297" s="94" t="s">
        <v>463</v>
      </c>
      <c r="H297" s="95">
        <v>1</v>
      </c>
      <c r="I297" s="20"/>
      <c r="J297" s="96">
        <f t="shared" si="0"/>
        <v>0</v>
      </c>
      <c r="K297" s="97"/>
      <c r="L297" s="11"/>
      <c r="M297" s="98" t="s">
        <v>3</v>
      </c>
      <c r="N297" s="99" t="s">
        <v>54</v>
      </c>
      <c r="P297" s="100">
        <f t="shared" si="1"/>
        <v>0</v>
      </c>
      <c r="Q297" s="100">
        <v>0</v>
      </c>
      <c r="R297" s="100">
        <f t="shared" si="2"/>
        <v>0</v>
      </c>
      <c r="S297" s="100">
        <v>0</v>
      </c>
      <c r="T297" s="101">
        <f t="shared" si="3"/>
        <v>0</v>
      </c>
      <c r="AR297" s="102" t="s">
        <v>112</v>
      </c>
      <c r="AT297" s="102" t="s">
        <v>108</v>
      </c>
      <c r="AU297" s="102" t="s">
        <v>5</v>
      </c>
      <c r="AY297" s="1" t="s">
        <v>106</v>
      </c>
      <c r="BE297" s="103">
        <f t="shared" si="4"/>
        <v>0</v>
      </c>
      <c r="BF297" s="103">
        <f t="shared" si="5"/>
        <v>0</v>
      </c>
      <c r="BG297" s="103">
        <f t="shared" si="6"/>
        <v>0</v>
      </c>
      <c r="BH297" s="103">
        <f t="shared" si="7"/>
        <v>0</v>
      </c>
      <c r="BI297" s="103">
        <f t="shared" si="8"/>
        <v>0</v>
      </c>
      <c r="BJ297" s="1" t="s">
        <v>104</v>
      </c>
      <c r="BK297" s="103">
        <f t="shared" si="9"/>
        <v>0</v>
      </c>
      <c r="BL297" s="1" t="s">
        <v>112</v>
      </c>
      <c r="BM297" s="102" t="s">
        <v>492</v>
      </c>
    </row>
    <row r="298" spans="3:65" s="10" customFormat="1" ht="16.5" customHeight="1" x14ac:dyDescent="0.2">
      <c r="C298" s="91" t="s">
        <v>466</v>
      </c>
      <c r="D298" s="91" t="s">
        <v>108</v>
      </c>
      <c r="E298" s="92" t="s">
        <v>493</v>
      </c>
      <c r="F298" s="93" t="s">
        <v>494</v>
      </c>
      <c r="G298" s="94" t="s">
        <v>463</v>
      </c>
      <c r="H298" s="95">
        <v>1</v>
      </c>
      <c r="I298" s="20"/>
      <c r="J298" s="96">
        <f t="shared" si="0"/>
        <v>0</v>
      </c>
      <c r="K298" s="97"/>
      <c r="L298" s="11"/>
      <c r="M298" s="98" t="s">
        <v>3</v>
      </c>
      <c r="N298" s="99" t="s">
        <v>54</v>
      </c>
      <c r="P298" s="100">
        <f t="shared" si="1"/>
        <v>0</v>
      </c>
      <c r="Q298" s="100">
        <v>0</v>
      </c>
      <c r="R298" s="100">
        <f t="shared" si="2"/>
        <v>0</v>
      </c>
      <c r="S298" s="100">
        <v>0</v>
      </c>
      <c r="T298" s="101">
        <f t="shared" si="3"/>
        <v>0</v>
      </c>
      <c r="AR298" s="102" t="s">
        <v>112</v>
      </c>
      <c r="AT298" s="102" t="s">
        <v>108</v>
      </c>
      <c r="AU298" s="102" t="s">
        <v>5</v>
      </c>
      <c r="AY298" s="1" t="s">
        <v>106</v>
      </c>
      <c r="BE298" s="103">
        <f t="shared" si="4"/>
        <v>0</v>
      </c>
      <c r="BF298" s="103">
        <f t="shared" si="5"/>
        <v>0</v>
      </c>
      <c r="BG298" s="103">
        <f t="shared" si="6"/>
        <v>0</v>
      </c>
      <c r="BH298" s="103">
        <f t="shared" si="7"/>
        <v>0</v>
      </c>
      <c r="BI298" s="103">
        <f t="shared" si="8"/>
        <v>0</v>
      </c>
      <c r="BJ298" s="1" t="s">
        <v>104</v>
      </c>
      <c r="BK298" s="103">
        <f t="shared" si="9"/>
        <v>0</v>
      </c>
      <c r="BL298" s="1" t="s">
        <v>112</v>
      </c>
      <c r="BM298" s="102" t="s">
        <v>495</v>
      </c>
    </row>
    <row r="299" spans="3:65" s="10" customFormat="1" ht="16.5" customHeight="1" x14ac:dyDescent="0.2">
      <c r="C299" s="91" t="s">
        <v>470</v>
      </c>
      <c r="D299" s="91" t="s">
        <v>108</v>
      </c>
      <c r="E299" s="92" t="s">
        <v>496</v>
      </c>
      <c r="F299" s="93" t="s">
        <v>497</v>
      </c>
      <c r="G299" s="94" t="s">
        <v>463</v>
      </c>
      <c r="H299" s="95">
        <v>1</v>
      </c>
      <c r="I299" s="20"/>
      <c r="J299" s="96">
        <f t="shared" si="0"/>
        <v>0</v>
      </c>
      <c r="K299" s="97"/>
      <c r="L299" s="11"/>
      <c r="M299" s="98" t="s">
        <v>3</v>
      </c>
      <c r="N299" s="99" t="s">
        <v>54</v>
      </c>
      <c r="P299" s="100">
        <f t="shared" si="1"/>
        <v>0</v>
      </c>
      <c r="Q299" s="100">
        <v>0</v>
      </c>
      <c r="R299" s="100">
        <f t="shared" si="2"/>
        <v>0</v>
      </c>
      <c r="S299" s="100">
        <v>0</v>
      </c>
      <c r="T299" s="101">
        <f t="shared" si="3"/>
        <v>0</v>
      </c>
      <c r="AR299" s="102" t="s">
        <v>112</v>
      </c>
      <c r="AT299" s="102" t="s">
        <v>108</v>
      </c>
      <c r="AU299" s="102" t="s">
        <v>5</v>
      </c>
      <c r="AY299" s="1" t="s">
        <v>106</v>
      </c>
      <c r="BE299" s="103">
        <f t="shared" si="4"/>
        <v>0</v>
      </c>
      <c r="BF299" s="103">
        <f t="shared" si="5"/>
        <v>0</v>
      </c>
      <c r="BG299" s="103">
        <f t="shared" si="6"/>
        <v>0</v>
      </c>
      <c r="BH299" s="103">
        <f t="shared" si="7"/>
        <v>0</v>
      </c>
      <c r="BI299" s="103">
        <f t="shared" si="8"/>
        <v>0</v>
      </c>
      <c r="BJ299" s="1" t="s">
        <v>104</v>
      </c>
      <c r="BK299" s="103">
        <f t="shared" si="9"/>
        <v>0</v>
      </c>
      <c r="BL299" s="1" t="s">
        <v>112</v>
      </c>
      <c r="BM299" s="102" t="s">
        <v>498</v>
      </c>
    </row>
    <row r="300" spans="3:65" s="10" customFormat="1" ht="19.5" x14ac:dyDescent="0.2">
      <c r="D300" s="105" t="s">
        <v>160</v>
      </c>
      <c r="F300" s="129" t="s">
        <v>499</v>
      </c>
      <c r="L300" s="11"/>
      <c r="M300" s="130"/>
      <c r="T300" s="131"/>
      <c r="AT300" s="1" t="s">
        <v>160</v>
      </c>
      <c r="AU300" s="1" t="s">
        <v>5</v>
      </c>
    </row>
    <row r="301" spans="3:65" s="10" customFormat="1" ht="16.5" customHeight="1" x14ac:dyDescent="0.2">
      <c r="C301" s="91" t="s">
        <v>474</v>
      </c>
      <c r="D301" s="91" t="s">
        <v>108</v>
      </c>
      <c r="E301" s="92" t="s">
        <v>500</v>
      </c>
      <c r="F301" s="93" t="s">
        <v>501</v>
      </c>
      <c r="G301" s="94" t="s">
        <v>463</v>
      </c>
      <c r="H301" s="95">
        <v>1</v>
      </c>
      <c r="I301" s="20"/>
      <c r="J301" s="96">
        <f>ROUND(I301*H301,2)</f>
        <v>0</v>
      </c>
      <c r="K301" s="97"/>
      <c r="L301" s="11"/>
      <c r="M301" s="98" t="s">
        <v>3</v>
      </c>
      <c r="N301" s="99" t="s">
        <v>54</v>
      </c>
      <c r="P301" s="100">
        <f>O301*H301</f>
        <v>0</v>
      </c>
      <c r="Q301" s="100">
        <v>0</v>
      </c>
      <c r="R301" s="100">
        <f>Q301*H301</f>
        <v>0</v>
      </c>
      <c r="S301" s="100">
        <v>0</v>
      </c>
      <c r="T301" s="101">
        <f>S301*H301</f>
        <v>0</v>
      </c>
      <c r="AR301" s="102" t="s">
        <v>464</v>
      </c>
      <c r="AT301" s="102" t="s">
        <v>108</v>
      </c>
      <c r="AU301" s="102" t="s">
        <v>5</v>
      </c>
      <c r="AY301" s="1" t="s">
        <v>106</v>
      </c>
      <c r="BE301" s="103">
        <f>IF(N301="základní",J301,0)</f>
        <v>0</v>
      </c>
      <c r="BF301" s="103">
        <f>IF(N301="snížená",J301,0)</f>
        <v>0</v>
      </c>
      <c r="BG301" s="103">
        <f>IF(N301="zákl. přenesená",J301,0)</f>
        <v>0</v>
      </c>
      <c r="BH301" s="103">
        <f>IF(N301="sníž. přenesená",J301,0)</f>
        <v>0</v>
      </c>
      <c r="BI301" s="103">
        <f>IF(N301="nulová",J301,0)</f>
        <v>0</v>
      </c>
      <c r="BJ301" s="1" t="s">
        <v>104</v>
      </c>
      <c r="BK301" s="103">
        <f>ROUND(I301*H301,2)</f>
        <v>0</v>
      </c>
      <c r="BL301" s="1" t="s">
        <v>464</v>
      </c>
      <c r="BM301" s="102" t="s">
        <v>502</v>
      </c>
    </row>
    <row r="302" spans="3:65" s="10" customFormat="1" ht="16.5" customHeight="1" x14ac:dyDescent="0.2">
      <c r="C302" s="91" t="s">
        <v>478</v>
      </c>
      <c r="D302" s="91" t="s">
        <v>108</v>
      </c>
      <c r="E302" s="92" t="s">
        <v>503</v>
      </c>
      <c r="F302" s="93" t="s">
        <v>504</v>
      </c>
      <c r="G302" s="94" t="s">
        <v>463</v>
      </c>
      <c r="H302" s="95">
        <v>1</v>
      </c>
      <c r="I302" s="20"/>
      <c r="J302" s="96">
        <f>ROUND(I302*H302,2)</f>
        <v>0</v>
      </c>
      <c r="K302" s="97"/>
      <c r="L302" s="11"/>
      <c r="M302" s="98" t="s">
        <v>3</v>
      </c>
      <c r="N302" s="99" t="s">
        <v>54</v>
      </c>
      <c r="P302" s="100">
        <f>O302*H302</f>
        <v>0</v>
      </c>
      <c r="Q302" s="100">
        <v>0</v>
      </c>
      <c r="R302" s="100">
        <f>Q302*H302</f>
        <v>0</v>
      </c>
      <c r="S302" s="100">
        <v>0</v>
      </c>
      <c r="T302" s="101">
        <f>S302*H302</f>
        <v>0</v>
      </c>
      <c r="AR302" s="102" t="s">
        <v>464</v>
      </c>
      <c r="AT302" s="102" t="s">
        <v>108</v>
      </c>
      <c r="AU302" s="102" t="s">
        <v>5</v>
      </c>
      <c r="AY302" s="1" t="s">
        <v>106</v>
      </c>
      <c r="BE302" s="103">
        <f>IF(N302="základní",J302,0)</f>
        <v>0</v>
      </c>
      <c r="BF302" s="103">
        <f>IF(N302="snížená",J302,0)</f>
        <v>0</v>
      </c>
      <c r="BG302" s="103">
        <f>IF(N302="zákl. přenesená",J302,0)</f>
        <v>0</v>
      </c>
      <c r="BH302" s="103">
        <f>IF(N302="sníž. přenesená",J302,0)</f>
        <v>0</v>
      </c>
      <c r="BI302" s="103">
        <f>IF(N302="nulová",J302,0)</f>
        <v>0</v>
      </c>
      <c r="BJ302" s="1" t="s">
        <v>104</v>
      </c>
      <c r="BK302" s="103">
        <f>ROUND(I302*H302,2)</f>
        <v>0</v>
      </c>
      <c r="BL302" s="1" t="s">
        <v>464</v>
      </c>
      <c r="BM302" s="102" t="s">
        <v>505</v>
      </c>
    </row>
    <row r="303" spans="3:65" s="10" customFormat="1" ht="19.5" x14ac:dyDescent="0.2">
      <c r="D303" s="105" t="s">
        <v>160</v>
      </c>
      <c r="F303" s="129" t="s">
        <v>506</v>
      </c>
      <c r="L303" s="11"/>
      <c r="M303" s="130"/>
      <c r="T303" s="131"/>
      <c r="AT303" s="1" t="s">
        <v>160</v>
      </c>
      <c r="AU303" s="1" t="s">
        <v>5</v>
      </c>
    </row>
    <row r="304" spans="3:65" s="10" customFormat="1" ht="16.5" customHeight="1" x14ac:dyDescent="0.2">
      <c r="C304" s="91" t="s">
        <v>482</v>
      </c>
      <c r="D304" s="91" t="s">
        <v>108</v>
      </c>
      <c r="E304" s="92" t="s">
        <v>507</v>
      </c>
      <c r="F304" s="93" t="s">
        <v>508</v>
      </c>
      <c r="G304" s="94" t="s">
        <v>463</v>
      </c>
      <c r="H304" s="95">
        <v>1</v>
      </c>
      <c r="I304" s="20"/>
      <c r="J304" s="96">
        <f>ROUND(I304*H304,2)</f>
        <v>0</v>
      </c>
      <c r="K304" s="97"/>
      <c r="L304" s="11"/>
      <c r="M304" s="98" t="s">
        <v>3</v>
      </c>
      <c r="N304" s="99" t="s">
        <v>54</v>
      </c>
      <c r="P304" s="100">
        <f>O304*H304</f>
        <v>0</v>
      </c>
      <c r="Q304" s="100">
        <v>0</v>
      </c>
      <c r="R304" s="100">
        <f>Q304*H304</f>
        <v>0</v>
      </c>
      <c r="S304" s="100">
        <v>0</v>
      </c>
      <c r="T304" s="101">
        <f>S304*H304</f>
        <v>0</v>
      </c>
      <c r="AR304" s="102" t="s">
        <v>464</v>
      </c>
      <c r="AT304" s="102" t="s">
        <v>108</v>
      </c>
      <c r="AU304" s="102" t="s">
        <v>5</v>
      </c>
      <c r="AY304" s="1" t="s">
        <v>106</v>
      </c>
      <c r="BE304" s="103">
        <f>IF(N304="základní",J304,0)</f>
        <v>0</v>
      </c>
      <c r="BF304" s="103">
        <f>IF(N304="snížená",J304,0)</f>
        <v>0</v>
      </c>
      <c r="BG304" s="103">
        <f>IF(N304="zákl. přenesená",J304,0)</f>
        <v>0</v>
      </c>
      <c r="BH304" s="103">
        <f>IF(N304="sníž. přenesená",J304,0)</f>
        <v>0</v>
      </c>
      <c r="BI304" s="103">
        <f>IF(N304="nulová",J304,0)</f>
        <v>0</v>
      </c>
      <c r="BJ304" s="1" t="s">
        <v>104</v>
      </c>
      <c r="BK304" s="103">
        <f>ROUND(I304*H304,2)</f>
        <v>0</v>
      </c>
      <c r="BL304" s="1" t="s">
        <v>464</v>
      </c>
      <c r="BM304" s="102" t="s">
        <v>509</v>
      </c>
    </row>
    <row r="305" spans="3:65" s="10" customFormat="1" ht="19.5" x14ac:dyDescent="0.2">
      <c r="D305" s="105" t="s">
        <v>160</v>
      </c>
      <c r="F305" s="129" t="s">
        <v>641</v>
      </c>
      <c r="L305" s="11"/>
      <c r="M305" s="130"/>
      <c r="T305" s="131"/>
      <c r="AT305" s="1" t="s">
        <v>160</v>
      </c>
      <c r="AU305" s="1" t="s">
        <v>5</v>
      </c>
    </row>
    <row r="306" spans="3:65" s="10" customFormat="1" ht="21.75" customHeight="1" x14ac:dyDescent="0.2">
      <c r="C306" s="91" t="s">
        <v>486</v>
      </c>
      <c r="D306" s="91" t="s">
        <v>108</v>
      </c>
      <c r="E306" s="92" t="s">
        <v>511</v>
      </c>
      <c r="F306" s="93" t="s">
        <v>512</v>
      </c>
      <c r="G306" s="94" t="s">
        <v>463</v>
      </c>
      <c r="H306" s="95">
        <v>1</v>
      </c>
      <c r="I306" s="20"/>
      <c r="J306" s="96">
        <f>ROUND(I306*H306,2)</f>
        <v>0</v>
      </c>
      <c r="K306" s="97"/>
      <c r="L306" s="11"/>
      <c r="M306" s="98" t="s">
        <v>3</v>
      </c>
      <c r="N306" s="99" t="s">
        <v>54</v>
      </c>
      <c r="P306" s="100">
        <f>O306*H306</f>
        <v>0</v>
      </c>
      <c r="Q306" s="100">
        <v>9.9000000000000008E-3</v>
      </c>
      <c r="R306" s="100">
        <f>Q306*H306</f>
        <v>9.9000000000000008E-3</v>
      </c>
      <c r="S306" s="100">
        <v>0</v>
      </c>
      <c r="T306" s="101">
        <f>S306*H306</f>
        <v>0</v>
      </c>
      <c r="AR306" s="102" t="s">
        <v>464</v>
      </c>
      <c r="AT306" s="102" t="s">
        <v>108</v>
      </c>
      <c r="AU306" s="102" t="s">
        <v>5</v>
      </c>
      <c r="AY306" s="1" t="s">
        <v>106</v>
      </c>
      <c r="BE306" s="103">
        <f>IF(N306="základní",J306,0)</f>
        <v>0</v>
      </c>
      <c r="BF306" s="103">
        <f>IF(N306="snížená",J306,0)</f>
        <v>0</v>
      </c>
      <c r="BG306" s="103">
        <f>IF(N306="zákl. přenesená",J306,0)</f>
        <v>0</v>
      </c>
      <c r="BH306" s="103">
        <f>IF(N306="sníž. přenesená",J306,0)</f>
        <v>0</v>
      </c>
      <c r="BI306" s="103">
        <f>IF(N306="nulová",J306,0)</f>
        <v>0</v>
      </c>
      <c r="BJ306" s="1" t="s">
        <v>104</v>
      </c>
      <c r="BK306" s="103">
        <f>ROUND(I306*H306,2)</f>
        <v>0</v>
      </c>
      <c r="BL306" s="1" t="s">
        <v>464</v>
      </c>
      <c r="BM306" s="102" t="s">
        <v>513</v>
      </c>
    </row>
    <row r="307" spans="3:65" s="10" customFormat="1" ht="19.5" x14ac:dyDescent="0.2">
      <c r="D307" s="105" t="s">
        <v>160</v>
      </c>
      <c r="F307" s="129" t="s">
        <v>514</v>
      </c>
      <c r="L307" s="11"/>
      <c r="M307" s="132"/>
      <c r="N307" s="133"/>
      <c r="O307" s="133"/>
      <c r="P307" s="133"/>
      <c r="Q307" s="133"/>
      <c r="R307" s="133"/>
      <c r="S307" s="133"/>
      <c r="T307" s="134"/>
      <c r="AT307" s="1" t="s">
        <v>160</v>
      </c>
      <c r="AU307" s="1" t="s">
        <v>5</v>
      </c>
    </row>
    <row r="308" spans="3:65" s="10" customFormat="1" ht="6.95" customHeight="1" x14ac:dyDescent="0.2"/>
  </sheetData>
  <sheetProtection algorithmName="SHA-512" hashValue="+X8CBGmg7Q3R8LUhJiRnzyVtmVeyLxeEQkF7Xot2cLVGAFyTIGZo8C8DDhprEwFIKDWjxVkOM7hHmrrDP8t2xQ==" saltValue="gz4XEtalyHrcO9BcPpl/6Q==" spinCount="100000" sheet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5" right="0.25" top="0.75" bottom="0.75" header="0.3" footer="0.3"/>
  <pageSetup paperSize="9" scale="73" orientation="portrait" r:id="rId1"/>
  <rowBreaks count="4" manualBreakCount="4">
    <brk id="80" min="1" max="10" man="1"/>
    <brk id="113" min="1" max="10" man="1"/>
    <brk id="173" min="1" max="10" man="1"/>
    <brk id="229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6E68D-0E17-44E9-8258-049C0802D2EC}">
  <dimension ref="B1:H174"/>
  <sheetViews>
    <sheetView showGridLines="0" workbookViewId="0"/>
  </sheetViews>
  <sheetFormatPr defaultRowHeight="12.75" x14ac:dyDescent="0.2"/>
  <cols>
    <col min="1" max="1" width="7.140625" customWidth="1"/>
    <col min="2" max="2" width="1.42578125" customWidth="1"/>
    <col min="3" max="3" width="21.42578125" customWidth="1"/>
    <col min="4" max="4" width="65" customWidth="1"/>
    <col min="5" max="5" width="11.42578125" customWidth="1"/>
    <col min="6" max="6" width="17.140625" customWidth="1"/>
    <col min="7" max="7" width="1.42578125" customWidth="1"/>
    <col min="8" max="8" width="7.1406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2"/>
      <c r="C3" s="3"/>
      <c r="D3" s="3"/>
      <c r="E3" s="3"/>
      <c r="F3" s="3"/>
      <c r="G3" s="3"/>
      <c r="H3" s="4"/>
    </row>
    <row r="4" spans="2:8" ht="24.95" customHeight="1" x14ac:dyDescent="0.2">
      <c r="B4" s="4"/>
      <c r="C4" s="5" t="s">
        <v>642</v>
      </c>
      <c r="H4" s="4"/>
    </row>
    <row r="5" spans="2:8" ht="12" customHeight="1" x14ac:dyDescent="0.2">
      <c r="B5" s="4"/>
      <c r="C5" s="6" t="s">
        <v>523</v>
      </c>
      <c r="D5" s="218" t="s">
        <v>524</v>
      </c>
      <c r="E5" s="210"/>
      <c r="F5" s="210"/>
      <c r="H5" s="4"/>
    </row>
    <row r="6" spans="2:8" ht="36.950000000000003" customHeight="1" x14ac:dyDescent="0.2">
      <c r="B6" s="4"/>
      <c r="C6" s="7" t="s">
        <v>18</v>
      </c>
      <c r="D6" s="215" t="s">
        <v>526</v>
      </c>
      <c r="E6" s="210"/>
      <c r="F6" s="210"/>
      <c r="H6" s="4"/>
    </row>
    <row r="7" spans="2:8" ht="16.5" customHeight="1" x14ac:dyDescent="0.2">
      <c r="B7" s="4"/>
      <c r="C7" s="8" t="s">
        <v>40</v>
      </c>
      <c r="D7" s="14" t="s">
        <v>651</v>
      </c>
      <c r="H7" s="4"/>
    </row>
    <row r="8" spans="2:8" s="10" customFormat="1" ht="10.9" customHeight="1" x14ac:dyDescent="0.2">
      <c r="B8" s="11"/>
      <c r="H8" s="11"/>
    </row>
    <row r="9" spans="2:8" s="15" customFormat="1" ht="29.25" customHeight="1" x14ac:dyDescent="0.2">
      <c r="B9" s="16"/>
      <c r="C9" s="17" t="s">
        <v>88</v>
      </c>
      <c r="D9" s="18" t="s">
        <v>89</v>
      </c>
      <c r="E9" s="18" t="s">
        <v>90</v>
      </c>
      <c r="F9" s="19" t="s">
        <v>643</v>
      </c>
      <c r="H9" s="16"/>
    </row>
    <row r="10" spans="2:8" s="10" customFormat="1" ht="26.45" customHeight="1" x14ac:dyDescent="0.2">
      <c r="B10" s="11"/>
      <c r="C10" s="22" t="s">
        <v>644</v>
      </c>
      <c r="D10" s="22" t="s">
        <v>526</v>
      </c>
      <c r="H10" s="11"/>
    </row>
    <row r="11" spans="2:8" s="10" customFormat="1" ht="16.899999999999999" customHeight="1" x14ac:dyDescent="0.2">
      <c r="B11" s="11"/>
      <c r="C11" s="23" t="s">
        <v>33</v>
      </c>
      <c r="D11" s="24" t="s">
        <v>34</v>
      </c>
      <c r="E11" s="25" t="s">
        <v>3</v>
      </c>
      <c r="F11" s="26">
        <v>2.2200000000000002</v>
      </c>
      <c r="H11" s="11"/>
    </row>
    <row r="12" spans="2:8" s="10" customFormat="1" ht="16.899999999999999" customHeight="1" x14ac:dyDescent="0.2">
      <c r="B12" s="11"/>
      <c r="C12" s="27" t="s">
        <v>33</v>
      </c>
      <c r="D12" s="27" t="s">
        <v>379</v>
      </c>
      <c r="E12" s="1" t="s">
        <v>3</v>
      </c>
      <c r="F12" s="28">
        <v>2.2200000000000002</v>
      </c>
      <c r="H12" s="11"/>
    </row>
    <row r="13" spans="2:8" s="10" customFormat="1" ht="16.899999999999999" customHeight="1" x14ac:dyDescent="0.2">
      <c r="B13" s="11"/>
      <c r="C13" s="29" t="s">
        <v>645</v>
      </c>
      <c r="H13" s="11"/>
    </row>
    <row r="14" spans="2:8" s="10" customFormat="1" ht="16.899999999999999" customHeight="1" x14ac:dyDescent="0.2">
      <c r="B14" s="11"/>
      <c r="C14" s="27" t="s">
        <v>376</v>
      </c>
      <c r="D14" s="27" t="s">
        <v>377</v>
      </c>
      <c r="E14" s="1" t="s">
        <v>125</v>
      </c>
      <c r="F14" s="28">
        <v>2.2200000000000002</v>
      </c>
      <c r="H14" s="11"/>
    </row>
    <row r="15" spans="2:8" s="10" customFormat="1" ht="16.899999999999999" customHeight="1" x14ac:dyDescent="0.2">
      <c r="B15" s="11"/>
      <c r="C15" s="27" t="s">
        <v>407</v>
      </c>
      <c r="D15" s="27" t="s">
        <v>408</v>
      </c>
      <c r="E15" s="1" t="s">
        <v>165</v>
      </c>
      <c r="F15" s="28">
        <v>5.1059999999999999</v>
      </c>
      <c r="H15" s="11"/>
    </row>
    <row r="16" spans="2:8" s="10" customFormat="1" ht="16.899999999999999" customHeight="1" x14ac:dyDescent="0.2">
      <c r="B16" s="11"/>
      <c r="C16" s="27" t="s">
        <v>392</v>
      </c>
      <c r="D16" s="27" t="s">
        <v>393</v>
      </c>
      <c r="E16" s="1" t="s">
        <v>165</v>
      </c>
      <c r="F16" s="28">
        <v>14.856</v>
      </c>
      <c r="H16" s="11"/>
    </row>
    <row r="17" spans="2:8" s="10" customFormat="1" ht="16.899999999999999" customHeight="1" x14ac:dyDescent="0.2">
      <c r="B17" s="11"/>
      <c r="C17" s="23" t="s">
        <v>1</v>
      </c>
      <c r="D17" s="24" t="s">
        <v>2</v>
      </c>
      <c r="E17" s="25" t="s">
        <v>3</v>
      </c>
      <c r="F17" s="26">
        <v>15.233000000000001</v>
      </c>
      <c r="H17" s="11"/>
    </row>
    <row r="18" spans="2:8" s="10" customFormat="1" ht="16.899999999999999" customHeight="1" x14ac:dyDescent="0.2">
      <c r="B18" s="11"/>
      <c r="C18" s="27" t="s">
        <v>1</v>
      </c>
      <c r="D18" s="27" t="s">
        <v>132</v>
      </c>
      <c r="E18" s="1" t="s">
        <v>3</v>
      </c>
      <c r="F18" s="28">
        <v>15.233000000000001</v>
      </c>
      <c r="H18" s="11"/>
    </row>
    <row r="19" spans="2:8" s="10" customFormat="1" ht="16.899999999999999" customHeight="1" x14ac:dyDescent="0.2">
      <c r="B19" s="11"/>
      <c r="C19" s="29" t="s">
        <v>645</v>
      </c>
      <c r="H19" s="11"/>
    </row>
    <row r="20" spans="2:8" s="10" customFormat="1" ht="16.899999999999999" customHeight="1" x14ac:dyDescent="0.2">
      <c r="B20" s="11"/>
      <c r="C20" s="27" t="s">
        <v>129</v>
      </c>
      <c r="D20" s="27" t="s">
        <v>130</v>
      </c>
      <c r="E20" s="1" t="s">
        <v>125</v>
      </c>
      <c r="F20" s="28">
        <v>15.233000000000001</v>
      </c>
      <c r="H20" s="11"/>
    </row>
    <row r="21" spans="2:8" s="10" customFormat="1" ht="16.899999999999999" customHeight="1" x14ac:dyDescent="0.2">
      <c r="B21" s="11"/>
      <c r="C21" s="27" t="s">
        <v>135</v>
      </c>
      <c r="D21" s="27" t="s">
        <v>136</v>
      </c>
      <c r="E21" s="1" t="s">
        <v>125</v>
      </c>
      <c r="F21" s="28">
        <v>15.233000000000001</v>
      </c>
      <c r="H21" s="11"/>
    </row>
    <row r="22" spans="2:8" s="10" customFormat="1" ht="16.899999999999999" customHeight="1" x14ac:dyDescent="0.2">
      <c r="B22" s="11"/>
      <c r="C22" s="27" t="s">
        <v>139</v>
      </c>
      <c r="D22" s="27" t="s">
        <v>140</v>
      </c>
      <c r="E22" s="1" t="s">
        <v>125</v>
      </c>
      <c r="F22" s="28">
        <v>18.645</v>
      </c>
      <c r="H22" s="11"/>
    </row>
    <row r="23" spans="2:8" s="10" customFormat="1" ht="16.899999999999999" customHeight="1" x14ac:dyDescent="0.2">
      <c r="B23" s="11"/>
      <c r="C23" s="23" t="s">
        <v>6</v>
      </c>
      <c r="D23" s="24" t="s">
        <v>7</v>
      </c>
      <c r="E23" s="25" t="s">
        <v>3</v>
      </c>
      <c r="F23" s="26">
        <v>1.4</v>
      </c>
      <c r="H23" s="11"/>
    </row>
    <row r="24" spans="2:8" s="10" customFormat="1" ht="16.899999999999999" customHeight="1" x14ac:dyDescent="0.2">
      <c r="B24" s="11"/>
      <c r="C24" s="27" t="s">
        <v>6</v>
      </c>
      <c r="D24" s="27" t="s">
        <v>127</v>
      </c>
      <c r="E24" s="1" t="s">
        <v>3</v>
      </c>
      <c r="F24" s="28">
        <v>1.4</v>
      </c>
      <c r="H24" s="11"/>
    </row>
    <row r="25" spans="2:8" s="10" customFormat="1" ht="16.899999999999999" customHeight="1" x14ac:dyDescent="0.2">
      <c r="B25" s="11"/>
      <c r="C25" s="29" t="s">
        <v>645</v>
      </c>
      <c r="H25" s="11"/>
    </row>
    <row r="26" spans="2:8" s="10" customFormat="1" ht="25.5" x14ac:dyDescent="0.2">
      <c r="B26" s="11"/>
      <c r="C26" s="27" t="s">
        <v>123</v>
      </c>
      <c r="D26" s="27" t="s">
        <v>124</v>
      </c>
      <c r="E26" s="1" t="s">
        <v>125</v>
      </c>
      <c r="F26" s="28">
        <v>1.4</v>
      </c>
      <c r="H26" s="11"/>
    </row>
    <row r="27" spans="2:8" s="10" customFormat="1" ht="16.899999999999999" customHeight="1" x14ac:dyDescent="0.2">
      <c r="B27" s="11"/>
      <c r="C27" s="27" t="s">
        <v>139</v>
      </c>
      <c r="D27" s="27" t="s">
        <v>140</v>
      </c>
      <c r="E27" s="1" t="s">
        <v>125</v>
      </c>
      <c r="F27" s="28">
        <v>18.645</v>
      </c>
      <c r="H27" s="11"/>
    </row>
    <row r="28" spans="2:8" s="10" customFormat="1" ht="16.899999999999999" customHeight="1" x14ac:dyDescent="0.2">
      <c r="B28" s="11"/>
      <c r="C28" s="23" t="s">
        <v>646</v>
      </c>
      <c r="D28" s="24" t="s">
        <v>647</v>
      </c>
      <c r="E28" s="25" t="s">
        <v>3</v>
      </c>
      <c r="F28" s="26">
        <v>11.318</v>
      </c>
      <c r="H28" s="11"/>
    </row>
    <row r="29" spans="2:8" s="10" customFormat="1" ht="16.899999999999999" customHeight="1" x14ac:dyDescent="0.2">
      <c r="B29" s="11"/>
      <c r="C29" s="27" t="s">
        <v>646</v>
      </c>
      <c r="D29" s="27" t="s">
        <v>648</v>
      </c>
      <c r="E29" s="1" t="s">
        <v>3</v>
      </c>
      <c r="F29" s="28">
        <v>11.318</v>
      </c>
      <c r="H29" s="11"/>
    </row>
    <row r="30" spans="2:8" s="10" customFormat="1" ht="16.899999999999999" customHeight="1" x14ac:dyDescent="0.2">
      <c r="B30" s="11"/>
      <c r="C30" s="23" t="s">
        <v>12</v>
      </c>
      <c r="D30" s="24" t="s">
        <v>13</v>
      </c>
      <c r="E30" s="25" t="s">
        <v>3</v>
      </c>
      <c r="F30" s="26">
        <v>10.06</v>
      </c>
      <c r="H30" s="11"/>
    </row>
    <row r="31" spans="2:8" s="10" customFormat="1" ht="16.899999999999999" customHeight="1" x14ac:dyDescent="0.2">
      <c r="B31" s="11"/>
      <c r="C31" s="27" t="s">
        <v>12</v>
      </c>
      <c r="D31" s="27" t="s">
        <v>120</v>
      </c>
      <c r="E31" s="1" t="s">
        <v>3</v>
      </c>
      <c r="F31" s="28">
        <v>10.06</v>
      </c>
      <c r="H31" s="11"/>
    </row>
    <row r="32" spans="2:8" s="10" customFormat="1" ht="16.899999999999999" customHeight="1" x14ac:dyDescent="0.2">
      <c r="B32" s="11"/>
      <c r="C32" s="29" t="s">
        <v>645</v>
      </c>
      <c r="H32" s="11"/>
    </row>
    <row r="33" spans="2:8" s="10" customFormat="1" ht="16.899999999999999" customHeight="1" x14ac:dyDescent="0.2">
      <c r="B33" s="11"/>
      <c r="C33" s="27" t="s">
        <v>116</v>
      </c>
      <c r="D33" s="27" t="s">
        <v>117</v>
      </c>
      <c r="E33" s="1" t="s">
        <v>111</v>
      </c>
      <c r="F33" s="28">
        <v>10.06</v>
      </c>
      <c r="H33" s="11"/>
    </row>
    <row r="34" spans="2:8" s="10" customFormat="1" ht="16.899999999999999" customHeight="1" x14ac:dyDescent="0.2">
      <c r="B34" s="11"/>
      <c r="C34" s="27" t="s">
        <v>139</v>
      </c>
      <c r="D34" s="27" t="s">
        <v>140</v>
      </c>
      <c r="E34" s="1" t="s">
        <v>125</v>
      </c>
      <c r="F34" s="28">
        <v>18.645</v>
      </c>
      <c r="H34" s="11"/>
    </row>
    <row r="35" spans="2:8" s="10" customFormat="1" ht="16.899999999999999" customHeight="1" x14ac:dyDescent="0.2">
      <c r="B35" s="11"/>
      <c r="C35" s="23" t="s">
        <v>15</v>
      </c>
      <c r="D35" s="24" t="s">
        <v>16</v>
      </c>
      <c r="E35" s="25" t="s">
        <v>3</v>
      </c>
      <c r="F35" s="26">
        <v>8.58</v>
      </c>
      <c r="H35" s="11"/>
    </row>
    <row r="36" spans="2:8" s="10" customFormat="1" ht="16.899999999999999" customHeight="1" x14ac:dyDescent="0.2">
      <c r="B36" s="11"/>
      <c r="C36" s="27" t="s">
        <v>15</v>
      </c>
      <c r="D36" s="27" t="s">
        <v>178</v>
      </c>
      <c r="E36" s="1" t="s">
        <v>3</v>
      </c>
      <c r="F36" s="28">
        <v>8.58</v>
      </c>
      <c r="H36" s="11"/>
    </row>
    <row r="37" spans="2:8" s="10" customFormat="1" ht="16.899999999999999" customHeight="1" x14ac:dyDescent="0.2">
      <c r="B37" s="11"/>
      <c r="C37" s="29" t="s">
        <v>645</v>
      </c>
      <c r="H37" s="11"/>
    </row>
    <row r="38" spans="2:8" s="10" customFormat="1" ht="25.5" x14ac:dyDescent="0.2">
      <c r="B38" s="11"/>
      <c r="C38" s="27" t="s">
        <v>175</v>
      </c>
      <c r="D38" s="27" t="s">
        <v>176</v>
      </c>
      <c r="E38" s="1" t="s">
        <v>125</v>
      </c>
      <c r="F38" s="28">
        <v>8.58</v>
      </c>
      <c r="H38" s="11"/>
    </row>
    <row r="39" spans="2:8" s="10" customFormat="1" ht="16.899999999999999" customHeight="1" x14ac:dyDescent="0.2">
      <c r="B39" s="11"/>
      <c r="C39" s="27" t="s">
        <v>181</v>
      </c>
      <c r="D39" s="27" t="s">
        <v>182</v>
      </c>
      <c r="E39" s="1" t="s">
        <v>165</v>
      </c>
      <c r="F39" s="28">
        <v>16.302</v>
      </c>
      <c r="H39" s="11"/>
    </row>
    <row r="40" spans="2:8" s="10" customFormat="1" ht="16.899999999999999" customHeight="1" x14ac:dyDescent="0.2">
      <c r="B40" s="11"/>
      <c r="C40" s="23" t="s">
        <v>19</v>
      </c>
      <c r="D40" s="24" t="s">
        <v>20</v>
      </c>
      <c r="E40" s="25" t="s">
        <v>3</v>
      </c>
      <c r="F40" s="26">
        <v>18.645</v>
      </c>
      <c r="H40" s="11"/>
    </row>
    <row r="41" spans="2:8" s="10" customFormat="1" ht="16.899999999999999" customHeight="1" x14ac:dyDescent="0.2">
      <c r="B41" s="11"/>
      <c r="C41" s="27" t="s">
        <v>19</v>
      </c>
      <c r="D41" s="27" t="s">
        <v>142</v>
      </c>
      <c r="E41" s="1" t="s">
        <v>3</v>
      </c>
      <c r="F41" s="28">
        <v>18.645</v>
      </c>
      <c r="H41" s="11"/>
    </row>
    <row r="42" spans="2:8" s="10" customFormat="1" ht="16.899999999999999" customHeight="1" x14ac:dyDescent="0.2">
      <c r="B42" s="11"/>
      <c r="C42" s="29" t="s">
        <v>645</v>
      </c>
      <c r="H42" s="11"/>
    </row>
    <row r="43" spans="2:8" s="10" customFormat="1" ht="16.899999999999999" customHeight="1" x14ac:dyDescent="0.2">
      <c r="B43" s="11"/>
      <c r="C43" s="27" t="s">
        <v>139</v>
      </c>
      <c r="D43" s="27" t="s">
        <v>140</v>
      </c>
      <c r="E43" s="1" t="s">
        <v>125</v>
      </c>
      <c r="F43" s="28">
        <v>18.645</v>
      </c>
      <c r="H43" s="11"/>
    </row>
    <row r="44" spans="2:8" s="10" customFormat="1" ht="16.899999999999999" customHeight="1" x14ac:dyDescent="0.2">
      <c r="B44" s="11"/>
      <c r="C44" s="27" t="s">
        <v>148</v>
      </c>
      <c r="D44" s="27" t="s">
        <v>149</v>
      </c>
      <c r="E44" s="1" t="s">
        <v>125</v>
      </c>
      <c r="F44" s="28">
        <v>18.645</v>
      </c>
      <c r="H44" s="11"/>
    </row>
    <row r="45" spans="2:8" s="10" customFormat="1" ht="25.5" x14ac:dyDescent="0.2">
      <c r="B45" s="11"/>
      <c r="C45" s="27" t="s">
        <v>152</v>
      </c>
      <c r="D45" s="27" t="s">
        <v>153</v>
      </c>
      <c r="E45" s="1" t="s">
        <v>125</v>
      </c>
      <c r="F45" s="28">
        <v>279.67500000000001</v>
      </c>
      <c r="H45" s="11"/>
    </row>
    <row r="46" spans="2:8" s="10" customFormat="1" ht="16.899999999999999" customHeight="1" x14ac:dyDescent="0.2">
      <c r="B46" s="11"/>
      <c r="C46" s="27" t="s">
        <v>157</v>
      </c>
      <c r="D46" s="27" t="s">
        <v>158</v>
      </c>
      <c r="E46" s="1" t="s">
        <v>125</v>
      </c>
      <c r="F46" s="28">
        <v>18.645</v>
      </c>
      <c r="H46" s="11"/>
    </row>
    <row r="47" spans="2:8" s="10" customFormat="1" ht="16.899999999999999" customHeight="1" x14ac:dyDescent="0.2">
      <c r="B47" s="11"/>
      <c r="C47" s="27" t="s">
        <v>163</v>
      </c>
      <c r="D47" s="27" t="s">
        <v>164</v>
      </c>
      <c r="E47" s="1" t="s">
        <v>165</v>
      </c>
      <c r="F47" s="28">
        <v>33.561</v>
      </c>
      <c r="H47" s="11"/>
    </row>
    <row r="48" spans="2:8" s="10" customFormat="1" ht="16.899999999999999" customHeight="1" x14ac:dyDescent="0.2">
      <c r="B48" s="11"/>
      <c r="C48" s="23" t="s">
        <v>22</v>
      </c>
      <c r="D48" s="24" t="s">
        <v>23</v>
      </c>
      <c r="E48" s="25" t="s">
        <v>3</v>
      </c>
      <c r="F48" s="26">
        <v>14.856</v>
      </c>
      <c r="H48" s="11"/>
    </row>
    <row r="49" spans="2:8" s="10" customFormat="1" ht="16.899999999999999" customHeight="1" x14ac:dyDescent="0.2">
      <c r="B49" s="11"/>
      <c r="C49" s="27" t="s">
        <v>22</v>
      </c>
      <c r="D49" s="27" t="s">
        <v>395</v>
      </c>
      <c r="E49" s="1" t="s">
        <v>3</v>
      </c>
      <c r="F49" s="28">
        <v>14.856</v>
      </c>
      <c r="H49" s="11"/>
    </row>
    <row r="50" spans="2:8" s="10" customFormat="1" ht="16.899999999999999" customHeight="1" x14ac:dyDescent="0.2">
      <c r="B50" s="11"/>
      <c r="C50" s="29" t="s">
        <v>645</v>
      </c>
      <c r="H50" s="11"/>
    </row>
    <row r="51" spans="2:8" s="10" customFormat="1" ht="16.899999999999999" customHeight="1" x14ac:dyDescent="0.2">
      <c r="B51" s="11"/>
      <c r="C51" s="27" t="s">
        <v>392</v>
      </c>
      <c r="D51" s="27" t="s">
        <v>393</v>
      </c>
      <c r="E51" s="1" t="s">
        <v>165</v>
      </c>
      <c r="F51" s="28">
        <v>14.856</v>
      </c>
      <c r="H51" s="11"/>
    </row>
    <row r="52" spans="2:8" s="10" customFormat="1" ht="16.899999999999999" customHeight="1" x14ac:dyDescent="0.2">
      <c r="B52" s="11"/>
      <c r="C52" s="27" t="s">
        <v>397</v>
      </c>
      <c r="D52" s="27" t="s">
        <v>398</v>
      </c>
      <c r="E52" s="1" t="s">
        <v>165</v>
      </c>
      <c r="F52" s="28">
        <v>14.856</v>
      </c>
      <c r="H52" s="11"/>
    </row>
    <row r="53" spans="2:8" s="10" customFormat="1" ht="16.899999999999999" customHeight="1" x14ac:dyDescent="0.2">
      <c r="B53" s="11"/>
      <c r="C53" s="27" t="s">
        <v>402</v>
      </c>
      <c r="D53" s="27" t="s">
        <v>403</v>
      </c>
      <c r="E53" s="1" t="s">
        <v>165</v>
      </c>
      <c r="F53" s="28">
        <v>222.84</v>
      </c>
      <c r="H53" s="11"/>
    </row>
    <row r="54" spans="2:8" s="10" customFormat="1" ht="16.899999999999999" customHeight="1" x14ac:dyDescent="0.2">
      <c r="B54" s="11"/>
      <c r="C54" s="23" t="s">
        <v>30</v>
      </c>
      <c r="D54" s="24" t="s">
        <v>31</v>
      </c>
      <c r="E54" s="25" t="s">
        <v>3</v>
      </c>
      <c r="F54" s="26">
        <v>720</v>
      </c>
      <c r="H54" s="11"/>
    </row>
    <row r="55" spans="2:8" s="10" customFormat="1" ht="16.899999999999999" customHeight="1" x14ac:dyDescent="0.2">
      <c r="B55" s="11"/>
      <c r="C55" s="27" t="s">
        <v>30</v>
      </c>
      <c r="D55" s="27" t="s">
        <v>390</v>
      </c>
      <c r="E55" s="1" t="s">
        <v>3</v>
      </c>
      <c r="F55" s="28">
        <v>720</v>
      </c>
      <c r="H55" s="11"/>
    </row>
    <row r="56" spans="2:8" s="10" customFormat="1" ht="16.899999999999999" customHeight="1" x14ac:dyDescent="0.2">
      <c r="B56" s="11"/>
      <c r="C56" s="29" t="s">
        <v>645</v>
      </c>
      <c r="H56" s="11"/>
    </row>
    <row r="57" spans="2:8" s="10" customFormat="1" ht="16.899999999999999" customHeight="1" x14ac:dyDescent="0.2">
      <c r="B57" s="11"/>
      <c r="C57" s="27" t="s">
        <v>387</v>
      </c>
      <c r="D57" s="27" t="s">
        <v>388</v>
      </c>
      <c r="E57" s="1" t="s">
        <v>203</v>
      </c>
      <c r="F57" s="28">
        <v>720</v>
      </c>
      <c r="H57" s="11"/>
    </row>
    <row r="58" spans="2:8" s="10" customFormat="1" ht="16.899999999999999" customHeight="1" x14ac:dyDescent="0.2">
      <c r="B58" s="11"/>
      <c r="C58" s="27" t="s">
        <v>392</v>
      </c>
      <c r="D58" s="27" t="s">
        <v>393</v>
      </c>
      <c r="E58" s="1" t="s">
        <v>165</v>
      </c>
      <c r="F58" s="28">
        <v>14.856</v>
      </c>
      <c r="H58" s="11"/>
    </row>
    <row r="59" spans="2:8" s="10" customFormat="1" ht="16.899999999999999" customHeight="1" x14ac:dyDescent="0.2">
      <c r="B59" s="11"/>
      <c r="C59" s="23" t="s">
        <v>26</v>
      </c>
      <c r="D59" s="24" t="s">
        <v>27</v>
      </c>
      <c r="E59" s="25" t="s">
        <v>3</v>
      </c>
      <c r="F59" s="26">
        <v>3.6120000000000001</v>
      </c>
      <c r="H59" s="11"/>
    </row>
    <row r="60" spans="2:8" s="10" customFormat="1" ht="16.899999999999999" customHeight="1" x14ac:dyDescent="0.2">
      <c r="B60" s="11"/>
      <c r="C60" s="27" t="s">
        <v>26</v>
      </c>
      <c r="D60" s="27" t="s">
        <v>385</v>
      </c>
      <c r="E60" s="1" t="s">
        <v>3</v>
      </c>
      <c r="F60" s="28">
        <v>3.6120000000000001</v>
      </c>
      <c r="H60" s="11"/>
    </row>
    <row r="61" spans="2:8" s="10" customFormat="1" ht="16.899999999999999" customHeight="1" x14ac:dyDescent="0.2">
      <c r="B61" s="11"/>
      <c r="C61" s="29" t="s">
        <v>645</v>
      </c>
      <c r="H61" s="11"/>
    </row>
    <row r="62" spans="2:8" s="10" customFormat="1" ht="16.899999999999999" customHeight="1" x14ac:dyDescent="0.2">
      <c r="B62" s="11"/>
      <c r="C62" s="27" t="s">
        <v>381</v>
      </c>
      <c r="D62" s="27" t="s">
        <v>382</v>
      </c>
      <c r="E62" s="1" t="s">
        <v>125</v>
      </c>
      <c r="F62" s="28">
        <v>3.6120000000000001</v>
      </c>
      <c r="H62" s="11"/>
    </row>
    <row r="63" spans="2:8" s="10" customFormat="1" ht="25.5" x14ac:dyDescent="0.2">
      <c r="B63" s="11"/>
      <c r="C63" s="27" t="s">
        <v>413</v>
      </c>
      <c r="D63" s="27" t="s">
        <v>414</v>
      </c>
      <c r="E63" s="1" t="s">
        <v>165</v>
      </c>
      <c r="F63" s="28">
        <v>9.0299999999999994</v>
      </c>
      <c r="H63" s="11"/>
    </row>
    <row r="64" spans="2:8" s="10" customFormat="1" ht="16.899999999999999" customHeight="1" x14ac:dyDescent="0.2">
      <c r="B64" s="11"/>
      <c r="C64" s="27" t="s">
        <v>392</v>
      </c>
      <c r="D64" s="27" t="s">
        <v>393</v>
      </c>
      <c r="E64" s="1" t="s">
        <v>165</v>
      </c>
      <c r="F64" s="28">
        <v>14.856</v>
      </c>
      <c r="H64" s="11"/>
    </row>
    <row r="65" spans="2:8" s="10" customFormat="1" ht="26.45" customHeight="1" x14ac:dyDescent="0.2">
      <c r="B65" s="11"/>
      <c r="C65" s="22" t="s">
        <v>649</v>
      </c>
      <c r="D65" s="22" t="s">
        <v>526</v>
      </c>
      <c r="H65" s="11"/>
    </row>
    <row r="66" spans="2:8" s="10" customFormat="1" ht="16.899999999999999" customHeight="1" x14ac:dyDescent="0.2">
      <c r="B66" s="11"/>
      <c r="C66" s="23" t="s">
        <v>33</v>
      </c>
      <c r="D66" s="24" t="s">
        <v>34</v>
      </c>
      <c r="E66" s="25" t="s">
        <v>3</v>
      </c>
      <c r="F66" s="26">
        <v>2.4420000000000002</v>
      </c>
      <c r="H66" s="11"/>
    </row>
    <row r="67" spans="2:8" s="10" customFormat="1" ht="16.899999999999999" customHeight="1" x14ac:dyDescent="0.2">
      <c r="B67" s="11"/>
      <c r="C67" s="27" t="s">
        <v>33</v>
      </c>
      <c r="D67" s="27" t="s">
        <v>591</v>
      </c>
      <c r="E67" s="1" t="s">
        <v>3</v>
      </c>
      <c r="F67" s="28">
        <v>2.4420000000000002</v>
      </c>
      <c r="H67" s="11"/>
    </row>
    <row r="68" spans="2:8" s="10" customFormat="1" ht="16.899999999999999" customHeight="1" x14ac:dyDescent="0.2">
      <c r="B68" s="11"/>
      <c r="C68" s="29" t="s">
        <v>645</v>
      </c>
      <c r="H68" s="11"/>
    </row>
    <row r="69" spans="2:8" s="10" customFormat="1" ht="16.899999999999999" customHeight="1" x14ac:dyDescent="0.2">
      <c r="B69" s="11"/>
      <c r="C69" s="27" t="s">
        <v>376</v>
      </c>
      <c r="D69" s="27" t="s">
        <v>377</v>
      </c>
      <c r="E69" s="1" t="s">
        <v>125</v>
      </c>
      <c r="F69" s="28">
        <v>2.4420000000000002</v>
      </c>
      <c r="H69" s="11"/>
    </row>
    <row r="70" spans="2:8" s="10" customFormat="1" ht="16.899999999999999" customHeight="1" x14ac:dyDescent="0.2">
      <c r="B70" s="11"/>
      <c r="C70" s="27" t="s">
        <v>407</v>
      </c>
      <c r="D70" s="27" t="s">
        <v>408</v>
      </c>
      <c r="E70" s="1" t="s">
        <v>165</v>
      </c>
      <c r="F70" s="28">
        <v>5.617</v>
      </c>
      <c r="H70" s="11"/>
    </row>
    <row r="71" spans="2:8" s="10" customFormat="1" ht="16.899999999999999" customHeight="1" x14ac:dyDescent="0.2">
      <c r="B71" s="11"/>
      <c r="C71" s="27" t="s">
        <v>392</v>
      </c>
      <c r="D71" s="27" t="s">
        <v>393</v>
      </c>
      <c r="E71" s="1" t="s">
        <v>165</v>
      </c>
      <c r="F71" s="28">
        <v>12.939</v>
      </c>
      <c r="H71" s="11"/>
    </row>
    <row r="72" spans="2:8" s="10" customFormat="1" ht="16.899999999999999" customHeight="1" x14ac:dyDescent="0.2">
      <c r="B72" s="11"/>
      <c r="C72" s="23" t="s">
        <v>1</v>
      </c>
      <c r="D72" s="24" t="s">
        <v>2</v>
      </c>
      <c r="E72" s="25" t="s">
        <v>3</v>
      </c>
      <c r="F72" s="26">
        <v>11.801</v>
      </c>
      <c r="H72" s="11"/>
    </row>
    <row r="73" spans="2:8" s="10" customFormat="1" ht="16.899999999999999" customHeight="1" x14ac:dyDescent="0.2">
      <c r="B73" s="11"/>
      <c r="C73" s="27" t="s">
        <v>1</v>
      </c>
      <c r="D73" s="27" t="s">
        <v>567</v>
      </c>
      <c r="E73" s="1" t="s">
        <v>3</v>
      </c>
      <c r="F73" s="28">
        <v>11.801</v>
      </c>
      <c r="H73" s="11"/>
    </row>
    <row r="74" spans="2:8" s="10" customFormat="1" ht="16.899999999999999" customHeight="1" x14ac:dyDescent="0.2">
      <c r="B74" s="11"/>
      <c r="C74" s="29" t="s">
        <v>645</v>
      </c>
      <c r="H74" s="11"/>
    </row>
    <row r="75" spans="2:8" s="10" customFormat="1" ht="16.899999999999999" customHeight="1" x14ac:dyDescent="0.2">
      <c r="B75" s="11"/>
      <c r="C75" s="27" t="s">
        <v>129</v>
      </c>
      <c r="D75" s="27" t="s">
        <v>130</v>
      </c>
      <c r="E75" s="1" t="s">
        <v>125</v>
      </c>
      <c r="F75" s="28">
        <v>11.801</v>
      </c>
      <c r="H75" s="11"/>
    </row>
    <row r="76" spans="2:8" s="10" customFormat="1" ht="16.899999999999999" customHeight="1" x14ac:dyDescent="0.2">
      <c r="B76" s="11"/>
      <c r="C76" s="27" t="s">
        <v>135</v>
      </c>
      <c r="D76" s="27" t="s">
        <v>136</v>
      </c>
      <c r="E76" s="1" t="s">
        <v>125</v>
      </c>
      <c r="F76" s="28">
        <v>11.801</v>
      </c>
      <c r="H76" s="11"/>
    </row>
    <row r="77" spans="2:8" s="10" customFormat="1" ht="16.899999999999999" customHeight="1" x14ac:dyDescent="0.2">
      <c r="B77" s="11"/>
      <c r="C77" s="27" t="s">
        <v>139</v>
      </c>
      <c r="D77" s="27" t="s">
        <v>140</v>
      </c>
      <c r="E77" s="1" t="s">
        <v>125</v>
      </c>
      <c r="F77" s="28">
        <v>14.250999999999999</v>
      </c>
      <c r="H77" s="11"/>
    </row>
    <row r="78" spans="2:8" s="10" customFormat="1" ht="16.899999999999999" customHeight="1" x14ac:dyDescent="0.2">
      <c r="B78" s="11"/>
      <c r="C78" s="23" t="s">
        <v>6</v>
      </c>
      <c r="D78" s="24" t="s">
        <v>7</v>
      </c>
      <c r="E78" s="25" t="s">
        <v>3</v>
      </c>
      <c r="F78" s="26">
        <v>1.4</v>
      </c>
      <c r="H78" s="11"/>
    </row>
    <row r="79" spans="2:8" s="10" customFormat="1" ht="16.899999999999999" customHeight="1" x14ac:dyDescent="0.2">
      <c r="B79" s="11"/>
      <c r="C79" s="27" t="s">
        <v>6</v>
      </c>
      <c r="D79" s="27" t="s">
        <v>127</v>
      </c>
      <c r="E79" s="1" t="s">
        <v>3</v>
      </c>
      <c r="F79" s="28">
        <v>1.4</v>
      </c>
      <c r="H79" s="11"/>
    </row>
    <row r="80" spans="2:8" s="10" customFormat="1" ht="16.899999999999999" customHeight="1" x14ac:dyDescent="0.2">
      <c r="B80" s="11"/>
      <c r="C80" s="29" t="s">
        <v>645</v>
      </c>
      <c r="H80" s="11"/>
    </row>
    <row r="81" spans="2:8" s="10" customFormat="1" ht="25.5" x14ac:dyDescent="0.2">
      <c r="B81" s="11"/>
      <c r="C81" s="27" t="s">
        <v>123</v>
      </c>
      <c r="D81" s="27" t="s">
        <v>124</v>
      </c>
      <c r="E81" s="1" t="s">
        <v>125</v>
      </c>
      <c r="F81" s="28">
        <v>1.4</v>
      </c>
      <c r="H81" s="11"/>
    </row>
    <row r="82" spans="2:8" s="10" customFormat="1" ht="16.899999999999999" customHeight="1" x14ac:dyDescent="0.2">
      <c r="B82" s="11"/>
      <c r="C82" s="27" t="s">
        <v>139</v>
      </c>
      <c r="D82" s="27" t="s">
        <v>140</v>
      </c>
      <c r="E82" s="1" t="s">
        <v>125</v>
      </c>
      <c r="F82" s="28">
        <v>14.250999999999999</v>
      </c>
      <c r="H82" s="11"/>
    </row>
    <row r="83" spans="2:8" s="10" customFormat="1" ht="16.899999999999999" customHeight="1" x14ac:dyDescent="0.2">
      <c r="B83" s="11"/>
      <c r="C83" s="23" t="s">
        <v>646</v>
      </c>
      <c r="D83" s="24" t="s">
        <v>647</v>
      </c>
      <c r="E83" s="25" t="s">
        <v>3</v>
      </c>
      <c r="F83" s="26">
        <v>11.318</v>
      </c>
      <c r="H83" s="11"/>
    </row>
    <row r="84" spans="2:8" s="10" customFormat="1" ht="16.899999999999999" customHeight="1" x14ac:dyDescent="0.2">
      <c r="B84" s="11"/>
      <c r="C84" s="23" t="s">
        <v>12</v>
      </c>
      <c r="D84" s="24" t="s">
        <v>13</v>
      </c>
      <c r="E84" s="25" t="s">
        <v>3</v>
      </c>
      <c r="F84" s="26">
        <v>5.25</v>
      </c>
      <c r="H84" s="11"/>
    </row>
    <row r="85" spans="2:8" s="10" customFormat="1" ht="16.899999999999999" customHeight="1" x14ac:dyDescent="0.2">
      <c r="B85" s="11"/>
      <c r="C85" s="27" t="s">
        <v>12</v>
      </c>
      <c r="D85" s="27" t="s">
        <v>566</v>
      </c>
      <c r="E85" s="1" t="s">
        <v>3</v>
      </c>
      <c r="F85" s="28">
        <v>5.25</v>
      </c>
      <c r="H85" s="11"/>
    </row>
    <row r="86" spans="2:8" s="10" customFormat="1" ht="16.899999999999999" customHeight="1" x14ac:dyDescent="0.2">
      <c r="B86" s="11"/>
      <c r="C86" s="29" t="s">
        <v>645</v>
      </c>
      <c r="H86" s="11"/>
    </row>
    <row r="87" spans="2:8" s="10" customFormat="1" ht="16.899999999999999" customHeight="1" x14ac:dyDescent="0.2">
      <c r="B87" s="11"/>
      <c r="C87" s="27" t="s">
        <v>116</v>
      </c>
      <c r="D87" s="27" t="s">
        <v>117</v>
      </c>
      <c r="E87" s="1" t="s">
        <v>111</v>
      </c>
      <c r="F87" s="28">
        <v>5.25</v>
      </c>
      <c r="H87" s="11"/>
    </row>
    <row r="88" spans="2:8" s="10" customFormat="1" ht="16.899999999999999" customHeight="1" x14ac:dyDescent="0.2">
      <c r="B88" s="11"/>
      <c r="C88" s="27" t="s">
        <v>139</v>
      </c>
      <c r="D88" s="27" t="s">
        <v>140</v>
      </c>
      <c r="E88" s="1" t="s">
        <v>125</v>
      </c>
      <c r="F88" s="28">
        <v>14.250999999999999</v>
      </c>
      <c r="H88" s="11"/>
    </row>
    <row r="89" spans="2:8" s="10" customFormat="1" ht="16.899999999999999" customHeight="1" x14ac:dyDescent="0.2">
      <c r="B89" s="11"/>
      <c r="C89" s="23" t="s">
        <v>15</v>
      </c>
      <c r="D89" s="24" t="s">
        <v>16</v>
      </c>
      <c r="E89" s="25" t="s">
        <v>3</v>
      </c>
      <c r="F89" s="26">
        <v>5.36</v>
      </c>
      <c r="H89" s="11"/>
    </row>
    <row r="90" spans="2:8" s="10" customFormat="1" ht="16.899999999999999" customHeight="1" x14ac:dyDescent="0.2">
      <c r="B90" s="11"/>
      <c r="C90" s="27" t="s">
        <v>15</v>
      </c>
      <c r="D90" s="27" t="s">
        <v>568</v>
      </c>
      <c r="E90" s="1" t="s">
        <v>3</v>
      </c>
      <c r="F90" s="28">
        <v>5.36</v>
      </c>
      <c r="H90" s="11"/>
    </row>
    <row r="91" spans="2:8" s="10" customFormat="1" ht="16.899999999999999" customHeight="1" x14ac:dyDescent="0.2">
      <c r="B91" s="11"/>
      <c r="C91" s="29" t="s">
        <v>645</v>
      </c>
      <c r="H91" s="11"/>
    </row>
    <row r="92" spans="2:8" s="10" customFormat="1" ht="25.5" x14ac:dyDescent="0.2">
      <c r="B92" s="11"/>
      <c r="C92" s="27" t="s">
        <v>175</v>
      </c>
      <c r="D92" s="27" t="s">
        <v>176</v>
      </c>
      <c r="E92" s="1" t="s">
        <v>125</v>
      </c>
      <c r="F92" s="28">
        <v>5.36</v>
      </c>
      <c r="H92" s="11"/>
    </row>
    <row r="93" spans="2:8" s="10" customFormat="1" ht="16.899999999999999" customHeight="1" x14ac:dyDescent="0.2">
      <c r="B93" s="11"/>
      <c r="C93" s="27" t="s">
        <v>181</v>
      </c>
      <c r="D93" s="27" t="s">
        <v>182</v>
      </c>
      <c r="E93" s="1" t="s">
        <v>165</v>
      </c>
      <c r="F93" s="28">
        <v>10.183999999999999</v>
      </c>
      <c r="H93" s="11"/>
    </row>
    <row r="94" spans="2:8" s="10" customFormat="1" ht="16.899999999999999" customHeight="1" x14ac:dyDescent="0.2">
      <c r="B94" s="11"/>
      <c r="C94" s="23" t="s">
        <v>19</v>
      </c>
      <c r="D94" s="24" t="s">
        <v>20</v>
      </c>
      <c r="E94" s="25" t="s">
        <v>3</v>
      </c>
      <c r="F94" s="26">
        <v>14.250999999999999</v>
      </c>
      <c r="H94" s="11"/>
    </row>
    <row r="95" spans="2:8" s="10" customFormat="1" ht="16.899999999999999" customHeight="1" x14ac:dyDescent="0.2">
      <c r="B95" s="11"/>
      <c r="C95" s="27" t="s">
        <v>19</v>
      </c>
      <c r="D95" s="27" t="s">
        <v>142</v>
      </c>
      <c r="E95" s="1" t="s">
        <v>3</v>
      </c>
      <c r="F95" s="28">
        <v>14.250999999999999</v>
      </c>
      <c r="H95" s="11"/>
    </row>
    <row r="96" spans="2:8" s="10" customFormat="1" ht="16.899999999999999" customHeight="1" x14ac:dyDescent="0.2">
      <c r="B96" s="11"/>
      <c r="C96" s="29" t="s">
        <v>645</v>
      </c>
      <c r="H96" s="11"/>
    </row>
    <row r="97" spans="2:8" s="10" customFormat="1" ht="16.899999999999999" customHeight="1" x14ac:dyDescent="0.2">
      <c r="B97" s="11"/>
      <c r="C97" s="27" t="s">
        <v>139</v>
      </c>
      <c r="D97" s="27" t="s">
        <v>140</v>
      </c>
      <c r="E97" s="1" t="s">
        <v>125</v>
      </c>
      <c r="F97" s="28">
        <v>14.250999999999999</v>
      </c>
      <c r="H97" s="11"/>
    </row>
    <row r="98" spans="2:8" s="10" customFormat="1" ht="16.899999999999999" customHeight="1" x14ac:dyDescent="0.2">
      <c r="B98" s="11"/>
      <c r="C98" s="27" t="s">
        <v>148</v>
      </c>
      <c r="D98" s="27" t="s">
        <v>149</v>
      </c>
      <c r="E98" s="1" t="s">
        <v>125</v>
      </c>
      <c r="F98" s="28">
        <v>14.250999999999999</v>
      </c>
      <c r="H98" s="11"/>
    </row>
    <row r="99" spans="2:8" s="10" customFormat="1" ht="25.5" x14ac:dyDescent="0.2">
      <c r="B99" s="11"/>
      <c r="C99" s="27" t="s">
        <v>152</v>
      </c>
      <c r="D99" s="27" t="s">
        <v>153</v>
      </c>
      <c r="E99" s="1" t="s">
        <v>125</v>
      </c>
      <c r="F99" s="28">
        <v>213.76499999999999</v>
      </c>
      <c r="H99" s="11"/>
    </row>
    <row r="100" spans="2:8" s="10" customFormat="1" ht="16.899999999999999" customHeight="1" x14ac:dyDescent="0.2">
      <c r="B100" s="11"/>
      <c r="C100" s="27" t="s">
        <v>157</v>
      </c>
      <c r="D100" s="27" t="s">
        <v>158</v>
      </c>
      <c r="E100" s="1" t="s">
        <v>125</v>
      </c>
      <c r="F100" s="28">
        <v>14.250999999999999</v>
      </c>
      <c r="H100" s="11"/>
    </row>
    <row r="101" spans="2:8" s="10" customFormat="1" ht="16.899999999999999" customHeight="1" x14ac:dyDescent="0.2">
      <c r="B101" s="11"/>
      <c r="C101" s="27" t="s">
        <v>163</v>
      </c>
      <c r="D101" s="27" t="s">
        <v>164</v>
      </c>
      <c r="E101" s="1" t="s">
        <v>165</v>
      </c>
      <c r="F101" s="28">
        <v>25.652000000000001</v>
      </c>
      <c r="H101" s="11"/>
    </row>
    <row r="102" spans="2:8" s="10" customFormat="1" ht="16.899999999999999" customHeight="1" x14ac:dyDescent="0.2">
      <c r="B102" s="11"/>
      <c r="C102" s="23" t="s">
        <v>22</v>
      </c>
      <c r="D102" s="24" t="s">
        <v>23</v>
      </c>
      <c r="E102" s="25" t="s">
        <v>3</v>
      </c>
      <c r="F102" s="26">
        <v>12.939</v>
      </c>
      <c r="H102" s="11"/>
    </row>
    <row r="103" spans="2:8" s="10" customFormat="1" ht="16.899999999999999" customHeight="1" x14ac:dyDescent="0.2">
      <c r="B103" s="11"/>
      <c r="C103" s="27" t="s">
        <v>22</v>
      </c>
      <c r="D103" s="27" t="s">
        <v>395</v>
      </c>
      <c r="E103" s="1" t="s">
        <v>3</v>
      </c>
      <c r="F103" s="28">
        <v>12.939</v>
      </c>
      <c r="H103" s="11"/>
    </row>
    <row r="104" spans="2:8" s="10" customFormat="1" ht="16.899999999999999" customHeight="1" x14ac:dyDescent="0.2">
      <c r="B104" s="11"/>
      <c r="C104" s="29" t="s">
        <v>645</v>
      </c>
      <c r="H104" s="11"/>
    </row>
    <row r="105" spans="2:8" s="10" customFormat="1" ht="16.899999999999999" customHeight="1" x14ac:dyDescent="0.2">
      <c r="B105" s="11"/>
      <c r="C105" s="27" t="s">
        <v>392</v>
      </c>
      <c r="D105" s="27" t="s">
        <v>393</v>
      </c>
      <c r="E105" s="1" t="s">
        <v>165</v>
      </c>
      <c r="F105" s="28">
        <v>12.939</v>
      </c>
      <c r="H105" s="11"/>
    </row>
    <row r="106" spans="2:8" s="10" customFormat="1" ht="16.899999999999999" customHeight="1" x14ac:dyDescent="0.2">
      <c r="B106" s="11"/>
      <c r="C106" s="27" t="s">
        <v>397</v>
      </c>
      <c r="D106" s="27" t="s">
        <v>398</v>
      </c>
      <c r="E106" s="1" t="s">
        <v>165</v>
      </c>
      <c r="F106" s="28">
        <v>12.939</v>
      </c>
      <c r="H106" s="11"/>
    </row>
    <row r="107" spans="2:8" s="10" customFormat="1" ht="16.899999999999999" customHeight="1" x14ac:dyDescent="0.2">
      <c r="B107" s="11"/>
      <c r="C107" s="27" t="s">
        <v>402</v>
      </c>
      <c r="D107" s="27" t="s">
        <v>403</v>
      </c>
      <c r="E107" s="1" t="s">
        <v>165</v>
      </c>
      <c r="F107" s="28">
        <v>194.08500000000001</v>
      </c>
      <c r="H107" s="11"/>
    </row>
    <row r="108" spans="2:8" s="10" customFormat="1" ht="16.899999999999999" customHeight="1" x14ac:dyDescent="0.2">
      <c r="B108" s="11"/>
      <c r="C108" s="23" t="s">
        <v>30</v>
      </c>
      <c r="D108" s="24" t="s">
        <v>31</v>
      </c>
      <c r="E108" s="25" t="s">
        <v>3</v>
      </c>
      <c r="F108" s="26">
        <v>720</v>
      </c>
      <c r="H108" s="11"/>
    </row>
    <row r="109" spans="2:8" s="10" customFormat="1" ht="16.899999999999999" customHeight="1" x14ac:dyDescent="0.2">
      <c r="B109" s="11"/>
      <c r="C109" s="27" t="s">
        <v>30</v>
      </c>
      <c r="D109" s="27" t="s">
        <v>390</v>
      </c>
      <c r="E109" s="1" t="s">
        <v>3</v>
      </c>
      <c r="F109" s="28">
        <v>720</v>
      </c>
      <c r="H109" s="11"/>
    </row>
    <row r="110" spans="2:8" s="10" customFormat="1" ht="16.899999999999999" customHeight="1" x14ac:dyDescent="0.2">
      <c r="B110" s="11"/>
      <c r="C110" s="29" t="s">
        <v>645</v>
      </c>
      <c r="H110" s="11"/>
    </row>
    <row r="111" spans="2:8" s="10" customFormat="1" ht="16.899999999999999" customHeight="1" x14ac:dyDescent="0.2">
      <c r="B111" s="11"/>
      <c r="C111" s="27" t="s">
        <v>387</v>
      </c>
      <c r="D111" s="27" t="s">
        <v>388</v>
      </c>
      <c r="E111" s="1" t="s">
        <v>203</v>
      </c>
      <c r="F111" s="28">
        <v>720</v>
      </c>
      <c r="H111" s="11"/>
    </row>
    <row r="112" spans="2:8" s="10" customFormat="1" ht="16.899999999999999" customHeight="1" x14ac:dyDescent="0.2">
      <c r="B112" s="11"/>
      <c r="C112" s="27" t="s">
        <v>392</v>
      </c>
      <c r="D112" s="27" t="s">
        <v>393</v>
      </c>
      <c r="E112" s="1" t="s">
        <v>165</v>
      </c>
      <c r="F112" s="28">
        <v>12.939</v>
      </c>
      <c r="H112" s="11"/>
    </row>
    <row r="113" spans="2:8" s="10" customFormat="1" ht="16.899999999999999" customHeight="1" x14ac:dyDescent="0.2">
      <c r="B113" s="11"/>
      <c r="C113" s="23" t="s">
        <v>26</v>
      </c>
      <c r="D113" s="24" t="s">
        <v>27</v>
      </c>
      <c r="E113" s="25" t="s">
        <v>3</v>
      </c>
      <c r="F113" s="26">
        <v>2.641</v>
      </c>
      <c r="H113" s="11"/>
    </row>
    <row r="114" spans="2:8" s="10" customFormat="1" ht="16.899999999999999" customHeight="1" x14ac:dyDescent="0.2">
      <c r="B114" s="11"/>
      <c r="C114" s="27" t="s">
        <v>26</v>
      </c>
      <c r="D114" s="27" t="s">
        <v>592</v>
      </c>
      <c r="E114" s="1" t="s">
        <v>3</v>
      </c>
      <c r="F114" s="28">
        <v>2.641</v>
      </c>
      <c r="H114" s="11"/>
    </row>
    <row r="115" spans="2:8" s="10" customFormat="1" ht="16.899999999999999" customHeight="1" x14ac:dyDescent="0.2">
      <c r="B115" s="11"/>
      <c r="C115" s="29" t="s">
        <v>645</v>
      </c>
      <c r="H115" s="11"/>
    </row>
    <row r="116" spans="2:8" s="10" customFormat="1" ht="16.899999999999999" customHeight="1" x14ac:dyDescent="0.2">
      <c r="B116" s="11"/>
      <c r="C116" s="27" t="s">
        <v>381</v>
      </c>
      <c r="D116" s="27" t="s">
        <v>382</v>
      </c>
      <c r="E116" s="1" t="s">
        <v>125</v>
      </c>
      <c r="F116" s="28">
        <v>2.641</v>
      </c>
      <c r="H116" s="11"/>
    </row>
    <row r="117" spans="2:8" s="10" customFormat="1" ht="25.5" x14ac:dyDescent="0.2">
      <c r="B117" s="11"/>
      <c r="C117" s="27" t="s">
        <v>413</v>
      </c>
      <c r="D117" s="27" t="s">
        <v>414</v>
      </c>
      <c r="E117" s="1" t="s">
        <v>165</v>
      </c>
      <c r="F117" s="28">
        <v>6.6029999999999998</v>
      </c>
      <c r="H117" s="11"/>
    </row>
    <row r="118" spans="2:8" s="10" customFormat="1" ht="16.899999999999999" customHeight="1" x14ac:dyDescent="0.2">
      <c r="B118" s="11"/>
      <c r="C118" s="27" t="s">
        <v>392</v>
      </c>
      <c r="D118" s="27" t="s">
        <v>393</v>
      </c>
      <c r="E118" s="1" t="s">
        <v>165</v>
      </c>
      <c r="F118" s="28">
        <v>12.939</v>
      </c>
      <c r="H118" s="11"/>
    </row>
    <row r="119" spans="2:8" s="10" customFormat="1" ht="26.45" customHeight="1" x14ac:dyDescent="0.2">
      <c r="B119" s="11"/>
      <c r="C119" s="22" t="s">
        <v>650</v>
      </c>
      <c r="D119" s="22" t="s">
        <v>526</v>
      </c>
      <c r="H119" s="11"/>
    </row>
    <row r="120" spans="2:8" s="10" customFormat="1" ht="16.899999999999999" customHeight="1" x14ac:dyDescent="0.2">
      <c r="B120" s="11"/>
      <c r="C120" s="23" t="s">
        <v>33</v>
      </c>
      <c r="D120" s="24" t="s">
        <v>34</v>
      </c>
      <c r="E120" s="25" t="s">
        <v>3</v>
      </c>
      <c r="F120" s="26">
        <v>2.331</v>
      </c>
      <c r="H120" s="11"/>
    </row>
    <row r="121" spans="2:8" s="10" customFormat="1" ht="16.899999999999999" customHeight="1" x14ac:dyDescent="0.2">
      <c r="B121" s="11"/>
      <c r="C121" s="27" t="s">
        <v>33</v>
      </c>
      <c r="D121" s="27" t="s">
        <v>631</v>
      </c>
      <c r="E121" s="1" t="s">
        <v>3</v>
      </c>
      <c r="F121" s="28">
        <v>2.331</v>
      </c>
      <c r="H121" s="11"/>
    </row>
    <row r="122" spans="2:8" s="10" customFormat="1" ht="16.899999999999999" customHeight="1" x14ac:dyDescent="0.2">
      <c r="B122" s="11"/>
      <c r="C122" s="29" t="s">
        <v>645</v>
      </c>
      <c r="H122" s="11"/>
    </row>
    <row r="123" spans="2:8" s="10" customFormat="1" ht="16.899999999999999" customHeight="1" x14ac:dyDescent="0.2">
      <c r="B123" s="11"/>
      <c r="C123" s="27" t="s">
        <v>376</v>
      </c>
      <c r="D123" s="27" t="s">
        <v>377</v>
      </c>
      <c r="E123" s="1" t="s">
        <v>125</v>
      </c>
      <c r="F123" s="28">
        <v>2.331</v>
      </c>
      <c r="H123" s="11"/>
    </row>
    <row r="124" spans="2:8" s="10" customFormat="1" ht="16.899999999999999" customHeight="1" x14ac:dyDescent="0.2">
      <c r="B124" s="11"/>
      <c r="C124" s="27" t="s">
        <v>407</v>
      </c>
      <c r="D124" s="27" t="s">
        <v>408</v>
      </c>
      <c r="E124" s="1" t="s">
        <v>165</v>
      </c>
      <c r="F124" s="28">
        <v>5.3609999999999998</v>
      </c>
      <c r="H124" s="11"/>
    </row>
    <row r="125" spans="2:8" s="10" customFormat="1" ht="16.899999999999999" customHeight="1" x14ac:dyDescent="0.2">
      <c r="B125" s="11"/>
      <c r="C125" s="27" t="s">
        <v>392</v>
      </c>
      <c r="D125" s="27" t="s">
        <v>393</v>
      </c>
      <c r="E125" s="1" t="s">
        <v>165</v>
      </c>
      <c r="F125" s="28">
        <v>12.214</v>
      </c>
      <c r="H125" s="11"/>
    </row>
    <row r="126" spans="2:8" s="10" customFormat="1" ht="16.899999999999999" customHeight="1" x14ac:dyDescent="0.2">
      <c r="B126" s="11"/>
      <c r="C126" s="23" t="s">
        <v>1</v>
      </c>
      <c r="D126" s="24" t="s">
        <v>2</v>
      </c>
      <c r="E126" s="25" t="s">
        <v>3</v>
      </c>
      <c r="F126" s="26">
        <v>10.29</v>
      </c>
      <c r="H126" s="11"/>
    </row>
    <row r="127" spans="2:8" s="10" customFormat="1" ht="16.899999999999999" customHeight="1" x14ac:dyDescent="0.2">
      <c r="B127" s="11"/>
      <c r="C127" s="27" t="s">
        <v>1</v>
      </c>
      <c r="D127" s="27" t="s">
        <v>611</v>
      </c>
      <c r="E127" s="1" t="s">
        <v>3</v>
      </c>
      <c r="F127" s="28">
        <v>10.29</v>
      </c>
      <c r="H127" s="11"/>
    </row>
    <row r="128" spans="2:8" s="10" customFormat="1" ht="16.899999999999999" customHeight="1" x14ac:dyDescent="0.2">
      <c r="B128" s="11"/>
      <c r="C128" s="29" t="s">
        <v>645</v>
      </c>
      <c r="H128" s="11"/>
    </row>
    <row r="129" spans="2:8" s="10" customFormat="1" ht="16.899999999999999" customHeight="1" x14ac:dyDescent="0.2">
      <c r="B129" s="11"/>
      <c r="C129" s="27" t="s">
        <v>129</v>
      </c>
      <c r="D129" s="27" t="s">
        <v>130</v>
      </c>
      <c r="E129" s="1" t="s">
        <v>125</v>
      </c>
      <c r="F129" s="28">
        <v>10.29</v>
      </c>
      <c r="H129" s="11"/>
    </row>
    <row r="130" spans="2:8" s="10" customFormat="1" ht="16.899999999999999" customHeight="1" x14ac:dyDescent="0.2">
      <c r="B130" s="11"/>
      <c r="C130" s="27" t="s">
        <v>135</v>
      </c>
      <c r="D130" s="27" t="s">
        <v>136</v>
      </c>
      <c r="E130" s="1" t="s">
        <v>125</v>
      </c>
      <c r="F130" s="28">
        <v>10.29</v>
      </c>
      <c r="H130" s="11"/>
    </row>
    <row r="131" spans="2:8" s="10" customFormat="1" ht="16.899999999999999" customHeight="1" x14ac:dyDescent="0.2">
      <c r="B131" s="11"/>
      <c r="C131" s="27" t="s">
        <v>139</v>
      </c>
      <c r="D131" s="27" t="s">
        <v>140</v>
      </c>
      <c r="E131" s="1" t="s">
        <v>125</v>
      </c>
      <c r="F131" s="28">
        <v>13.016</v>
      </c>
      <c r="H131" s="11"/>
    </row>
    <row r="132" spans="2:8" s="10" customFormat="1" ht="16.899999999999999" customHeight="1" x14ac:dyDescent="0.2">
      <c r="B132" s="11"/>
      <c r="C132" s="23" t="s">
        <v>6</v>
      </c>
      <c r="D132" s="24" t="s">
        <v>7</v>
      </c>
      <c r="E132" s="25" t="s">
        <v>3</v>
      </c>
      <c r="F132" s="26">
        <v>1.4</v>
      </c>
      <c r="H132" s="11"/>
    </row>
    <row r="133" spans="2:8" s="10" customFormat="1" ht="16.899999999999999" customHeight="1" x14ac:dyDescent="0.2">
      <c r="B133" s="11"/>
      <c r="C133" s="27" t="s">
        <v>6</v>
      </c>
      <c r="D133" s="27" t="s">
        <v>127</v>
      </c>
      <c r="E133" s="1" t="s">
        <v>3</v>
      </c>
      <c r="F133" s="28">
        <v>1.4</v>
      </c>
      <c r="H133" s="11"/>
    </row>
    <row r="134" spans="2:8" s="10" customFormat="1" ht="16.899999999999999" customHeight="1" x14ac:dyDescent="0.2">
      <c r="B134" s="11"/>
      <c r="C134" s="29" t="s">
        <v>645</v>
      </c>
      <c r="H134" s="11"/>
    </row>
    <row r="135" spans="2:8" s="10" customFormat="1" ht="25.5" x14ac:dyDescent="0.2">
      <c r="B135" s="11"/>
      <c r="C135" s="27" t="s">
        <v>123</v>
      </c>
      <c r="D135" s="27" t="s">
        <v>124</v>
      </c>
      <c r="E135" s="1" t="s">
        <v>125</v>
      </c>
      <c r="F135" s="28">
        <v>1.4</v>
      </c>
      <c r="H135" s="11"/>
    </row>
    <row r="136" spans="2:8" s="10" customFormat="1" ht="16.899999999999999" customHeight="1" x14ac:dyDescent="0.2">
      <c r="B136" s="11"/>
      <c r="C136" s="27" t="s">
        <v>139</v>
      </c>
      <c r="D136" s="27" t="s">
        <v>140</v>
      </c>
      <c r="E136" s="1" t="s">
        <v>125</v>
      </c>
      <c r="F136" s="28">
        <v>13.016</v>
      </c>
      <c r="H136" s="11"/>
    </row>
    <row r="137" spans="2:8" s="10" customFormat="1" ht="16.899999999999999" customHeight="1" x14ac:dyDescent="0.2">
      <c r="B137" s="11"/>
      <c r="C137" s="23" t="s">
        <v>646</v>
      </c>
      <c r="D137" s="24" t="s">
        <v>647</v>
      </c>
      <c r="E137" s="25" t="s">
        <v>3</v>
      </c>
      <c r="F137" s="26">
        <v>11.318</v>
      </c>
      <c r="H137" s="11"/>
    </row>
    <row r="138" spans="2:8" s="10" customFormat="1" ht="16.899999999999999" customHeight="1" x14ac:dyDescent="0.2">
      <c r="B138" s="11"/>
      <c r="C138" s="23" t="s">
        <v>12</v>
      </c>
      <c r="D138" s="24" t="s">
        <v>13</v>
      </c>
      <c r="E138" s="25" t="s">
        <v>3</v>
      </c>
      <c r="F138" s="26">
        <v>6.63</v>
      </c>
      <c r="H138" s="11"/>
    </row>
    <row r="139" spans="2:8" s="10" customFormat="1" ht="16.899999999999999" customHeight="1" x14ac:dyDescent="0.2">
      <c r="B139" s="11"/>
      <c r="C139" s="27" t="s">
        <v>12</v>
      </c>
      <c r="D139" s="27" t="s">
        <v>610</v>
      </c>
      <c r="E139" s="1" t="s">
        <v>3</v>
      </c>
      <c r="F139" s="28">
        <v>6.63</v>
      </c>
      <c r="H139" s="11"/>
    </row>
    <row r="140" spans="2:8" s="10" customFormat="1" ht="16.899999999999999" customHeight="1" x14ac:dyDescent="0.2">
      <c r="B140" s="11"/>
      <c r="C140" s="29" t="s">
        <v>645</v>
      </c>
      <c r="H140" s="11"/>
    </row>
    <row r="141" spans="2:8" s="10" customFormat="1" ht="16.899999999999999" customHeight="1" x14ac:dyDescent="0.2">
      <c r="B141" s="11"/>
      <c r="C141" s="27" t="s">
        <v>116</v>
      </c>
      <c r="D141" s="27" t="s">
        <v>117</v>
      </c>
      <c r="E141" s="1" t="s">
        <v>111</v>
      </c>
      <c r="F141" s="28">
        <v>6.63</v>
      </c>
      <c r="H141" s="11"/>
    </row>
    <row r="142" spans="2:8" s="10" customFormat="1" ht="16.899999999999999" customHeight="1" x14ac:dyDescent="0.2">
      <c r="B142" s="11"/>
      <c r="C142" s="27" t="s">
        <v>139</v>
      </c>
      <c r="D142" s="27" t="s">
        <v>140</v>
      </c>
      <c r="E142" s="1" t="s">
        <v>125</v>
      </c>
      <c r="F142" s="28">
        <v>13.016</v>
      </c>
      <c r="H142" s="11"/>
    </row>
    <row r="143" spans="2:8" s="10" customFormat="1" ht="16.899999999999999" customHeight="1" x14ac:dyDescent="0.2">
      <c r="B143" s="11"/>
      <c r="C143" s="23" t="s">
        <v>15</v>
      </c>
      <c r="D143" s="24" t="s">
        <v>16</v>
      </c>
      <c r="E143" s="25" t="s">
        <v>3</v>
      </c>
      <c r="F143" s="26">
        <v>3.8220000000000001</v>
      </c>
      <c r="H143" s="11"/>
    </row>
    <row r="144" spans="2:8" s="10" customFormat="1" ht="16.899999999999999" customHeight="1" x14ac:dyDescent="0.2">
      <c r="B144" s="11"/>
      <c r="C144" s="27" t="s">
        <v>15</v>
      </c>
      <c r="D144" s="27" t="s">
        <v>612</v>
      </c>
      <c r="E144" s="1" t="s">
        <v>3</v>
      </c>
      <c r="F144" s="28">
        <v>3.8220000000000001</v>
      </c>
      <c r="H144" s="11"/>
    </row>
    <row r="145" spans="2:8" s="10" customFormat="1" ht="16.899999999999999" customHeight="1" x14ac:dyDescent="0.2">
      <c r="B145" s="11"/>
      <c r="C145" s="29" t="s">
        <v>645</v>
      </c>
      <c r="H145" s="11"/>
    </row>
    <row r="146" spans="2:8" s="10" customFormat="1" ht="25.5" x14ac:dyDescent="0.2">
      <c r="B146" s="11"/>
      <c r="C146" s="27" t="s">
        <v>175</v>
      </c>
      <c r="D146" s="27" t="s">
        <v>176</v>
      </c>
      <c r="E146" s="1" t="s">
        <v>125</v>
      </c>
      <c r="F146" s="28">
        <v>3.8220000000000001</v>
      </c>
      <c r="H146" s="11"/>
    </row>
    <row r="147" spans="2:8" s="10" customFormat="1" ht="16.899999999999999" customHeight="1" x14ac:dyDescent="0.2">
      <c r="B147" s="11"/>
      <c r="C147" s="27" t="s">
        <v>181</v>
      </c>
      <c r="D147" s="27" t="s">
        <v>182</v>
      </c>
      <c r="E147" s="1" t="s">
        <v>165</v>
      </c>
      <c r="F147" s="28">
        <v>7.2619999999999996</v>
      </c>
      <c r="H147" s="11"/>
    </row>
    <row r="148" spans="2:8" s="10" customFormat="1" ht="16.899999999999999" customHeight="1" x14ac:dyDescent="0.2">
      <c r="B148" s="11"/>
      <c r="C148" s="23" t="s">
        <v>19</v>
      </c>
      <c r="D148" s="24" t="s">
        <v>20</v>
      </c>
      <c r="E148" s="25" t="s">
        <v>3</v>
      </c>
      <c r="F148" s="26">
        <v>13.016</v>
      </c>
      <c r="H148" s="11"/>
    </row>
    <row r="149" spans="2:8" s="10" customFormat="1" ht="16.899999999999999" customHeight="1" x14ac:dyDescent="0.2">
      <c r="B149" s="11"/>
      <c r="C149" s="27" t="s">
        <v>19</v>
      </c>
      <c r="D149" s="27" t="s">
        <v>142</v>
      </c>
      <c r="E149" s="1" t="s">
        <v>3</v>
      </c>
      <c r="F149" s="28">
        <v>13.016</v>
      </c>
      <c r="H149" s="11"/>
    </row>
    <row r="150" spans="2:8" s="10" customFormat="1" ht="16.899999999999999" customHeight="1" x14ac:dyDescent="0.2">
      <c r="B150" s="11"/>
      <c r="C150" s="29" t="s">
        <v>645</v>
      </c>
      <c r="H150" s="11"/>
    </row>
    <row r="151" spans="2:8" s="10" customFormat="1" ht="16.899999999999999" customHeight="1" x14ac:dyDescent="0.2">
      <c r="B151" s="11"/>
      <c r="C151" s="27" t="s">
        <v>139</v>
      </c>
      <c r="D151" s="27" t="s">
        <v>140</v>
      </c>
      <c r="E151" s="1" t="s">
        <v>125</v>
      </c>
      <c r="F151" s="28">
        <v>13.016</v>
      </c>
      <c r="H151" s="11"/>
    </row>
    <row r="152" spans="2:8" s="10" customFormat="1" ht="16.899999999999999" customHeight="1" x14ac:dyDescent="0.2">
      <c r="B152" s="11"/>
      <c r="C152" s="27" t="s">
        <v>148</v>
      </c>
      <c r="D152" s="27" t="s">
        <v>149</v>
      </c>
      <c r="E152" s="1" t="s">
        <v>125</v>
      </c>
      <c r="F152" s="28">
        <v>13.016</v>
      </c>
      <c r="H152" s="11"/>
    </row>
    <row r="153" spans="2:8" s="10" customFormat="1" ht="25.5" x14ac:dyDescent="0.2">
      <c r="B153" s="11"/>
      <c r="C153" s="27" t="s">
        <v>152</v>
      </c>
      <c r="D153" s="27" t="s">
        <v>153</v>
      </c>
      <c r="E153" s="1" t="s">
        <v>125</v>
      </c>
      <c r="F153" s="28">
        <v>195.24</v>
      </c>
      <c r="H153" s="11"/>
    </row>
    <row r="154" spans="2:8" s="10" customFormat="1" ht="16.899999999999999" customHeight="1" x14ac:dyDescent="0.2">
      <c r="B154" s="11"/>
      <c r="C154" s="27" t="s">
        <v>157</v>
      </c>
      <c r="D154" s="27" t="s">
        <v>158</v>
      </c>
      <c r="E154" s="1" t="s">
        <v>125</v>
      </c>
      <c r="F154" s="28">
        <v>13.016</v>
      </c>
      <c r="H154" s="11"/>
    </row>
    <row r="155" spans="2:8" s="10" customFormat="1" ht="16.899999999999999" customHeight="1" x14ac:dyDescent="0.2">
      <c r="B155" s="11"/>
      <c r="C155" s="27" t="s">
        <v>163</v>
      </c>
      <c r="D155" s="27" t="s">
        <v>164</v>
      </c>
      <c r="E155" s="1" t="s">
        <v>165</v>
      </c>
      <c r="F155" s="28">
        <v>23.428999999999998</v>
      </c>
      <c r="H155" s="11"/>
    </row>
    <row r="156" spans="2:8" s="10" customFormat="1" ht="16.899999999999999" customHeight="1" x14ac:dyDescent="0.2">
      <c r="B156" s="11"/>
      <c r="C156" s="23" t="s">
        <v>22</v>
      </c>
      <c r="D156" s="24" t="s">
        <v>23</v>
      </c>
      <c r="E156" s="25" t="s">
        <v>3</v>
      </c>
      <c r="F156" s="26">
        <v>12.214</v>
      </c>
      <c r="H156" s="11"/>
    </row>
    <row r="157" spans="2:8" s="10" customFormat="1" ht="16.899999999999999" customHeight="1" x14ac:dyDescent="0.2">
      <c r="B157" s="11"/>
      <c r="C157" s="27" t="s">
        <v>22</v>
      </c>
      <c r="D157" s="27" t="s">
        <v>395</v>
      </c>
      <c r="E157" s="1" t="s">
        <v>3</v>
      </c>
      <c r="F157" s="28">
        <v>12.214</v>
      </c>
      <c r="H157" s="11"/>
    </row>
    <row r="158" spans="2:8" s="10" customFormat="1" ht="16.899999999999999" customHeight="1" x14ac:dyDescent="0.2">
      <c r="B158" s="11"/>
      <c r="C158" s="29" t="s">
        <v>645</v>
      </c>
      <c r="H158" s="11"/>
    </row>
    <row r="159" spans="2:8" s="10" customFormat="1" ht="16.899999999999999" customHeight="1" x14ac:dyDescent="0.2">
      <c r="B159" s="11"/>
      <c r="C159" s="27" t="s">
        <v>392</v>
      </c>
      <c r="D159" s="27" t="s">
        <v>393</v>
      </c>
      <c r="E159" s="1" t="s">
        <v>165</v>
      </c>
      <c r="F159" s="28">
        <v>12.214</v>
      </c>
      <c r="H159" s="11"/>
    </row>
    <row r="160" spans="2:8" s="10" customFormat="1" ht="16.899999999999999" customHeight="1" x14ac:dyDescent="0.2">
      <c r="B160" s="11"/>
      <c r="C160" s="27" t="s">
        <v>397</v>
      </c>
      <c r="D160" s="27" t="s">
        <v>398</v>
      </c>
      <c r="E160" s="1" t="s">
        <v>165</v>
      </c>
      <c r="F160" s="28">
        <v>12.214</v>
      </c>
      <c r="H160" s="11"/>
    </row>
    <row r="161" spans="2:8" s="10" customFormat="1" ht="16.899999999999999" customHeight="1" x14ac:dyDescent="0.2">
      <c r="B161" s="11"/>
      <c r="C161" s="27" t="s">
        <v>402</v>
      </c>
      <c r="D161" s="27" t="s">
        <v>403</v>
      </c>
      <c r="E161" s="1" t="s">
        <v>165</v>
      </c>
      <c r="F161" s="28">
        <v>183.21</v>
      </c>
      <c r="H161" s="11"/>
    </row>
    <row r="162" spans="2:8" s="10" customFormat="1" ht="16.899999999999999" customHeight="1" x14ac:dyDescent="0.2">
      <c r="B162" s="11"/>
      <c r="C162" s="23" t="s">
        <v>30</v>
      </c>
      <c r="D162" s="24" t="s">
        <v>31</v>
      </c>
      <c r="E162" s="25" t="s">
        <v>3</v>
      </c>
      <c r="F162" s="26">
        <v>450</v>
      </c>
      <c r="H162" s="11"/>
    </row>
    <row r="163" spans="2:8" s="10" customFormat="1" ht="16.899999999999999" customHeight="1" x14ac:dyDescent="0.2">
      <c r="B163" s="11"/>
      <c r="C163" s="27" t="s">
        <v>30</v>
      </c>
      <c r="D163" s="27" t="s">
        <v>633</v>
      </c>
      <c r="E163" s="1" t="s">
        <v>3</v>
      </c>
      <c r="F163" s="28">
        <v>450</v>
      </c>
      <c r="H163" s="11"/>
    </row>
    <row r="164" spans="2:8" s="10" customFormat="1" ht="16.899999999999999" customHeight="1" x14ac:dyDescent="0.2">
      <c r="B164" s="11"/>
      <c r="C164" s="29" t="s">
        <v>645</v>
      </c>
      <c r="H164" s="11"/>
    </row>
    <row r="165" spans="2:8" s="10" customFormat="1" ht="16.899999999999999" customHeight="1" x14ac:dyDescent="0.2">
      <c r="B165" s="11"/>
      <c r="C165" s="27" t="s">
        <v>387</v>
      </c>
      <c r="D165" s="27" t="s">
        <v>388</v>
      </c>
      <c r="E165" s="1" t="s">
        <v>203</v>
      </c>
      <c r="F165" s="28">
        <v>450</v>
      </c>
      <c r="H165" s="11"/>
    </row>
    <row r="166" spans="2:8" s="10" customFormat="1" ht="16.899999999999999" customHeight="1" x14ac:dyDescent="0.2">
      <c r="B166" s="11"/>
      <c r="C166" s="27" t="s">
        <v>392</v>
      </c>
      <c r="D166" s="27" t="s">
        <v>393</v>
      </c>
      <c r="E166" s="1" t="s">
        <v>165</v>
      </c>
      <c r="F166" s="28">
        <v>12.214</v>
      </c>
      <c r="H166" s="11"/>
    </row>
    <row r="167" spans="2:8" s="10" customFormat="1" ht="16.899999999999999" customHeight="1" x14ac:dyDescent="0.2">
      <c r="B167" s="11"/>
      <c r="C167" s="23" t="s">
        <v>26</v>
      </c>
      <c r="D167" s="24" t="s">
        <v>27</v>
      </c>
      <c r="E167" s="25" t="s">
        <v>3</v>
      </c>
      <c r="F167" s="26">
        <v>2.5609999999999999</v>
      </c>
      <c r="H167" s="11"/>
    </row>
    <row r="168" spans="2:8" s="10" customFormat="1" ht="16.899999999999999" customHeight="1" x14ac:dyDescent="0.2">
      <c r="B168" s="11"/>
      <c r="C168" s="27" t="s">
        <v>26</v>
      </c>
      <c r="D168" s="27" t="s">
        <v>632</v>
      </c>
      <c r="E168" s="1" t="s">
        <v>3</v>
      </c>
      <c r="F168" s="28">
        <v>2.5609999999999999</v>
      </c>
      <c r="H168" s="11"/>
    </row>
    <row r="169" spans="2:8" s="10" customFormat="1" ht="16.899999999999999" customHeight="1" x14ac:dyDescent="0.2">
      <c r="B169" s="11"/>
      <c r="C169" s="29" t="s">
        <v>645</v>
      </c>
      <c r="H169" s="11"/>
    </row>
    <row r="170" spans="2:8" s="10" customFormat="1" ht="16.899999999999999" customHeight="1" x14ac:dyDescent="0.2">
      <c r="B170" s="11"/>
      <c r="C170" s="27" t="s">
        <v>381</v>
      </c>
      <c r="D170" s="27" t="s">
        <v>382</v>
      </c>
      <c r="E170" s="1" t="s">
        <v>125</v>
      </c>
      <c r="F170" s="28">
        <v>2.5609999999999999</v>
      </c>
      <c r="H170" s="11"/>
    </row>
    <row r="171" spans="2:8" s="10" customFormat="1" ht="25.5" x14ac:dyDescent="0.2">
      <c r="B171" s="11"/>
      <c r="C171" s="27" t="s">
        <v>413</v>
      </c>
      <c r="D171" s="27" t="s">
        <v>414</v>
      </c>
      <c r="E171" s="1" t="s">
        <v>165</v>
      </c>
      <c r="F171" s="28">
        <v>6.4029999999999996</v>
      </c>
      <c r="H171" s="11"/>
    </row>
    <row r="172" spans="2:8" s="10" customFormat="1" ht="16.899999999999999" customHeight="1" x14ac:dyDescent="0.2">
      <c r="B172" s="11"/>
      <c r="C172" s="27" t="s">
        <v>392</v>
      </c>
      <c r="D172" s="27" t="s">
        <v>393</v>
      </c>
      <c r="E172" s="1" t="s">
        <v>165</v>
      </c>
      <c r="F172" s="28">
        <v>12.214</v>
      </c>
      <c r="H172" s="11"/>
    </row>
    <row r="173" spans="2:8" s="10" customFormat="1" ht="7.35" customHeight="1" x14ac:dyDescent="0.2">
      <c r="B173" s="12"/>
      <c r="C173" s="13"/>
      <c r="D173" s="13"/>
      <c r="E173" s="13"/>
      <c r="F173" s="13"/>
      <c r="G173" s="13"/>
      <c r="H173" s="11"/>
    </row>
    <row r="174" spans="2:8" s="10" customFormat="1" x14ac:dyDescent="0.2"/>
  </sheetData>
  <sheetProtection algorithmName="SHA-512" hashValue="I0ylwRx2Yp6CanHHxw3f8JvUY6XHLmHpr+TiKtzI+EI3rFELfZmD0f6YehW6WY2YwXbr9/nGcnE2mmYtEQ8Sww==" saltValue="R+67w0lqkHtLYazYUPGMFw==" spinCount="100000" sheet="1"/>
  <mergeCells count="2">
    <mergeCell ref="D5:F5"/>
    <mergeCell ref="D6:F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Rekapitulace stavby</vt:lpstr>
      <vt:lpstr>Lávka 01 - K1908 Stavební...</vt:lpstr>
      <vt:lpstr>Lávka 35 - K1908 Stavební...</vt:lpstr>
      <vt:lpstr>Lávka 36 - K1908 Stavební...</vt:lpstr>
      <vt:lpstr>Seznam figur</vt:lpstr>
      <vt:lpstr>'Lávka 01 - K1908 Stavební...'!Oblast_tisku</vt:lpstr>
      <vt:lpstr>'Lávka 35 - K1908 Stavební...'!Oblast_tisku</vt:lpstr>
      <vt:lpstr>'Lávka 36 - K1908 Stavební...'!Oblast_tisku</vt:lpstr>
      <vt:lpstr>'Rekapitulace stavby'!Oblast_tisku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Cernohorsky Dusan</dc:creator>
  <cp:lastModifiedBy>Cernohorsky Dusan</cp:lastModifiedBy>
  <cp:lastPrinted>2024-01-04T10:15:09Z</cp:lastPrinted>
  <dcterms:created xsi:type="dcterms:W3CDTF">2024-01-03T09:09:23Z</dcterms:created>
  <dcterms:modified xsi:type="dcterms:W3CDTF">2024-01-04T10:16:50Z</dcterms:modified>
</cp:coreProperties>
</file>