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126"/>
  <workbookPr defaultThemeVersion="166925"/>
  <bookViews>
    <workbookView xWindow="28680" yWindow="65416" windowWidth="29040" windowHeight="15840" activeTab="0"/>
  </bookViews>
  <sheets>
    <sheet name="Rekapitulace stavby" sheetId="1" r:id="rId1"/>
    <sheet name="Lávka - K1909 Stavební úp..." sheetId="6" r:id="rId2"/>
    <sheet name="Sítě - K1909 Stavební úpr..." sheetId="2" r:id="rId3"/>
    <sheet name="Seznam figur" sheetId="3" r:id="rId4"/>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<sst xmlns="http://schemas.openxmlformats.org/spreadsheetml/2006/main" count="3715" uniqueCount="795">
  <si>
    <t>Export Komplet</t>
  </si>
  <si>
    <t/>
  </si>
  <si>
    <t>2.0</t>
  </si>
  <si>
    <t>ZAMOK</t>
  </si>
  <si>
    <t>False</t>
  </si>
  <si>
    <t>{8c8f3f6e-3d99-468e-a0c2-f23c5ff72664}</t>
  </si>
  <si>
    <t>0,01</t>
  </si>
  <si>
    <t>21</t>
  </si>
  <si>
    <t>15</t>
  </si>
  <si>
    <t>REKAPITULACE STAVBY</t>
  </si>
  <si>
    <t>v ---  níže se nacházejí doplnkové a pomocné údaje k sestavám  --- v</t>
  </si>
  <si>
    <t>Návod na vyplnění</t>
  </si>
  <si>
    <t>0,001</t>
  </si>
  <si>
    <t>Kód:</t>
  </si>
  <si>
    <t>Ltv-2019-L28</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</si>
  <si>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</si>
  <si>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</si>
  <si>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K1909 Stavební úpravy lávky přes Bílý potok u Penny</t>
  </si>
  <si>
    <t>0,1</t>
  </si>
  <si>
    <t>KSO:</t>
  </si>
  <si>
    <t>CC-CZ:</t>
  </si>
  <si>
    <t>1</t>
  </si>
  <si>
    <t>Místo:</t>
  </si>
  <si>
    <t>Litvínov</t>
  </si>
  <si>
    <t>Datum:</t>
  </si>
  <si>
    <t>10</t>
  </si>
  <si>
    <t>100</t>
  </si>
  <si>
    <t>Zadavatel:</t>
  </si>
  <si>
    <t>IČ:</t>
  </si>
  <si>
    <t>Město Litvínov</t>
  </si>
  <si>
    <t>DIČ:</t>
  </si>
  <si>
    <t>Uchazeč:</t>
  </si>
  <si>
    <t>Vyplň údaj</t>
  </si>
  <si>
    <t>Projektant:</t>
  </si>
  <si>
    <t xml:space="preserve"> </t>
  </si>
  <si>
    <t>True</t>
  </si>
  <si>
    <t>Zpracovatel:</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</si>
  <si>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</si>
  <si>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</si>
  <si>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</si>
  <si>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</si>
  <si>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</si>
  <si>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</si>
  <si>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</si>
  <si>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</si>
  <si>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</si>
  <si>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</si>
  <si>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</si>
  <si>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</si>
  <si>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</si>
  <si>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</si>
  <si>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</si>
  <si>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</si>
  <si>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</si>
  <si>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</si>
  <si>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</si>
  <si>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</si>
  <si>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</si>
  <si>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</si>
  <si>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</si>
  <si>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</si>
  <si>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</si>
  <si>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</si>
  <si>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</si>
  <si>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</si>
  <si>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</si>
  <si>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</si>
  <si>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</si>
  <si>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</si>
  <si>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</si>
  <si>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</si>
  <si>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</si>
  <si>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</si>
  <si>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</si>
  <si>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</si>
  <si>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</si>
  <si>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</si>
  <si>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</si>
  <si>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</si>
  <si>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</si>
  <si>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</si>
  <si>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</si>
  <si>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</si>
  <si>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Lávka</t>
  </si>
  <si>
    <t>STA</t>
  </si>
  <si>
    <t>{32737ef0-7fb6-4290-ab24-1025dd2bf90b}</t>
  </si>
  <si>
    <t>2</t>
  </si>
  <si>
    <t>Sítě</t>
  </si>
  <si>
    <t>K1909 Stavební úpravy lávky přes Bílý potok u Penny - přeložení sítí</t>
  </si>
  <si>
    <t>{1bf3f59c-752f-4186-9182-a29f630c560d}</t>
  </si>
  <si>
    <t>h</t>
  </si>
  <si>
    <t>základy</t>
  </si>
  <si>
    <t>59,942</t>
  </si>
  <si>
    <t>st</t>
  </si>
  <si>
    <t>Zásyp ze štěrkodrti</t>
  </si>
  <si>
    <t>KRYCÍ LIST SOUPISU PRACÍ</t>
  </si>
  <si>
    <t>sv</t>
  </si>
  <si>
    <t>svislé přesuny</t>
  </si>
  <si>
    <t>74,482</t>
  </si>
  <si>
    <t>svb</t>
  </si>
  <si>
    <t>svislá doprava suti</t>
  </si>
  <si>
    <t>42,879</t>
  </si>
  <si>
    <t>žb</t>
  </si>
  <si>
    <t>bourání žb</t>
  </si>
  <si>
    <t>2,268</t>
  </si>
  <si>
    <t>o</t>
  </si>
  <si>
    <t>Ornice</t>
  </si>
  <si>
    <t>13,95</t>
  </si>
  <si>
    <t>Objekt:</t>
  </si>
  <si>
    <t>t</t>
  </si>
  <si>
    <t>těsnění hradících stěn</t>
  </si>
  <si>
    <t>Lávka - K1909 Stavební úpravy lávky přes Bílý potok u Penny</t>
  </si>
  <si>
    <t>k</t>
  </si>
  <si>
    <t>koryto</t>
  </si>
  <si>
    <t>1,75</t>
  </si>
  <si>
    <t>kam</t>
  </si>
  <si>
    <t>kamenné zdivo</t>
  </si>
  <si>
    <t>11,318</t>
  </si>
  <si>
    <t>ob</t>
  </si>
  <si>
    <t>obruby</t>
  </si>
  <si>
    <t>27,45</t>
  </si>
  <si>
    <t>as</t>
  </si>
  <si>
    <t>asfalt</t>
  </si>
  <si>
    <t>2,202</t>
  </si>
  <si>
    <t>REKAPITULACE ČLENĚNÍ SOUPISU PRACÍ</t>
  </si>
  <si>
    <t>Kód dílu - Popis</t>
  </si>
  <si>
    <t>Cena celkem [CZK]</t>
  </si>
  <si>
    <t>Náklady ze soupisu prací</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</si>
  <si>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</si>
  <si>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</si>
  <si>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</si>
  <si>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</si>
  <si>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</si>
  <si>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</si>
  <si>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t>
  </si>
  <si>
    <t>9 -    Ostatní konstrukce a práce-bourání</t>
  </si>
  <si>
    <t xml:space="preserve">    99 -    Přesun hmot</t>
  </si>
  <si>
    <t>PSV -    Práce a dodávky PSV</t>
  </si>
  <si>
    <t xml:space="preserve">    711 -    Izolace proti vodě, vlhkosti a plynům</t>
  </si>
  <si>
    <t>000 -    Nepojmenované práce</t>
  </si>
  <si>
    <t xml:space="preserve">    0 -    Ostatní opatření</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</si>
  <si>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</si>
  <si>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</si>
  <si>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</si>
  <si>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</si>
  <si>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</si>
  <si>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</si>
  <si>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</si>
  <si>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</si>
  <si>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</si>
  <si>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</si>
  <si>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</si>
  <si>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</si>
  <si>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</si>
  <si>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</si>
  <si>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 xml:space="preserve">   Práce a dodávky HSV</t>
  </si>
  <si>
    <t>ROZPOCET</t>
  </si>
  <si>
    <t xml:space="preserve">   Zemní práce</t>
  </si>
  <si>
    <t>K</t>
  </si>
  <si>
    <t>111201101</t>
  </si>
  <si>
    <t>Odstranění křovin a stromů průměru kmene do 100 mm i s kořeny z celkové plochy do 1000 m2</t>
  </si>
  <si>
    <t>m2</t>
  </si>
  <si>
    <t>4</t>
  </si>
  <si>
    <t>2035555069</t>
  </si>
  <si>
    <t>PP</t>
  </si>
  <si>
    <t>115001106</t>
  </si>
  <si>
    <t>Převedení vody potrubím DN do 900</t>
  </si>
  <si>
    <t>m</t>
  </si>
  <si>
    <t>1187842982</t>
  </si>
  <si>
    <t>Převedení vody potrubím průměru DN přes 600 do 900</t>
  </si>
  <si>
    <t>3</t>
  </si>
  <si>
    <t>115101201</t>
  </si>
  <si>
    <t>Čerpání vody na dopravní výšku do 10 m průměrný přítok do 500 l/min</t>
  </si>
  <si>
    <t>hod</t>
  </si>
  <si>
    <t>-1573094199</t>
  </si>
  <si>
    <t>115101301</t>
  </si>
  <si>
    <t>Pohotovost čerpací soupravy pro dopravní výšku do 10 m přítok do 500 l/min</t>
  </si>
  <si>
    <t>den</t>
  </si>
  <si>
    <t>-1583262581</t>
  </si>
  <si>
    <t>5</t>
  </si>
  <si>
    <t>121151103</t>
  </si>
  <si>
    <t>Sejmutí ornice plochy do 100 m2 tl vrstvy do 200 mm strojně</t>
  </si>
  <si>
    <t>421128077</t>
  </si>
  <si>
    <t>Sejmutí ornice strojně při souvislé ploše do 100 m2, tl. vrstvy do 200 mm</t>
  </si>
  <si>
    <t>VV</t>
  </si>
  <si>
    <t>3,53+6+1,52+2,9</t>
  </si>
  <si>
    <t>6</t>
  </si>
  <si>
    <t>129153101</t>
  </si>
  <si>
    <t>Čištění otevřených koryt vodotečí šíře dna do 5 m hl do 2,5 m v hornině třídy těžitelnosti I skupiny 1 a 2 strojně</t>
  </si>
  <si>
    <t>m3</t>
  </si>
  <si>
    <t>2044353732</t>
  </si>
  <si>
    <t>Čištění otevřených koryt vodotečí strojně s přehozením rozpojeného nánosu do 3 m nebo s naložením na dopravní prostředek při šířce původního dna do 5 m a hloubce koryta do 2,5 m v hornině třídy těžitelnosti I skupiny 1 a 2</t>
  </si>
  <si>
    <t>3,5*0,1*5</t>
  </si>
  <si>
    <t>7</t>
  </si>
  <si>
    <t>132201201</t>
  </si>
  <si>
    <t>Hloubení rýh š do 2000 mm v hornině tř. 3 objemu do 100 m3</t>
  </si>
  <si>
    <t>-1476532368</t>
  </si>
  <si>
    <t>(5,01*(3,1+1)+6,24+(3,1+1)+(11,7+19,6)*0,2+(4,54+3,67+3,7+2,27+4,56+4,89+3,12)*0,3*0,3+(6,49+3,67)*0,41+3,53*0,3+6*0,3+1,52*0,3+2,9*0,3)*1,2+0,3*8,21</t>
  </si>
  <si>
    <t>Součet</t>
  </si>
  <si>
    <t>8</t>
  </si>
  <si>
    <t>132201209</t>
  </si>
  <si>
    <t>Příplatek za lepivost k hloubení rýh š do 2000 mm v hornině tř. 3</t>
  </si>
  <si>
    <t>1460977252</t>
  </si>
  <si>
    <t>Hloubení zapažených i nezapažených rýh šířky přes 600 do 2 000 mm  s urovnáním dna do předepsaného profilu a spádu v hornině tř. 3 Příplatek k cenám za lepivost horniny tř. 3</t>
  </si>
  <si>
    <t>9</t>
  </si>
  <si>
    <t>153191121</t>
  </si>
  <si>
    <t>Zřízení těsnění hradicích stěn ze zhutněné sypaniny</t>
  </si>
  <si>
    <t>791297352</t>
  </si>
  <si>
    <t>Těsnění hradicích stěn nepropustnou hrázkou  ze zhutněné sypaniny při stěně nebo nepropustnou výplní ze zhutněné sypaniny mezi stěnami zřízení</t>
  </si>
  <si>
    <t>P</t>
  </si>
  <si>
    <t>Poznámka k položce:
Hrázky pro převedení vody-2 etapy</t>
  </si>
  <si>
    <t>5*1*1*2</t>
  </si>
  <si>
    <t>153191131</t>
  </si>
  <si>
    <t>Odstranění těsnění hradicích stěn ze zhutněné sypaniny</t>
  </si>
  <si>
    <t>1851746732</t>
  </si>
  <si>
    <t>Těsnění hradicích stěn nepropustnou hrázkou  ze zhutněné sypaniny při stěně nebo nepropustnou výplní ze zhutněné sypaniny mezi stěnami odstranění</t>
  </si>
  <si>
    <t>11</t>
  </si>
  <si>
    <t>161101102</t>
  </si>
  <si>
    <t>Svislé přemístění výkopku z horniny tř. 1 až 4 hl výkopu do 4 m</t>
  </si>
  <si>
    <t>-2137360816</t>
  </si>
  <si>
    <t>h+t+o*0,2+k</t>
  </si>
  <si>
    <t>12</t>
  </si>
  <si>
    <t>162701105</t>
  </si>
  <si>
    <t>Vodorovné přemístění do 10000 m výkopku/sypaniny z horniny tř. 1 až 4</t>
  </si>
  <si>
    <t>-544242736</t>
  </si>
  <si>
    <t>13</t>
  </si>
  <si>
    <t>162701109</t>
  </si>
  <si>
    <t>Příplatek k vodorovnému přemístění výkopku/sypaniny z horniny tř. 1 až 4 ZKD 1000 m přes 10000 m</t>
  </si>
  <si>
    <t>-1317922014</t>
  </si>
  <si>
    <t>(sv)*15</t>
  </si>
  <si>
    <t>14</t>
  </si>
  <si>
    <t>167101101</t>
  </si>
  <si>
    <t>Nakládání výkopku z hornin tř. 1 až 4 do 100 m3</t>
  </si>
  <si>
    <t>-938360345</t>
  </si>
  <si>
    <t>Poznámka k položce:
Vč. stromů a pařezů</t>
  </si>
  <si>
    <t>171201211</t>
  </si>
  <si>
    <t>Poplatek za uložení odpadu ze sypaniny na skládce (skládkovné)</t>
  </si>
  <si>
    <t>-674468957</t>
  </si>
  <si>
    <t>Poznámka k položce:
Vč. likvidace stromů a pařezů</t>
  </si>
  <si>
    <t>sv*1,8</t>
  </si>
  <si>
    <t>16</t>
  </si>
  <si>
    <t>175101201</t>
  </si>
  <si>
    <t>Obsypání objektů bez prohození sypaniny z hornin tř. 1 až 4 uloženým do 30 m od kraje objektu</t>
  </si>
  <si>
    <t>1031026520</t>
  </si>
  <si>
    <t>Poznámka k položce:
Zásyp za opěrami z nového materiálu vč. obsypu izolace ze štěrkopísku. Kompletní přechodová oblast.</t>
  </si>
  <si>
    <t>17</t>
  </si>
  <si>
    <t>M</t>
  </si>
  <si>
    <t>583441970</t>
  </si>
  <si>
    <t>štěrkodrť frakce 0-63</t>
  </si>
  <si>
    <t>-274448918</t>
  </si>
  <si>
    <t>st*1,9</t>
  </si>
  <si>
    <t>18</t>
  </si>
  <si>
    <t>181006111</t>
  </si>
  <si>
    <t>Rozprostření zemin tl vrstvy do 0,1 m schopných zúrodnění v rovině a sklonu do 1:5</t>
  </si>
  <si>
    <t>-640562144</t>
  </si>
  <si>
    <t>19</t>
  </si>
  <si>
    <t>181411123</t>
  </si>
  <si>
    <t>Založení lučního trávníku výsevem plochy do 1000 m2 ve svahu do 1:1</t>
  </si>
  <si>
    <t>723803610</t>
  </si>
  <si>
    <t>20</t>
  </si>
  <si>
    <t>005724740</t>
  </si>
  <si>
    <t>osivo směs travní krajinná - svahová</t>
  </si>
  <si>
    <t>kg</t>
  </si>
  <si>
    <t>698572066</t>
  </si>
  <si>
    <t>36*0,3</t>
  </si>
  <si>
    <t>181951101</t>
  </si>
  <si>
    <t>Úprava pláně v hornině tř. 1 až 4 bez zhutnění</t>
  </si>
  <si>
    <t>960706074</t>
  </si>
  <si>
    <t>22</t>
  </si>
  <si>
    <t>185804312</t>
  </si>
  <si>
    <t>Zalití rostlin vodou plocha přes 20 m2</t>
  </si>
  <si>
    <t>1952766769</t>
  </si>
  <si>
    <t>36*10/1000</t>
  </si>
  <si>
    <t xml:space="preserve">   Zakládání</t>
  </si>
  <si>
    <t>23</t>
  </si>
  <si>
    <t>273313511</t>
  </si>
  <si>
    <t>Základové desky z betonu tř. C 12/15</t>
  </si>
  <si>
    <t>970311688</t>
  </si>
  <si>
    <t>Poznámka k položce:
Pod základy, pod žlab, palisády</t>
  </si>
  <si>
    <t>1,7*2,7*0,1*2+0,4*0,1*6+0,07*2,5*2+(((0,6*0,15*2)+(0,45*0,15))*(4,54+3,67))</t>
  </si>
  <si>
    <t>24</t>
  </si>
  <si>
    <t>274321118</t>
  </si>
  <si>
    <t>Základové pasy, prahy, věnce a ostruhy mostních konstrukcí ze ŽB C 30/37</t>
  </si>
  <si>
    <t>1410021867</t>
  </si>
  <si>
    <t>Základové konstrukce z betonu železového pásy, prahy, věnce a ostruhy ve výkopu nebo na hlavách pilot C 30/37</t>
  </si>
  <si>
    <t>Poznámka k položce:
vč. patek pro ocelový nosník sítí</t>
  </si>
  <si>
    <t>0,8*1,5*2,5*2+0,5*0,5*1*2</t>
  </si>
  <si>
    <t>25</t>
  </si>
  <si>
    <t>274354111</t>
  </si>
  <si>
    <t>Bednění základových pásů - zřízení</t>
  </si>
  <si>
    <t>289884528</t>
  </si>
  <si>
    <t>Poznámka k položce:
vč. patek ocelového nosníku sítí</t>
  </si>
  <si>
    <t>(1,5+1,5+2,5+2,5)*0,8*2+0,5*4*1*2</t>
  </si>
  <si>
    <t>26</t>
  </si>
  <si>
    <t>274354211</t>
  </si>
  <si>
    <t>Bednění základových pásů - odstranění</t>
  </si>
  <si>
    <t>-2101454492</t>
  </si>
  <si>
    <t>27</t>
  </si>
  <si>
    <t>274361116</t>
  </si>
  <si>
    <t>Výztuž základových pásů, prahů, věnců a ostruh z betonářské oceli 10 505 - B500</t>
  </si>
  <si>
    <t>580680108</t>
  </si>
  <si>
    <t>6,0*280*1,08/1000</t>
  </si>
  <si>
    <t>28</t>
  </si>
  <si>
    <t>421331491xxx</t>
  </si>
  <si>
    <t>Příplatek k mostní konstrukci za čerpadlo mimo dosah</t>
  </si>
  <si>
    <t>-1682469467</t>
  </si>
  <si>
    <t>Mostní předpjaté betonové nosné konstrukce deskové, klenbové, trámové,  komorové  Příplatek k ceně za čerpadlo mimo dosah konstrukce</t>
  </si>
  <si>
    <t>29</t>
  </si>
  <si>
    <t>457312814</t>
  </si>
  <si>
    <t>Těsnící vrstva z betonu mrazuvzdorného tř. C 25/30 tl nad 200 do 250 mm</t>
  </si>
  <si>
    <t>617368686</t>
  </si>
  <si>
    <t>Těsnicí nebo opevňovací vrstva z prostého betonu pro prostředí s mrazovými cykly tř. C 25/30, tl. vrstvy 250 mm</t>
  </si>
  <si>
    <t xml:space="preserve">   Svislé a kompletní konstrukce</t>
  </si>
  <si>
    <t>30</t>
  </si>
  <si>
    <t>212341111</t>
  </si>
  <si>
    <t>Obetonování drenážních trub mezerovitým betonem</t>
  </si>
  <si>
    <t>1445467444</t>
  </si>
  <si>
    <t>0,15*0,15*6</t>
  </si>
  <si>
    <t>31</t>
  </si>
  <si>
    <t>212792213</t>
  </si>
  <si>
    <t>Odvodnění mostní opěry - drenážní flexibilní plastové potrubí DN 200</t>
  </si>
  <si>
    <t>-1923326714</t>
  </si>
  <si>
    <t>Odvodnění mostní opěry z plastových trub drenážní potrubí flexibilní DN 200</t>
  </si>
  <si>
    <t>3*2</t>
  </si>
  <si>
    <t>32</t>
  </si>
  <si>
    <t>28613214</t>
  </si>
  <si>
    <t>trubka drenážní celoperforovaná PE-HD plně vsakovací se spojkou DN 200 SN8</t>
  </si>
  <si>
    <t>352721504</t>
  </si>
  <si>
    <t>6*1,2</t>
  </si>
  <si>
    <t>33</t>
  </si>
  <si>
    <t>334323118</t>
  </si>
  <si>
    <t>Mostní opěry a úložné prahy ze ŽB C 30/37</t>
  </si>
  <si>
    <t>-661017659</t>
  </si>
  <si>
    <t>1,24*0,6*2,2+1*0,6*2,2</t>
  </si>
  <si>
    <t>34</t>
  </si>
  <si>
    <t>334351112</t>
  </si>
  <si>
    <t>Bednění systémové mostních opěr a úložných prahů z překližek pro ŽB - zřízení</t>
  </si>
  <si>
    <t>-970605761</t>
  </si>
  <si>
    <t>(0,6+0,6+2,2+2,2)*1,24+(0,6+0,6+2,2+2,2)*1</t>
  </si>
  <si>
    <t>35</t>
  </si>
  <si>
    <t>334351211</t>
  </si>
  <si>
    <t>Bednění systémové mostních opěr a úložných prahů z překližek - odstranění</t>
  </si>
  <si>
    <t>672412830</t>
  </si>
  <si>
    <t>36</t>
  </si>
  <si>
    <t>334361216</t>
  </si>
  <si>
    <t>Výztuž dříků opěr z betonářské oceli 10 505-B500</t>
  </si>
  <si>
    <t>-1058847188</t>
  </si>
  <si>
    <t>2,957*280*1,08/1000</t>
  </si>
  <si>
    <t>37</t>
  </si>
  <si>
    <t>421331491xx</t>
  </si>
  <si>
    <t>599466737</t>
  </si>
  <si>
    <t xml:space="preserve">   Vodorovné konstrukce</t>
  </si>
  <si>
    <t>38</t>
  </si>
  <si>
    <t>421321128</t>
  </si>
  <si>
    <t>Mostní nosné konstrukce deskové ze ŽB C 30/37</t>
  </si>
  <si>
    <t>-1246489446</t>
  </si>
  <si>
    <t>10,2*0,72*1,25</t>
  </si>
  <si>
    <t>39</t>
  </si>
  <si>
    <t>413351191</t>
  </si>
  <si>
    <t>Příplatek k cenám bednění nosníků za pohledový beton</t>
  </si>
  <si>
    <t>-1477556626</t>
  </si>
  <si>
    <t>Bednění nosníků a průvlaků - bez podpěrné konstrukce Příplatek k cenám za pohledový beton</t>
  </si>
  <si>
    <t>40</t>
  </si>
  <si>
    <t>413351221</t>
  </si>
  <si>
    <t>Zřízení podpěrné konstrukce nosníků v do 4 m pro zatížení do 60 kPa</t>
  </si>
  <si>
    <t>-724304168</t>
  </si>
  <si>
    <t>Poznámka k položce:
Pro montáž bednění</t>
  </si>
  <si>
    <t>9*3,4</t>
  </si>
  <si>
    <t>41</t>
  </si>
  <si>
    <t>413351222</t>
  </si>
  <si>
    <t>Odstranění podpěrné konstrukce nosníků v do 4 m pro zatížení do 60 kPa</t>
  </si>
  <si>
    <t>946916657</t>
  </si>
  <si>
    <t>30,6</t>
  </si>
  <si>
    <t>42</t>
  </si>
  <si>
    <t>421331491x</t>
  </si>
  <si>
    <t>-1955697107</t>
  </si>
  <si>
    <t>43</t>
  </si>
  <si>
    <t>421361226</t>
  </si>
  <si>
    <t>Výztuž ŽB deskového mostu z betonářské oceli 10 505-B500</t>
  </si>
  <si>
    <t>-944529813</t>
  </si>
  <si>
    <t>9,18*280*1,04/1000</t>
  </si>
  <si>
    <t>44</t>
  </si>
  <si>
    <t>421955112</t>
  </si>
  <si>
    <t>Bednění z překližek na mostní skruži - zřízení</t>
  </si>
  <si>
    <t>-1282738119</t>
  </si>
  <si>
    <t>Bednění na mostní skruži  zřízení bednění z překližek</t>
  </si>
  <si>
    <t>9*(0,5+0,2+1,2+0,2+0,5)*1,25+10,2*(0,1+0,2+0,1+0,2+0,05+0,05)</t>
  </si>
  <si>
    <t>45</t>
  </si>
  <si>
    <t>421351192</t>
  </si>
  <si>
    <t>Příplatek k bednění konstrukcí mostů za bednění oblouku R do 500 m</t>
  </si>
  <si>
    <t>-1092256278</t>
  </si>
  <si>
    <t>Bednění deskových konstrukcí mostů z betonu železového nebo předpjatého  Příplatek k ceně za bednění oblouku, poloměru přes 200 do 500 m</t>
  </si>
  <si>
    <t>46</t>
  </si>
  <si>
    <t>421955212</t>
  </si>
  <si>
    <t>Bednění z překližek na mostní skruži - odstranění</t>
  </si>
  <si>
    <t>-890729196</t>
  </si>
  <si>
    <t>Bednění na mostní skruži  odstranění bednění z překližek</t>
  </si>
  <si>
    <t>47</t>
  </si>
  <si>
    <t>423355911</t>
  </si>
  <si>
    <t>Příplatek k bednění nosných konstrukcí trámových za bednění náběhů rovinných</t>
  </si>
  <si>
    <t>271887896</t>
  </si>
  <si>
    <t>Bednění trámové a komorové konstrukce  Příplatek k ceně za náběh rovinný</t>
  </si>
  <si>
    <t>48</t>
  </si>
  <si>
    <t>936942211</t>
  </si>
  <si>
    <t>Zhotovení tabulky s letopočtem opravy mostu vložením šablony do bednění</t>
  </si>
  <si>
    <t>kus</t>
  </si>
  <si>
    <t>2027670933</t>
  </si>
  <si>
    <t>Zhotovení tabulky s letopočtem opravy nebo větší údržby vložením šablony do bednění</t>
  </si>
  <si>
    <t>49</t>
  </si>
  <si>
    <t>948411111</t>
  </si>
  <si>
    <t>Zřízení podpěrné skruže dočasné kovové z věží výšky do 10 m</t>
  </si>
  <si>
    <t>-1590966775</t>
  </si>
  <si>
    <t>Podpěrné skruže a podpěry dočasné kovové  zřízení skruží z věží výšky do 10 m</t>
  </si>
  <si>
    <t>1*3,5*1*2+1,9*3,4*1</t>
  </si>
  <si>
    <t>50</t>
  </si>
  <si>
    <t>948411211</t>
  </si>
  <si>
    <t>Odstranění podpěrné skruže dočasné kovové z věží výšky do 10 m</t>
  </si>
  <si>
    <t>-316142842</t>
  </si>
  <si>
    <t>Podpěrné skruže a podpěry dočasné kovové  odstranění skruží z věží výšky do 10 m</t>
  </si>
  <si>
    <t>51</t>
  </si>
  <si>
    <t>948411911</t>
  </si>
  <si>
    <t>Měsíční nájemné podpěrné skruže dočasné kovové z věží výšky do 10 m</t>
  </si>
  <si>
    <t>848883865</t>
  </si>
  <si>
    <t>Podpěrné skruže a podpěry dočasné kovové  měsíční nájemné skruží z věží výšky do 10 m</t>
  </si>
  <si>
    <t xml:space="preserve">   Komunikace</t>
  </si>
  <si>
    <t>52</t>
  </si>
  <si>
    <t>213141112</t>
  </si>
  <si>
    <t>Zřízení vrstvy z geotextilie v rovině nebo ve sklonu do 1:5 š do 6 m</t>
  </si>
  <si>
    <t>-1932521429</t>
  </si>
  <si>
    <t>Zřízení vrstvy z geotextilie  filtrační, separační, odvodňovací, ochranné, výztužné nebo protierozní v rovině nebo ve sklonu do 1:5, šířky přes 3 do 6 m</t>
  </si>
  <si>
    <t>Poznámka k položce:
Ochrana těsnící folie</t>
  </si>
  <si>
    <t>2*3*2*2</t>
  </si>
  <si>
    <t>53</t>
  </si>
  <si>
    <t>69311082</t>
  </si>
  <si>
    <t>geotextilie netkaná PP 500g/m2</t>
  </si>
  <si>
    <t>-96366964</t>
  </si>
  <si>
    <t>24*1,2</t>
  </si>
  <si>
    <t>54</t>
  </si>
  <si>
    <t>339921113</t>
  </si>
  <si>
    <t>Osazování betonových palisád do betonového základu jednotlivě výšky prvku přes 1 do 1,5 m</t>
  </si>
  <si>
    <t>-1277818948</t>
  </si>
  <si>
    <t>Osazování palisád  betonových jednotlivých se zabetonováním výšky palisády přes 1000 do 1500 mm</t>
  </si>
  <si>
    <t>55</t>
  </si>
  <si>
    <t>59228425</t>
  </si>
  <si>
    <t>palisáda betonová tyčová půlkulatá barevná 175x200x1000mm</t>
  </si>
  <si>
    <t>-987558022</t>
  </si>
  <si>
    <t>50*1,15</t>
  </si>
  <si>
    <t>56</t>
  </si>
  <si>
    <t>564861111</t>
  </si>
  <si>
    <t>Podklad ze štěrkodrtě ŠD tl 200 mm</t>
  </si>
  <si>
    <t>-1170576650</t>
  </si>
  <si>
    <t>Podklad ze štěrkodrti ŠD  s rozprostřením a zhutněním, po zhutnění tl. 200 mm</t>
  </si>
  <si>
    <t>12+19,73</t>
  </si>
  <si>
    <t>57</t>
  </si>
  <si>
    <t>916331112</t>
  </si>
  <si>
    <t>Osazení zahradního obrubníku betonového do lože z betonu s boční opěrou</t>
  </si>
  <si>
    <t>-1649153514</t>
  </si>
  <si>
    <t>Osazení zahradního obrubníku betonového s ložem tl. od 50 do 100 mm z betonu prostého tř. C 12/15 s boční opěrou z betonu prostého tř. C 12/15</t>
  </si>
  <si>
    <t>4,54+3,67+3,7+2,27+4,56+4,89+3,12</t>
  </si>
  <si>
    <t>58</t>
  </si>
  <si>
    <t>59217001</t>
  </si>
  <si>
    <t>obrubník betonový zahradní 1000x50x250mm</t>
  </si>
  <si>
    <t>-604761229</t>
  </si>
  <si>
    <t>26,75*1,2</t>
  </si>
  <si>
    <t>59</t>
  </si>
  <si>
    <t>596211110</t>
  </si>
  <si>
    <t>Kladení zámkové dlažby komunikací pro pěší tl 60 mm skupiny A pl do 50 m2</t>
  </si>
  <si>
    <t>-2107609904</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</si>
  <si>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do 50 m2</t>
  </si>
  <si>
    <t>60</t>
  </si>
  <si>
    <t>59245015</t>
  </si>
  <si>
    <t>dlažba zámková profilová základní 20x16,5x6 cm přírodní</t>
  </si>
  <si>
    <t>-357448589</t>
  </si>
  <si>
    <t>31,73*1,2</t>
  </si>
  <si>
    <t>61</t>
  </si>
  <si>
    <t>935114112</t>
  </si>
  <si>
    <t>Mikroštěrbinový odvodňovací betonový žlab 220x260 mm se spádem dna 0,5 % se základem</t>
  </si>
  <si>
    <t>1682516575</t>
  </si>
  <si>
    <t>Štěrbinový odvodňovací betonový žlab se základem z betonu prostého a s obetonováním rozměru 220x260 mm (mikroštěrbinový) se spádem dna 0,5 %</t>
  </si>
  <si>
    <t>2+2</t>
  </si>
  <si>
    <t>62</t>
  </si>
  <si>
    <t>59221013</t>
  </si>
  <si>
    <t>trouba mikroštěrbinová betonová s přerušovanou štěrbinou spád dna 0,5% 220x260x1000mm</t>
  </si>
  <si>
    <t>1929220700</t>
  </si>
  <si>
    <t>63</t>
  </si>
  <si>
    <t>59221641</t>
  </si>
  <si>
    <t>záslepka pero pro mikroštěrbinovou troubu 220x260x120mm</t>
  </si>
  <si>
    <t>-307283917</t>
  </si>
  <si>
    <t xml:space="preserve">   Ostatní konstrukce a práce-bourání</t>
  </si>
  <si>
    <t>64</t>
  </si>
  <si>
    <t>113106123</t>
  </si>
  <si>
    <t>Rozebrání dlažeb ze zámkových dlaždic komunikací pro pěší ručně</t>
  </si>
  <si>
    <t>-1493968703</t>
  </si>
  <si>
    <t>Rozebrání dlažeb komunikací pro pěší s přemístěním hmot na skládku na vzdálenost do 3 m nebo s naložením na dopravní prostředek s ložem z kameniva nebo živice a s jakoukoliv výplní spár ručně ze zámkové dlažby</t>
  </si>
  <si>
    <t>Poznámka k položce:
Rozebrání části stávající dlažby na předpolí</t>
  </si>
  <si>
    <t>13,9</t>
  </si>
  <si>
    <t>65</t>
  </si>
  <si>
    <t>421131115x</t>
  </si>
  <si>
    <t>Letmá montáž zdola dílce běžného hmotnosti do 32 t</t>
  </si>
  <si>
    <t>-136519505</t>
  </si>
  <si>
    <t>Letmá montáž nosné konstrukce z dílců z předpjatého betonu  zdola autojeřábem, dílce běžného, hmotnosti jednotlivě do 32 t</t>
  </si>
  <si>
    <t>Poznámka k položce:
Autojeřáb pro demontáž a osazení podpěrné konstrukce a ocelového nosníku</t>
  </si>
  <si>
    <t>66</t>
  </si>
  <si>
    <t>423176511</t>
  </si>
  <si>
    <t>Montáž atypické OK š do 2,4 m, v do 3,0 m most o 1 poli rozpětí do 13 m</t>
  </si>
  <si>
    <t>997322403</t>
  </si>
  <si>
    <t>Montáž atypické nebo speciální ocelové konstrukce šířky do 2,4 m, výšky do 3 m mostu o jednom poli, rozpětí pole do 13 m</t>
  </si>
  <si>
    <t>Poznámka k položce:
Nosník pro uložení sítí včetně nosných prvků a šroubů</t>
  </si>
  <si>
    <t>10,2*47*2*1,2/1000+0,4*11*5,42*1,2/1000+0,312*11*1,96*1,2/1000+0,3*0,3*0,015*7850/1000</t>
  </si>
  <si>
    <t>67</t>
  </si>
  <si>
    <t>429172112</t>
  </si>
  <si>
    <t>Výroba ocelových prvků pro opravu mostů šroubovaných nebo svařovaných přes 100 kg</t>
  </si>
  <si>
    <t>985247159</t>
  </si>
  <si>
    <t>Oprava ocelových prvků mostních konstrukcí ztužidel, sedel pro centrické uložení mostnic, stoliček, diagonál, svislic, styčníkových plechů, chodníkových konzol, podlahových nosníků, kabelových žlabů a ostatních drobných prvků výroba šroubovaných nebo svařovaných, hmotnosti přes 100 kg</t>
  </si>
  <si>
    <t>68</t>
  </si>
  <si>
    <t>13010836</t>
  </si>
  <si>
    <t>ocel profilová UPN 300 jakost 11 375</t>
  </si>
  <si>
    <t>120056743</t>
  </si>
  <si>
    <t>1198*1,15/1000</t>
  </si>
  <si>
    <t>69</t>
  </si>
  <si>
    <t>451475121</t>
  </si>
  <si>
    <t>Podkladní vrstva plastbetonová samonivelační první vrstva tl 10 mm</t>
  </si>
  <si>
    <t>-1004193960</t>
  </si>
  <si>
    <t>Podkladní vrstva plastbetonová  samonivelační, tloušťky do 10 mm první vrstva</t>
  </si>
  <si>
    <t>Poznámka k položce:
Podlití kotevních desek zábradlí platbetonem</t>
  </si>
  <si>
    <t>56*0,2*0,2</t>
  </si>
  <si>
    <t>70</t>
  </si>
  <si>
    <t>628613611</t>
  </si>
  <si>
    <t>Žárové zinkování ponorem dílů ocelových konstrukcí mostů</t>
  </si>
  <si>
    <t>-724981026</t>
  </si>
  <si>
    <t>Žárové zinkování ponorem dílů ocelových konstrukcí mostů hmotnosti dílců do 100 kg</t>
  </si>
  <si>
    <t xml:space="preserve">Poznámka k položce:
PKO nosníku a nosných prvků sítí žárovým zinkováním </t>
  </si>
  <si>
    <t>71</t>
  </si>
  <si>
    <t>465513257</t>
  </si>
  <si>
    <t>Dlažba svahu u opěr z upraveného lomového žulového kamene tl 250 mm do lože C 25/30 pl přes 10 m2</t>
  </si>
  <si>
    <t>-161090053</t>
  </si>
  <si>
    <t>Dlažba svahu u mostních opěr z upraveného lomového žulového kamene  s vyspárováním maltou MC 25, šíře spáry 15 mm do betonového lože C 25/30 tloušťky 250 mm, plochy přes 10 m2</t>
  </si>
  <si>
    <t>Poznámka k položce:
Předláždění koryta v nutném rozsahu u opěr</t>
  </si>
  <si>
    <t>3,5*(1,1+1,15+0,73)+3,5*(0,75+1,65)</t>
  </si>
  <si>
    <t>72</t>
  </si>
  <si>
    <t>914112111</t>
  </si>
  <si>
    <t>Tabulka s označením evidenčního čísla mostu</t>
  </si>
  <si>
    <t>1997519599</t>
  </si>
  <si>
    <t>Tabulka s označením evidenčního čísla mostu  na sloupek</t>
  </si>
  <si>
    <t>73</t>
  </si>
  <si>
    <t>460030193</t>
  </si>
  <si>
    <t>Řezání podkladu nebo krytu živičného tloušťky do 15 cm</t>
  </si>
  <si>
    <t>1767715399</t>
  </si>
  <si>
    <t>Přípravné terénní práce  řezání spár v podkladu nebo krytu živičném, tloušťky přes 10 do 15 cm</t>
  </si>
  <si>
    <t>74</t>
  </si>
  <si>
    <t>113204111</t>
  </si>
  <si>
    <t>Vytrhání obrub záhonových</t>
  </si>
  <si>
    <t>353223397</t>
  </si>
  <si>
    <t>Vytrhání obrub  s vybouráním lože, s přemístěním hmot na skládku na vzdálenost do 3 m nebo s naložením na dopravní prostředek záhonových</t>
  </si>
  <si>
    <t>6,5+5+3,8+2+4,55+2,2+1,3+2,1</t>
  </si>
  <si>
    <t>75</t>
  </si>
  <si>
    <t>962021112</t>
  </si>
  <si>
    <t>Bourání mostních zdí a pilířů z kamene</t>
  </si>
  <si>
    <t>1024998883</t>
  </si>
  <si>
    <t>Bourání mostních konstrukcí zdiva a pilířů z kamene nebo cihel</t>
  </si>
  <si>
    <t>1,21*1,9*2+0,6*1,5*0,8*2+0,8*1,2*1,5*2+0,8*1*1,5*2</t>
  </si>
  <si>
    <t>76</t>
  </si>
  <si>
    <t>963051111</t>
  </si>
  <si>
    <t>Bourání mostní nosné konstrukce z ŽB</t>
  </si>
  <si>
    <t>590995520</t>
  </si>
  <si>
    <t>Bourání mostních konstrukcí nosných konstrukcí ze železového betonu</t>
  </si>
  <si>
    <t>9*1,5*0,14*1,2</t>
  </si>
  <si>
    <t>77</t>
  </si>
  <si>
    <t>965042141</t>
  </si>
  <si>
    <t>Bourání podkladů pod dlažby nebo mazanin betonových nebo z litého asfaltu tl do 100 mm pl přes 4 m2</t>
  </si>
  <si>
    <t>-581119661</t>
  </si>
  <si>
    <t>Bourání mazanin betonových nebo z litého asfaltu tl. do 100 mm, plochy přes 4 m2</t>
  </si>
  <si>
    <t>Poznámka k položce:
Asfalt na lávce a předpolích</t>
  </si>
  <si>
    <t>0,075*9*1,5+10,24*0,1+1,1*1,5*0,1</t>
  </si>
  <si>
    <t>78</t>
  </si>
  <si>
    <t>451476121</t>
  </si>
  <si>
    <t>Podkladní vrstva plastbetonová tixotropní první vrstva tl 10 mm</t>
  </si>
  <si>
    <t>-428606129</t>
  </si>
  <si>
    <t>Podkladní vrstva plastbetonová  tixotropní, tloušťky do 10 mm první vrstva</t>
  </si>
  <si>
    <t>Poznámka k položce:
Podlití desek zábradlí plastbetonem</t>
  </si>
  <si>
    <t>0,28*0,28*6*2</t>
  </si>
  <si>
    <t>79</t>
  </si>
  <si>
    <t>628613231</t>
  </si>
  <si>
    <t>Protikorozní ochrana OK mostu I. tř.- základní a podkladní epoxidový, vrchní PU nátěr s metalizací</t>
  </si>
  <si>
    <t>816270293</t>
  </si>
  <si>
    <t>Poznámka k položce:
PKO zábradlí</t>
  </si>
  <si>
    <t>11,2*1,1*2*2</t>
  </si>
  <si>
    <t>80</t>
  </si>
  <si>
    <t>911121111</t>
  </si>
  <si>
    <t>Montáž zábradlí ocelového přichyceného vruty do betonového podkladu</t>
  </si>
  <si>
    <t>-1551723773</t>
  </si>
  <si>
    <t>11,2*2</t>
  </si>
  <si>
    <t>81</t>
  </si>
  <si>
    <t>911122111</t>
  </si>
  <si>
    <t>Výroba dílů ocelového zábradlí do 50 kg při opravách mostů</t>
  </si>
  <si>
    <t>271873073</t>
  </si>
  <si>
    <t>22,4*64</t>
  </si>
  <si>
    <t>82</t>
  </si>
  <si>
    <t>13010918</t>
  </si>
  <si>
    <t>ocel profilová UE 180 jakost 11 375</t>
  </si>
  <si>
    <t>-2134467128</t>
  </si>
  <si>
    <t>83</t>
  </si>
  <si>
    <t>953961214</t>
  </si>
  <si>
    <t>Kotvy chemickou patronou M 16 hl 125 mm do betonu, ŽB nebo kamene s vyvrtáním otvoru</t>
  </si>
  <si>
    <t>-2087078928</t>
  </si>
  <si>
    <t>Poznámka k položce:
Kotvení zábradlí a nosníku sítí</t>
  </si>
  <si>
    <t>12*4+8</t>
  </si>
  <si>
    <t>84</t>
  </si>
  <si>
    <t>953965131</t>
  </si>
  <si>
    <t>Kotevní šroub pro chemické kotvy M 16 dl 190 mm</t>
  </si>
  <si>
    <t>1984110822</t>
  </si>
  <si>
    <t>85</t>
  </si>
  <si>
    <t>54879004</t>
  </si>
  <si>
    <t>patrona chemická M16x125mm</t>
  </si>
  <si>
    <t>-1448576187</t>
  </si>
  <si>
    <t>86</t>
  </si>
  <si>
    <t>966075211</t>
  </si>
  <si>
    <t>Demontáž částí ocelového zábradlí mostů do 50 kg</t>
  </si>
  <si>
    <t>1342434638</t>
  </si>
  <si>
    <t>Demontáž částí ocelového zábradlí mostů svařovaného nebo šroubovaného, hmotnosti do 50 kg</t>
  </si>
  <si>
    <t>(10*2+6,5+5+5)*40</t>
  </si>
  <si>
    <t>87</t>
  </si>
  <si>
    <t>997211211</t>
  </si>
  <si>
    <t>Svislá doprava vybouraných hmot na v 3,5 m</t>
  </si>
  <si>
    <t>1234091559</t>
  </si>
  <si>
    <t>Svislá doprava suti nebo vybouraných hmot  s naložením do dopravního zařízení a s vyprázdněním dopravního zařízení na hromadu nebo do dopravního prostředku vybouraných hmot na výšku do 3,5 m</t>
  </si>
  <si>
    <t>ob*0,3*0,05*2,3+kam*2,5+žb*2,5+as*2,3+1,095+13,9*0,130</t>
  </si>
  <si>
    <t>88</t>
  </si>
  <si>
    <t>997013501</t>
  </si>
  <si>
    <t>Odvoz suti a vybouraných hmot na skládku nebo meziskládku do 1 km se složením</t>
  </si>
  <si>
    <t>-2061640221</t>
  </si>
  <si>
    <t>Odvoz suti a vybouraných hmot na skládku nebo meziskládku  se složením, na vzdálenost do 1 km</t>
  </si>
  <si>
    <t>Poznámka k položce:
Vč. odvozu OK do šrotu nebo depo investora</t>
  </si>
  <si>
    <t>89</t>
  </si>
  <si>
    <t>997013509</t>
  </si>
  <si>
    <t>Příplatek k odvozu suti a vybouraných hmot na skládku ZKD 1 km přes 1 km</t>
  </si>
  <si>
    <t>645713201</t>
  </si>
  <si>
    <t>Odvoz suti a vybouraných hmot na skládku nebo meziskládku  se složením, na vzdálenost Příplatek k ceně za každý další i započatý 1 km přes 1 km</t>
  </si>
  <si>
    <t>(svb)*15</t>
  </si>
  <si>
    <t>90</t>
  </si>
  <si>
    <t>997013645</t>
  </si>
  <si>
    <t>Poplatek za uložení na skládce (skládkovné) odpadu asfaltového bez dehtu kód odpadu 17 03 02</t>
  </si>
  <si>
    <t>-2087772998</t>
  </si>
  <si>
    <t>Poplatek za uložení stavebního odpadu na skládce (skládkovné) asfaltového bez obsahu dehtu zatříděného do Katalogu odpadů pod kódem 17 03 02</t>
  </si>
  <si>
    <t>as*2,3</t>
  </si>
  <si>
    <t>91</t>
  </si>
  <si>
    <t>997013655</t>
  </si>
  <si>
    <t>Poplatek za uložení na skládce (skládkovné) zeminy a kamení kód odpadu 17 05 04</t>
  </si>
  <si>
    <t>-1351710437</t>
  </si>
  <si>
    <t>Poplatek za uložení stavebního odpadu na skládce (skládkovné) zeminy a kamení zatříděného do Katalogu odpadů pod kódem 17 05 04</t>
  </si>
  <si>
    <t>Poznámka k položce:
Kámen ze zdiva</t>
  </si>
  <si>
    <t>kam*2,5</t>
  </si>
  <si>
    <t>92</t>
  </si>
  <si>
    <t>997013802</t>
  </si>
  <si>
    <t>Poplatek za uložení na skládce (skládkovné) stavebního odpadu železobetonového kód odpadu 170 101</t>
  </si>
  <si>
    <t>-569820821</t>
  </si>
  <si>
    <t>Poplatek za uložení stavebního odpadu na skládce (skládkovné) z armovaného betonu zatříděného do Katalogu odpadů pod kódem 170 101</t>
  </si>
  <si>
    <t>ob*0,3*0,05*2,3+žb*2,5+13,9*0,13</t>
  </si>
  <si>
    <t>99</t>
  </si>
  <si>
    <t xml:space="preserve">   Přesun hmot</t>
  </si>
  <si>
    <t>93</t>
  </si>
  <si>
    <t>998212111</t>
  </si>
  <si>
    <t>Přesun hmot pro mosty zděné, monolitické betonové nebo ocelové v do 20 m</t>
  </si>
  <si>
    <t>335088999</t>
  </si>
  <si>
    <t>1,508*2,2+6,5*2,4+1,869+0,135*2,0+2,957*2,4+0,85+9,18*2,4+2,65+32,1*0,028+38,076*0,113+4*0,113+1,378+18,83*1,28+1,43</t>
  </si>
  <si>
    <t>PSV</t>
  </si>
  <si>
    <t xml:space="preserve">   Práce a dodávky PSV</t>
  </si>
  <si>
    <t>711</t>
  </si>
  <si>
    <t xml:space="preserve">   Izolace proti vodě, vlhkosti a plynům</t>
  </si>
  <si>
    <t>94</t>
  </si>
  <si>
    <t>711112001</t>
  </si>
  <si>
    <t>Provedení izolace proti zemní vlhkosti svislé za studena nátěrem penetračním</t>
  </si>
  <si>
    <t>18752556</t>
  </si>
  <si>
    <t>Provedení izolace proti zemní vlhkosti natěradly a tmely za studena  na ploše svislé S nátěrem penetračním</t>
  </si>
  <si>
    <t>(0,6+0,6+2,2)*(2,3+0,5)+(0,58+0,45+0,8)*3,4+1,5*0,8*2+(2,54+0,45)*3,4+(1,7+0,45)*3,4+0,8*1,5*2</t>
  </si>
  <si>
    <t>95</t>
  </si>
  <si>
    <t>111631500</t>
  </si>
  <si>
    <t>lak asfaltový ALP/9 bal 9 kg</t>
  </si>
  <si>
    <t>-1430474803</t>
  </si>
  <si>
    <t>38,018*0,4/1000</t>
  </si>
  <si>
    <t>96</t>
  </si>
  <si>
    <t>711122131</t>
  </si>
  <si>
    <t>Provedení izolace proti zemní vlhkosti svislé za horka nátěrem asfaltovým</t>
  </si>
  <si>
    <t>-2094624647</t>
  </si>
  <si>
    <t>Provedení izolace proti zemní vlhkosti natěradly a tmely za horka  na ploše svislé S nátěrem asfaltovým</t>
  </si>
  <si>
    <t>38,018*2</t>
  </si>
  <si>
    <t>97</t>
  </si>
  <si>
    <t>11163152</t>
  </si>
  <si>
    <t>lak asfaltový izolační</t>
  </si>
  <si>
    <t>-1845166495</t>
  </si>
  <si>
    <t>76,036*0,3/1000</t>
  </si>
  <si>
    <t>98</t>
  </si>
  <si>
    <t>711132101</t>
  </si>
  <si>
    <t>Provedení izolace proti zemní vlhkosti pásy na sucho svislé AIP nebo tkaninou</t>
  </si>
  <si>
    <t>-1279508001</t>
  </si>
  <si>
    <t>Provedení izolace proti zemní vlhkosti pásy na sucho  AIP nebo tkaniny na ploše svislé S</t>
  </si>
  <si>
    <t>2,2*2,5*2</t>
  </si>
  <si>
    <t>28323102</t>
  </si>
  <si>
    <t>fólie PE hydroizolační (ojemová hmotnost 750 kg/m3), š. 1,4 m, tl. 1,5 mm</t>
  </si>
  <si>
    <t>1469170251</t>
  </si>
  <si>
    <t>2,2*2,5*2*1,2</t>
  </si>
  <si>
    <t>7113810xx</t>
  </si>
  <si>
    <t>Provedení hydroizolace mostovek polyuretany tl. 5 mm</t>
  </si>
  <si>
    <t>811105072</t>
  </si>
  <si>
    <t>Poznámka k položce:
Přímopochozí izolační systém železobetonové mostovky se vsypem</t>
  </si>
  <si>
    <t>(1,8+0,05+0,05)*10,2*1,2</t>
  </si>
  <si>
    <t>101</t>
  </si>
  <si>
    <t>938532111</t>
  </si>
  <si>
    <t>Broušení nerovností mostovky do 2 mm</t>
  </si>
  <si>
    <t>-1938610270</t>
  </si>
  <si>
    <t>Poznámka k položce:
Broušení mostovky pro aplikaci přímopochozího systému vodotěsné izolace</t>
  </si>
  <si>
    <t>102</t>
  </si>
  <si>
    <t>998711101</t>
  </si>
  <si>
    <t>Přesun hmot tonážní pro izolace proti vodě, vlhkosti a plynům v objektech výšky do 6 m</t>
  </si>
  <si>
    <t>804229897</t>
  </si>
  <si>
    <t>Přesun hmot pro izolace proti vodě, vlhkosti a plynům  stanovený z hmotnosti přesunovaného materiálu vodorovná dopravní vzdálenost do 50 m v objektech výšky do 6 m</t>
  </si>
  <si>
    <t>000</t>
  </si>
  <si>
    <t xml:space="preserve">   Nepojmenované práce</t>
  </si>
  <si>
    <t xml:space="preserve">   Ostatní opatření</t>
  </si>
  <si>
    <t>103</t>
  </si>
  <si>
    <t>012002000</t>
  </si>
  <si>
    <t xml:space="preserve">Geodetické práce - geometrický plán </t>
  </si>
  <si>
    <t>c</t>
  </si>
  <si>
    <t>1024</t>
  </si>
  <si>
    <t>165534044</t>
  </si>
  <si>
    <t>Geodetické práce - geometrický plán</t>
  </si>
  <si>
    <t>104</t>
  </si>
  <si>
    <t>012103000</t>
  </si>
  <si>
    <t>Geodetické práce před výstavbou</t>
  </si>
  <si>
    <t>-1857404409</t>
  </si>
  <si>
    <t>105</t>
  </si>
  <si>
    <t>012203000</t>
  </si>
  <si>
    <t>Geodetické práce při provádění stavby</t>
  </si>
  <si>
    <t>1282516441</t>
  </si>
  <si>
    <t>106</t>
  </si>
  <si>
    <t>012303000</t>
  </si>
  <si>
    <t>Geodetické práce po výstavbě - zaměření</t>
  </si>
  <si>
    <t>-1372976206</t>
  </si>
  <si>
    <t>107</t>
  </si>
  <si>
    <t>013294000</t>
  </si>
  <si>
    <t>RDS</t>
  </si>
  <si>
    <t>-243152970</t>
  </si>
  <si>
    <t>Výrobně technická dokumentace</t>
  </si>
  <si>
    <t>108</t>
  </si>
  <si>
    <t>013254000</t>
  </si>
  <si>
    <t>Dokumentace skutečného provedení stavby</t>
  </si>
  <si>
    <t>1094128656</t>
  </si>
  <si>
    <t>042002000</t>
  </si>
  <si>
    <t>Posudky - Hlavní mostní prohlídka + mostní list</t>
  </si>
  <si>
    <t>1657779444</t>
  </si>
  <si>
    <t>042503000</t>
  </si>
  <si>
    <t>Plán havarijní a povodňový na staveništi</t>
  </si>
  <si>
    <t>-1548396646</t>
  </si>
  <si>
    <t>030001000</t>
  </si>
  <si>
    <t>Zařízení staveniště</t>
  </si>
  <si>
    <t>-1024562108</t>
  </si>
  <si>
    <t>Poznámka k položce:
Oplocení místa stavby, WC, hlídání, zázemí zhotovitele</t>
  </si>
  <si>
    <t>034403000</t>
  </si>
  <si>
    <t>Dopravní značení na staveništi</t>
  </si>
  <si>
    <t>1800894497</t>
  </si>
  <si>
    <t>Poznámka k položce:
DIO během stavby-uzavírka</t>
  </si>
  <si>
    <t>060001000</t>
  </si>
  <si>
    <t>Územní vlivy</t>
  </si>
  <si>
    <t>-523867630</t>
  </si>
  <si>
    <t>Poznámka k položce:
Poplatky za zábor soukromých pozemků během realizace</t>
  </si>
  <si>
    <t>062303000</t>
  </si>
  <si>
    <t>Použití nezvyklých dopravních prostředků</t>
  </si>
  <si>
    <t>-327306797</t>
  </si>
  <si>
    <t>Poznámka k položce:
Ztížený přístup na staveniště</t>
  </si>
  <si>
    <t>075002000</t>
  </si>
  <si>
    <t>Ochranná pásma</t>
  </si>
  <si>
    <t>467284436</t>
  </si>
  <si>
    <t>Poznámka k položce:
Ochrana sítí při provádění, případně vyvěšení, podepření vč. zajištění sloupu VO při výkopech
(1xplyn, 1xCetin,2xČEZ,1xDN140 ocel,2xPEHD DN160)</t>
  </si>
  <si>
    <t>460010025</t>
  </si>
  <si>
    <t>Vytyčení trasy inženýrských sítí v zastavěném prostoru</t>
  </si>
  <si>
    <t>-2092493091</t>
  </si>
  <si>
    <t>Poznámka k položce:
Vytýčení sítí</t>
  </si>
  <si>
    <t>Sítě - K1909 Stavební úpravy lávky přes Bílý potok u Penny - přeložení sítí</t>
  </si>
  <si>
    <t>075603000</t>
  </si>
  <si>
    <t>Jiná ochranná pásma - přeložení sítí na nový nosník</t>
  </si>
  <si>
    <t>87733241</t>
  </si>
  <si>
    <t>Jiná ochranná pásma</t>
  </si>
  <si>
    <t>Poznámka k položce:
Přeložení sítí na nový ocelový nosník, kompletní činnost včetně případných úprav na koncích sítí. Zahrnuje chráničky stávajících sítí vč. PKO nátěrem. 1x Plyn DN100, 2xČEZ DN110, 1xCetin DN110. Včetně případné projektové dokumentace na přeložení sítí.</t>
  </si>
  <si>
    <t>SEZNAM FIGUR</t>
  </si>
  <si>
    <t>Výměra</t>
  </si>
  <si>
    <t xml:space="preserve"> Lávka</t>
  </si>
  <si>
    <t>Použití figury:</t>
  </si>
  <si>
    <t>Rozvaděč</t>
  </si>
  <si>
    <t>1*1,5*0,8</t>
  </si>
  <si>
    <t>dl</t>
  </si>
  <si>
    <t>bourání dlažeb</t>
  </si>
  <si>
    <t>13,93+38,2</t>
  </si>
  <si>
    <t>dol</t>
  </si>
  <si>
    <t>skalní hornina</t>
  </si>
  <si>
    <t>148,851*0,3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</si>
</sst>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3">
    <font>
      <sz val="10"/>
      <color theme="1"/>
      <name val="Arial"/>
      <family val="2"/>
    </font>
    <font>
      <sz val="10"/>
      <name val="Arial"/>
      <family val="2"/>
    </font>
    <font>
      <sz val="8"/>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sz val="10"/>
      <color rgb="FF969696"/>
      <name val="Arial CE"/>
      <family val="2"/>
    </font>
    <font>
      <sz val="10"/>
      <name val="Arial CE"/>
      <family val="2"/>
    </font>
    <font>
      <b/>
      <sz val="8"/>
      <color rgb="FF969696"/>
      <name val="Arial CE"/>
      <family val="2"/>
    </font>
    <font>
      <b/>
      <sz val="11"/>
      <name val="Arial CE"/>
      <family val="2"/>
    </font>
    <font>
      <b/>
      <sz val="10"/>
      <name val="Arial CE"/>
      <family val="2"/>
    </font>
    <font>
      <b/>
      <sz val="10"/>
      <color rgb="FF969696"/>
      <name val="Arial CE"/>
      <family val="2"/>
    </font>
    <font>
      <b/>
      <sz val="12"/>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u val="single"/>
      <sz val="11"/>
      <color theme="10"/>
      <name val="Calibri"/>
      <family val="2"/>
      <scheme val="minor"/>
    </font>
    <font>
      <sz val="18"/>
      <color theme="10"/>
      <name val="Wingdings 2"/>
      <family val="1"/>
    </font>
    <font>
      <sz val="11"/>
      <name val="Arial CE"/>
      <family val="2"/>
    </font>
    <font>
      <b/>
      <sz val="11"/>
      <color rgb="FF003366"/>
      <name val="Arial CE"/>
      <family val="2"/>
    </font>
    <font>
      <sz val="11"/>
      <color rgb="FF003366"/>
      <name val="Arial CE"/>
      <family val="2"/>
    </font>
    <font>
      <sz val="11"/>
      <color rgb="FF969696"/>
      <name val="Arial CE"/>
      <family val="2"/>
    </font>
    <font>
      <sz val="8"/>
      <color rgb="FF000000"/>
      <name val="Arial CE"/>
      <family val="2"/>
    </font>
    <font>
      <sz val="10"/>
      <color rgb="FF3366FF"/>
      <name val="Arial CE"/>
      <family val="2"/>
    </font>
    <font>
      <b/>
      <sz val="12"/>
      <color rgb="FF800000"/>
      <name val="Arial CE"/>
      <family val="2"/>
    </font>
    <font>
      <sz val="12"/>
      <color rgb="FF003366"/>
      <name val="Arial CE"/>
      <family val="2"/>
    </font>
    <font>
      <sz val="10"/>
      <color rgb="FF003366"/>
      <name val="Arial CE"/>
      <family val="2"/>
    </font>
    <font>
      <sz val="8"/>
      <color rgb="FF960000"/>
      <name val="Arial CE"/>
      <family val="2"/>
    </font>
    <font>
      <b/>
      <sz val="8"/>
      <name val="Arial CE"/>
      <family val="2"/>
    </font>
    <font>
      <sz val="8"/>
      <color rgb="FF003366"/>
      <name val="Arial CE"/>
      <family val="2"/>
    </font>
    <font>
      <sz val="7"/>
      <color rgb="FF969696"/>
      <name val="Arial CE"/>
      <family val="2"/>
    </font>
    <font>
      <sz val="7"/>
      <name val="Arial CE"/>
      <family val="2"/>
    </font>
    <font>
      <sz val="8"/>
      <color rgb="FF505050"/>
      <name val="Arial CE"/>
      <family val="2"/>
    </font>
    <font>
      <sz val="8"/>
      <color rgb="FFFF0000"/>
      <name val="Arial CE"/>
      <family val="2"/>
    </font>
    <font>
      <i/>
      <sz val="7"/>
      <color rgb="FF969696"/>
      <name val="Arial CE"/>
      <family val="2"/>
    </font>
    <font>
      <i/>
      <sz val="9"/>
      <color rgb="FF0000FF"/>
      <name val="Arial CE"/>
      <family val="2"/>
    </font>
    <font>
      <i/>
      <sz val="8"/>
      <color rgb="FF0000FF"/>
      <name val="Arial CE"/>
      <family val="2"/>
    </font>
    <font>
      <b/>
      <sz val="9"/>
      <name val="Arial CE"/>
      <family val="2"/>
    </font>
  </fonts>
  <fills count="5">
    <fill>
      <patternFill/>
    </fill>
    <fill>
      <patternFill patternType="gray125"/>
    </fill>
    <fill>
      <patternFill patternType="solid">
        <fgColor rgb="FFFFFFCC"/>
        <bgColor indexed="64"/>
      </patternFill>
    </fill>
    <fill>
      <patternFill patternType="solid">
        <fgColor rgb="FFD2D2D2"/>
        <bgColor indexed="64"/>
      </patternFill>
    </fill>
    <fill>
      <patternFill patternType="solid">
        <fgColor rgb="FFBEBEBE"/>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style="hair">
        <color rgb="FF969696"/>
      </right>
      <top style="hair">
        <color rgb="FF969696"/>
      </top>
      <bottom style="hair">
        <color rgb="FF969696"/>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21" fillId="0" borderId="0" applyNumberFormat="0" applyFill="0" applyBorder="0" applyAlignment="0" applyProtection="0"/>
  </cellStyleXfs>
  <cellXfs count="249">
    <xf numFmtId="0" fontId="0" fillId="0" borderId="0" xfId="0"/>
    <xf numFmtId="0" fontId="0" fillId="0" borderId="0" xfId="0"/>
    <xf numFmtId="0" fontId="0" fillId="0" borderId="0" xfId="0" applyAlignment="1">
      <alignment horizontal="left" vertical="center"/>
    </xf>
    <xf numFmtId="0" fontId="0" fillId="0" borderId="1" xfId="0" applyBorder="1"/>
    <xf numFmtId="0" fontId="0" fillId="0" borderId="2" xfId="0" applyBorder="1"/>
    <xf numFmtId="0" fontId="0" fillId="0" borderId="3" xfId="0" applyBorder="1"/>
    <xf numFmtId="0" fontId="4" fillId="0" borderId="0" xfId="0" applyFont="1" applyAlignment="1">
      <alignment horizontal="left" vertical="center"/>
    </xf>
    <xf numFmtId="0" fontId="7" fillId="0" borderId="0" xfId="0" applyFont="1" applyAlignment="1">
      <alignment horizontal="left" vertical="top"/>
    </xf>
    <xf numFmtId="0" fontId="10" fillId="0" borderId="0" xfId="0" applyFont="1" applyAlignment="1">
      <alignment horizontal="left" vertical="top"/>
    </xf>
    <xf numFmtId="0" fontId="10" fillId="0" borderId="0" xfId="0" applyFont="1" applyAlignment="1">
      <alignment horizontal="left" vertical="top" wrapText="1"/>
    </xf>
    <xf numFmtId="0" fontId="7" fillId="0" borderId="0" xfId="0" applyFont="1" applyAlignment="1">
      <alignment horizontal="left" vertical="center"/>
    </xf>
    <xf numFmtId="49" fontId="8" fillId="2" borderId="0" xfId="0" applyNumberFormat="1" applyFont="1" applyFill="1" applyAlignment="1" applyProtection="1">
      <alignment horizontal="left" vertical="center"/>
      <protection locked="0"/>
    </xf>
    <xf numFmtId="49" fontId="8" fillId="2" borderId="0" xfId="0" applyNumberFormat="1" applyFont="1" applyFill="1" applyAlignment="1" applyProtection="1">
      <alignment horizontal="left" vertical="center"/>
      <protection locked="0"/>
    </xf>
    <xf numFmtId="0" fontId="8" fillId="0" borderId="0" xfId="0" applyFont="1" applyAlignment="1">
      <alignment horizontal="left" vertical="center" wrapText="1"/>
    </xf>
    <xf numFmtId="0" fontId="0" fillId="0" borderId="0" xfId="0"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0" xfId="0" applyAlignment="1" applyProtection="1">
      <alignment vertical="center"/>
      <protection locked="0"/>
    </xf>
    <xf numFmtId="165" fontId="8" fillId="0" borderId="0" xfId="0" applyNumberFormat="1" applyFont="1" applyAlignment="1">
      <alignment horizontal="left" vertical="center"/>
    </xf>
    <xf numFmtId="0" fontId="0" fillId="0" borderId="0" xfId="0" applyAlignment="1">
      <alignment horizontal="center" vertical="center" wrapText="1"/>
    </xf>
    <xf numFmtId="0" fontId="0" fillId="0" borderId="3" xfId="0" applyBorder="1" applyAlignment="1">
      <alignment horizontal="center" vertical="center" wrapText="1"/>
    </xf>
    <xf numFmtId="0" fontId="17" fillId="3" borderId="6" xfId="0" applyFont="1" applyFill="1" applyBorder="1" applyAlignment="1">
      <alignment horizontal="center" vertical="center" wrapText="1"/>
    </xf>
    <xf numFmtId="0" fontId="17" fillId="3" borderId="7" xfId="0" applyFont="1" applyFill="1" applyBorder="1" applyAlignment="1">
      <alignment horizontal="center" vertical="center" wrapText="1"/>
    </xf>
    <xf numFmtId="0" fontId="17" fillId="3" borderId="8" xfId="0" applyFont="1" applyFill="1" applyBorder="1" applyAlignment="1">
      <alignment horizontal="center" vertical="center" wrapText="1"/>
    </xf>
    <xf numFmtId="4" fontId="17" fillId="2" borderId="9" xfId="0" applyNumberFormat="1" applyFont="1" applyFill="1" applyBorder="1" applyAlignment="1" applyProtection="1">
      <alignment vertical="center"/>
      <protection locked="0"/>
    </xf>
    <xf numFmtId="4" fontId="40" fillId="2" borderId="9" xfId="0" applyNumberFormat="1" applyFont="1" applyFill="1" applyBorder="1" applyAlignment="1" applyProtection="1">
      <alignment vertical="center"/>
      <protection locked="0"/>
    </xf>
    <xf numFmtId="0" fontId="13" fillId="0" borderId="0" xfId="0" applyFont="1" applyAlignment="1">
      <alignment horizontal="left" vertical="center" wrapText="1"/>
    </xf>
    <xf numFmtId="0" fontId="42" fillId="0" borderId="6" xfId="0" applyFont="1" applyBorder="1" applyAlignment="1">
      <alignment horizontal="left" vertical="center" wrapText="1"/>
    </xf>
    <xf numFmtId="0" fontId="42" fillId="0" borderId="9" xfId="0" applyFont="1" applyBorder="1" applyAlignment="1">
      <alignment horizontal="left" vertical="center" wrapText="1"/>
    </xf>
    <xf numFmtId="0" fontId="42" fillId="0" borderId="9" xfId="0" applyFont="1" applyBorder="1" applyAlignment="1">
      <alignment horizontal="left" vertical="center"/>
    </xf>
    <xf numFmtId="167" fontId="42" fillId="0" borderId="8" xfId="0" applyNumberFormat="1" applyFont="1" applyBorder="1" applyAlignment="1">
      <alignment vertical="center"/>
    </xf>
    <xf numFmtId="0" fontId="0" fillId="0" borderId="0" xfId="0" applyAlignment="1">
      <alignment horizontal="left" vertical="center" wrapText="1"/>
    </xf>
    <xf numFmtId="167" fontId="0" fillId="0" borderId="0" xfId="0" applyNumberFormat="1" applyAlignment="1">
      <alignment vertical="center"/>
    </xf>
    <xf numFmtId="0" fontId="33" fillId="0" borderId="0" xfId="0" applyFont="1" applyAlignment="1">
      <alignment horizontal="left" vertical="center"/>
    </xf>
    <xf numFmtId="14" fontId="8"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protection/>
    </xf>
    <xf numFmtId="0" fontId="0" fillId="0" borderId="0" xfId="0" applyProtection="1">
      <protection/>
    </xf>
    <xf numFmtId="0" fontId="0" fillId="0" borderId="0" xfId="0" applyProtection="1">
      <protection/>
    </xf>
    <xf numFmtId="0" fontId="0" fillId="0" borderId="0" xfId="0" applyAlignment="1" applyProtection="1">
      <alignment horizontal="left" vertical="center"/>
      <protection/>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4" fillId="0" borderId="0" xfId="0" applyFont="1" applyAlignment="1" applyProtection="1">
      <alignment horizontal="left" vertical="center"/>
      <protection/>
    </xf>
    <xf numFmtId="0" fontId="5" fillId="0" borderId="0" xfId="0" applyFont="1" applyAlignment="1" applyProtection="1">
      <alignment horizontal="left" vertical="center"/>
      <protection/>
    </xf>
    <xf numFmtId="0" fontId="6" fillId="0" borderId="0" xfId="0" applyFont="1" applyAlignment="1" applyProtection="1">
      <alignment horizontal="left" vertical="center"/>
      <protection/>
    </xf>
    <xf numFmtId="0" fontId="7" fillId="0" borderId="0" xfId="0" applyFont="1" applyAlignment="1" applyProtection="1">
      <alignment horizontal="left" vertical="top"/>
      <protection/>
    </xf>
    <xf numFmtId="0" fontId="8" fillId="0" borderId="0" xfId="0" applyFont="1" applyAlignment="1" applyProtection="1">
      <alignment horizontal="left" vertical="center"/>
      <protection/>
    </xf>
    <xf numFmtId="0" fontId="9" fillId="0" borderId="0" xfId="0" applyFont="1" applyAlignment="1" applyProtection="1">
      <alignment horizontal="left" vertical="top" wrapText="1"/>
      <protection/>
    </xf>
    <xf numFmtId="0" fontId="10" fillId="0" borderId="0" xfId="0" applyFont="1" applyAlignment="1" applyProtection="1">
      <alignment horizontal="left" vertical="top"/>
      <protection/>
    </xf>
    <xf numFmtId="0" fontId="10" fillId="0" borderId="0" xfId="0" applyFont="1" applyAlignment="1" applyProtection="1">
      <alignment horizontal="left" vertical="top" wrapText="1"/>
      <protection/>
    </xf>
    <xf numFmtId="0" fontId="9" fillId="0" borderId="0" xfId="0" applyFont="1" applyAlignment="1" applyProtection="1">
      <alignment horizontal="left" vertical="center"/>
      <protection/>
    </xf>
    <xf numFmtId="0" fontId="7" fillId="0" borderId="0" xfId="0" applyFont="1" applyAlignment="1" applyProtection="1">
      <alignment horizontal="left" vertical="center"/>
      <protection/>
    </xf>
    <xf numFmtId="0" fontId="8" fillId="0" borderId="0" xfId="0" applyFont="1" applyAlignment="1" applyProtection="1">
      <alignment horizontal="left" vertical="center"/>
      <protection/>
    </xf>
    <xf numFmtId="49" fontId="8" fillId="2" borderId="0" xfId="0" applyNumberFormat="1" applyFont="1" applyFill="1" applyAlignment="1" applyProtection="1">
      <alignment horizontal="left" vertical="center"/>
      <protection/>
    </xf>
    <xf numFmtId="49" fontId="8" fillId="2" borderId="0" xfId="0" applyNumberFormat="1" applyFont="1" applyFill="1" applyAlignment="1" applyProtection="1">
      <alignment horizontal="left" vertical="center"/>
      <protection/>
    </xf>
    <xf numFmtId="0" fontId="8" fillId="0" borderId="0" xfId="0" applyFont="1" applyAlignment="1" applyProtection="1">
      <alignment horizontal="left" vertical="center" wrapText="1"/>
      <protection/>
    </xf>
    <xf numFmtId="0" fontId="0" fillId="0" borderId="10" xfId="0" applyBorder="1" applyProtection="1">
      <protection/>
    </xf>
    <xf numFmtId="0" fontId="0" fillId="0" borderId="0" xfId="0" applyAlignment="1" applyProtection="1">
      <alignment vertical="center"/>
      <protection/>
    </xf>
    <xf numFmtId="0" fontId="0" fillId="0" borderId="3" xfId="0" applyBorder="1" applyAlignment="1" applyProtection="1">
      <alignment vertical="center"/>
      <protection/>
    </xf>
    <xf numFmtId="0" fontId="11" fillId="0" borderId="11" xfId="0" applyFont="1" applyBorder="1" applyAlignment="1" applyProtection="1">
      <alignment horizontal="left" vertical="center"/>
      <protection/>
    </xf>
    <xf numFmtId="0" fontId="0" fillId="0" borderId="11" xfId="0" applyBorder="1" applyAlignment="1" applyProtection="1">
      <alignment vertical="center"/>
      <protection/>
    </xf>
    <xf numFmtId="4" fontId="11" fillId="0" borderId="11" xfId="0" applyNumberFormat="1" applyFont="1" applyBorder="1" applyAlignment="1" applyProtection="1">
      <alignment vertical="center"/>
      <protection/>
    </xf>
    <xf numFmtId="0" fontId="0" fillId="0" borderId="11" xfId="0" applyBorder="1" applyAlignment="1" applyProtection="1">
      <alignment vertical="center"/>
      <protection/>
    </xf>
    <xf numFmtId="0" fontId="7" fillId="0" borderId="0" xfId="0" applyFont="1" applyAlignment="1" applyProtection="1">
      <alignment horizontal="right" vertical="center"/>
      <protection/>
    </xf>
    <xf numFmtId="0" fontId="7" fillId="0" borderId="0" xfId="0" applyFont="1" applyAlignment="1" applyProtection="1">
      <alignment vertical="center"/>
      <protection/>
    </xf>
    <xf numFmtId="0" fontId="7" fillId="0" borderId="3" xfId="0" applyFont="1" applyBorder="1" applyAlignment="1" applyProtection="1">
      <alignment vertical="center"/>
      <protection/>
    </xf>
    <xf numFmtId="164" fontId="7" fillId="0" borderId="0" xfId="0" applyNumberFormat="1" applyFont="1" applyAlignment="1" applyProtection="1">
      <alignment horizontal="left" vertical="center"/>
      <protection/>
    </xf>
    <xf numFmtId="0" fontId="7" fillId="0" borderId="0" xfId="0" applyFont="1" applyAlignment="1" applyProtection="1">
      <alignment vertical="center"/>
      <protection/>
    </xf>
    <xf numFmtId="4" fontId="12" fillId="0" borderId="0" xfId="0" applyNumberFormat="1" applyFont="1" applyAlignment="1" applyProtection="1">
      <alignment vertical="center"/>
      <protection/>
    </xf>
    <xf numFmtId="0" fontId="12" fillId="0" borderId="0" xfId="0" applyFont="1" applyAlignment="1" applyProtection="1">
      <alignment horizontal="left" vertical="center"/>
      <protection/>
    </xf>
    <xf numFmtId="0" fontId="0" fillId="4" borderId="0" xfId="0" applyFill="1" applyAlignment="1" applyProtection="1">
      <alignment vertical="center"/>
      <protection/>
    </xf>
    <xf numFmtId="0" fontId="13" fillId="4" borderId="12" xfId="0" applyFont="1" applyFill="1" applyBorder="1" applyAlignment="1" applyProtection="1">
      <alignment horizontal="left" vertical="center"/>
      <protection/>
    </xf>
    <xf numFmtId="0" fontId="0" fillId="4" borderId="13" xfId="0" applyFill="1" applyBorder="1" applyAlignment="1" applyProtection="1">
      <alignment vertical="center"/>
      <protection/>
    </xf>
    <xf numFmtId="0" fontId="13" fillId="4" borderId="13" xfId="0" applyFont="1" applyFill="1" applyBorder="1" applyAlignment="1" applyProtection="1">
      <alignment horizontal="center" vertical="center"/>
      <protection/>
    </xf>
    <xf numFmtId="0" fontId="13" fillId="4" borderId="13" xfId="0" applyFont="1" applyFill="1" applyBorder="1" applyAlignment="1" applyProtection="1">
      <alignment horizontal="left" vertical="center"/>
      <protection/>
    </xf>
    <xf numFmtId="0" fontId="0" fillId="4" borderId="13" xfId="0" applyFill="1" applyBorder="1" applyAlignment="1" applyProtection="1">
      <alignment vertical="center"/>
      <protection/>
    </xf>
    <xf numFmtId="4" fontId="13" fillId="4" borderId="13" xfId="0" applyNumberFormat="1" applyFont="1" applyFill="1" applyBorder="1" applyAlignment="1" applyProtection="1">
      <alignment vertical="center"/>
      <protection/>
    </xf>
    <xf numFmtId="0" fontId="0" fillId="4" borderId="14" xfId="0" applyFill="1" applyBorder="1" applyAlignment="1" applyProtection="1">
      <alignment vertical="center"/>
      <protection/>
    </xf>
    <xf numFmtId="0" fontId="14" fillId="0" borderId="10" xfId="0" applyFont="1" applyBorder="1" applyAlignment="1" applyProtection="1">
      <alignment horizontal="left" vertical="center"/>
      <protection/>
    </xf>
    <xf numFmtId="0" fontId="0" fillId="0" borderId="10" xfId="0" applyBorder="1" applyAlignment="1" applyProtection="1">
      <alignment vertical="center"/>
      <protection/>
    </xf>
    <xf numFmtId="0" fontId="7" fillId="0" borderId="11"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5" xfId="0" applyBorder="1" applyAlignment="1" applyProtection="1">
      <alignment vertical="center"/>
      <protection/>
    </xf>
    <xf numFmtId="0" fontId="0" fillId="0" borderId="1" xfId="0" applyBorder="1" applyAlignment="1" applyProtection="1">
      <alignment vertical="center"/>
      <protection/>
    </xf>
    <xf numFmtId="0" fontId="0" fillId="0" borderId="2" xfId="0" applyBorder="1" applyAlignment="1" applyProtection="1">
      <alignment vertical="center"/>
      <protection/>
    </xf>
    <xf numFmtId="0" fontId="8" fillId="0" borderId="0" xfId="0" applyFont="1" applyAlignment="1" applyProtection="1">
      <alignment vertical="center"/>
      <protection/>
    </xf>
    <xf numFmtId="0" fontId="8"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xf>
    <xf numFmtId="0" fontId="11" fillId="0" borderId="0" xfId="0" applyFont="1" applyAlignment="1" applyProtection="1">
      <alignment vertical="center"/>
      <protection/>
    </xf>
    <xf numFmtId="165" fontId="8" fillId="0" borderId="0" xfId="0" applyNumberFormat="1" applyFont="1" applyAlignment="1" applyProtection="1">
      <alignment horizontal="left" vertical="center"/>
      <protection/>
    </xf>
    <xf numFmtId="0" fontId="8" fillId="0" borderId="0" xfId="0" applyFont="1" applyAlignment="1" applyProtection="1">
      <alignment vertical="center" wrapText="1"/>
      <protection/>
    </xf>
    <xf numFmtId="0" fontId="8" fillId="0" borderId="0" xfId="0" applyFont="1" applyAlignment="1" applyProtection="1">
      <alignment vertical="center"/>
      <protection/>
    </xf>
    <xf numFmtId="0" fontId="15" fillId="0" borderId="15" xfId="0" applyFont="1" applyBorder="1" applyAlignment="1" applyProtection="1">
      <alignment horizontal="center" vertical="center"/>
      <protection/>
    </xf>
    <xf numFmtId="0" fontId="15" fillId="0" borderId="16" xfId="0" applyFont="1" applyBorder="1" applyAlignment="1" applyProtection="1">
      <alignment horizontal="left" vertical="center"/>
      <protection/>
    </xf>
    <xf numFmtId="0" fontId="0" fillId="0" borderId="16" xfId="0" applyBorder="1" applyAlignment="1" applyProtection="1">
      <alignment vertical="center"/>
      <protection/>
    </xf>
    <xf numFmtId="0" fontId="0" fillId="0" borderId="17" xfId="0" applyBorder="1" applyAlignment="1" applyProtection="1">
      <alignment vertical="center"/>
      <protection/>
    </xf>
    <xf numFmtId="0" fontId="16" fillId="0" borderId="18" xfId="0" applyFont="1" applyBorder="1" applyAlignment="1" applyProtection="1">
      <alignment horizontal="left" vertical="center"/>
      <protection/>
    </xf>
    <xf numFmtId="0" fontId="16" fillId="0" borderId="0" xfId="0" applyFont="1" applyAlignment="1" applyProtection="1">
      <alignment horizontal="left" vertical="center"/>
      <protection/>
    </xf>
    <xf numFmtId="0" fontId="0" fillId="0" borderId="19" xfId="0" applyBorder="1" applyAlignment="1" applyProtection="1">
      <alignment vertical="center"/>
      <protection/>
    </xf>
    <xf numFmtId="0" fontId="17" fillId="3" borderId="12" xfId="0" applyFont="1" applyFill="1" applyBorder="1" applyAlignment="1" applyProtection="1">
      <alignment horizontal="center" vertical="center"/>
      <protection/>
    </xf>
    <xf numFmtId="0" fontId="17" fillId="3" borderId="13" xfId="0" applyFont="1" applyFill="1" applyBorder="1" applyAlignment="1" applyProtection="1">
      <alignment horizontal="left" vertical="center"/>
      <protection/>
    </xf>
    <xf numFmtId="0" fontId="0" fillId="3" borderId="13" xfId="0" applyFill="1" applyBorder="1" applyAlignment="1" applyProtection="1">
      <alignment vertical="center"/>
      <protection/>
    </xf>
    <xf numFmtId="0" fontId="17" fillId="3" borderId="13" xfId="0" applyFont="1" applyFill="1" applyBorder="1" applyAlignment="1" applyProtection="1">
      <alignment horizontal="center" vertical="center"/>
      <protection/>
    </xf>
    <xf numFmtId="0" fontId="17" fillId="3" borderId="13" xfId="0" applyFont="1" applyFill="1" applyBorder="1" applyAlignment="1" applyProtection="1">
      <alignment horizontal="right" vertical="center"/>
      <protection/>
    </xf>
    <xf numFmtId="0" fontId="17" fillId="3" borderId="14" xfId="0" applyFont="1" applyFill="1" applyBorder="1" applyAlignment="1" applyProtection="1">
      <alignment horizontal="left" vertical="center"/>
      <protection/>
    </xf>
    <xf numFmtId="0" fontId="17" fillId="3" borderId="0" xfId="0" applyFont="1" applyFill="1" applyAlignment="1" applyProtection="1">
      <alignment horizontal="center" vertical="center"/>
      <protection/>
    </xf>
    <xf numFmtId="0" fontId="18" fillId="0" borderId="6" xfId="0" applyFont="1" applyBorder="1" applyAlignment="1" applyProtection="1">
      <alignment horizontal="center" vertical="center" wrapText="1"/>
      <protection/>
    </xf>
    <xf numFmtId="0" fontId="18" fillId="0" borderId="7" xfId="0" applyFont="1" applyBorder="1" applyAlignment="1" applyProtection="1">
      <alignment horizontal="center" vertical="center" wrapText="1"/>
      <protection/>
    </xf>
    <xf numFmtId="0" fontId="18" fillId="0" borderId="8" xfId="0" applyFont="1" applyBorder="1" applyAlignment="1" applyProtection="1">
      <alignment horizontal="center" vertical="center" wrapText="1"/>
      <protection/>
    </xf>
    <xf numFmtId="0" fontId="0" fillId="0" borderId="15" xfId="0" applyBorder="1" applyAlignment="1" applyProtection="1">
      <alignment vertical="center"/>
      <protection/>
    </xf>
    <xf numFmtId="0" fontId="13" fillId="0" borderId="0" xfId="0" applyFont="1" applyAlignment="1" applyProtection="1">
      <alignment vertical="center"/>
      <protection/>
    </xf>
    <xf numFmtId="0" fontId="13" fillId="0" borderId="3" xfId="0" applyFont="1" applyBorder="1" applyAlignment="1" applyProtection="1">
      <alignment vertical="center"/>
      <protection/>
    </xf>
    <xf numFmtId="0" fontId="19" fillId="0" borderId="0" xfId="0" applyFont="1" applyAlignment="1" applyProtection="1">
      <alignment horizontal="left" vertical="center"/>
      <protection/>
    </xf>
    <xf numFmtId="0" fontId="19" fillId="0" borderId="0" xfId="0" applyFont="1" applyAlignment="1" applyProtection="1">
      <alignment vertical="center"/>
      <protection/>
    </xf>
    <xf numFmtId="4" fontId="19" fillId="0" borderId="0" xfId="0" applyNumberFormat="1" applyFont="1" applyAlignment="1" applyProtection="1">
      <alignment horizontal="right" vertical="center"/>
      <protection/>
    </xf>
    <xf numFmtId="4" fontId="19" fillId="0" borderId="0" xfId="0" applyNumberFormat="1" applyFont="1" applyAlignment="1" applyProtection="1">
      <alignment vertical="center"/>
      <protection/>
    </xf>
    <xf numFmtId="0" fontId="13" fillId="0" borderId="0" xfId="0" applyFont="1" applyAlignment="1" applyProtection="1">
      <alignment horizontal="center" vertical="center"/>
      <protection/>
    </xf>
    <xf numFmtId="4" fontId="15" fillId="0" borderId="18" xfId="0" applyNumberFormat="1" applyFont="1" applyBorder="1" applyAlignment="1" applyProtection="1">
      <alignment vertical="center"/>
      <protection/>
    </xf>
    <xf numFmtId="4" fontId="15" fillId="0" borderId="0" xfId="0" applyNumberFormat="1" applyFont="1" applyAlignment="1" applyProtection="1">
      <alignment vertical="center"/>
      <protection/>
    </xf>
    <xf numFmtId="166" fontId="15" fillId="0" borderId="0" xfId="0" applyNumberFormat="1" applyFont="1" applyAlignment="1" applyProtection="1">
      <alignment vertical="center"/>
      <protection/>
    </xf>
    <xf numFmtId="4" fontId="15" fillId="0" borderId="19" xfId="0" applyNumberFormat="1" applyFont="1" applyBorder="1" applyAlignment="1" applyProtection="1">
      <alignment vertical="center"/>
      <protection/>
    </xf>
    <xf numFmtId="0" fontId="13" fillId="0" borderId="0" xfId="0" applyFont="1" applyAlignment="1" applyProtection="1">
      <alignment horizontal="left" vertical="center"/>
      <protection/>
    </xf>
    <xf numFmtId="0" fontId="20" fillId="0" borderId="0" xfId="0" applyFont="1" applyAlignment="1" applyProtection="1">
      <alignment horizontal="left" vertical="center"/>
      <protection/>
    </xf>
    <xf numFmtId="0" fontId="22" fillId="0" borderId="0" xfId="21" applyFont="1" applyAlignment="1" applyProtection="1">
      <alignment horizontal="center" vertical="center"/>
      <protection/>
    </xf>
    <xf numFmtId="0" fontId="23" fillId="0" borderId="3" xfId="0" applyFont="1" applyBorder="1" applyAlignment="1" applyProtection="1">
      <alignment vertical="center"/>
      <protection/>
    </xf>
    <xf numFmtId="0" fontId="24" fillId="0" borderId="0" xfId="0" applyFont="1" applyAlignment="1" applyProtection="1">
      <alignment vertical="center"/>
      <protection/>
    </xf>
    <xf numFmtId="0" fontId="24" fillId="0" borderId="0" xfId="0" applyFont="1" applyAlignment="1" applyProtection="1">
      <alignment horizontal="left" vertical="center" wrapText="1"/>
      <protection/>
    </xf>
    <xf numFmtId="0" fontId="25" fillId="0" borderId="0" xfId="0" applyFont="1" applyAlignment="1" applyProtection="1">
      <alignment vertical="center"/>
      <protection/>
    </xf>
    <xf numFmtId="4" fontId="25" fillId="0" borderId="0" xfId="0" applyNumberFormat="1" applyFont="1" applyAlignment="1" applyProtection="1">
      <alignment vertical="center"/>
      <protection/>
    </xf>
    <xf numFmtId="0" fontId="25" fillId="0" borderId="0" xfId="0" applyFont="1" applyAlignment="1" applyProtection="1">
      <alignment vertical="center"/>
      <protection/>
    </xf>
    <xf numFmtId="0" fontId="10" fillId="0" borderId="0" xfId="0" applyFont="1" applyAlignment="1" applyProtection="1">
      <alignment horizontal="center" vertical="center"/>
      <protection/>
    </xf>
    <xf numFmtId="4" fontId="26" fillId="0" borderId="18" xfId="0" applyNumberFormat="1" applyFont="1" applyBorder="1" applyAlignment="1" applyProtection="1">
      <alignment vertical="center"/>
      <protection/>
    </xf>
    <xf numFmtId="4" fontId="26" fillId="0" borderId="0" xfId="0" applyNumberFormat="1" applyFont="1" applyAlignment="1" applyProtection="1">
      <alignment vertical="center"/>
      <protection/>
    </xf>
    <xf numFmtId="166" fontId="26" fillId="0" borderId="0" xfId="0" applyNumberFormat="1" applyFont="1" applyAlignment="1" applyProtection="1">
      <alignment vertical="center"/>
      <protection/>
    </xf>
    <xf numFmtId="4" fontId="26" fillId="0" borderId="19" xfId="0" applyNumberFormat="1" applyFont="1" applyBorder="1" applyAlignment="1" applyProtection="1">
      <alignment vertical="center"/>
      <protection/>
    </xf>
    <xf numFmtId="0" fontId="23" fillId="0" borderId="0" xfId="0" applyFont="1" applyAlignment="1" applyProtection="1">
      <alignment vertical="center"/>
      <protection/>
    </xf>
    <xf numFmtId="0" fontId="23" fillId="0" borderId="0" xfId="0" applyFont="1" applyAlignment="1" applyProtection="1">
      <alignment horizontal="left" vertical="center"/>
      <protection/>
    </xf>
    <xf numFmtId="4" fontId="26" fillId="0" borderId="20" xfId="0" applyNumberFormat="1" applyFont="1" applyBorder="1" applyAlignment="1" applyProtection="1">
      <alignment vertical="center"/>
      <protection/>
    </xf>
    <xf numFmtId="4" fontId="26" fillId="0" borderId="21" xfId="0" applyNumberFormat="1" applyFont="1" applyBorder="1" applyAlignment="1" applyProtection="1">
      <alignment vertical="center"/>
      <protection/>
    </xf>
    <xf numFmtId="166" fontId="26" fillId="0" borderId="21" xfId="0" applyNumberFormat="1" applyFont="1" applyBorder="1" applyAlignment="1" applyProtection="1">
      <alignment vertical="center"/>
      <protection/>
    </xf>
    <xf numFmtId="4" fontId="26" fillId="0" borderId="22" xfId="0" applyNumberFormat="1" applyFont="1" applyBorder="1" applyAlignment="1" applyProtection="1">
      <alignment vertical="center"/>
      <protection/>
    </xf>
    <xf numFmtId="49" fontId="8" fillId="0" borderId="0" xfId="0" applyNumberFormat="1" applyFont="1" applyAlignment="1" applyProtection="1">
      <alignment horizontal="left" vertical="center"/>
      <protection locked="0"/>
    </xf>
    <xf numFmtId="0" fontId="27" fillId="0" borderId="0" xfId="0" applyFont="1" applyAlignment="1" applyProtection="1">
      <alignment horizontal="left" vertical="center"/>
      <protection/>
    </xf>
    <xf numFmtId="0" fontId="28" fillId="0" borderId="0" xfId="0" applyFont="1" applyAlignment="1" applyProtection="1">
      <alignment horizontal="left" vertical="center"/>
      <protection/>
    </xf>
    <xf numFmtId="0" fontId="7" fillId="0" borderId="0" xfId="0" applyFont="1" applyAlignment="1" applyProtection="1">
      <alignment horizontal="left" vertical="center" wrapText="1"/>
      <protection/>
    </xf>
    <xf numFmtId="0" fontId="7" fillId="0" borderId="0" xfId="0" applyFont="1" applyAlignment="1" applyProtection="1">
      <alignment horizontal="left" vertical="center"/>
      <protection/>
    </xf>
    <xf numFmtId="0" fontId="0" fillId="0" borderId="0" xfId="0" applyAlignment="1" applyProtection="1">
      <alignment vertical="center"/>
      <protection/>
    </xf>
    <xf numFmtId="165" fontId="8" fillId="0" borderId="0" xfId="0" applyNumberFormat="1" applyFont="1" applyAlignment="1" applyProtection="1">
      <alignment horizontal="left" vertical="center"/>
      <protection/>
    </xf>
    <xf numFmtId="0" fontId="0" fillId="0" borderId="0" xfId="0" applyAlignment="1" applyProtection="1">
      <alignment vertical="center" wrapText="1"/>
      <protection/>
    </xf>
    <xf numFmtId="0" fontId="0" fillId="0" borderId="3" xfId="0" applyBorder="1" applyAlignment="1" applyProtection="1">
      <alignment vertical="center" wrapText="1"/>
      <protection/>
    </xf>
    <xf numFmtId="0" fontId="11" fillId="0" borderId="0" xfId="0" applyFont="1" applyAlignment="1" applyProtection="1">
      <alignment horizontal="left" vertical="center"/>
      <protection/>
    </xf>
    <xf numFmtId="4" fontId="19" fillId="0" borderId="0" xfId="0" applyNumberFormat="1" applyFont="1" applyAlignment="1" applyProtection="1">
      <alignment vertical="center"/>
      <protection/>
    </xf>
    <xf numFmtId="0" fontId="7" fillId="0" borderId="0" xfId="0" applyFont="1" applyAlignment="1" applyProtection="1">
      <alignment horizontal="right" vertical="center"/>
      <protection/>
    </xf>
    <xf numFmtId="0" fontId="16" fillId="0" borderId="0" xfId="0" applyFont="1" applyAlignment="1" applyProtection="1">
      <alignment horizontal="left" vertical="center"/>
      <protection/>
    </xf>
    <xf numFmtId="4" fontId="7" fillId="0" borderId="0" xfId="0" applyNumberFormat="1" applyFont="1" applyAlignment="1" applyProtection="1">
      <alignment vertical="center"/>
      <protection/>
    </xf>
    <xf numFmtId="164" fontId="7" fillId="0" borderId="0" xfId="0" applyNumberFormat="1" applyFont="1" applyAlignment="1" applyProtection="1">
      <alignment horizontal="right" vertical="center"/>
      <protection/>
    </xf>
    <xf numFmtId="0" fontId="0" fillId="3" borderId="0" xfId="0" applyFill="1" applyAlignment="1" applyProtection="1">
      <alignment vertical="center"/>
      <protection/>
    </xf>
    <xf numFmtId="0" fontId="13" fillId="3" borderId="12" xfId="0" applyFont="1" applyFill="1" applyBorder="1" applyAlignment="1" applyProtection="1">
      <alignment horizontal="left" vertical="center"/>
      <protection/>
    </xf>
    <xf numFmtId="0" fontId="13" fillId="3" borderId="13" xfId="0" applyFont="1" applyFill="1" applyBorder="1" applyAlignment="1" applyProtection="1">
      <alignment horizontal="right" vertical="center"/>
      <protection/>
    </xf>
    <xf numFmtId="0" fontId="13" fillId="3" borderId="13" xfId="0" applyFont="1" applyFill="1" applyBorder="1" applyAlignment="1" applyProtection="1">
      <alignment horizontal="center" vertical="center"/>
      <protection/>
    </xf>
    <xf numFmtId="4" fontId="13" fillId="3" borderId="13" xfId="0" applyNumberFormat="1" applyFont="1" applyFill="1" applyBorder="1" applyAlignment="1" applyProtection="1">
      <alignment vertical="center"/>
      <protection/>
    </xf>
    <xf numFmtId="0" fontId="0" fillId="3" borderId="14" xfId="0" applyFill="1" applyBorder="1" applyAlignment="1" applyProtection="1">
      <alignment vertical="center"/>
      <protection/>
    </xf>
    <xf numFmtId="0" fontId="7" fillId="0" borderId="11" xfId="0" applyFont="1" applyBorder="1" applyAlignment="1" applyProtection="1">
      <alignment horizontal="center" vertical="center"/>
      <protection/>
    </xf>
    <xf numFmtId="0" fontId="7" fillId="0" borderId="11" xfId="0" applyFont="1" applyBorder="1" applyAlignment="1" applyProtection="1">
      <alignment horizontal="right" vertical="center"/>
      <protection/>
    </xf>
    <xf numFmtId="0" fontId="8" fillId="0" borderId="0" xfId="0" applyFont="1" applyAlignment="1" applyProtection="1">
      <alignment horizontal="left" vertical="center" wrapText="1"/>
      <protection/>
    </xf>
    <xf numFmtId="0" fontId="17" fillId="3" borderId="0" xfId="0" applyFont="1" applyFill="1" applyAlignment="1" applyProtection="1">
      <alignment horizontal="left" vertical="center"/>
      <protection/>
    </xf>
    <xf numFmtId="0" fontId="17" fillId="3" borderId="0" xfId="0" applyFont="1" applyFill="1" applyAlignment="1" applyProtection="1">
      <alignment horizontal="right" vertical="center"/>
      <protection/>
    </xf>
    <xf numFmtId="0" fontId="29" fillId="0" borderId="0" xfId="0" applyFont="1" applyAlignment="1" applyProtection="1">
      <alignment horizontal="left" vertical="center"/>
      <protection/>
    </xf>
    <xf numFmtId="0" fontId="30" fillId="0" borderId="0" xfId="0" applyFont="1" applyAlignment="1" applyProtection="1">
      <alignment vertical="center"/>
      <protection/>
    </xf>
    <xf numFmtId="0" fontId="30" fillId="0" borderId="3" xfId="0" applyFont="1" applyBorder="1" applyAlignment="1" applyProtection="1">
      <alignment vertical="center"/>
      <protection/>
    </xf>
    <xf numFmtId="0" fontId="30" fillId="0" borderId="21" xfId="0" applyFont="1" applyBorder="1" applyAlignment="1" applyProtection="1">
      <alignment horizontal="left" vertical="center"/>
      <protection/>
    </xf>
    <xf numFmtId="0" fontId="30" fillId="0" borderId="21" xfId="0" applyFont="1" applyBorder="1" applyAlignment="1" applyProtection="1">
      <alignment vertical="center"/>
      <protection/>
    </xf>
    <xf numFmtId="4" fontId="30" fillId="0" borderId="21" xfId="0" applyNumberFormat="1" applyFont="1" applyBorder="1" applyAlignment="1" applyProtection="1">
      <alignment vertical="center"/>
      <protection/>
    </xf>
    <xf numFmtId="0" fontId="31" fillId="0" borderId="0" xfId="0" applyFont="1" applyAlignment="1" applyProtection="1">
      <alignment vertical="center"/>
      <protection/>
    </xf>
    <xf numFmtId="0" fontId="31" fillId="0" borderId="3" xfId="0" applyFont="1" applyBorder="1" applyAlignment="1" applyProtection="1">
      <alignment vertical="center"/>
      <protection/>
    </xf>
    <xf numFmtId="0" fontId="31" fillId="0" borderId="21" xfId="0" applyFont="1" applyBorder="1" applyAlignment="1" applyProtection="1">
      <alignment horizontal="left" vertical="center"/>
      <protection/>
    </xf>
    <xf numFmtId="0" fontId="31" fillId="0" borderId="21" xfId="0" applyFont="1" applyBorder="1" applyAlignment="1" applyProtection="1">
      <alignment vertical="center"/>
      <protection/>
    </xf>
    <xf numFmtId="4" fontId="31" fillId="0" borderId="21" xfId="0" applyNumberFormat="1" applyFont="1" applyBorder="1" applyAlignment="1" applyProtection="1">
      <alignment vertical="center"/>
      <protection/>
    </xf>
    <xf numFmtId="0" fontId="0" fillId="0" borderId="0" xfId="0" applyAlignment="1" applyProtection="1">
      <alignment horizontal="center" vertical="center" wrapText="1"/>
      <protection/>
    </xf>
    <xf numFmtId="0" fontId="0" fillId="0" borderId="3" xfId="0" applyBorder="1" applyAlignment="1" applyProtection="1">
      <alignment horizontal="center" vertical="center" wrapText="1"/>
      <protection/>
    </xf>
    <xf numFmtId="0" fontId="17" fillId="3" borderId="6" xfId="0" applyFont="1" applyFill="1" applyBorder="1" applyAlignment="1" applyProtection="1">
      <alignment horizontal="center" vertical="center" wrapText="1"/>
      <protection/>
    </xf>
    <xf numFmtId="0" fontId="17" fillId="3" borderId="7" xfId="0" applyFont="1" applyFill="1" applyBorder="1" applyAlignment="1" applyProtection="1">
      <alignment horizontal="center" vertical="center" wrapText="1"/>
      <protection/>
    </xf>
    <xf numFmtId="0" fontId="17" fillId="3" borderId="8" xfId="0" applyFont="1" applyFill="1" applyBorder="1" applyAlignment="1" applyProtection="1">
      <alignment horizontal="center" vertical="center" wrapText="1"/>
      <protection/>
    </xf>
    <xf numFmtId="0" fontId="17" fillId="3" borderId="0" xfId="0" applyFont="1" applyFill="1" applyAlignment="1" applyProtection="1">
      <alignment horizontal="center" vertical="center" wrapText="1"/>
      <protection/>
    </xf>
    <xf numFmtId="4" fontId="19" fillId="0" borderId="0" xfId="0" applyNumberFormat="1" applyFont="1" applyProtection="1">
      <protection/>
    </xf>
    <xf numFmtId="166" fontId="32" fillId="0" borderId="16" xfId="0" applyNumberFormat="1" applyFont="1" applyBorder="1" applyProtection="1">
      <protection/>
    </xf>
    <xf numFmtId="166" fontId="32" fillId="0" borderId="17" xfId="0" applyNumberFormat="1" applyFont="1" applyBorder="1" applyProtection="1">
      <protection/>
    </xf>
    <xf numFmtId="4" fontId="33" fillId="0" borderId="0" xfId="0" applyNumberFormat="1" applyFont="1" applyAlignment="1" applyProtection="1">
      <alignment vertical="center"/>
      <protection/>
    </xf>
    <xf numFmtId="0" fontId="34" fillId="0" borderId="0" xfId="0" applyFont="1" applyProtection="1">
      <protection/>
    </xf>
    <xf numFmtId="0" fontId="34" fillId="0" borderId="3" xfId="0" applyFont="1" applyBorder="1" applyProtection="1">
      <protection/>
    </xf>
    <xf numFmtId="0" fontId="34" fillId="0" borderId="0" xfId="0" applyFont="1" applyAlignment="1" applyProtection="1">
      <alignment horizontal="left"/>
      <protection/>
    </xf>
    <xf numFmtId="0" fontId="30" fillId="0" borderId="0" xfId="0" applyFont="1" applyAlignment="1" applyProtection="1">
      <alignment horizontal="left"/>
      <protection/>
    </xf>
    <xf numFmtId="4" fontId="30" fillId="0" borderId="0" xfId="0" applyNumberFormat="1" applyFont="1" applyProtection="1">
      <protection/>
    </xf>
    <xf numFmtId="0" fontId="34" fillId="0" borderId="18" xfId="0" applyFont="1" applyBorder="1" applyProtection="1">
      <protection/>
    </xf>
    <xf numFmtId="166" fontId="34" fillId="0" borderId="0" xfId="0" applyNumberFormat="1" applyFont="1" applyProtection="1">
      <protection/>
    </xf>
    <xf numFmtId="166" fontId="34" fillId="0" borderId="19" xfId="0" applyNumberFormat="1" applyFont="1" applyBorder="1" applyProtection="1">
      <protection/>
    </xf>
    <xf numFmtId="0" fontId="34" fillId="0" borderId="0" xfId="0" applyFont="1" applyAlignment="1" applyProtection="1">
      <alignment horizontal="center"/>
      <protection/>
    </xf>
    <xf numFmtId="4" fontId="34" fillId="0" borderId="0" xfId="0" applyNumberFormat="1" applyFont="1" applyAlignment="1" applyProtection="1">
      <alignment vertical="center"/>
      <protection/>
    </xf>
    <xf numFmtId="0" fontId="31" fillId="0" borderId="0" xfId="0" applyFont="1" applyAlignment="1" applyProtection="1">
      <alignment horizontal="left"/>
      <protection/>
    </xf>
    <xf numFmtId="4" fontId="31" fillId="0" borderId="0" xfId="0" applyNumberFormat="1" applyFont="1" applyProtection="1">
      <protection/>
    </xf>
    <xf numFmtId="0" fontId="17" fillId="0" borderId="9" xfId="0" applyFont="1" applyBorder="1" applyAlignment="1" applyProtection="1">
      <alignment horizontal="center" vertical="center"/>
      <protection/>
    </xf>
    <xf numFmtId="49" fontId="17" fillId="0" borderId="9" xfId="0" applyNumberFormat="1" applyFont="1" applyBorder="1" applyAlignment="1" applyProtection="1">
      <alignment horizontal="left" vertical="center" wrapText="1"/>
      <protection/>
    </xf>
    <xf numFmtId="0" fontId="17" fillId="0" borderId="9" xfId="0" applyFont="1" applyBorder="1" applyAlignment="1" applyProtection="1">
      <alignment horizontal="left" vertical="center" wrapText="1"/>
      <protection/>
    </xf>
    <xf numFmtId="0" fontId="17" fillId="0" borderId="9" xfId="0" applyFont="1" applyBorder="1" applyAlignment="1" applyProtection="1">
      <alignment horizontal="center" vertical="center" wrapText="1"/>
      <protection/>
    </xf>
    <xf numFmtId="167" fontId="17" fillId="0" borderId="9" xfId="0" applyNumberFormat="1" applyFont="1" applyBorder="1" applyAlignment="1" applyProtection="1">
      <alignment vertical="center"/>
      <protection/>
    </xf>
    <xf numFmtId="4" fontId="17" fillId="0" borderId="9" xfId="0" applyNumberFormat="1" applyFont="1" applyBorder="1" applyAlignment="1" applyProtection="1">
      <alignment vertical="center"/>
      <protection/>
    </xf>
    <xf numFmtId="0" fontId="0" fillId="0" borderId="9" xfId="0" applyBorder="1" applyAlignment="1" applyProtection="1">
      <alignment vertical="center"/>
      <protection/>
    </xf>
    <xf numFmtId="0" fontId="18" fillId="2" borderId="18" xfId="0" applyFont="1" applyFill="1" applyBorder="1" applyAlignment="1" applyProtection="1">
      <alignment horizontal="left" vertical="center"/>
      <protection/>
    </xf>
    <xf numFmtId="0" fontId="18" fillId="0" borderId="0" xfId="0" applyFont="1" applyAlignment="1" applyProtection="1">
      <alignment horizontal="center" vertical="center"/>
      <protection/>
    </xf>
    <xf numFmtId="166" fontId="18" fillId="0" borderId="0" xfId="0" applyNumberFormat="1" applyFont="1" applyAlignment="1" applyProtection="1">
      <alignment vertical="center"/>
      <protection/>
    </xf>
    <xf numFmtId="166" fontId="18" fillId="0" borderId="19" xfId="0" applyNumberFormat="1" applyFont="1" applyBorder="1" applyAlignment="1" applyProtection="1">
      <alignment vertical="center"/>
      <protection/>
    </xf>
    <xf numFmtId="0" fontId="17" fillId="0" borderId="0" xfId="0" applyFont="1" applyAlignment="1" applyProtection="1">
      <alignment horizontal="left" vertical="center"/>
      <protection/>
    </xf>
    <xf numFmtId="4" fontId="0" fillId="0" borderId="0" xfId="0" applyNumberFormat="1" applyAlignment="1" applyProtection="1">
      <alignment vertical="center"/>
      <protection/>
    </xf>
    <xf numFmtId="0" fontId="35" fillId="0" borderId="0" xfId="0" applyFont="1" applyAlignment="1" applyProtection="1">
      <alignment horizontal="left" vertical="center"/>
      <protection/>
    </xf>
    <xf numFmtId="0" fontId="36" fillId="0" borderId="0" xfId="0" applyFont="1" applyAlignment="1" applyProtection="1">
      <alignment horizontal="left" vertical="center" wrapText="1"/>
      <protection/>
    </xf>
    <xf numFmtId="0" fontId="0" fillId="0" borderId="18" xfId="0" applyBorder="1" applyAlignment="1" applyProtection="1">
      <alignment vertical="center"/>
      <protection/>
    </xf>
    <xf numFmtId="0" fontId="37" fillId="0" borderId="0" xfId="0" applyFont="1" applyAlignment="1" applyProtection="1">
      <alignment vertical="center"/>
      <protection/>
    </xf>
    <xf numFmtId="0" fontId="37" fillId="0" borderId="3" xfId="0" applyFont="1" applyBorder="1" applyAlignment="1" applyProtection="1">
      <alignment vertical="center"/>
      <protection/>
    </xf>
    <xf numFmtId="0" fontId="37" fillId="0" borderId="0" xfId="0" applyFont="1" applyAlignment="1" applyProtection="1">
      <alignment horizontal="left" vertical="center"/>
      <protection/>
    </xf>
    <xf numFmtId="0" fontId="37" fillId="0" borderId="0" xfId="0" applyFont="1" applyAlignment="1" applyProtection="1">
      <alignment horizontal="left" vertical="center" wrapText="1"/>
      <protection/>
    </xf>
    <xf numFmtId="167" fontId="37" fillId="0" borderId="0" xfId="0" applyNumberFormat="1" applyFont="1" applyAlignment="1" applyProtection="1">
      <alignment vertical="center"/>
      <protection/>
    </xf>
    <xf numFmtId="0" fontId="37" fillId="0" borderId="18" xfId="0" applyFont="1" applyBorder="1" applyAlignment="1" applyProtection="1">
      <alignment vertical="center"/>
      <protection/>
    </xf>
    <xf numFmtId="0" fontId="37" fillId="0" borderId="19" xfId="0" applyFont="1" applyBorder="1" applyAlignment="1" applyProtection="1">
      <alignment vertical="center"/>
      <protection/>
    </xf>
    <xf numFmtId="0" fontId="38" fillId="0" borderId="0" xfId="0" applyFont="1" applyAlignment="1" applyProtection="1">
      <alignment vertical="center"/>
      <protection/>
    </xf>
    <xf numFmtId="0" fontId="38" fillId="0" borderId="3" xfId="0" applyFont="1" applyBorder="1" applyAlignment="1" applyProtection="1">
      <alignment vertical="center"/>
      <protection/>
    </xf>
    <xf numFmtId="0" fontId="38" fillId="0" borderId="0" xfId="0" applyFont="1" applyAlignment="1" applyProtection="1">
      <alignment horizontal="left" vertical="center"/>
      <protection/>
    </xf>
    <xf numFmtId="0" fontId="38" fillId="0" borderId="0" xfId="0" applyFont="1" applyAlignment="1" applyProtection="1">
      <alignment horizontal="left" vertical="center" wrapText="1"/>
      <protection/>
    </xf>
    <xf numFmtId="167" fontId="38" fillId="0" borderId="0" xfId="0" applyNumberFormat="1" applyFont="1" applyAlignment="1" applyProtection="1">
      <alignment vertical="center"/>
      <protection/>
    </xf>
    <xf numFmtId="0" fontId="38" fillId="0" borderId="18" xfId="0" applyFont="1" applyBorder="1" applyAlignment="1" applyProtection="1">
      <alignment vertical="center"/>
      <protection/>
    </xf>
    <xf numFmtId="0" fontId="38" fillId="0" borderId="19" xfId="0" applyFont="1" applyBorder="1" applyAlignment="1" applyProtection="1">
      <alignment vertical="center"/>
      <protection/>
    </xf>
    <xf numFmtId="0" fontId="39" fillId="0" borderId="0" xfId="0" applyFont="1" applyAlignment="1" applyProtection="1">
      <alignment vertical="center" wrapText="1"/>
      <protection/>
    </xf>
    <xf numFmtId="0" fontId="40" fillId="0" borderId="9" xfId="0" applyFont="1" applyBorder="1" applyAlignment="1" applyProtection="1">
      <alignment horizontal="center" vertical="center"/>
      <protection/>
    </xf>
    <xf numFmtId="49" fontId="40" fillId="0" borderId="9" xfId="0" applyNumberFormat="1" applyFont="1" applyBorder="1" applyAlignment="1" applyProtection="1">
      <alignment horizontal="left" vertical="center" wrapText="1"/>
      <protection/>
    </xf>
    <xf numFmtId="0" fontId="40" fillId="0" borderId="9" xfId="0" applyFont="1" applyBorder="1" applyAlignment="1" applyProtection="1">
      <alignment horizontal="left" vertical="center" wrapText="1"/>
      <protection/>
    </xf>
    <xf numFmtId="0" fontId="40" fillId="0" borderId="9" xfId="0" applyFont="1" applyBorder="1" applyAlignment="1" applyProtection="1">
      <alignment horizontal="center" vertical="center" wrapText="1"/>
      <protection/>
    </xf>
    <xf numFmtId="167" fontId="40" fillId="0" borderId="9" xfId="0" applyNumberFormat="1" applyFont="1" applyBorder="1" applyAlignment="1" applyProtection="1">
      <alignment vertical="center"/>
      <protection/>
    </xf>
    <xf numFmtId="4" fontId="40" fillId="0" borderId="9" xfId="0" applyNumberFormat="1" applyFont="1" applyBorder="1" applyAlignment="1" applyProtection="1">
      <alignment vertical="center"/>
      <protection/>
    </xf>
    <xf numFmtId="0" fontId="41" fillId="0" borderId="9" xfId="0" applyFont="1" applyBorder="1" applyAlignment="1" applyProtection="1">
      <alignment vertical="center"/>
      <protection/>
    </xf>
    <xf numFmtId="0" fontId="41" fillId="0" borderId="3" xfId="0" applyFont="1" applyBorder="1" applyAlignment="1" applyProtection="1">
      <alignment vertical="center"/>
      <protection/>
    </xf>
    <xf numFmtId="0" fontId="40" fillId="2" borderId="18" xfId="0" applyFont="1" applyFill="1" applyBorder="1" applyAlignment="1" applyProtection="1">
      <alignment horizontal="left" vertical="center"/>
      <protection/>
    </xf>
    <xf numFmtId="0" fontId="40" fillId="0" borderId="0" xfId="0" applyFont="1" applyAlignment="1" applyProtection="1">
      <alignment horizontal="center" vertical="center"/>
      <protection/>
    </xf>
    <xf numFmtId="0" fontId="0" fillId="0" borderId="20" xfId="0" applyBorder="1" applyAlignment="1" applyProtection="1">
      <alignment vertical="center"/>
      <protection/>
    </xf>
    <xf numFmtId="0" fontId="0" fillId="0" borderId="21" xfId="0" applyBorder="1" applyAlignment="1" applyProtection="1">
      <alignment vertical="center"/>
      <protection/>
    </xf>
    <xf numFmtId="0" fontId="0" fillId="0" borderId="22" xfId="0" applyBorder="1" applyAlignment="1" applyProtection="1">
      <alignment vertical="center"/>
      <protection/>
    </xf>
  </cellXfs>
  <cellStyles count="8">
    <cellStyle name="Normal" xfId="0"/>
    <cellStyle name="Percent" xfId="15"/>
    <cellStyle name="Currency" xfId="16"/>
    <cellStyle name="Currency [0]" xfId="17"/>
    <cellStyle name="Comma" xfId="18"/>
    <cellStyle name="Comma [0]" xfId="19"/>
    <cellStyle name="Normální 2" xfId="20"/>
    <cellStyle name="Hypertextový odkaz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7CB66-A852-4E8C-9632-574E54504E77}">
  <dimension ref="A1:CM98"/>
  <sheetViews>
    <sheetView showGridLines="0" tabSelected="1" workbookViewId="0" topLeftCell="A1">
      <selection activeCell="BE45" sqref="BE45"/>
    </sheetView>
  </sheetViews>
  <sheetFormatPr defaultColWidth="9.140625" defaultRowHeight="12.75"/>
  <cols>
    <col min="1" max="1" width="7.140625" style="37" customWidth="1"/>
    <col min="2" max="2" width="1.421875" style="37" customWidth="1"/>
    <col min="3" max="3" width="3.57421875" style="37" customWidth="1"/>
    <col min="4" max="33" width="2.28125" style="37" customWidth="1"/>
    <col min="34" max="34" width="2.8515625" style="37" customWidth="1"/>
    <col min="35" max="35" width="27.140625" style="37" customWidth="1"/>
    <col min="36" max="37" width="2.140625" style="37" customWidth="1"/>
    <col min="38" max="38" width="7.140625" style="37" customWidth="1"/>
    <col min="39" max="39" width="2.8515625" style="37" customWidth="1"/>
    <col min="40" max="40" width="11.421875" style="37" customWidth="1"/>
    <col min="41" max="41" width="6.421875" style="37" customWidth="1"/>
    <col min="42" max="42" width="3.57421875" style="37" customWidth="1"/>
    <col min="43" max="43" width="13.421875" style="37" hidden="1" customWidth="1"/>
    <col min="44" max="44" width="11.7109375" style="37" customWidth="1"/>
    <col min="45" max="47" width="22.140625" style="37" hidden="1" customWidth="1"/>
    <col min="48" max="49" width="18.57421875" style="37" hidden="1" customWidth="1"/>
    <col min="50" max="51" width="21.421875" style="37" hidden="1" customWidth="1"/>
    <col min="52" max="52" width="18.57421875" style="37" hidden="1" customWidth="1"/>
    <col min="53" max="53" width="16.421875" style="37" hidden="1" customWidth="1"/>
    <col min="54" max="54" width="21.421875" style="37" hidden="1" customWidth="1"/>
    <col min="55" max="55" width="18.57421875" style="37" hidden="1" customWidth="1"/>
    <col min="56" max="56" width="16.421875" style="37" hidden="1" customWidth="1"/>
    <col min="57" max="57" width="57.00390625" style="37" customWidth="1"/>
    <col min="58" max="16384" width="9.140625" style="37" customWidth="1"/>
  </cols>
  <sheetData>
    <row r="1" spans="1:74" ht="12.75">
      <c r="A1" s="36" t="s">
        <v>0</v>
      </c>
      <c r="AZ1" s="36" t="s">
        <v>1</v>
      </c>
      <c r="BA1" s="36" t="s">
        <v>2</v>
      </c>
      <c r="BB1" s="36" t="s">
        <v>3</v>
      </c>
      <c r="BT1" s="36" t="s">
        <v>4</v>
      </c>
      <c r="BU1" s="36" t="s">
        <v>4</v>
      </c>
      <c r="BV1" s="36" t="s">
        <v>5</v>
      </c>
    </row>
    <row r="2" spans="44:72" ht="36.95" customHeight="1">
      <c r="AR2" s="38"/>
      <c r="AS2" s="38"/>
      <c r="AT2" s="38"/>
      <c r="AU2" s="38"/>
      <c r="AV2" s="38"/>
      <c r="AW2" s="38"/>
      <c r="AX2" s="38"/>
      <c r="AY2" s="38"/>
      <c r="AZ2" s="38"/>
      <c r="BA2" s="38"/>
      <c r="BB2" s="38"/>
      <c r="BC2" s="38"/>
      <c r="BD2" s="38"/>
      <c r="BE2" s="38"/>
      <c r="BS2" s="39" t="s">
        <v>6</v>
      </c>
      <c r="BT2" s="39" t="s">
        <v>7</v>
      </c>
    </row>
    <row r="3" spans="2:72" ht="6.95" customHeight="1">
      <c r="B3" s="40"/>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2"/>
      <c r="BS3" s="39" t="s">
        <v>6</v>
      </c>
      <c r="BT3" s="39" t="s">
        <v>8</v>
      </c>
    </row>
    <row r="4" spans="2:71" ht="24.95" customHeight="1">
      <c r="B4" s="42"/>
      <c r="D4" s="43" t="s">
        <v>9</v>
      </c>
      <c r="AR4" s="42"/>
      <c r="AS4" s="44" t="s">
        <v>10</v>
      </c>
      <c r="BE4" s="45" t="s">
        <v>11</v>
      </c>
      <c r="BS4" s="39" t="s">
        <v>12</v>
      </c>
    </row>
    <row r="5" spans="2:71" ht="12" customHeight="1">
      <c r="B5" s="42"/>
      <c r="D5" s="46" t="s">
        <v>13</v>
      </c>
      <c r="K5" s="47" t="s">
        <v>14</v>
      </c>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R5" s="42"/>
      <c r="BE5" s="48" t="s">
        <v>15</v>
      </c>
      <c r="BS5" s="39" t="s">
        <v>6</v>
      </c>
    </row>
    <row r="6" spans="2:71" ht="36.95" customHeight="1">
      <c r="B6" s="42"/>
      <c r="D6" s="49" t="s">
        <v>16</v>
      </c>
      <c r="K6" s="50" t="s">
        <v>17</v>
      </c>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R6" s="42"/>
      <c r="BE6" s="51"/>
      <c r="BS6" s="39" t="s">
        <v>18</v>
      </c>
    </row>
    <row r="7" spans="2:71" ht="12" customHeight="1">
      <c r="B7" s="42"/>
      <c r="D7" s="52" t="s">
        <v>19</v>
      </c>
      <c r="K7" s="53" t="s">
        <v>1</v>
      </c>
      <c r="AK7" s="52" t="s">
        <v>20</v>
      </c>
      <c r="AN7" s="53" t="s">
        <v>1</v>
      </c>
      <c r="AR7" s="42"/>
      <c r="BE7" s="51"/>
      <c r="BS7" s="39" t="s">
        <v>21</v>
      </c>
    </row>
    <row r="8" spans="2:71" ht="12" customHeight="1">
      <c r="B8" s="42"/>
      <c r="D8" s="52" t="s">
        <v>22</v>
      </c>
      <c r="K8" s="53" t="s">
        <v>23</v>
      </c>
      <c r="AK8" s="52" t="s">
        <v>24</v>
      </c>
      <c r="AN8" s="35">
        <v>45301</v>
      </c>
      <c r="AR8" s="42"/>
      <c r="BE8" s="51"/>
      <c r="BS8" s="39" t="s">
        <v>25</v>
      </c>
    </row>
    <row r="9" spans="2:71" ht="14.45" customHeight="1">
      <c r="B9" s="42"/>
      <c r="AR9" s="42"/>
      <c r="BE9" s="51"/>
      <c r="BS9" s="39" t="s">
        <v>26</v>
      </c>
    </row>
    <row r="10" spans="2:71" ht="12" customHeight="1">
      <c r="B10" s="42"/>
      <c r="D10" s="52" t="s">
        <v>27</v>
      </c>
      <c r="AK10" s="52" t="s">
        <v>28</v>
      </c>
      <c r="AN10" s="53" t="s">
        <v>1</v>
      </c>
      <c r="AR10" s="42"/>
      <c r="BE10" s="51"/>
      <c r="BS10" s="39" t="s">
        <v>18</v>
      </c>
    </row>
    <row r="11" spans="2:71" ht="18.4" customHeight="1">
      <c r="B11" s="42"/>
      <c r="E11" s="53" t="s">
        <v>29</v>
      </c>
      <c r="AK11" s="52" t="s">
        <v>30</v>
      </c>
      <c r="AN11" s="53" t="s">
        <v>1</v>
      </c>
      <c r="AR11" s="42"/>
      <c r="BE11" s="51"/>
      <c r="BS11" s="39" t="s">
        <v>18</v>
      </c>
    </row>
    <row r="12" spans="2:71" ht="6.95" customHeight="1">
      <c r="B12" s="42"/>
      <c r="AR12" s="42"/>
      <c r="BE12" s="51"/>
      <c r="BS12" s="39" t="s">
        <v>18</v>
      </c>
    </row>
    <row r="13" spans="2:71" ht="12" customHeight="1">
      <c r="B13" s="42"/>
      <c r="D13" s="52" t="s">
        <v>31</v>
      </c>
      <c r="AK13" s="52" t="s">
        <v>28</v>
      </c>
      <c r="AN13" s="11" t="s">
        <v>32</v>
      </c>
      <c r="AR13" s="42"/>
      <c r="BE13" s="51"/>
      <c r="BS13" s="39" t="s">
        <v>18</v>
      </c>
    </row>
    <row r="14" spans="2:71" ht="12.75">
      <c r="B14" s="42"/>
      <c r="E14" s="12" t="s">
        <v>32</v>
      </c>
      <c r="F14" s="146"/>
      <c r="G14" s="146"/>
      <c r="H14" s="146"/>
      <c r="I14" s="146"/>
      <c r="J14" s="146"/>
      <c r="K14" s="146"/>
      <c r="L14" s="146"/>
      <c r="M14" s="146"/>
      <c r="N14" s="146"/>
      <c r="O14" s="146"/>
      <c r="P14" s="146"/>
      <c r="Q14" s="146"/>
      <c r="R14" s="146"/>
      <c r="S14" s="146"/>
      <c r="T14" s="146"/>
      <c r="U14" s="146"/>
      <c r="V14" s="146"/>
      <c r="W14" s="146"/>
      <c r="X14" s="146"/>
      <c r="Y14" s="146"/>
      <c r="Z14" s="146"/>
      <c r="AA14" s="146"/>
      <c r="AB14" s="146"/>
      <c r="AC14" s="146"/>
      <c r="AD14" s="146"/>
      <c r="AE14" s="146"/>
      <c r="AF14" s="146"/>
      <c r="AG14" s="146"/>
      <c r="AH14" s="146"/>
      <c r="AI14" s="146"/>
      <c r="AJ14" s="146"/>
      <c r="AK14" s="52" t="s">
        <v>30</v>
      </c>
      <c r="AN14" s="11" t="s">
        <v>32</v>
      </c>
      <c r="AR14" s="42"/>
      <c r="BE14" s="51"/>
      <c r="BS14" s="39" t="s">
        <v>18</v>
      </c>
    </row>
    <row r="15" spans="2:71" ht="6.95" customHeight="1">
      <c r="B15" s="42"/>
      <c r="AR15" s="42"/>
      <c r="BE15" s="51"/>
      <c r="BS15" s="39" t="s">
        <v>4</v>
      </c>
    </row>
    <row r="16" spans="2:71" ht="12" customHeight="1">
      <c r="B16" s="42"/>
      <c r="D16" s="52" t="s">
        <v>33</v>
      </c>
      <c r="AK16" s="52" t="s">
        <v>28</v>
      </c>
      <c r="AN16" s="53" t="s">
        <v>1</v>
      </c>
      <c r="AR16" s="42"/>
      <c r="BE16" s="51"/>
      <c r="BS16" s="39" t="s">
        <v>4</v>
      </c>
    </row>
    <row r="17" spans="2:71" ht="18.4" customHeight="1">
      <c r="B17" s="42"/>
      <c r="E17" s="53" t="s">
        <v>34</v>
      </c>
      <c r="AK17" s="52" t="s">
        <v>30</v>
      </c>
      <c r="AN17" s="53" t="s">
        <v>1</v>
      </c>
      <c r="AR17" s="42"/>
      <c r="BE17" s="51"/>
      <c r="BS17" s="39" t="s">
        <v>35</v>
      </c>
    </row>
    <row r="18" spans="2:71" ht="6.95" customHeight="1">
      <c r="B18" s="42"/>
      <c r="AR18" s="42"/>
      <c r="BE18" s="51"/>
      <c r="BS18" s="39" t="s">
        <v>6</v>
      </c>
    </row>
    <row r="19" spans="2:71" ht="12" customHeight="1">
      <c r="B19" s="42"/>
      <c r="D19" s="52" t="s">
        <v>36</v>
      </c>
      <c r="AK19" s="52" t="s">
        <v>28</v>
      </c>
      <c r="AN19" s="53" t="s">
        <v>1</v>
      </c>
      <c r="AR19" s="42"/>
      <c r="BE19" s="51"/>
      <c r="BS19" s="39" t="s">
        <v>6</v>
      </c>
    </row>
    <row r="20" spans="2:71" ht="18.4" customHeight="1">
      <c r="B20" s="42"/>
      <c r="E20" s="53" t="s">
        <v>34</v>
      </c>
      <c r="AK20" s="52" t="s">
        <v>30</v>
      </c>
      <c r="AN20" s="53" t="s">
        <v>1</v>
      </c>
      <c r="AR20" s="42"/>
      <c r="BE20" s="51"/>
      <c r="BS20" s="39" t="s">
        <v>35</v>
      </c>
    </row>
    <row r="21" spans="2:57" ht="6.95" customHeight="1">
      <c r="B21" s="42"/>
      <c r="AR21" s="42"/>
      <c r="BE21" s="51"/>
    </row>
    <row r="22" spans="2:57" ht="12" customHeight="1">
      <c r="B22" s="42"/>
      <c r="D22" s="52" t="s">
        <v>37</v>
      </c>
      <c r="AR22" s="42"/>
      <c r="BE22" s="51"/>
    </row>
    <row r="23" spans="2:57" ht="16.5" customHeight="1">
      <c r="B23" s="42"/>
      <c r="E23" s="56" t="s">
        <v>1</v>
      </c>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R23" s="42"/>
      <c r="BE23" s="51"/>
    </row>
    <row r="24" spans="2:57" ht="6.95" customHeight="1">
      <c r="B24" s="42"/>
      <c r="AR24" s="42"/>
      <c r="BE24" s="51"/>
    </row>
    <row r="25" spans="2:57" ht="6.95" customHeight="1">
      <c r="B25" s="42"/>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R25" s="42"/>
      <c r="BE25" s="51"/>
    </row>
    <row r="26" spans="2:57" s="58" customFormat="1" ht="25.9" customHeight="1">
      <c r="B26" s="59"/>
      <c r="D26" s="60" t="s">
        <v>38</v>
      </c>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2">
        <f>ROUND(AG94,2)</f>
        <v>0</v>
      </c>
      <c r="AL26" s="63"/>
      <c r="AM26" s="63"/>
      <c r="AN26" s="63"/>
      <c r="AO26" s="63"/>
      <c r="AR26" s="59"/>
      <c r="BE26" s="51"/>
    </row>
    <row r="27" spans="2:57" s="58" customFormat="1" ht="6.95" customHeight="1">
      <c r="B27" s="59"/>
      <c r="AR27" s="59"/>
      <c r="BE27" s="51"/>
    </row>
    <row r="28" spans="2:57" s="58" customFormat="1" ht="12.75">
      <c r="B28" s="59"/>
      <c r="L28" s="64" t="s">
        <v>39</v>
      </c>
      <c r="M28" s="64"/>
      <c r="N28" s="64"/>
      <c r="O28" s="64"/>
      <c r="P28" s="64"/>
      <c r="W28" s="64" t="s">
        <v>40</v>
      </c>
      <c r="X28" s="64"/>
      <c r="Y28" s="64"/>
      <c r="Z28" s="64"/>
      <c r="AA28" s="64"/>
      <c r="AB28" s="64"/>
      <c r="AC28" s="64"/>
      <c r="AD28" s="64"/>
      <c r="AE28" s="64"/>
      <c r="AK28" s="64" t="s">
        <v>41</v>
      </c>
      <c r="AL28" s="64"/>
      <c r="AM28" s="64"/>
      <c r="AN28" s="64"/>
      <c r="AO28" s="64"/>
      <c r="AR28" s="59"/>
      <c r="BE28" s="51"/>
    </row>
    <row r="29" spans="2:57" s="65" customFormat="1" ht="14.45" customHeight="1">
      <c r="B29" s="66"/>
      <c r="D29" s="52" t="s">
        <v>42</v>
      </c>
      <c r="F29" s="52" t="s">
        <v>43</v>
      </c>
      <c r="L29" s="67">
        <v>0.21</v>
      </c>
      <c r="M29" s="68"/>
      <c r="N29" s="68"/>
      <c r="O29" s="68"/>
      <c r="P29" s="68"/>
      <c r="W29" s="69">
        <f>ROUND(AZ94,2)</f>
        <v>0</v>
      </c>
      <c r="X29" s="68"/>
      <c r="Y29" s="68"/>
      <c r="Z29" s="68"/>
      <c r="AA29" s="68"/>
      <c r="AB29" s="68"/>
      <c r="AC29" s="68"/>
      <c r="AD29" s="68"/>
      <c r="AE29" s="68"/>
      <c r="AK29" s="69">
        <f>ROUND(AV94,2)</f>
        <v>0</v>
      </c>
      <c r="AL29" s="68"/>
      <c r="AM29" s="68"/>
      <c r="AN29" s="68"/>
      <c r="AO29" s="68"/>
      <c r="AR29" s="66"/>
      <c r="BE29" s="70"/>
    </row>
    <row r="30" spans="2:57" s="65" customFormat="1" ht="14.45" customHeight="1">
      <c r="B30" s="66"/>
      <c r="F30" s="52" t="s">
        <v>44</v>
      </c>
      <c r="L30" s="67">
        <v>0.15</v>
      </c>
      <c r="M30" s="68"/>
      <c r="N30" s="68"/>
      <c r="O30" s="68"/>
      <c r="P30" s="68"/>
      <c r="W30" s="69">
        <f>ROUND(BA94,2)</f>
        <v>0</v>
      </c>
      <c r="X30" s="68"/>
      <c r="Y30" s="68"/>
      <c r="Z30" s="68"/>
      <c r="AA30" s="68"/>
      <c r="AB30" s="68"/>
      <c r="AC30" s="68"/>
      <c r="AD30" s="68"/>
      <c r="AE30" s="68"/>
      <c r="AK30" s="69">
        <f>ROUND(AW94,2)</f>
        <v>0</v>
      </c>
      <c r="AL30" s="68"/>
      <c r="AM30" s="68"/>
      <c r="AN30" s="68"/>
      <c r="AO30" s="68"/>
      <c r="AR30" s="66"/>
      <c r="BE30" s="70"/>
    </row>
    <row r="31" spans="2:57" s="65" customFormat="1" ht="14.45" customHeight="1" hidden="1">
      <c r="B31" s="66"/>
      <c r="F31" s="52" t="s">
        <v>45</v>
      </c>
      <c r="L31" s="67">
        <v>0.21</v>
      </c>
      <c r="M31" s="68"/>
      <c r="N31" s="68"/>
      <c r="O31" s="68"/>
      <c r="P31" s="68"/>
      <c r="W31" s="69">
        <f>ROUND(BB94,2)</f>
        <v>0</v>
      </c>
      <c r="X31" s="68"/>
      <c r="Y31" s="68"/>
      <c r="Z31" s="68"/>
      <c r="AA31" s="68"/>
      <c r="AB31" s="68"/>
      <c r="AC31" s="68"/>
      <c r="AD31" s="68"/>
      <c r="AE31" s="68"/>
      <c r="AK31" s="69">
        <v>0</v>
      </c>
      <c r="AL31" s="68"/>
      <c r="AM31" s="68"/>
      <c r="AN31" s="68"/>
      <c r="AO31" s="68"/>
      <c r="AR31" s="66"/>
      <c r="BE31" s="70"/>
    </row>
    <row r="32" spans="2:57" s="65" customFormat="1" ht="14.45" customHeight="1" hidden="1">
      <c r="B32" s="66"/>
      <c r="F32" s="52" t="s">
        <v>46</v>
      </c>
      <c r="L32" s="67">
        <v>0.15</v>
      </c>
      <c r="M32" s="68"/>
      <c r="N32" s="68"/>
      <c r="O32" s="68"/>
      <c r="P32" s="68"/>
      <c r="W32" s="69">
        <f>ROUND(BC94,2)</f>
        <v>0</v>
      </c>
      <c r="X32" s="68"/>
      <c r="Y32" s="68"/>
      <c r="Z32" s="68"/>
      <c r="AA32" s="68"/>
      <c r="AB32" s="68"/>
      <c r="AC32" s="68"/>
      <c r="AD32" s="68"/>
      <c r="AE32" s="68"/>
      <c r="AK32" s="69">
        <v>0</v>
      </c>
      <c r="AL32" s="68"/>
      <c r="AM32" s="68"/>
      <c r="AN32" s="68"/>
      <c r="AO32" s="68"/>
      <c r="AR32" s="66"/>
      <c r="BE32" s="70"/>
    </row>
    <row r="33" spans="2:57" s="65" customFormat="1" ht="14.45" customHeight="1" hidden="1">
      <c r="B33" s="66"/>
      <c r="F33" s="52" t="s">
        <v>47</v>
      </c>
      <c r="L33" s="67">
        <v>0</v>
      </c>
      <c r="M33" s="68"/>
      <c r="N33" s="68"/>
      <c r="O33" s="68"/>
      <c r="P33" s="68"/>
      <c r="W33" s="69">
        <f>ROUND(BD94,2)</f>
        <v>0</v>
      </c>
      <c r="X33" s="68"/>
      <c r="Y33" s="68"/>
      <c r="Z33" s="68"/>
      <c r="AA33" s="68"/>
      <c r="AB33" s="68"/>
      <c r="AC33" s="68"/>
      <c r="AD33" s="68"/>
      <c r="AE33" s="68"/>
      <c r="AK33" s="69">
        <v>0</v>
      </c>
      <c r="AL33" s="68"/>
      <c r="AM33" s="68"/>
      <c r="AN33" s="68"/>
      <c r="AO33" s="68"/>
      <c r="AR33" s="66"/>
      <c r="BE33" s="70"/>
    </row>
    <row r="34" spans="2:57" s="58" customFormat="1" ht="6.95" customHeight="1">
      <c r="B34" s="59"/>
      <c r="AR34" s="59"/>
      <c r="BE34" s="51"/>
    </row>
    <row r="35" spans="2:44" s="58" customFormat="1" ht="25.9" customHeight="1">
      <c r="B35" s="59"/>
      <c r="C35" s="71"/>
      <c r="D35" s="72" t="s">
        <v>48</v>
      </c>
      <c r="E35" s="73"/>
      <c r="F35" s="73"/>
      <c r="G35" s="73"/>
      <c r="H35" s="73"/>
      <c r="I35" s="73"/>
      <c r="J35" s="73"/>
      <c r="K35" s="73"/>
      <c r="L35" s="73"/>
      <c r="M35" s="73"/>
      <c r="N35" s="73"/>
      <c r="O35" s="73"/>
      <c r="P35" s="73"/>
      <c r="Q35" s="73"/>
      <c r="R35" s="73"/>
      <c r="S35" s="73"/>
      <c r="T35" s="74" t="s">
        <v>49</v>
      </c>
      <c r="U35" s="73"/>
      <c r="V35" s="73"/>
      <c r="W35" s="73"/>
      <c r="X35" s="75" t="s">
        <v>50</v>
      </c>
      <c r="Y35" s="76"/>
      <c r="Z35" s="76"/>
      <c r="AA35" s="76"/>
      <c r="AB35" s="76"/>
      <c r="AC35" s="73"/>
      <c r="AD35" s="73"/>
      <c r="AE35" s="73"/>
      <c r="AF35" s="73"/>
      <c r="AG35" s="73"/>
      <c r="AH35" s="73"/>
      <c r="AI35" s="73"/>
      <c r="AJ35" s="73"/>
      <c r="AK35" s="77">
        <f>SUM(AK26:AK33)</f>
        <v>0</v>
      </c>
      <c r="AL35" s="76"/>
      <c r="AM35" s="76"/>
      <c r="AN35" s="76"/>
      <c r="AO35" s="78"/>
      <c r="AP35" s="71"/>
      <c r="AQ35" s="71"/>
      <c r="AR35" s="59"/>
    </row>
    <row r="36" spans="2:44" s="58" customFormat="1" ht="6.95" customHeight="1">
      <c r="B36" s="59"/>
      <c r="AR36" s="59"/>
    </row>
    <row r="37" spans="2:44" s="58" customFormat="1" ht="14.45" customHeight="1">
      <c r="B37" s="59"/>
      <c r="AR37" s="59"/>
    </row>
    <row r="38" spans="2:44" ht="14.45" customHeight="1">
      <c r="B38" s="42"/>
      <c r="AR38" s="42"/>
    </row>
    <row r="39" spans="2:44" ht="14.45" customHeight="1">
      <c r="B39" s="42"/>
      <c r="AR39" s="42"/>
    </row>
    <row r="40" spans="2:44" ht="14.45" customHeight="1">
      <c r="B40" s="42"/>
      <c r="AR40" s="42"/>
    </row>
    <row r="41" spans="2:44" ht="14.45" customHeight="1">
      <c r="B41" s="42"/>
      <c r="AR41" s="42"/>
    </row>
    <row r="42" spans="2:44" ht="14.45" customHeight="1">
      <c r="B42" s="42"/>
      <c r="AR42" s="42"/>
    </row>
    <row r="43" spans="2:44" ht="14.45" customHeight="1">
      <c r="B43" s="42"/>
      <c r="AR43" s="42"/>
    </row>
    <row r="44" spans="2:44" ht="14.45" customHeight="1">
      <c r="B44" s="42"/>
      <c r="AR44" s="42"/>
    </row>
    <row r="45" spans="2:44" ht="14.45" customHeight="1">
      <c r="B45" s="42"/>
      <c r="AR45" s="42"/>
    </row>
    <row r="46" spans="2:44" ht="14.45" customHeight="1">
      <c r="B46" s="42"/>
      <c r="AR46" s="42"/>
    </row>
    <row r="47" spans="2:44" ht="14.45" customHeight="1">
      <c r="B47" s="42"/>
      <c r="AR47" s="42"/>
    </row>
    <row r="48" spans="2:44" ht="14.45" customHeight="1">
      <c r="B48" s="42"/>
      <c r="AR48" s="42"/>
    </row>
    <row r="49" spans="2:44" s="58" customFormat="1" ht="14.45" customHeight="1">
      <c r="B49" s="59"/>
      <c r="D49" s="79" t="s">
        <v>51</v>
      </c>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79" t="s">
        <v>52</v>
      </c>
      <c r="AI49" s="80"/>
      <c r="AJ49" s="80"/>
      <c r="AK49" s="80"/>
      <c r="AL49" s="80"/>
      <c r="AM49" s="80"/>
      <c r="AN49" s="80"/>
      <c r="AO49" s="80"/>
      <c r="AR49" s="59"/>
    </row>
    <row r="50" spans="2:44" ht="12.75">
      <c r="B50" s="42"/>
      <c r="AR50" s="42"/>
    </row>
    <row r="51" spans="2:44" ht="12.75">
      <c r="B51" s="42"/>
      <c r="AR51" s="42"/>
    </row>
    <row r="52" spans="2:44" ht="12.75">
      <c r="B52" s="42"/>
      <c r="AR52" s="42"/>
    </row>
    <row r="53" spans="2:44" ht="12.75">
      <c r="B53" s="42"/>
      <c r="AR53" s="42"/>
    </row>
    <row r="54" spans="2:44" ht="12.75">
      <c r="B54" s="42"/>
      <c r="AR54" s="42"/>
    </row>
    <row r="55" spans="2:44" ht="12.75">
      <c r="B55" s="42"/>
      <c r="AR55" s="42"/>
    </row>
    <row r="56" spans="2:44" ht="12.75">
      <c r="B56" s="42"/>
      <c r="AR56" s="42"/>
    </row>
    <row r="57" spans="2:44" ht="12.75">
      <c r="B57" s="42"/>
      <c r="AR57" s="42"/>
    </row>
    <row r="58" spans="2:44" ht="12.75">
      <c r="B58" s="42"/>
      <c r="AR58" s="42"/>
    </row>
    <row r="59" spans="2:44" ht="12.75">
      <c r="B59" s="42"/>
      <c r="AR59" s="42"/>
    </row>
    <row r="60" spans="2:44" s="58" customFormat="1" ht="12.75">
      <c r="B60" s="59"/>
      <c r="D60" s="81" t="s">
        <v>53</v>
      </c>
      <c r="E60" s="61"/>
      <c r="F60" s="61"/>
      <c r="G60" s="61"/>
      <c r="H60" s="61"/>
      <c r="I60" s="61"/>
      <c r="J60" s="61"/>
      <c r="K60" s="61"/>
      <c r="L60" s="61"/>
      <c r="M60" s="61"/>
      <c r="N60" s="61"/>
      <c r="O60" s="61"/>
      <c r="P60" s="61"/>
      <c r="Q60" s="61"/>
      <c r="R60" s="61"/>
      <c r="S60" s="61"/>
      <c r="T60" s="61"/>
      <c r="U60" s="61"/>
      <c r="V60" s="81" t="s">
        <v>54</v>
      </c>
      <c r="W60" s="61"/>
      <c r="X60" s="61"/>
      <c r="Y60" s="61"/>
      <c r="Z60" s="61"/>
      <c r="AA60" s="61"/>
      <c r="AB60" s="61"/>
      <c r="AC60" s="61"/>
      <c r="AD60" s="61"/>
      <c r="AE60" s="61"/>
      <c r="AF60" s="61"/>
      <c r="AG60" s="61"/>
      <c r="AH60" s="81" t="s">
        <v>53</v>
      </c>
      <c r="AI60" s="61"/>
      <c r="AJ60" s="61"/>
      <c r="AK60" s="61"/>
      <c r="AL60" s="61"/>
      <c r="AM60" s="81" t="s">
        <v>54</v>
      </c>
      <c r="AN60" s="61"/>
      <c r="AO60" s="61"/>
      <c r="AR60" s="59"/>
    </row>
    <row r="61" spans="2:44" ht="12.75">
      <c r="B61" s="42"/>
      <c r="AR61" s="42"/>
    </row>
    <row r="62" spans="2:44" ht="12.75">
      <c r="B62" s="42"/>
      <c r="AR62" s="42"/>
    </row>
    <row r="63" spans="2:44" ht="12.75">
      <c r="B63" s="42"/>
      <c r="AR63" s="42"/>
    </row>
    <row r="64" spans="2:44" s="58" customFormat="1" ht="12.75">
      <c r="B64" s="59"/>
      <c r="D64" s="79" t="s">
        <v>55</v>
      </c>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79" t="s">
        <v>56</v>
      </c>
      <c r="AI64" s="80"/>
      <c r="AJ64" s="80"/>
      <c r="AK64" s="80"/>
      <c r="AL64" s="80"/>
      <c r="AM64" s="80"/>
      <c r="AN64" s="80"/>
      <c r="AO64" s="80"/>
      <c r="AR64" s="59"/>
    </row>
    <row r="65" spans="2:44" ht="12.75">
      <c r="B65" s="42"/>
      <c r="AR65" s="42"/>
    </row>
    <row r="66" spans="2:44" ht="12.75">
      <c r="B66" s="42"/>
      <c r="AR66" s="42"/>
    </row>
    <row r="67" spans="2:44" ht="12.75">
      <c r="B67" s="42"/>
      <c r="AR67" s="42"/>
    </row>
    <row r="68" spans="2:44" ht="12.75">
      <c r="B68" s="42"/>
      <c r="AR68" s="42"/>
    </row>
    <row r="69" spans="2:44" ht="12.75">
      <c r="B69" s="42"/>
      <c r="AR69" s="42"/>
    </row>
    <row r="70" spans="2:44" ht="12.75">
      <c r="B70" s="42"/>
      <c r="AR70" s="42"/>
    </row>
    <row r="71" spans="2:44" ht="12.75">
      <c r="B71" s="42"/>
      <c r="AR71" s="42"/>
    </row>
    <row r="72" spans="2:44" ht="12.75">
      <c r="B72" s="42"/>
      <c r="AR72" s="42"/>
    </row>
    <row r="73" spans="2:44" ht="12.75">
      <c r="B73" s="42"/>
      <c r="AR73" s="42"/>
    </row>
    <row r="74" spans="2:44" ht="12.75">
      <c r="B74" s="42"/>
      <c r="AR74" s="42"/>
    </row>
    <row r="75" spans="2:44" s="58" customFormat="1" ht="12.75">
      <c r="B75" s="59"/>
      <c r="D75" s="81" t="s">
        <v>53</v>
      </c>
      <c r="E75" s="61"/>
      <c r="F75" s="61"/>
      <c r="G75" s="61"/>
      <c r="H75" s="61"/>
      <c r="I75" s="61"/>
      <c r="J75" s="61"/>
      <c r="K75" s="61"/>
      <c r="L75" s="61"/>
      <c r="M75" s="61"/>
      <c r="N75" s="61"/>
      <c r="O75" s="61"/>
      <c r="P75" s="61"/>
      <c r="Q75" s="61"/>
      <c r="R75" s="61"/>
      <c r="S75" s="61"/>
      <c r="T75" s="61"/>
      <c r="U75" s="61"/>
      <c r="V75" s="81" t="s">
        <v>54</v>
      </c>
      <c r="W75" s="61"/>
      <c r="X75" s="61"/>
      <c r="Y75" s="61"/>
      <c r="Z75" s="61"/>
      <c r="AA75" s="61"/>
      <c r="AB75" s="61"/>
      <c r="AC75" s="61"/>
      <c r="AD75" s="61"/>
      <c r="AE75" s="61"/>
      <c r="AF75" s="61"/>
      <c r="AG75" s="61"/>
      <c r="AH75" s="81" t="s">
        <v>53</v>
      </c>
      <c r="AI75" s="61"/>
      <c r="AJ75" s="61"/>
      <c r="AK75" s="61"/>
      <c r="AL75" s="61"/>
      <c r="AM75" s="81" t="s">
        <v>54</v>
      </c>
      <c r="AN75" s="61"/>
      <c r="AO75" s="61"/>
      <c r="AR75" s="59"/>
    </row>
    <row r="76" spans="2:44" s="58" customFormat="1" ht="12.75">
      <c r="B76" s="59"/>
      <c r="AR76" s="59"/>
    </row>
    <row r="77" spans="2:44" s="58" customFormat="1" ht="6.95" customHeight="1">
      <c r="B77" s="82"/>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59"/>
    </row>
    <row r="81" spans="2:44" s="58" customFormat="1" ht="6.95" customHeight="1">
      <c r="B81" s="84"/>
      <c r="C81" s="85"/>
      <c r="D81" s="85"/>
      <c r="E81" s="85"/>
      <c r="F81" s="85"/>
      <c r="G81" s="85"/>
      <c r="H81" s="85"/>
      <c r="I81" s="85"/>
      <c r="J81" s="85"/>
      <c r="K81" s="85"/>
      <c r="L81" s="85"/>
      <c r="M81" s="85"/>
      <c r="N81" s="85"/>
      <c r="O81" s="85"/>
      <c r="P81" s="85"/>
      <c r="Q81" s="85"/>
      <c r="R81" s="85"/>
      <c r="S81" s="85"/>
      <c r="T81" s="85"/>
      <c r="U81" s="85"/>
      <c r="V81" s="85"/>
      <c r="W81" s="85"/>
      <c r="X81" s="85"/>
      <c r="Y81" s="85"/>
      <c r="Z81" s="85"/>
      <c r="AA81" s="85"/>
      <c r="AB81" s="85"/>
      <c r="AC81" s="85"/>
      <c r="AD81" s="85"/>
      <c r="AE81" s="85"/>
      <c r="AF81" s="85"/>
      <c r="AG81" s="85"/>
      <c r="AH81" s="85"/>
      <c r="AI81" s="85"/>
      <c r="AJ81" s="85"/>
      <c r="AK81" s="85"/>
      <c r="AL81" s="85"/>
      <c r="AM81" s="85"/>
      <c r="AN81" s="85"/>
      <c r="AO81" s="85"/>
      <c r="AP81" s="85"/>
      <c r="AQ81" s="85"/>
      <c r="AR81" s="59"/>
    </row>
    <row r="82" spans="2:44" s="58" customFormat="1" ht="24.95" customHeight="1">
      <c r="B82" s="59"/>
      <c r="C82" s="43" t="s">
        <v>57</v>
      </c>
      <c r="AR82" s="59"/>
    </row>
    <row r="83" spans="2:44" s="58" customFormat="1" ht="6.95" customHeight="1">
      <c r="B83" s="59"/>
      <c r="AR83" s="59"/>
    </row>
    <row r="84" spans="2:44" s="86" customFormat="1" ht="12" customHeight="1">
      <c r="B84" s="87"/>
      <c r="C84" s="52" t="s">
        <v>13</v>
      </c>
      <c r="L84" s="86" t="str">
        <f>K5</f>
        <v>Ltv-2019-L28</v>
      </c>
      <c r="AR84" s="87"/>
    </row>
    <row r="85" spans="2:44" s="88" customFormat="1" ht="36.95" customHeight="1">
      <c r="B85" s="89"/>
      <c r="C85" s="90" t="s">
        <v>16</v>
      </c>
      <c r="L85" s="91" t="str">
        <f>K6</f>
        <v>K1909 Stavební úpravy lávky přes Bílý potok u Penny</v>
      </c>
      <c r="M85" s="92"/>
      <c r="N85" s="92"/>
      <c r="O85" s="92"/>
      <c r="P85" s="92"/>
      <c r="Q85" s="92"/>
      <c r="R85" s="92"/>
      <c r="S85" s="92"/>
      <c r="T85" s="92"/>
      <c r="U85" s="92"/>
      <c r="V85" s="92"/>
      <c r="W85" s="92"/>
      <c r="X85" s="92"/>
      <c r="Y85" s="92"/>
      <c r="Z85" s="92"/>
      <c r="AA85" s="92"/>
      <c r="AB85" s="92"/>
      <c r="AC85" s="92"/>
      <c r="AD85" s="92"/>
      <c r="AE85" s="92"/>
      <c r="AF85" s="92"/>
      <c r="AG85" s="92"/>
      <c r="AH85" s="92"/>
      <c r="AI85" s="92"/>
      <c r="AJ85" s="92"/>
      <c r="AK85" s="92"/>
      <c r="AL85" s="92"/>
      <c r="AM85" s="92"/>
      <c r="AN85" s="92"/>
      <c r="AO85" s="92"/>
      <c r="AR85" s="89"/>
    </row>
    <row r="86" spans="2:44" s="58" customFormat="1" ht="6.95" customHeight="1">
      <c r="B86" s="59"/>
      <c r="AR86" s="59"/>
    </row>
    <row r="87" spans="2:44" s="58" customFormat="1" ht="12" customHeight="1">
      <c r="B87" s="59"/>
      <c r="C87" s="52" t="s">
        <v>22</v>
      </c>
      <c r="L87" s="93" t="str">
        <f>IF(K8="","",K8)</f>
        <v>Litvínov</v>
      </c>
      <c r="AI87" s="52" t="s">
        <v>24</v>
      </c>
      <c r="AM87" s="94">
        <f>IF(AN8="","",AN8)</f>
        <v>45301</v>
      </c>
      <c r="AN87" s="94"/>
      <c r="AR87" s="59"/>
    </row>
    <row r="88" spans="2:44" s="58" customFormat="1" ht="6.95" customHeight="1">
      <c r="B88" s="59"/>
      <c r="AR88" s="59"/>
    </row>
    <row r="89" spans="2:56" s="58" customFormat="1" ht="15.2" customHeight="1">
      <c r="B89" s="59"/>
      <c r="C89" s="52" t="s">
        <v>27</v>
      </c>
      <c r="L89" s="86" t="str">
        <f>IF(E11="","",E11)</f>
        <v>Město Litvínov</v>
      </c>
      <c r="AI89" s="52" t="s">
        <v>33</v>
      </c>
      <c r="AM89" s="95" t="str">
        <f>IF(E17="","",E17)</f>
        <v xml:space="preserve"> </v>
      </c>
      <c r="AN89" s="96"/>
      <c r="AO89" s="96"/>
      <c r="AP89" s="96"/>
      <c r="AR89" s="59"/>
      <c r="AS89" s="97" t="s">
        <v>58</v>
      </c>
      <c r="AT89" s="98"/>
      <c r="AU89" s="99"/>
      <c r="AV89" s="99"/>
      <c r="AW89" s="99"/>
      <c r="AX89" s="99"/>
      <c r="AY89" s="99"/>
      <c r="AZ89" s="99"/>
      <c r="BA89" s="99"/>
      <c r="BB89" s="99"/>
      <c r="BC89" s="99"/>
      <c r="BD89" s="100"/>
    </row>
    <row r="90" spans="2:56" s="58" customFormat="1" ht="15.2" customHeight="1">
      <c r="B90" s="59"/>
      <c r="C90" s="52" t="s">
        <v>31</v>
      </c>
      <c r="L90" s="86" t="str">
        <f>IF(E14="Vyplň údaj","",E14)</f>
        <v/>
      </c>
      <c r="AI90" s="52" t="s">
        <v>36</v>
      </c>
      <c r="AM90" s="95" t="str">
        <f>IF(E20="","",E20)</f>
        <v xml:space="preserve"> </v>
      </c>
      <c r="AN90" s="96"/>
      <c r="AO90" s="96"/>
      <c r="AP90" s="96"/>
      <c r="AR90" s="59"/>
      <c r="AS90" s="101"/>
      <c r="AT90" s="102"/>
      <c r="BD90" s="103"/>
    </row>
    <row r="91" spans="2:56" s="58" customFormat="1" ht="10.9" customHeight="1">
      <c r="B91" s="59"/>
      <c r="AR91" s="59"/>
      <c r="AS91" s="101"/>
      <c r="AT91" s="102"/>
      <c r="BD91" s="103"/>
    </row>
    <row r="92" spans="2:56" s="58" customFormat="1" ht="29.25" customHeight="1">
      <c r="B92" s="59"/>
      <c r="C92" s="104" t="s">
        <v>59</v>
      </c>
      <c r="D92" s="105"/>
      <c r="E92" s="105"/>
      <c r="F92" s="105"/>
      <c r="G92" s="105"/>
      <c r="H92" s="106"/>
      <c r="I92" s="107" t="s">
        <v>60</v>
      </c>
      <c r="J92" s="105"/>
      <c r="K92" s="105"/>
      <c r="L92" s="105"/>
      <c r="M92" s="105"/>
      <c r="N92" s="105"/>
      <c r="O92" s="105"/>
      <c r="P92" s="105"/>
      <c r="Q92" s="105"/>
      <c r="R92" s="105"/>
      <c r="S92" s="105"/>
      <c r="T92" s="105"/>
      <c r="U92" s="105"/>
      <c r="V92" s="105"/>
      <c r="W92" s="105"/>
      <c r="X92" s="105"/>
      <c r="Y92" s="105"/>
      <c r="Z92" s="105"/>
      <c r="AA92" s="105"/>
      <c r="AB92" s="105"/>
      <c r="AC92" s="105"/>
      <c r="AD92" s="105"/>
      <c r="AE92" s="105"/>
      <c r="AF92" s="105"/>
      <c r="AG92" s="108" t="s">
        <v>61</v>
      </c>
      <c r="AH92" s="105"/>
      <c r="AI92" s="105"/>
      <c r="AJ92" s="105"/>
      <c r="AK92" s="105"/>
      <c r="AL92" s="105"/>
      <c r="AM92" s="105"/>
      <c r="AN92" s="107" t="s">
        <v>62</v>
      </c>
      <c r="AO92" s="105"/>
      <c r="AP92" s="109"/>
      <c r="AQ92" s="110" t="s">
        <v>63</v>
      </c>
      <c r="AR92" s="59"/>
      <c r="AS92" s="111" t="s">
        <v>64</v>
      </c>
      <c r="AT92" s="112" t="s">
        <v>65</v>
      </c>
      <c r="AU92" s="112" t="s">
        <v>66</v>
      </c>
      <c r="AV92" s="112" t="s">
        <v>67</v>
      </c>
      <c r="AW92" s="112" t="s">
        <v>68</v>
      </c>
      <c r="AX92" s="112" t="s">
        <v>69</v>
      </c>
      <c r="AY92" s="112" t="s">
        <v>70</v>
      </c>
      <c r="AZ92" s="112" t="s">
        <v>71</v>
      </c>
      <c r="BA92" s="112" t="s">
        <v>72</v>
      </c>
      <c r="BB92" s="112" t="s">
        <v>73</v>
      </c>
      <c r="BC92" s="112" t="s">
        <v>74</v>
      </c>
      <c r="BD92" s="113" t="s">
        <v>75</v>
      </c>
    </row>
    <row r="93" spans="2:56" s="58" customFormat="1" ht="10.9" customHeight="1">
      <c r="B93" s="59"/>
      <c r="AR93" s="59"/>
      <c r="AS93" s="114"/>
      <c r="AT93" s="99"/>
      <c r="AU93" s="99"/>
      <c r="AV93" s="99"/>
      <c r="AW93" s="99"/>
      <c r="AX93" s="99"/>
      <c r="AY93" s="99"/>
      <c r="AZ93" s="99"/>
      <c r="BA93" s="99"/>
      <c r="BB93" s="99"/>
      <c r="BC93" s="99"/>
      <c r="BD93" s="100"/>
    </row>
    <row r="94" spans="2:90" s="115" customFormat="1" ht="32.45" customHeight="1">
      <c r="B94" s="116"/>
      <c r="C94" s="117" t="s">
        <v>76</v>
      </c>
      <c r="D94" s="118"/>
      <c r="E94" s="118"/>
      <c r="F94" s="118"/>
      <c r="G94" s="118"/>
      <c r="H94" s="118"/>
      <c r="I94" s="118"/>
      <c r="J94" s="118"/>
      <c r="K94" s="118"/>
      <c r="L94" s="118"/>
      <c r="M94" s="118"/>
      <c r="N94" s="118"/>
      <c r="O94" s="118"/>
      <c r="P94" s="118"/>
      <c r="Q94" s="118"/>
      <c r="R94" s="118"/>
      <c r="S94" s="118"/>
      <c r="T94" s="118"/>
      <c r="U94" s="118"/>
      <c r="V94" s="118"/>
      <c r="W94" s="118"/>
      <c r="X94" s="118"/>
      <c r="Y94" s="118"/>
      <c r="Z94" s="118"/>
      <c r="AA94" s="118"/>
      <c r="AB94" s="118"/>
      <c r="AC94" s="118"/>
      <c r="AD94" s="118"/>
      <c r="AE94" s="118"/>
      <c r="AF94" s="118"/>
      <c r="AG94" s="119">
        <f>ROUND(SUM(AG95:AG96),2)</f>
        <v>0</v>
      </c>
      <c r="AH94" s="119"/>
      <c r="AI94" s="119"/>
      <c r="AJ94" s="119"/>
      <c r="AK94" s="119"/>
      <c r="AL94" s="119"/>
      <c r="AM94" s="119"/>
      <c r="AN94" s="120">
        <f>SUM(AG94,AT94)</f>
        <v>0</v>
      </c>
      <c r="AO94" s="120"/>
      <c r="AP94" s="120"/>
      <c r="AQ94" s="121" t="s">
        <v>1</v>
      </c>
      <c r="AR94" s="116"/>
      <c r="AS94" s="122">
        <f>ROUND(SUM(AS95:AS96),2)</f>
        <v>0</v>
      </c>
      <c r="AT94" s="123">
        <f>ROUND(SUM(AV94:AW94),2)</f>
        <v>0</v>
      </c>
      <c r="AU94" s="124">
        <f>ROUND(SUM(AU95:AU96),5)</f>
        <v>0</v>
      </c>
      <c r="AV94" s="123">
        <f>ROUND(AZ94*L29,2)</f>
        <v>0</v>
      </c>
      <c r="AW94" s="123">
        <f>ROUND(BA94*L30,2)</f>
        <v>0</v>
      </c>
      <c r="AX94" s="123">
        <f>ROUND(BB94*L29,2)</f>
        <v>0</v>
      </c>
      <c r="AY94" s="123">
        <f>ROUND(BC94*L30,2)</f>
        <v>0</v>
      </c>
      <c r="AZ94" s="123">
        <f>ROUND(SUM(AZ95:AZ96),2)</f>
        <v>0</v>
      </c>
      <c r="BA94" s="123">
        <f>ROUND(SUM(BA95:BA96),2)</f>
        <v>0</v>
      </c>
      <c r="BB94" s="123">
        <f>ROUND(SUM(BB95:BB96),2)</f>
        <v>0</v>
      </c>
      <c r="BC94" s="123">
        <f>ROUND(SUM(BC95:BC96),2)</f>
        <v>0</v>
      </c>
      <c r="BD94" s="125">
        <f>ROUND(SUM(BD95:BD96),2)</f>
        <v>0</v>
      </c>
      <c r="BS94" s="126" t="s">
        <v>77</v>
      </c>
      <c r="BT94" s="126" t="s">
        <v>78</v>
      </c>
      <c r="BU94" s="127" t="s">
        <v>79</v>
      </c>
      <c r="BV94" s="126" t="s">
        <v>80</v>
      </c>
      <c r="BW94" s="126" t="s">
        <v>5</v>
      </c>
      <c r="BX94" s="126" t="s">
        <v>81</v>
      </c>
      <c r="CL94" s="126" t="s">
        <v>1</v>
      </c>
    </row>
    <row r="95" spans="1:91" s="140" customFormat="1" ht="24.75" customHeight="1">
      <c r="A95" s="128" t="s">
        <v>82</v>
      </c>
      <c r="B95" s="129"/>
      <c r="C95" s="130"/>
      <c r="D95" s="131" t="s">
        <v>83</v>
      </c>
      <c r="E95" s="131"/>
      <c r="F95" s="131"/>
      <c r="G95" s="131"/>
      <c r="H95" s="131"/>
      <c r="I95" s="132"/>
      <c r="J95" s="131" t="s">
        <v>17</v>
      </c>
      <c r="K95" s="131"/>
      <c r="L95" s="131"/>
      <c r="M95" s="131"/>
      <c r="N95" s="131"/>
      <c r="O95" s="131"/>
      <c r="P95" s="131"/>
      <c r="Q95" s="131"/>
      <c r="R95" s="131"/>
      <c r="S95" s="131"/>
      <c r="T95" s="131"/>
      <c r="U95" s="131"/>
      <c r="V95" s="131"/>
      <c r="W95" s="131"/>
      <c r="X95" s="131"/>
      <c r="Y95" s="131"/>
      <c r="Z95" s="131"/>
      <c r="AA95" s="131"/>
      <c r="AB95" s="131"/>
      <c r="AC95" s="131"/>
      <c r="AD95" s="131"/>
      <c r="AE95" s="131"/>
      <c r="AF95" s="131"/>
      <c r="AG95" s="133">
        <f>'Lávka - K1909 Stavební úp...'!J30</f>
        <v>0</v>
      </c>
      <c r="AH95" s="134"/>
      <c r="AI95" s="134"/>
      <c r="AJ95" s="134"/>
      <c r="AK95" s="134"/>
      <c r="AL95" s="134"/>
      <c r="AM95" s="134"/>
      <c r="AN95" s="133">
        <f>SUM(AG95,AT95)</f>
        <v>0</v>
      </c>
      <c r="AO95" s="134"/>
      <c r="AP95" s="134"/>
      <c r="AQ95" s="135" t="s">
        <v>84</v>
      </c>
      <c r="AR95" s="129"/>
      <c r="AS95" s="136">
        <v>0</v>
      </c>
      <c r="AT95" s="137">
        <f>ROUND(SUM(AV95:AW95),2)</f>
        <v>0</v>
      </c>
      <c r="AU95" s="138">
        <f>'Lávka - K1909 Stavební úp...'!P128</f>
        <v>0</v>
      </c>
      <c r="AV95" s="137">
        <f>'Lávka - K1909 Stavební úp...'!J33</f>
        <v>0</v>
      </c>
      <c r="AW95" s="137">
        <f>'Lávka - K1909 Stavební úp...'!J34</f>
        <v>0</v>
      </c>
      <c r="AX95" s="137">
        <f>'Lávka - K1909 Stavební úp...'!J35</f>
        <v>0</v>
      </c>
      <c r="AY95" s="137">
        <f>'Lávka - K1909 Stavební úp...'!J36</f>
        <v>0</v>
      </c>
      <c r="AZ95" s="137">
        <f>'Lávka - K1909 Stavební úp...'!F33</f>
        <v>0</v>
      </c>
      <c r="BA95" s="137">
        <f>'Lávka - K1909 Stavební úp...'!F34</f>
        <v>0</v>
      </c>
      <c r="BB95" s="137">
        <f>'Lávka - K1909 Stavební úp...'!F35</f>
        <v>0</v>
      </c>
      <c r="BC95" s="137">
        <f>'Lávka - K1909 Stavební úp...'!F36</f>
        <v>0</v>
      </c>
      <c r="BD95" s="139">
        <f>'Lávka - K1909 Stavební úp...'!F37</f>
        <v>0</v>
      </c>
      <c r="BT95" s="141" t="s">
        <v>21</v>
      </c>
      <c r="BV95" s="141" t="s">
        <v>80</v>
      </c>
      <c r="BW95" s="141" t="s">
        <v>85</v>
      </c>
      <c r="BX95" s="141" t="s">
        <v>5</v>
      </c>
      <c r="CL95" s="141" t="s">
        <v>1</v>
      </c>
      <c r="CM95" s="141" t="s">
        <v>86</v>
      </c>
    </row>
    <row r="96" spans="1:91" s="140" customFormat="1" ht="24.75" customHeight="1">
      <c r="A96" s="128" t="s">
        <v>82</v>
      </c>
      <c r="B96" s="129"/>
      <c r="C96" s="130"/>
      <c r="D96" s="131" t="s">
        <v>87</v>
      </c>
      <c r="E96" s="131"/>
      <c r="F96" s="131"/>
      <c r="G96" s="131"/>
      <c r="H96" s="131"/>
      <c r="I96" s="132"/>
      <c r="J96" s="131" t="s">
        <v>88</v>
      </c>
      <c r="K96" s="131"/>
      <c r="L96" s="131"/>
      <c r="M96" s="131"/>
      <c r="N96" s="131"/>
      <c r="O96" s="131"/>
      <c r="P96" s="131"/>
      <c r="Q96" s="131"/>
      <c r="R96" s="131"/>
      <c r="S96" s="131"/>
      <c r="T96" s="131"/>
      <c r="U96" s="131"/>
      <c r="V96" s="131"/>
      <c r="W96" s="131"/>
      <c r="X96" s="131"/>
      <c r="Y96" s="131"/>
      <c r="Z96" s="131"/>
      <c r="AA96" s="131"/>
      <c r="AB96" s="131"/>
      <c r="AC96" s="131"/>
      <c r="AD96" s="131"/>
      <c r="AE96" s="131"/>
      <c r="AF96" s="131"/>
      <c r="AG96" s="133">
        <f>'Sítě - K1909 Stavební úpr...'!J30</f>
        <v>0</v>
      </c>
      <c r="AH96" s="134"/>
      <c r="AI96" s="134"/>
      <c r="AJ96" s="134"/>
      <c r="AK96" s="134"/>
      <c r="AL96" s="134"/>
      <c r="AM96" s="134"/>
      <c r="AN96" s="133">
        <f>SUM(AG96,AT96)</f>
        <v>0</v>
      </c>
      <c r="AO96" s="134"/>
      <c r="AP96" s="134"/>
      <c r="AQ96" s="135" t="s">
        <v>84</v>
      </c>
      <c r="AR96" s="129"/>
      <c r="AS96" s="142">
        <v>0</v>
      </c>
      <c r="AT96" s="143">
        <f>ROUND(SUM(AV96:AW96),2)</f>
        <v>0</v>
      </c>
      <c r="AU96" s="144">
        <f>'Sítě - K1909 Stavební úpr...'!P116</f>
        <v>0</v>
      </c>
      <c r="AV96" s="143">
        <f>'Sítě - K1909 Stavební úpr...'!J33</f>
        <v>0</v>
      </c>
      <c r="AW96" s="143">
        <f>'Sítě - K1909 Stavební úpr...'!J34</f>
        <v>0</v>
      </c>
      <c r="AX96" s="143">
        <f>'Sítě - K1909 Stavební úpr...'!J35</f>
        <v>0</v>
      </c>
      <c r="AY96" s="143">
        <f>'Sítě - K1909 Stavební úpr...'!J36</f>
        <v>0</v>
      </c>
      <c r="AZ96" s="143">
        <f>'Sítě - K1909 Stavební úpr...'!F33</f>
        <v>0</v>
      </c>
      <c r="BA96" s="143">
        <f>'Sítě - K1909 Stavební úpr...'!F34</f>
        <v>0</v>
      </c>
      <c r="BB96" s="143">
        <f>'Sítě - K1909 Stavební úpr...'!F35</f>
        <v>0</v>
      </c>
      <c r="BC96" s="143">
        <f>'Sítě - K1909 Stavební úpr...'!F36</f>
        <v>0</v>
      </c>
      <c r="BD96" s="145">
        <f>'Sítě - K1909 Stavební úpr...'!F37</f>
        <v>0</v>
      </c>
      <c r="BT96" s="141" t="s">
        <v>21</v>
      </c>
      <c r="BV96" s="141" t="s">
        <v>80</v>
      </c>
      <c r="BW96" s="141" t="s">
        <v>89</v>
      </c>
      <c r="BX96" s="141" t="s">
        <v>5</v>
      </c>
      <c r="CL96" s="141" t="s">
        <v>1</v>
      </c>
      <c r="CM96" s="141" t="s">
        <v>86</v>
      </c>
    </row>
    <row r="97" spans="2:44" s="58" customFormat="1" ht="30" customHeight="1">
      <c r="B97" s="59"/>
      <c r="AR97" s="59"/>
    </row>
    <row r="98" spans="2:44" s="58" customFormat="1" ht="6.95" customHeight="1">
      <c r="B98" s="82"/>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59"/>
    </row>
  </sheetData>
  <sheetProtection algorithmName="SHA-512" hashValue="DV8jb7FxCjDMmqpf0/8i7x/6UkwBELM8kuQgf1te8ZeMmTPrwidJoi/HCUDnUgQbPCjmSSDDTpRce+3zBHLpAA==" saltValue="6p/XskHFysdvDvZrd+rRVg==" spinCount="100000" sheet="1"/>
  <mergeCells count="46">
    <mergeCell ref="D96:H96"/>
    <mergeCell ref="J96:AF96"/>
    <mergeCell ref="AG96:AM96"/>
    <mergeCell ref="AN96:AP96"/>
    <mergeCell ref="AG94:AM94"/>
    <mergeCell ref="AN94:AP94"/>
    <mergeCell ref="D95:H95"/>
    <mergeCell ref="J95:AF95"/>
    <mergeCell ref="AG95:AM95"/>
    <mergeCell ref="AN95:AP95"/>
    <mergeCell ref="AM87:AN87"/>
    <mergeCell ref="AM89:AP89"/>
    <mergeCell ref="AS89:AT91"/>
    <mergeCell ref="AM90:AP90"/>
    <mergeCell ref="C92:G92"/>
    <mergeCell ref="I92:AF92"/>
    <mergeCell ref="AG92:AM92"/>
    <mergeCell ref="AN92:AP92"/>
    <mergeCell ref="L33:P33"/>
    <mergeCell ref="W33:AE33"/>
    <mergeCell ref="AK33:AO33"/>
    <mergeCell ref="X35:AB35"/>
    <mergeCell ref="AK35:AO35"/>
    <mergeCell ref="L85:AO85"/>
    <mergeCell ref="L31:P31"/>
    <mergeCell ref="W31:AE31"/>
    <mergeCell ref="AK31:AO31"/>
    <mergeCell ref="L32:P32"/>
    <mergeCell ref="W32:AE32"/>
    <mergeCell ref="AK32:AO32"/>
    <mergeCell ref="L29:P29"/>
    <mergeCell ref="W29:AE29"/>
    <mergeCell ref="AK29:AO29"/>
    <mergeCell ref="L30:P30"/>
    <mergeCell ref="W30:AE30"/>
    <mergeCell ref="AK30:AO30"/>
    <mergeCell ref="AR2:BE2"/>
    <mergeCell ref="K5:AO5"/>
    <mergeCell ref="BE5:BE34"/>
    <mergeCell ref="K6:AO6"/>
    <mergeCell ref="E14:AJ14"/>
    <mergeCell ref="E23:AN23"/>
    <mergeCell ref="AK26:AO26"/>
    <mergeCell ref="L28:P28"/>
    <mergeCell ref="W28:AE28"/>
    <mergeCell ref="AK28:AO28"/>
  </mergeCells>
  <hyperlinks>
    <hyperlink ref="A95" location="'Lávka - K1909 Stavební úp...'!C2" display="/"/>
    <hyperlink ref="A96" location="'Sítě - K1909 Stavební úpr...'!C2" display="/"/>
  </hyperlinks>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CA1B68-7C05-460E-BA8D-A128F245EA77}">
  <dimension ref="B2:BM492"/>
  <sheetViews>
    <sheetView showGridLines="0" workbookViewId="0" topLeftCell="A1">
      <selection activeCell="X284" sqref="X284"/>
    </sheetView>
  </sheetViews>
  <sheetFormatPr defaultColWidth="9.140625" defaultRowHeight="12.75"/>
  <cols>
    <col min="1" max="1" width="7.140625" style="37" customWidth="1"/>
    <col min="2" max="2" width="1.421875" style="37" customWidth="1"/>
    <col min="3" max="4" width="3.7109375" style="37" customWidth="1"/>
    <col min="5" max="5" width="14.7109375" style="37" customWidth="1"/>
    <col min="6" max="6" width="43.57421875" style="37" customWidth="1"/>
    <col min="7" max="7" width="6.00390625" style="37" customWidth="1"/>
    <col min="8" max="8" width="9.8515625" style="37" customWidth="1"/>
    <col min="9" max="10" width="17.28125" style="37" customWidth="1"/>
    <col min="11" max="11" width="17.28125" style="37" hidden="1" customWidth="1"/>
    <col min="12" max="12" width="8.00390625" style="37" customWidth="1"/>
    <col min="13" max="13" width="9.28125" style="37" hidden="1" customWidth="1"/>
    <col min="14" max="14" width="9.140625" style="37" hidden="1" customWidth="1"/>
    <col min="15" max="20" width="12.140625" style="37" hidden="1" customWidth="1"/>
    <col min="21" max="21" width="14.00390625" style="37" hidden="1" customWidth="1"/>
    <col min="22" max="22" width="10.57421875" style="37" customWidth="1"/>
    <col min="23" max="23" width="14.00390625" style="37" customWidth="1"/>
    <col min="24" max="24" width="10.57421875" style="37" customWidth="1"/>
    <col min="25" max="25" width="12.8515625" style="37" customWidth="1"/>
    <col min="26" max="26" width="9.421875" style="37" customWidth="1"/>
    <col min="27" max="27" width="12.8515625" style="37" customWidth="1"/>
    <col min="28" max="28" width="14.00390625" style="37" customWidth="1"/>
    <col min="29" max="29" width="9.421875" style="37" customWidth="1"/>
    <col min="30" max="30" width="12.8515625" style="37" customWidth="1"/>
    <col min="31" max="31" width="14.00390625" style="37" customWidth="1"/>
    <col min="32" max="16384" width="9.140625" style="37" customWidth="1"/>
  </cols>
  <sheetData>
    <row r="2" spans="12:56" ht="36.95" customHeight="1">
      <c r="L2" s="38"/>
      <c r="M2" s="38"/>
      <c r="N2" s="38"/>
      <c r="O2" s="38"/>
      <c r="P2" s="38"/>
      <c r="Q2" s="38"/>
      <c r="R2" s="38"/>
      <c r="S2" s="38"/>
      <c r="T2" s="38"/>
      <c r="U2" s="38"/>
      <c r="V2" s="38"/>
      <c r="AT2" s="39" t="s">
        <v>85</v>
      </c>
      <c r="AZ2" s="147" t="s">
        <v>90</v>
      </c>
      <c r="BA2" s="147" t="s">
        <v>91</v>
      </c>
      <c r="BB2" s="147" t="s">
        <v>1</v>
      </c>
      <c r="BC2" s="147" t="s">
        <v>92</v>
      </c>
      <c r="BD2" s="147" t="s">
        <v>86</v>
      </c>
    </row>
    <row r="3" spans="2:56" ht="6.95" customHeight="1">
      <c r="B3" s="40"/>
      <c r="C3" s="41"/>
      <c r="D3" s="41"/>
      <c r="E3" s="41"/>
      <c r="F3" s="41"/>
      <c r="G3" s="41"/>
      <c r="H3" s="41"/>
      <c r="I3" s="41"/>
      <c r="J3" s="41"/>
      <c r="K3" s="41"/>
      <c r="L3" s="42"/>
      <c r="AT3" s="39" t="s">
        <v>86</v>
      </c>
      <c r="AZ3" s="147" t="s">
        <v>93</v>
      </c>
      <c r="BA3" s="147" t="s">
        <v>94</v>
      </c>
      <c r="BB3" s="147" t="s">
        <v>1</v>
      </c>
      <c r="BC3" s="147" t="s">
        <v>92</v>
      </c>
      <c r="BD3" s="147" t="s">
        <v>86</v>
      </c>
    </row>
    <row r="4" spans="2:56" ht="24.95" customHeight="1">
      <c r="B4" s="42"/>
      <c r="D4" s="43" t="s">
        <v>95</v>
      </c>
      <c r="L4" s="42"/>
      <c r="M4" s="148" t="s">
        <v>10</v>
      </c>
      <c r="AT4" s="39" t="s">
        <v>4</v>
      </c>
      <c r="AZ4" s="147" t="s">
        <v>96</v>
      </c>
      <c r="BA4" s="147" t="s">
        <v>97</v>
      </c>
      <c r="BB4" s="147" t="s">
        <v>1</v>
      </c>
      <c r="BC4" s="147" t="s">
        <v>98</v>
      </c>
      <c r="BD4" s="147" t="s">
        <v>86</v>
      </c>
    </row>
    <row r="5" spans="2:56" ht="6.95" customHeight="1">
      <c r="B5" s="42"/>
      <c r="L5" s="42"/>
      <c r="AZ5" s="147" t="s">
        <v>99</v>
      </c>
      <c r="BA5" s="147" t="s">
        <v>100</v>
      </c>
      <c r="BB5" s="147" t="s">
        <v>1</v>
      </c>
      <c r="BC5" s="147" t="s">
        <v>101</v>
      </c>
      <c r="BD5" s="147" t="s">
        <v>86</v>
      </c>
    </row>
    <row r="6" spans="2:56" ht="12" customHeight="1">
      <c r="B6" s="42"/>
      <c r="D6" s="52" t="s">
        <v>16</v>
      </c>
      <c r="L6" s="42"/>
      <c r="AZ6" s="147" t="s">
        <v>102</v>
      </c>
      <c r="BA6" s="147" t="s">
        <v>103</v>
      </c>
      <c r="BB6" s="147" t="s">
        <v>1</v>
      </c>
      <c r="BC6" s="147" t="s">
        <v>104</v>
      </c>
      <c r="BD6" s="147" t="s">
        <v>86</v>
      </c>
    </row>
    <row r="7" spans="2:56" ht="16.5" customHeight="1">
      <c r="B7" s="42"/>
      <c r="E7" s="149" t="str">
        <f>'Rekapitulace stavby'!K6</f>
        <v>K1909 Stavební úpravy lávky přes Bílý potok u Penny</v>
      </c>
      <c r="F7" s="150"/>
      <c r="G7" s="150"/>
      <c r="H7" s="150"/>
      <c r="L7" s="42"/>
      <c r="AZ7" s="147" t="s">
        <v>105</v>
      </c>
      <c r="BA7" s="147" t="s">
        <v>106</v>
      </c>
      <c r="BB7" s="147" t="s">
        <v>1</v>
      </c>
      <c r="BC7" s="147" t="s">
        <v>107</v>
      </c>
      <c r="BD7" s="147" t="s">
        <v>86</v>
      </c>
    </row>
    <row r="8" spans="2:56" s="58" customFormat="1" ht="12" customHeight="1">
      <c r="B8" s="59"/>
      <c r="D8" s="52" t="s">
        <v>108</v>
      </c>
      <c r="L8" s="59"/>
      <c r="AZ8" s="147" t="s">
        <v>109</v>
      </c>
      <c r="BA8" s="147" t="s">
        <v>110</v>
      </c>
      <c r="BB8" s="147" t="s">
        <v>1</v>
      </c>
      <c r="BC8" s="147" t="s">
        <v>25</v>
      </c>
      <c r="BD8" s="147" t="s">
        <v>86</v>
      </c>
    </row>
    <row r="9" spans="2:56" s="58" customFormat="1" ht="16.5" customHeight="1">
      <c r="B9" s="59"/>
      <c r="E9" s="91" t="s">
        <v>111</v>
      </c>
      <c r="F9" s="151"/>
      <c r="G9" s="151"/>
      <c r="H9" s="151"/>
      <c r="L9" s="59"/>
      <c r="AZ9" s="147" t="s">
        <v>112</v>
      </c>
      <c r="BA9" s="147" t="s">
        <v>113</v>
      </c>
      <c r="BB9" s="147" t="s">
        <v>1</v>
      </c>
      <c r="BC9" s="147" t="s">
        <v>114</v>
      </c>
      <c r="BD9" s="147" t="s">
        <v>86</v>
      </c>
    </row>
    <row r="10" spans="2:56" s="58" customFormat="1" ht="12.75">
      <c r="B10" s="59"/>
      <c r="L10" s="59"/>
      <c r="X10" s="18"/>
      <c r="AZ10" s="147" t="s">
        <v>115</v>
      </c>
      <c r="BA10" s="147" t="s">
        <v>116</v>
      </c>
      <c r="BB10" s="147" t="s">
        <v>1</v>
      </c>
      <c r="BC10" s="147" t="s">
        <v>117</v>
      </c>
      <c r="BD10" s="147" t="s">
        <v>86</v>
      </c>
    </row>
    <row r="11" spans="2:56" s="58" customFormat="1" ht="12" customHeight="1">
      <c r="B11" s="59"/>
      <c r="D11" s="52" t="s">
        <v>19</v>
      </c>
      <c r="F11" s="53" t="s">
        <v>1</v>
      </c>
      <c r="I11" s="52" t="s">
        <v>20</v>
      </c>
      <c r="J11" s="53" t="s">
        <v>1</v>
      </c>
      <c r="L11" s="59"/>
      <c r="AZ11" s="147" t="s">
        <v>118</v>
      </c>
      <c r="BA11" s="147" t="s">
        <v>119</v>
      </c>
      <c r="BB11" s="147" t="s">
        <v>1</v>
      </c>
      <c r="BC11" s="147" t="s">
        <v>120</v>
      </c>
      <c r="BD11" s="147" t="s">
        <v>86</v>
      </c>
    </row>
    <row r="12" spans="2:56" s="58" customFormat="1" ht="12" customHeight="1">
      <c r="B12" s="59"/>
      <c r="D12" s="52" t="s">
        <v>22</v>
      </c>
      <c r="F12" s="53" t="s">
        <v>34</v>
      </c>
      <c r="I12" s="52" t="s">
        <v>24</v>
      </c>
      <c r="J12" s="152">
        <f>'Rekapitulace stavby'!AN8</f>
        <v>45301</v>
      </c>
      <c r="L12" s="59"/>
      <c r="AZ12" s="147" t="s">
        <v>121</v>
      </c>
      <c r="BA12" s="147" t="s">
        <v>122</v>
      </c>
      <c r="BB12" s="147" t="s">
        <v>1</v>
      </c>
      <c r="BC12" s="147" t="s">
        <v>123</v>
      </c>
      <c r="BD12" s="147" t="s">
        <v>86</v>
      </c>
    </row>
    <row r="13" spans="2:12" s="58" customFormat="1" ht="10.9" customHeight="1">
      <c r="B13" s="59"/>
      <c r="L13" s="59"/>
    </row>
    <row r="14" spans="2:12" s="58" customFormat="1" ht="12" customHeight="1">
      <c r="B14" s="59"/>
      <c r="D14" s="52" t="s">
        <v>27</v>
      </c>
      <c r="I14" s="52" t="s">
        <v>28</v>
      </c>
      <c r="J14" s="53" t="s">
        <v>1</v>
      </c>
      <c r="L14" s="59"/>
    </row>
    <row r="15" spans="2:12" s="58" customFormat="1" ht="18" customHeight="1">
      <c r="B15" s="59"/>
      <c r="E15" s="53" t="s">
        <v>29</v>
      </c>
      <c r="I15" s="52" t="s">
        <v>30</v>
      </c>
      <c r="J15" s="53" t="s">
        <v>1</v>
      </c>
      <c r="L15" s="59"/>
    </row>
    <row r="16" spans="2:12" s="58" customFormat="1" ht="6.95" customHeight="1">
      <c r="B16" s="59"/>
      <c r="L16" s="59"/>
    </row>
    <row r="17" spans="2:12" s="58" customFormat="1" ht="12" customHeight="1">
      <c r="B17" s="59"/>
      <c r="D17" s="52" t="s">
        <v>31</v>
      </c>
      <c r="I17" s="52" t="s">
        <v>28</v>
      </c>
      <c r="J17" s="54" t="str">
        <f>'Rekapitulace stavby'!AN13</f>
        <v>Vyplň údaj</v>
      </c>
      <c r="L17" s="59"/>
    </row>
    <row r="18" spans="2:12" s="58" customFormat="1" ht="18" customHeight="1">
      <c r="B18" s="59"/>
      <c r="E18" s="55" t="str">
        <f>'Rekapitulace stavby'!E14</f>
        <v>Vyplň údaj</v>
      </c>
      <c r="F18" s="47"/>
      <c r="G18" s="47"/>
      <c r="H18" s="47"/>
      <c r="I18" s="52" t="s">
        <v>30</v>
      </c>
      <c r="J18" s="54" t="str">
        <f>'Rekapitulace stavby'!AN14</f>
        <v>Vyplň údaj</v>
      </c>
      <c r="L18" s="59"/>
    </row>
    <row r="19" spans="2:12" s="58" customFormat="1" ht="6.95" customHeight="1">
      <c r="B19" s="59"/>
      <c r="L19" s="59"/>
    </row>
    <row r="20" spans="2:12" s="58" customFormat="1" ht="12" customHeight="1">
      <c r="B20" s="59"/>
      <c r="D20" s="52" t="s">
        <v>33</v>
      </c>
      <c r="I20" s="52" t="s">
        <v>28</v>
      </c>
      <c r="J20" s="53" t="str">
        <f>IF('Rekapitulace stavby'!AN16="","",'Rekapitulace stavby'!AN16)</f>
        <v/>
      </c>
      <c r="L20" s="59"/>
    </row>
    <row r="21" spans="2:12" s="58" customFormat="1" ht="18" customHeight="1">
      <c r="B21" s="59"/>
      <c r="E21" s="53" t="str">
        <f>IF('Rekapitulace stavby'!E17="","",'Rekapitulace stavby'!E17)</f>
        <v xml:space="preserve"> </v>
      </c>
      <c r="I21" s="52" t="s">
        <v>30</v>
      </c>
      <c r="J21" s="53" t="str">
        <f>IF('Rekapitulace stavby'!AN17="","",'Rekapitulace stavby'!AN17)</f>
        <v/>
      </c>
      <c r="L21" s="59"/>
    </row>
    <row r="22" spans="2:12" s="58" customFormat="1" ht="6.95" customHeight="1">
      <c r="B22" s="59"/>
      <c r="L22" s="59"/>
    </row>
    <row r="23" spans="2:12" s="58" customFormat="1" ht="12" customHeight="1">
      <c r="B23" s="59"/>
      <c r="D23" s="52" t="s">
        <v>36</v>
      </c>
      <c r="I23" s="52" t="s">
        <v>28</v>
      </c>
      <c r="J23" s="53" t="str">
        <f>IF('Rekapitulace stavby'!AN19="","",'Rekapitulace stavby'!AN19)</f>
        <v/>
      </c>
      <c r="L23" s="59"/>
    </row>
    <row r="24" spans="2:12" s="58" customFormat="1" ht="18" customHeight="1">
      <c r="B24" s="59"/>
      <c r="E24" s="53" t="str">
        <f>IF('Rekapitulace stavby'!E20="","",'Rekapitulace stavby'!E20)</f>
        <v xml:space="preserve"> </v>
      </c>
      <c r="I24" s="52" t="s">
        <v>30</v>
      </c>
      <c r="J24" s="53" t="str">
        <f>IF('Rekapitulace stavby'!AN20="","",'Rekapitulace stavby'!AN20)</f>
        <v/>
      </c>
      <c r="L24" s="59"/>
    </row>
    <row r="25" spans="2:12" s="58" customFormat="1" ht="6.95" customHeight="1">
      <c r="B25" s="59"/>
      <c r="L25" s="59"/>
    </row>
    <row r="26" spans="2:12" s="58" customFormat="1" ht="12" customHeight="1">
      <c r="B26" s="59"/>
      <c r="D26" s="52" t="s">
        <v>37</v>
      </c>
      <c r="L26" s="59"/>
    </row>
    <row r="27" spans="2:12" s="153" customFormat="1" ht="16.5" customHeight="1">
      <c r="B27" s="154"/>
      <c r="E27" s="56" t="s">
        <v>1</v>
      </c>
      <c r="F27" s="56"/>
      <c r="G27" s="56"/>
      <c r="H27" s="56"/>
      <c r="L27" s="154"/>
    </row>
    <row r="28" spans="2:12" s="58" customFormat="1" ht="6.95" customHeight="1">
      <c r="B28" s="59"/>
      <c r="L28" s="59"/>
    </row>
    <row r="29" spans="2:12" s="58" customFormat="1" ht="6.95" customHeight="1">
      <c r="B29" s="59"/>
      <c r="D29" s="99"/>
      <c r="E29" s="99"/>
      <c r="F29" s="99"/>
      <c r="G29" s="99"/>
      <c r="H29" s="99"/>
      <c r="I29" s="99"/>
      <c r="J29" s="99"/>
      <c r="K29" s="99"/>
      <c r="L29" s="59"/>
    </row>
    <row r="30" spans="2:12" s="58" customFormat="1" ht="25.35" customHeight="1">
      <c r="B30" s="59"/>
      <c r="D30" s="155" t="s">
        <v>38</v>
      </c>
      <c r="J30" s="156">
        <f>ROUND(J128,2)</f>
        <v>0</v>
      </c>
      <c r="L30" s="59"/>
    </row>
    <row r="31" spans="2:12" s="58" customFormat="1" ht="6.95" customHeight="1">
      <c r="B31" s="59"/>
      <c r="D31" s="99"/>
      <c r="E31" s="99"/>
      <c r="F31" s="99"/>
      <c r="G31" s="99"/>
      <c r="H31" s="99"/>
      <c r="I31" s="99"/>
      <c r="J31" s="99"/>
      <c r="K31" s="99"/>
      <c r="L31" s="59"/>
    </row>
    <row r="32" spans="2:12" s="58" customFormat="1" ht="14.45" customHeight="1">
      <c r="B32" s="59"/>
      <c r="F32" s="157" t="s">
        <v>40</v>
      </c>
      <c r="I32" s="157" t="s">
        <v>39</v>
      </c>
      <c r="J32" s="157" t="s">
        <v>41</v>
      </c>
      <c r="L32" s="59"/>
    </row>
    <row r="33" spans="2:12" s="58" customFormat="1" ht="14.45" customHeight="1">
      <c r="B33" s="59"/>
      <c r="D33" s="158" t="s">
        <v>42</v>
      </c>
      <c r="E33" s="52" t="s">
        <v>43</v>
      </c>
      <c r="F33" s="159">
        <f>ROUND((SUM(BE128:BE491)),2)</f>
        <v>0</v>
      </c>
      <c r="I33" s="160">
        <v>0.21</v>
      </c>
      <c r="J33" s="159">
        <f>ROUND(((SUM(BE128:BE491))*I33),2)</f>
        <v>0</v>
      </c>
      <c r="L33" s="59"/>
    </row>
    <row r="34" spans="2:12" s="58" customFormat="1" ht="14.45" customHeight="1">
      <c r="B34" s="59"/>
      <c r="E34" s="52" t="s">
        <v>44</v>
      </c>
      <c r="F34" s="159">
        <f>ROUND((SUM(BF128:BF491)),2)</f>
        <v>0</v>
      </c>
      <c r="I34" s="160">
        <v>0.15</v>
      </c>
      <c r="J34" s="159">
        <f>ROUND(((SUM(BF128:BF491))*I34),2)</f>
        <v>0</v>
      </c>
      <c r="L34" s="59"/>
    </row>
    <row r="35" spans="2:12" s="58" customFormat="1" ht="14.45" customHeight="1" hidden="1">
      <c r="B35" s="59"/>
      <c r="E35" s="52" t="s">
        <v>45</v>
      </c>
      <c r="F35" s="159">
        <f>ROUND((SUM(BG128:BG491)),2)</f>
        <v>0</v>
      </c>
      <c r="I35" s="160">
        <v>0.21</v>
      </c>
      <c r="J35" s="159">
        <f>0</f>
        <v>0</v>
      </c>
      <c r="L35" s="59"/>
    </row>
    <row r="36" spans="2:12" s="58" customFormat="1" ht="14.45" customHeight="1" hidden="1">
      <c r="B36" s="59"/>
      <c r="E36" s="52" t="s">
        <v>46</v>
      </c>
      <c r="F36" s="159">
        <f>ROUND((SUM(BH128:BH491)),2)</f>
        <v>0</v>
      </c>
      <c r="I36" s="160">
        <v>0.15</v>
      </c>
      <c r="J36" s="159">
        <f>0</f>
        <v>0</v>
      </c>
      <c r="L36" s="59"/>
    </row>
    <row r="37" spans="2:12" s="58" customFormat="1" ht="14.45" customHeight="1" hidden="1">
      <c r="B37" s="59"/>
      <c r="E37" s="52" t="s">
        <v>47</v>
      </c>
      <c r="F37" s="159">
        <f>ROUND((SUM(BI128:BI491)),2)</f>
        <v>0</v>
      </c>
      <c r="I37" s="160">
        <v>0</v>
      </c>
      <c r="J37" s="159">
        <f>0</f>
        <v>0</v>
      </c>
      <c r="L37" s="59"/>
    </row>
    <row r="38" spans="2:12" s="58" customFormat="1" ht="6.95" customHeight="1">
      <c r="B38" s="59"/>
      <c r="L38" s="59"/>
    </row>
    <row r="39" spans="2:12" s="58" customFormat="1" ht="25.35" customHeight="1">
      <c r="B39" s="59"/>
      <c r="C39" s="161"/>
      <c r="D39" s="162" t="s">
        <v>48</v>
      </c>
      <c r="E39" s="106"/>
      <c r="F39" s="106"/>
      <c r="G39" s="163" t="s">
        <v>49</v>
      </c>
      <c r="H39" s="164" t="s">
        <v>50</v>
      </c>
      <c r="I39" s="106"/>
      <c r="J39" s="165">
        <f>SUM(J30:J37)</f>
        <v>0</v>
      </c>
      <c r="K39" s="166"/>
      <c r="L39" s="59"/>
    </row>
    <row r="40" spans="2:12" s="58" customFormat="1" ht="14.45" customHeight="1">
      <c r="B40" s="59"/>
      <c r="L40" s="59"/>
    </row>
    <row r="41" spans="2:12" ht="14.45" customHeight="1">
      <c r="B41" s="42"/>
      <c r="L41" s="42"/>
    </row>
    <row r="42" spans="2:12" ht="14.45" customHeight="1">
      <c r="B42" s="42"/>
      <c r="L42" s="42"/>
    </row>
    <row r="43" spans="2:12" ht="14.45" customHeight="1">
      <c r="B43" s="42"/>
      <c r="L43" s="42"/>
    </row>
    <row r="44" spans="2:12" ht="14.45" customHeight="1">
      <c r="B44" s="42"/>
      <c r="L44" s="42"/>
    </row>
    <row r="45" spans="2:12" ht="14.45" customHeight="1">
      <c r="B45" s="42"/>
      <c r="L45" s="42"/>
    </row>
    <row r="46" spans="2:12" ht="14.45" customHeight="1">
      <c r="B46" s="42"/>
      <c r="L46" s="42"/>
    </row>
    <row r="47" spans="2:12" ht="14.45" customHeight="1">
      <c r="B47" s="42"/>
      <c r="L47" s="42"/>
    </row>
    <row r="48" spans="2:12" ht="14.45" customHeight="1">
      <c r="B48" s="42"/>
      <c r="L48" s="42"/>
    </row>
    <row r="49" spans="2:12" ht="14.45" customHeight="1">
      <c r="B49" s="42"/>
      <c r="L49" s="42"/>
    </row>
    <row r="50" spans="2:12" s="58" customFormat="1" ht="14.45" customHeight="1">
      <c r="B50" s="59"/>
      <c r="D50" s="79" t="s">
        <v>51</v>
      </c>
      <c r="E50" s="80"/>
      <c r="F50" s="80"/>
      <c r="G50" s="79" t="s">
        <v>52</v>
      </c>
      <c r="H50" s="80"/>
      <c r="I50" s="80"/>
      <c r="J50" s="80"/>
      <c r="K50" s="80"/>
      <c r="L50" s="59"/>
    </row>
    <row r="51" spans="2:12" ht="12.75">
      <c r="B51" s="42"/>
      <c r="L51" s="42"/>
    </row>
    <row r="52" spans="2:12" ht="12.75">
      <c r="B52" s="42"/>
      <c r="L52" s="42"/>
    </row>
    <row r="53" spans="2:12" ht="12.75">
      <c r="B53" s="42"/>
      <c r="L53" s="42"/>
    </row>
    <row r="54" spans="2:12" ht="12.75">
      <c r="B54" s="42"/>
      <c r="L54" s="42"/>
    </row>
    <row r="55" spans="2:12" ht="12.75">
      <c r="B55" s="42"/>
      <c r="L55" s="42"/>
    </row>
    <row r="56" spans="2:12" ht="12.75">
      <c r="B56" s="42"/>
      <c r="L56" s="42"/>
    </row>
    <row r="57" spans="2:12" ht="12.75">
      <c r="B57" s="42"/>
      <c r="L57" s="42"/>
    </row>
    <row r="58" spans="2:12" ht="12.75">
      <c r="B58" s="42"/>
      <c r="L58" s="42"/>
    </row>
    <row r="59" spans="2:12" ht="12.75">
      <c r="B59" s="42"/>
      <c r="L59" s="42"/>
    </row>
    <row r="60" spans="2:12" ht="12.75">
      <c r="B60" s="42"/>
      <c r="L60" s="42"/>
    </row>
    <row r="61" spans="2:12" s="58" customFormat="1" ht="12.75">
      <c r="B61" s="59"/>
      <c r="D61" s="81" t="s">
        <v>53</v>
      </c>
      <c r="E61" s="61"/>
      <c r="F61" s="167" t="s">
        <v>54</v>
      </c>
      <c r="G61" s="81" t="s">
        <v>53</v>
      </c>
      <c r="H61" s="61"/>
      <c r="I61" s="61"/>
      <c r="J61" s="168" t="s">
        <v>54</v>
      </c>
      <c r="K61" s="61"/>
      <c r="L61" s="59"/>
    </row>
    <row r="62" spans="2:12" ht="12.75">
      <c r="B62" s="42"/>
      <c r="L62" s="42"/>
    </row>
    <row r="63" spans="2:12" ht="12.75">
      <c r="B63" s="42"/>
      <c r="L63" s="42"/>
    </row>
    <row r="64" spans="2:12" ht="12.75">
      <c r="B64" s="42"/>
      <c r="L64" s="42"/>
    </row>
    <row r="65" spans="2:12" s="58" customFormat="1" ht="12.75">
      <c r="B65" s="59"/>
      <c r="D65" s="79" t="s">
        <v>55</v>
      </c>
      <c r="E65" s="80"/>
      <c r="F65" s="80"/>
      <c r="G65" s="79" t="s">
        <v>56</v>
      </c>
      <c r="H65" s="80"/>
      <c r="I65" s="80"/>
      <c r="J65" s="80"/>
      <c r="K65" s="80"/>
      <c r="L65" s="59"/>
    </row>
    <row r="66" spans="2:12" ht="12.75">
      <c r="B66" s="42"/>
      <c r="L66" s="42"/>
    </row>
    <row r="67" spans="2:12" ht="12.75">
      <c r="B67" s="42"/>
      <c r="L67" s="42"/>
    </row>
    <row r="68" spans="2:12" ht="12.75">
      <c r="B68" s="42"/>
      <c r="L68" s="42"/>
    </row>
    <row r="69" spans="2:12" ht="12.75">
      <c r="B69" s="42"/>
      <c r="L69" s="42"/>
    </row>
    <row r="70" spans="2:12" ht="12.75">
      <c r="B70" s="42"/>
      <c r="L70" s="42"/>
    </row>
    <row r="71" spans="2:12" ht="12.75">
      <c r="B71" s="42"/>
      <c r="L71" s="42"/>
    </row>
    <row r="72" spans="2:12" ht="12.75">
      <c r="B72" s="42"/>
      <c r="L72" s="42"/>
    </row>
    <row r="73" spans="2:12" ht="12.75">
      <c r="B73" s="42"/>
      <c r="L73" s="42"/>
    </row>
    <row r="74" spans="2:12" ht="12.75">
      <c r="B74" s="42"/>
      <c r="L74" s="42"/>
    </row>
    <row r="75" spans="2:12" ht="12.75">
      <c r="B75" s="42"/>
      <c r="L75" s="42"/>
    </row>
    <row r="76" spans="2:12" s="58" customFormat="1" ht="12.75">
      <c r="B76" s="59"/>
      <c r="D76" s="81" t="s">
        <v>53</v>
      </c>
      <c r="E76" s="61"/>
      <c r="F76" s="167" t="s">
        <v>54</v>
      </c>
      <c r="G76" s="81" t="s">
        <v>53</v>
      </c>
      <c r="H76" s="61"/>
      <c r="I76" s="61"/>
      <c r="J76" s="168" t="s">
        <v>54</v>
      </c>
      <c r="K76" s="61"/>
      <c r="L76" s="59"/>
    </row>
    <row r="77" spans="2:12" s="58" customFormat="1" ht="14.45" customHeight="1">
      <c r="B77" s="82"/>
      <c r="C77" s="83"/>
      <c r="D77" s="83"/>
      <c r="E77" s="83"/>
      <c r="F77" s="83"/>
      <c r="G77" s="83"/>
      <c r="H77" s="83"/>
      <c r="I77" s="83"/>
      <c r="J77" s="83"/>
      <c r="K77" s="83"/>
      <c r="L77" s="59"/>
    </row>
    <row r="81" spans="2:12" s="58" customFormat="1" ht="6.95" customHeight="1">
      <c r="B81" s="84"/>
      <c r="C81" s="85"/>
      <c r="D81" s="85"/>
      <c r="E81" s="85"/>
      <c r="F81" s="85"/>
      <c r="G81" s="85"/>
      <c r="H81" s="85"/>
      <c r="I81" s="85"/>
      <c r="J81" s="85"/>
      <c r="K81" s="85"/>
      <c r="L81" s="59"/>
    </row>
    <row r="82" spans="2:12" s="58" customFormat="1" ht="24.95" customHeight="1">
      <c r="B82" s="59"/>
      <c r="C82" s="43" t="s">
        <v>124</v>
      </c>
      <c r="L82" s="59"/>
    </row>
    <row r="83" spans="2:12" s="58" customFormat="1" ht="6.95" customHeight="1">
      <c r="B83" s="59"/>
      <c r="L83" s="59"/>
    </row>
    <row r="84" spans="2:12" s="58" customFormat="1" ht="12" customHeight="1">
      <c r="B84" s="59"/>
      <c r="C84" s="52" t="s">
        <v>16</v>
      </c>
      <c r="L84" s="59"/>
    </row>
    <row r="85" spans="2:12" s="58" customFormat="1" ht="16.5" customHeight="1">
      <c r="B85" s="59"/>
      <c r="E85" s="149" t="str">
        <f>E7</f>
        <v>K1909 Stavební úpravy lávky přes Bílý potok u Penny</v>
      </c>
      <c r="F85" s="150"/>
      <c r="G85" s="150"/>
      <c r="H85" s="150"/>
      <c r="L85" s="59"/>
    </row>
    <row r="86" spans="2:12" s="58" customFormat="1" ht="12" customHeight="1">
      <c r="B86" s="59"/>
      <c r="C86" s="52" t="s">
        <v>108</v>
      </c>
      <c r="L86" s="59"/>
    </row>
    <row r="87" spans="2:12" s="58" customFormat="1" ht="16.5" customHeight="1">
      <c r="B87" s="59"/>
      <c r="E87" s="91" t="str">
        <f>E9</f>
        <v>Lávka - K1909 Stavební úpravy lávky přes Bílý potok u Penny</v>
      </c>
      <c r="F87" s="151"/>
      <c r="G87" s="151"/>
      <c r="H87" s="151"/>
      <c r="L87" s="59"/>
    </row>
    <row r="88" spans="2:12" s="58" customFormat="1" ht="6.95" customHeight="1">
      <c r="B88" s="59"/>
      <c r="L88" s="59"/>
    </row>
    <row r="89" spans="2:12" s="58" customFormat="1" ht="12" customHeight="1">
      <c r="B89" s="59"/>
      <c r="C89" s="52" t="s">
        <v>22</v>
      </c>
      <c r="F89" s="53" t="str">
        <f>F12</f>
        <v xml:space="preserve"> </v>
      </c>
      <c r="I89" s="52" t="s">
        <v>24</v>
      </c>
      <c r="J89" s="152">
        <f>IF(J12="","",J12)</f>
        <v>45301</v>
      </c>
      <c r="L89" s="59"/>
    </row>
    <row r="90" spans="2:12" s="58" customFormat="1" ht="6.95" customHeight="1">
      <c r="B90" s="59"/>
      <c r="L90" s="59"/>
    </row>
    <row r="91" spans="2:12" s="58" customFormat="1" ht="15.2" customHeight="1">
      <c r="B91" s="59"/>
      <c r="C91" s="52" t="s">
        <v>27</v>
      </c>
      <c r="F91" s="53" t="str">
        <f>E15</f>
        <v>Město Litvínov</v>
      </c>
      <c r="I91" s="52" t="s">
        <v>33</v>
      </c>
      <c r="J91" s="169" t="str">
        <f>E21</f>
        <v xml:space="preserve"> </v>
      </c>
      <c r="L91" s="59"/>
    </row>
    <row r="92" spans="2:12" s="58" customFormat="1" ht="15.2" customHeight="1">
      <c r="B92" s="59"/>
      <c r="C92" s="52" t="s">
        <v>31</v>
      </c>
      <c r="F92" s="53" t="str">
        <f>IF(E18="","",E18)</f>
        <v>Vyplň údaj</v>
      </c>
      <c r="I92" s="52" t="s">
        <v>36</v>
      </c>
      <c r="J92" s="169" t="str">
        <f>E24</f>
        <v xml:space="preserve"> </v>
      </c>
      <c r="L92" s="59"/>
    </row>
    <row r="93" spans="2:12" s="58" customFormat="1" ht="10.35" customHeight="1">
      <c r="B93" s="59"/>
      <c r="L93" s="59"/>
    </row>
    <row r="94" spans="2:12" s="58" customFormat="1" ht="29.25" customHeight="1">
      <c r="B94" s="59"/>
      <c r="C94" s="170" t="s">
        <v>125</v>
      </c>
      <c r="D94" s="161"/>
      <c r="E94" s="161"/>
      <c r="F94" s="161"/>
      <c r="G94" s="161"/>
      <c r="H94" s="161"/>
      <c r="I94" s="161"/>
      <c r="J94" s="171" t="s">
        <v>126</v>
      </c>
      <c r="K94" s="161"/>
      <c r="L94" s="59"/>
    </row>
    <row r="95" spans="2:12" s="58" customFormat="1" ht="10.35" customHeight="1">
      <c r="B95" s="59"/>
      <c r="L95" s="59"/>
    </row>
    <row r="96" spans="2:47" s="58" customFormat="1" ht="22.9" customHeight="1">
      <c r="B96" s="59"/>
      <c r="C96" s="172" t="s">
        <v>127</v>
      </c>
      <c r="J96" s="156">
        <f>J128</f>
        <v>0</v>
      </c>
      <c r="L96" s="59"/>
      <c r="AU96" s="39" t="s">
        <v>128</v>
      </c>
    </row>
    <row r="97" spans="2:12" s="173" customFormat="1" ht="24.95" customHeight="1">
      <c r="B97" s="174"/>
      <c r="D97" s="175" t="s">
        <v>129</v>
      </c>
      <c r="E97" s="176"/>
      <c r="F97" s="176"/>
      <c r="G97" s="176"/>
      <c r="H97" s="176"/>
      <c r="I97" s="176"/>
      <c r="J97" s="177">
        <f>J129</f>
        <v>0</v>
      </c>
      <c r="L97" s="174"/>
    </row>
    <row r="98" spans="2:12" s="178" customFormat="1" ht="19.9" customHeight="1">
      <c r="B98" s="179"/>
      <c r="D98" s="180" t="s">
        <v>130</v>
      </c>
      <c r="E98" s="181"/>
      <c r="F98" s="181"/>
      <c r="G98" s="181"/>
      <c r="H98" s="181"/>
      <c r="I98" s="181"/>
      <c r="J98" s="182">
        <f>J130</f>
        <v>0</v>
      </c>
      <c r="L98" s="179"/>
    </row>
    <row r="99" spans="2:12" s="178" customFormat="1" ht="19.9" customHeight="1">
      <c r="B99" s="179"/>
      <c r="D99" s="180" t="s">
        <v>131</v>
      </c>
      <c r="E99" s="181"/>
      <c r="F99" s="181"/>
      <c r="G99" s="181"/>
      <c r="H99" s="181"/>
      <c r="I99" s="181"/>
      <c r="J99" s="182">
        <f>J201</f>
        <v>0</v>
      </c>
      <c r="L99" s="179"/>
    </row>
    <row r="100" spans="2:12" s="178" customFormat="1" ht="19.9" customHeight="1">
      <c r="B100" s="179"/>
      <c r="D100" s="180" t="s">
        <v>132</v>
      </c>
      <c r="E100" s="181"/>
      <c r="F100" s="181"/>
      <c r="G100" s="181"/>
      <c r="H100" s="181"/>
      <c r="I100" s="181"/>
      <c r="J100" s="182">
        <f>J223</f>
        <v>0</v>
      </c>
      <c r="L100" s="179"/>
    </row>
    <row r="101" spans="2:12" s="178" customFormat="1" ht="19.9" customHeight="1">
      <c r="B101" s="179"/>
      <c r="D101" s="180" t="s">
        <v>133</v>
      </c>
      <c r="E101" s="181"/>
      <c r="F101" s="181"/>
      <c r="G101" s="181"/>
      <c r="H101" s="181"/>
      <c r="I101" s="181"/>
      <c r="J101" s="182">
        <f>J249</f>
        <v>0</v>
      </c>
      <c r="L101" s="179"/>
    </row>
    <row r="102" spans="2:12" s="178" customFormat="1" ht="19.9" customHeight="1">
      <c r="B102" s="179"/>
      <c r="D102" s="180" t="s">
        <v>134</v>
      </c>
      <c r="E102" s="181"/>
      <c r="F102" s="181"/>
      <c r="G102" s="181"/>
      <c r="H102" s="181"/>
      <c r="I102" s="181"/>
      <c r="J102" s="182">
        <f>J289</f>
        <v>0</v>
      </c>
      <c r="L102" s="179"/>
    </row>
    <row r="103" spans="2:12" s="173" customFormat="1" ht="24.95" customHeight="1">
      <c r="B103" s="174"/>
      <c r="D103" s="175" t="s">
        <v>135</v>
      </c>
      <c r="E103" s="176"/>
      <c r="F103" s="176"/>
      <c r="G103" s="176"/>
      <c r="H103" s="176"/>
      <c r="I103" s="176"/>
      <c r="J103" s="177">
        <f>J325</f>
        <v>0</v>
      </c>
      <c r="L103" s="174"/>
    </row>
    <row r="104" spans="2:12" s="178" customFormat="1" ht="19.9" customHeight="1">
      <c r="B104" s="179"/>
      <c r="D104" s="180" t="s">
        <v>136</v>
      </c>
      <c r="E104" s="181"/>
      <c r="F104" s="181"/>
      <c r="G104" s="181"/>
      <c r="H104" s="181"/>
      <c r="I104" s="181"/>
      <c r="J104" s="182">
        <f>J421</f>
        <v>0</v>
      </c>
      <c r="L104" s="179"/>
    </row>
    <row r="105" spans="2:12" s="173" customFormat="1" ht="24.95" customHeight="1">
      <c r="B105" s="174"/>
      <c r="D105" s="175" t="s">
        <v>137</v>
      </c>
      <c r="E105" s="176"/>
      <c r="F105" s="176"/>
      <c r="G105" s="176"/>
      <c r="H105" s="176"/>
      <c r="I105" s="176"/>
      <c r="J105" s="177">
        <f>J426</f>
        <v>0</v>
      </c>
      <c r="L105" s="174"/>
    </row>
    <row r="106" spans="2:12" s="178" customFormat="1" ht="19.9" customHeight="1">
      <c r="B106" s="179"/>
      <c r="D106" s="180" t="s">
        <v>138</v>
      </c>
      <c r="E106" s="181"/>
      <c r="F106" s="181"/>
      <c r="G106" s="181"/>
      <c r="H106" s="181"/>
      <c r="I106" s="181"/>
      <c r="J106" s="182">
        <f>J427</f>
        <v>0</v>
      </c>
      <c r="L106" s="179"/>
    </row>
    <row r="107" spans="2:12" s="173" customFormat="1" ht="24.95" customHeight="1">
      <c r="B107" s="174"/>
      <c r="D107" s="175" t="s">
        <v>139</v>
      </c>
      <c r="E107" s="176"/>
      <c r="F107" s="176"/>
      <c r="G107" s="176"/>
      <c r="H107" s="176"/>
      <c r="I107" s="176"/>
      <c r="J107" s="177">
        <f>J456</f>
        <v>0</v>
      </c>
      <c r="L107" s="174"/>
    </row>
    <row r="108" spans="2:12" s="178" customFormat="1" ht="19.9" customHeight="1">
      <c r="B108" s="179"/>
      <c r="D108" s="180" t="s">
        <v>140</v>
      </c>
      <c r="E108" s="181"/>
      <c r="F108" s="181"/>
      <c r="G108" s="181"/>
      <c r="H108" s="181"/>
      <c r="I108" s="181"/>
      <c r="J108" s="182">
        <f>J457</f>
        <v>0</v>
      </c>
      <c r="L108" s="179"/>
    </row>
    <row r="109" spans="2:12" s="58" customFormat="1" ht="21.75" customHeight="1">
      <c r="B109" s="59"/>
      <c r="L109" s="59"/>
    </row>
    <row r="110" spans="2:12" s="58" customFormat="1" ht="6.95" customHeight="1">
      <c r="B110" s="82"/>
      <c r="C110" s="83"/>
      <c r="D110" s="83"/>
      <c r="E110" s="83"/>
      <c r="F110" s="83"/>
      <c r="G110" s="83"/>
      <c r="H110" s="83"/>
      <c r="I110" s="83"/>
      <c r="J110" s="83"/>
      <c r="K110" s="83"/>
      <c r="L110" s="59"/>
    </row>
    <row r="114" spans="2:12" s="58" customFormat="1" ht="6.95" customHeight="1">
      <c r="B114" s="84"/>
      <c r="C114" s="85"/>
      <c r="D114" s="85"/>
      <c r="E114" s="85"/>
      <c r="F114" s="85"/>
      <c r="G114" s="85"/>
      <c r="H114" s="85"/>
      <c r="I114" s="85"/>
      <c r="J114" s="85"/>
      <c r="K114" s="85"/>
      <c r="L114" s="59"/>
    </row>
    <row r="115" spans="2:12" s="58" customFormat="1" ht="24.95" customHeight="1">
      <c r="B115" s="59"/>
      <c r="C115" s="43" t="s">
        <v>141</v>
      </c>
      <c r="L115" s="59"/>
    </row>
    <row r="116" spans="2:12" s="58" customFormat="1" ht="6.95" customHeight="1">
      <c r="B116" s="59"/>
      <c r="L116" s="59"/>
    </row>
    <row r="117" spans="2:12" s="58" customFormat="1" ht="12" customHeight="1">
      <c r="B117" s="59"/>
      <c r="C117" s="52" t="s">
        <v>16</v>
      </c>
      <c r="L117" s="59"/>
    </row>
    <row r="118" spans="2:12" s="58" customFormat="1" ht="16.5" customHeight="1">
      <c r="B118" s="59"/>
      <c r="E118" s="149" t="str">
        <f>E7</f>
        <v>K1909 Stavební úpravy lávky přes Bílý potok u Penny</v>
      </c>
      <c r="F118" s="150"/>
      <c r="G118" s="150"/>
      <c r="H118" s="150"/>
      <c r="L118" s="59"/>
    </row>
    <row r="119" spans="2:12" s="58" customFormat="1" ht="12" customHeight="1">
      <c r="B119" s="59"/>
      <c r="C119" s="52" t="s">
        <v>108</v>
      </c>
      <c r="L119" s="59"/>
    </row>
    <row r="120" spans="2:12" s="58" customFormat="1" ht="16.5" customHeight="1">
      <c r="B120" s="59"/>
      <c r="E120" s="91" t="str">
        <f>E9</f>
        <v>Lávka - K1909 Stavební úpravy lávky přes Bílý potok u Penny</v>
      </c>
      <c r="F120" s="151"/>
      <c r="G120" s="151"/>
      <c r="H120" s="151"/>
      <c r="L120" s="59"/>
    </row>
    <row r="121" spans="2:12" s="58" customFormat="1" ht="6.95" customHeight="1">
      <c r="B121" s="59"/>
      <c r="L121" s="59"/>
    </row>
    <row r="122" spans="2:12" s="58" customFormat="1" ht="12" customHeight="1">
      <c r="B122" s="59"/>
      <c r="C122" s="52" t="s">
        <v>22</v>
      </c>
      <c r="F122" s="53" t="str">
        <f>F12</f>
        <v xml:space="preserve"> </v>
      </c>
      <c r="I122" s="52" t="s">
        <v>24</v>
      </c>
      <c r="J122" s="152">
        <f>IF(J12="","",J12)</f>
        <v>45301</v>
      </c>
      <c r="L122" s="59"/>
    </row>
    <row r="123" spans="2:12" s="58" customFormat="1" ht="6.95" customHeight="1">
      <c r="B123" s="59"/>
      <c r="L123" s="59"/>
    </row>
    <row r="124" spans="2:12" s="58" customFormat="1" ht="15.2" customHeight="1">
      <c r="B124" s="59"/>
      <c r="C124" s="52" t="s">
        <v>27</v>
      </c>
      <c r="F124" s="53" t="str">
        <f>E15</f>
        <v>Město Litvínov</v>
      </c>
      <c r="I124" s="52" t="s">
        <v>33</v>
      </c>
      <c r="J124" s="169" t="str">
        <f>E21</f>
        <v xml:space="preserve"> </v>
      </c>
      <c r="L124" s="59"/>
    </row>
    <row r="125" spans="2:12" s="58" customFormat="1" ht="15.2" customHeight="1">
      <c r="B125" s="59"/>
      <c r="C125" s="52" t="s">
        <v>31</v>
      </c>
      <c r="F125" s="53" t="str">
        <f>IF(E18="","",E18)</f>
        <v>Vyplň údaj</v>
      </c>
      <c r="I125" s="52" t="s">
        <v>36</v>
      </c>
      <c r="J125" s="169" t="str">
        <f>E24</f>
        <v xml:space="preserve"> </v>
      </c>
      <c r="L125" s="59"/>
    </row>
    <row r="126" spans="2:12" s="58" customFormat="1" ht="10.35" customHeight="1">
      <c r="B126" s="59"/>
      <c r="L126" s="59"/>
    </row>
    <row r="127" spans="2:20" s="183" customFormat="1" ht="29.25" customHeight="1">
      <c r="B127" s="184"/>
      <c r="C127" s="185" t="s">
        <v>142</v>
      </c>
      <c r="D127" s="186" t="s">
        <v>63</v>
      </c>
      <c r="E127" s="186" t="s">
        <v>59</v>
      </c>
      <c r="F127" s="186" t="s">
        <v>60</v>
      </c>
      <c r="G127" s="186" t="s">
        <v>143</v>
      </c>
      <c r="H127" s="186" t="s">
        <v>144</v>
      </c>
      <c r="I127" s="186" t="s">
        <v>145</v>
      </c>
      <c r="J127" s="187" t="s">
        <v>126</v>
      </c>
      <c r="K127" s="188" t="s">
        <v>146</v>
      </c>
      <c r="L127" s="184"/>
      <c r="M127" s="111" t="s">
        <v>1</v>
      </c>
      <c r="N127" s="112" t="s">
        <v>42</v>
      </c>
      <c r="O127" s="112" t="s">
        <v>147</v>
      </c>
      <c r="P127" s="112" t="s">
        <v>148</v>
      </c>
      <c r="Q127" s="112" t="s">
        <v>149</v>
      </c>
      <c r="R127" s="112" t="s">
        <v>150</v>
      </c>
      <c r="S127" s="112" t="s">
        <v>151</v>
      </c>
      <c r="T127" s="113" t="s">
        <v>152</v>
      </c>
    </row>
    <row r="128" spans="2:63" s="58" customFormat="1" ht="22.9" customHeight="1">
      <c r="B128" s="59"/>
      <c r="C128" s="117" t="s">
        <v>153</v>
      </c>
      <c r="J128" s="189">
        <f>BK128</f>
        <v>0</v>
      </c>
      <c r="L128" s="59"/>
      <c r="M128" s="114"/>
      <c r="N128" s="99"/>
      <c r="O128" s="99"/>
      <c r="P128" s="190">
        <f>P129+P325+P426+P456</f>
        <v>0</v>
      </c>
      <c r="Q128" s="99"/>
      <c r="R128" s="190">
        <f>R129+R325+R426+R456</f>
        <v>64.72183737</v>
      </c>
      <c r="S128" s="99"/>
      <c r="T128" s="191">
        <f>T129+T325+T426+T456</f>
        <v>51.44206</v>
      </c>
      <c r="AT128" s="39" t="s">
        <v>77</v>
      </c>
      <c r="AU128" s="39" t="s">
        <v>128</v>
      </c>
      <c r="BK128" s="192">
        <f>BK129+BK325+BK426+BK456</f>
        <v>0</v>
      </c>
    </row>
    <row r="129" spans="2:63" s="193" customFormat="1" ht="25.9" customHeight="1">
      <c r="B129" s="194"/>
      <c r="D129" s="195" t="s">
        <v>77</v>
      </c>
      <c r="E129" s="196" t="s">
        <v>154</v>
      </c>
      <c r="F129" s="196" t="s">
        <v>155</v>
      </c>
      <c r="J129" s="197">
        <f>BK129</f>
        <v>0</v>
      </c>
      <c r="L129" s="194"/>
      <c r="M129" s="198"/>
      <c r="P129" s="199">
        <f>P130+P201+P223+P249+P289</f>
        <v>0</v>
      </c>
      <c r="R129" s="199">
        <f>R130+R201+R223+R249+R289</f>
        <v>29.0103757</v>
      </c>
      <c r="T129" s="200">
        <f>T130+T201+T223+T249+T289</f>
        <v>0</v>
      </c>
      <c r="AR129" s="195" t="s">
        <v>21</v>
      </c>
      <c r="AT129" s="201" t="s">
        <v>77</v>
      </c>
      <c r="AU129" s="201" t="s">
        <v>78</v>
      </c>
      <c r="AY129" s="195" t="s">
        <v>156</v>
      </c>
      <c r="BK129" s="202">
        <f>BK130+BK201+BK223+BK249+BK289</f>
        <v>0</v>
      </c>
    </row>
    <row r="130" spans="2:63" s="193" customFormat="1" ht="22.9" customHeight="1">
      <c r="B130" s="194"/>
      <c r="D130" s="195" t="s">
        <v>77</v>
      </c>
      <c r="E130" s="203" t="s">
        <v>21</v>
      </c>
      <c r="F130" s="203" t="s">
        <v>157</v>
      </c>
      <c r="J130" s="204">
        <f>BK130</f>
        <v>0</v>
      </c>
      <c r="L130" s="194"/>
      <c r="M130" s="198"/>
      <c r="P130" s="199">
        <f>SUM(P131:P200)</f>
        <v>0</v>
      </c>
      <c r="R130" s="199">
        <f>SUM(R131:R200)</f>
        <v>0.19966</v>
      </c>
      <c r="T130" s="200">
        <f>SUM(T131:T200)</f>
        <v>0</v>
      </c>
      <c r="AR130" s="195" t="s">
        <v>21</v>
      </c>
      <c r="AT130" s="201" t="s">
        <v>77</v>
      </c>
      <c r="AU130" s="201" t="s">
        <v>21</v>
      </c>
      <c r="AY130" s="195" t="s">
        <v>156</v>
      </c>
      <c r="BK130" s="202">
        <f>SUM(BK131:BK200)</f>
        <v>0</v>
      </c>
    </row>
    <row r="131" spans="2:65" s="58" customFormat="1" ht="21.75" customHeight="1">
      <c r="B131" s="59"/>
      <c r="C131" s="205" t="s">
        <v>21</v>
      </c>
      <c r="D131" s="205" t="s">
        <v>158</v>
      </c>
      <c r="E131" s="206" t="s">
        <v>159</v>
      </c>
      <c r="F131" s="207" t="s">
        <v>160</v>
      </c>
      <c r="G131" s="208" t="s">
        <v>161</v>
      </c>
      <c r="H131" s="209">
        <v>16</v>
      </c>
      <c r="I131" s="25"/>
      <c r="J131" s="210">
        <f>ROUND(I131*H131,2)</f>
        <v>0</v>
      </c>
      <c r="K131" s="211"/>
      <c r="L131" s="59"/>
      <c r="M131" s="212" t="s">
        <v>1</v>
      </c>
      <c r="N131" s="213" t="s">
        <v>43</v>
      </c>
      <c r="P131" s="214">
        <f>O131*H131</f>
        <v>0</v>
      </c>
      <c r="Q131" s="214">
        <v>0</v>
      </c>
      <c r="R131" s="214">
        <f>Q131*H131</f>
        <v>0</v>
      </c>
      <c r="S131" s="214">
        <v>0</v>
      </c>
      <c r="T131" s="215">
        <f>S131*H131</f>
        <v>0</v>
      </c>
      <c r="AR131" s="216" t="s">
        <v>162</v>
      </c>
      <c r="AT131" s="216" t="s">
        <v>158</v>
      </c>
      <c r="AU131" s="216" t="s">
        <v>86</v>
      </c>
      <c r="AY131" s="39" t="s">
        <v>156</v>
      </c>
      <c r="BE131" s="217">
        <f>IF(N131="základní",J131,0)</f>
        <v>0</v>
      </c>
      <c r="BF131" s="217">
        <f>IF(N131="snížená",J131,0)</f>
        <v>0</v>
      </c>
      <c r="BG131" s="217">
        <f>IF(N131="zákl. přenesená",J131,0)</f>
        <v>0</v>
      </c>
      <c r="BH131" s="217">
        <f>IF(N131="sníž. přenesená",J131,0)</f>
        <v>0</v>
      </c>
      <c r="BI131" s="217">
        <f>IF(N131="nulová",J131,0)</f>
        <v>0</v>
      </c>
      <c r="BJ131" s="39" t="s">
        <v>21</v>
      </c>
      <c r="BK131" s="217">
        <f>ROUND(I131*H131,2)</f>
        <v>0</v>
      </c>
      <c r="BL131" s="39" t="s">
        <v>162</v>
      </c>
      <c r="BM131" s="216" t="s">
        <v>163</v>
      </c>
    </row>
    <row r="132" spans="2:47" s="58" customFormat="1" ht="19.5">
      <c r="B132" s="59"/>
      <c r="D132" s="218" t="s">
        <v>164</v>
      </c>
      <c r="F132" s="219" t="s">
        <v>160</v>
      </c>
      <c r="L132" s="59"/>
      <c r="M132" s="220"/>
      <c r="T132" s="103"/>
      <c r="AT132" s="39" t="s">
        <v>164</v>
      </c>
      <c r="AU132" s="39" t="s">
        <v>86</v>
      </c>
    </row>
    <row r="133" spans="2:65" s="58" customFormat="1" ht="16.5" customHeight="1">
      <c r="B133" s="59"/>
      <c r="C133" s="205" t="s">
        <v>86</v>
      </c>
      <c r="D133" s="205" t="s">
        <v>158</v>
      </c>
      <c r="E133" s="206" t="s">
        <v>165</v>
      </c>
      <c r="F133" s="207" t="s">
        <v>166</v>
      </c>
      <c r="G133" s="208" t="s">
        <v>167</v>
      </c>
      <c r="H133" s="209">
        <v>7</v>
      </c>
      <c r="I133" s="25"/>
      <c r="J133" s="210">
        <f>ROUND(I133*H133,2)</f>
        <v>0</v>
      </c>
      <c r="K133" s="211"/>
      <c r="L133" s="59"/>
      <c r="M133" s="212" t="s">
        <v>1</v>
      </c>
      <c r="N133" s="213" t="s">
        <v>43</v>
      </c>
      <c r="P133" s="214">
        <f>O133*H133</f>
        <v>0</v>
      </c>
      <c r="Q133" s="214">
        <v>0.02698</v>
      </c>
      <c r="R133" s="214">
        <f>Q133*H133</f>
        <v>0.18886</v>
      </c>
      <c r="S133" s="214">
        <v>0</v>
      </c>
      <c r="T133" s="215">
        <f>S133*H133</f>
        <v>0</v>
      </c>
      <c r="AR133" s="216" t="s">
        <v>162</v>
      </c>
      <c r="AT133" s="216" t="s">
        <v>158</v>
      </c>
      <c r="AU133" s="216" t="s">
        <v>86</v>
      </c>
      <c r="AY133" s="39" t="s">
        <v>156</v>
      </c>
      <c r="BE133" s="217">
        <f>IF(N133="základní",J133,0)</f>
        <v>0</v>
      </c>
      <c r="BF133" s="217">
        <f>IF(N133="snížená",J133,0)</f>
        <v>0</v>
      </c>
      <c r="BG133" s="217">
        <f>IF(N133="zákl. přenesená",J133,0)</f>
        <v>0</v>
      </c>
      <c r="BH133" s="217">
        <f>IF(N133="sníž. přenesená",J133,0)</f>
        <v>0</v>
      </c>
      <c r="BI133" s="217">
        <f>IF(N133="nulová",J133,0)</f>
        <v>0</v>
      </c>
      <c r="BJ133" s="39" t="s">
        <v>21</v>
      </c>
      <c r="BK133" s="217">
        <f>ROUND(I133*H133,2)</f>
        <v>0</v>
      </c>
      <c r="BL133" s="39" t="s">
        <v>162</v>
      </c>
      <c r="BM133" s="216" t="s">
        <v>168</v>
      </c>
    </row>
    <row r="134" spans="2:47" s="58" customFormat="1" ht="12.75">
      <c r="B134" s="59"/>
      <c r="D134" s="218" t="s">
        <v>164</v>
      </c>
      <c r="F134" s="219" t="s">
        <v>169</v>
      </c>
      <c r="L134" s="59"/>
      <c r="M134" s="220"/>
      <c r="T134" s="103"/>
      <c r="AT134" s="39" t="s">
        <v>164</v>
      </c>
      <c r="AU134" s="39" t="s">
        <v>86</v>
      </c>
    </row>
    <row r="135" spans="2:65" s="58" customFormat="1" ht="21.75" customHeight="1">
      <c r="B135" s="59"/>
      <c r="C135" s="205" t="s">
        <v>170</v>
      </c>
      <c r="D135" s="205" t="s">
        <v>158</v>
      </c>
      <c r="E135" s="206" t="s">
        <v>171</v>
      </c>
      <c r="F135" s="207" t="s">
        <v>172</v>
      </c>
      <c r="G135" s="208" t="s">
        <v>173</v>
      </c>
      <c r="H135" s="209">
        <v>140</v>
      </c>
      <c r="I135" s="25"/>
      <c r="J135" s="210">
        <f>ROUND(I135*H135,2)</f>
        <v>0</v>
      </c>
      <c r="K135" s="211"/>
      <c r="L135" s="59"/>
      <c r="M135" s="212" t="s">
        <v>1</v>
      </c>
      <c r="N135" s="213" t="s">
        <v>43</v>
      </c>
      <c r="P135" s="214">
        <f>O135*H135</f>
        <v>0</v>
      </c>
      <c r="Q135" s="214">
        <v>0</v>
      </c>
      <c r="R135" s="214">
        <f>Q135*H135</f>
        <v>0</v>
      </c>
      <c r="S135" s="214">
        <v>0</v>
      </c>
      <c r="T135" s="215">
        <f>S135*H135</f>
        <v>0</v>
      </c>
      <c r="AR135" s="216" t="s">
        <v>162</v>
      </c>
      <c r="AT135" s="216" t="s">
        <v>158</v>
      </c>
      <c r="AU135" s="216" t="s">
        <v>86</v>
      </c>
      <c r="AY135" s="39" t="s">
        <v>156</v>
      </c>
      <c r="BE135" s="217">
        <f>IF(N135="základní",J135,0)</f>
        <v>0</v>
      </c>
      <c r="BF135" s="217">
        <f>IF(N135="snížená",J135,0)</f>
        <v>0</v>
      </c>
      <c r="BG135" s="217">
        <f>IF(N135="zákl. přenesená",J135,0)</f>
        <v>0</v>
      </c>
      <c r="BH135" s="217">
        <f>IF(N135="sníž. přenesená",J135,0)</f>
        <v>0</v>
      </c>
      <c r="BI135" s="217">
        <f>IF(N135="nulová",J135,0)</f>
        <v>0</v>
      </c>
      <c r="BJ135" s="39" t="s">
        <v>21</v>
      </c>
      <c r="BK135" s="217">
        <f>ROUND(I135*H135,2)</f>
        <v>0</v>
      </c>
      <c r="BL135" s="39" t="s">
        <v>162</v>
      </c>
      <c r="BM135" s="216" t="s">
        <v>174</v>
      </c>
    </row>
    <row r="136" spans="2:47" s="58" customFormat="1" ht="19.5">
      <c r="B136" s="59"/>
      <c r="D136" s="218" t="s">
        <v>164</v>
      </c>
      <c r="F136" s="219" t="s">
        <v>172</v>
      </c>
      <c r="L136" s="59"/>
      <c r="M136" s="220"/>
      <c r="T136" s="103"/>
      <c r="AT136" s="39" t="s">
        <v>164</v>
      </c>
      <c r="AU136" s="39" t="s">
        <v>86</v>
      </c>
    </row>
    <row r="137" spans="2:65" s="58" customFormat="1" ht="21.75" customHeight="1">
      <c r="B137" s="59"/>
      <c r="C137" s="205" t="s">
        <v>162</v>
      </c>
      <c r="D137" s="205" t="s">
        <v>158</v>
      </c>
      <c r="E137" s="206" t="s">
        <v>175</v>
      </c>
      <c r="F137" s="207" t="s">
        <v>176</v>
      </c>
      <c r="G137" s="208" t="s">
        <v>177</v>
      </c>
      <c r="H137" s="209">
        <v>10</v>
      </c>
      <c r="I137" s="25"/>
      <c r="J137" s="210">
        <f>ROUND(I137*H137,2)</f>
        <v>0</v>
      </c>
      <c r="K137" s="211"/>
      <c r="L137" s="59"/>
      <c r="M137" s="212" t="s">
        <v>1</v>
      </c>
      <c r="N137" s="213" t="s">
        <v>43</v>
      </c>
      <c r="P137" s="214">
        <f>O137*H137</f>
        <v>0</v>
      </c>
      <c r="Q137" s="214">
        <v>0</v>
      </c>
      <c r="R137" s="214">
        <f>Q137*H137</f>
        <v>0</v>
      </c>
      <c r="S137" s="214">
        <v>0</v>
      </c>
      <c r="T137" s="215">
        <f>S137*H137</f>
        <v>0</v>
      </c>
      <c r="AR137" s="216" t="s">
        <v>162</v>
      </c>
      <c r="AT137" s="216" t="s">
        <v>158</v>
      </c>
      <c r="AU137" s="216" t="s">
        <v>86</v>
      </c>
      <c r="AY137" s="39" t="s">
        <v>156</v>
      </c>
      <c r="BE137" s="217">
        <f>IF(N137="základní",J137,0)</f>
        <v>0</v>
      </c>
      <c r="BF137" s="217">
        <f>IF(N137="snížená",J137,0)</f>
        <v>0</v>
      </c>
      <c r="BG137" s="217">
        <f>IF(N137="zákl. přenesená",J137,0)</f>
        <v>0</v>
      </c>
      <c r="BH137" s="217">
        <f>IF(N137="sníž. přenesená",J137,0)</f>
        <v>0</v>
      </c>
      <c r="BI137" s="217">
        <f>IF(N137="nulová",J137,0)</f>
        <v>0</v>
      </c>
      <c r="BJ137" s="39" t="s">
        <v>21</v>
      </c>
      <c r="BK137" s="217">
        <f>ROUND(I137*H137,2)</f>
        <v>0</v>
      </c>
      <c r="BL137" s="39" t="s">
        <v>162</v>
      </c>
      <c r="BM137" s="216" t="s">
        <v>178</v>
      </c>
    </row>
    <row r="138" spans="2:47" s="58" customFormat="1" ht="19.5">
      <c r="B138" s="59"/>
      <c r="D138" s="218" t="s">
        <v>164</v>
      </c>
      <c r="F138" s="219" t="s">
        <v>176</v>
      </c>
      <c r="L138" s="59"/>
      <c r="M138" s="220"/>
      <c r="T138" s="103"/>
      <c r="AT138" s="39" t="s">
        <v>164</v>
      </c>
      <c r="AU138" s="39" t="s">
        <v>86</v>
      </c>
    </row>
    <row r="139" spans="2:65" s="58" customFormat="1" ht="21.75" customHeight="1">
      <c r="B139" s="59"/>
      <c r="C139" s="205" t="s">
        <v>179</v>
      </c>
      <c r="D139" s="205" t="s">
        <v>158</v>
      </c>
      <c r="E139" s="206" t="s">
        <v>180</v>
      </c>
      <c r="F139" s="207" t="s">
        <v>181</v>
      </c>
      <c r="G139" s="208" t="s">
        <v>161</v>
      </c>
      <c r="H139" s="209">
        <v>13.95</v>
      </c>
      <c r="I139" s="25"/>
      <c r="J139" s="210">
        <f>ROUND(I139*H139,2)</f>
        <v>0</v>
      </c>
      <c r="K139" s="211"/>
      <c r="L139" s="59"/>
      <c r="M139" s="212" t="s">
        <v>1</v>
      </c>
      <c r="N139" s="213" t="s">
        <v>43</v>
      </c>
      <c r="P139" s="214">
        <f>O139*H139</f>
        <v>0</v>
      </c>
      <c r="Q139" s="214">
        <v>0</v>
      </c>
      <c r="R139" s="214">
        <f>Q139*H139</f>
        <v>0</v>
      </c>
      <c r="S139" s="214">
        <v>0</v>
      </c>
      <c r="T139" s="215">
        <f>S139*H139</f>
        <v>0</v>
      </c>
      <c r="AR139" s="216" t="s">
        <v>162</v>
      </c>
      <c r="AT139" s="216" t="s">
        <v>158</v>
      </c>
      <c r="AU139" s="216" t="s">
        <v>86</v>
      </c>
      <c r="AY139" s="39" t="s">
        <v>156</v>
      </c>
      <c r="BE139" s="217">
        <f>IF(N139="základní",J139,0)</f>
        <v>0</v>
      </c>
      <c r="BF139" s="217">
        <f>IF(N139="snížená",J139,0)</f>
        <v>0</v>
      </c>
      <c r="BG139" s="217">
        <f>IF(N139="zákl. přenesená",J139,0)</f>
        <v>0</v>
      </c>
      <c r="BH139" s="217">
        <f>IF(N139="sníž. přenesená",J139,0)</f>
        <v>0</v>
      </c>
      <c r="BI139" s="217">
        <f>IF(N139="nulová",J139,0)</f>
        <v>0</v>
      </c>
      <c r="BJ139" s="39" t="s">
        <v>21</v>
      </c>
      <c r="BK139" s="217">
        <f>ROUND(I139*H139,2)</f>
        <v>0</v>
      </c>
      <c r="BL139" s="39" t="s">
        <v>162</v>
      </c>
      <c r="BM139" s="216" t="s">
        <v>182</v>
      </c>
    </row>
    <row r="140" spans="2:47" s="58" customFormat="1" ht="19.5">
      <c r="B140" s="59"/>
      <c r="D140" s="218" t="s">
        <v>164</v>
      </c>
      <c r="F140" s="219" t="s">
        <v>183</v>
      </c>
      <c r="L140" s="59"/>
      <c r="M140" s="220"/>
      <c r="T140" s="103"/>
      <c r="AT140" s="39" t="s">
        <v>164</v>
      </c>
      <c r="AU140" s="39" t="s">
        <v>86</v>
      </c>
    </row>
    <row r="141" spans="2:51" s="221" customFormat="1" ht="11.25">
      <c r="B141" s="222"/>
      <c r="D141" s="218" t="s">
        <v>184</v>
      </c>
      <c r="E141" s="223" t="s">
        <v>105</v>
      </c>
      <c r="F141" s="224" t="s">
        <v>185</v>
      </c>
      <c r="H141" s="225">
        <v>13.95</v>
      </c>
      <c r="L141" s="222"/>
      <c r="M141" s="226"/>
      <c r="T141" s="227"/>
      <c r="AT141" s="223" t="s">
        <v>184</v>
      </c>
      <c r="AU141" s="223" t="s">
        <v>86</v>
      </c>
      <c r="AV141" s="221" t="s">
        <v>86</v>
      </c>
      <c r="AW141" s="221" t="s">
        <v>35</v>
      </c>
      <c r="AX141" s="221" t="s">
        <v>21</v>
      </c>
      <c r="AY141" s="223" t="s">
        <v>156</v>
      </c>
    </row>
    <row r="142" spans="2:65" s="58" customFormat="1" ht="21.75" customHeight="1">
      <c r="B142" s="59"/>
      <c r="C142" s="205" t="s">
        <v>186</v>
      </c>
      <c r="D142" s="205" t="s">
        <v>158</v>
      </c>
      <c r="E142" s="206" t="s">
        <v>187</v>
      </c>
      <c r="F142" s="207" t="s">
        <v>188</v>
      </c>
      <c r="G142" s="208" t="s">
        <v>189</v>
      </c>
      <c r="H142" s="209">
        <v>1.75</v>
      </c>
      <c r="I142" s="25"/>
      <c r="J142" s="210">
        <f>ROUND(I142*H142,2)</f>
        <v>0</v>
      </c>
      <c r="K142" s="211"/>
      <c r="L142" s="59"/>
      <c r="M142" s="212" t="s">
        <v>1</v>
      </c>
      <c r="N142" s="213" t="s">
        <v>43</v>
      </c>
      <c r="P142" s="214">
        <f>O142*H142</f>
        <v>0</v>
      </c>
      <c r="Q142" s="214">
        <v>0</v>
      </c>
      <c r="R142" s="214">
        <f>Q142*H142</f>
        <v>0</v>
      </c>
      <c r="S142" s="214">
        <v>0</v>
      </c>
      <c r="T142" s="215">
        <f>S142*H142</f>
        <v>0</v>
      </c>
      <c r="AR142" s="216" t="s">
        <v>162</v>
      </c>
      <c r="AT142" s="216" t="s">
        <v>158</v>
      </c>
      <c r="AU142" s="216" t="s">
        <v>86</v>
      </c>
      <c r="AY142" s="39" t="s">
        <v>156</v>
      </c>
      <c r="BE142" s="217">
        <f>IF(N142="základní",J142,0)</f>
        <v>0</v>
      </c>
      <c r="BF142" s="217">
        <f>IF(N142="snížená",J142,0)</f>
        <v>0</v>
      </c>
      <c r="BG142" s="217">
        <f>IF(N142="zákl. přenesená",J142,0)</f>
        <v>0</v>
      </c>
      <c r="BH142" s="217">
        <f>IF(N142="sníž. přenesená",J142,0)</f>
        <v>0</v>
      </c>
      <c r="BI142" s="217">
        <f>IF(N142="nulová",J142,0)</f>
        <v>0</v>
      </c>
      <c r="BJ142" s="39" t="s">
        <v>21</v>
      </c>
      <c r="BK142" s="217">
        <f>ROUND(I142*H142,2)</f>
        <v>0</v>
      </c>
      <c r="BL142" s="39" t="s">
        <v>162</v>
      </c>
      <c r="BM142" s="216" t="s">
        <v>190</v>
      </c>
    </row>
    <row r="143" spans="2:47" s="58" customFormat="1" ht="39">
      <c r="B143" s="59"/>
      <c r="D143" s="218" t="s">
        <v>164</v>
      </c>
      <c r="F143" s="219" t="s">
        <v>191</v>
      </c>
      <c r="L143" s="59"/>
      <c r="M143" s="220"/>
      <c r="T143" s="103"/>
      <c r="AT143" s="39" t="s">
        <v>164</v>
      </c>
      <c r="AU143" s="39" t="s">
        <v>86</v>
      </c>
    </row>
    <row r="144" spans="2:51" s="221" customFormat="1" ht="11.25">
      <c r="B144" s="222"/>
      <c r="D144" s="218" t="s">
        <v>184</v>
      </c>
      <c r="E144" s="223" t="s">
        <v>112</v>
      </c>
      <c r="F144" s="224" t="s">
        <v>192</v>
      </c>
      <c r="H144" s="225">
        <v>1.75</v>
      </c>
      <c r="L144" s="222"/>
      <c r="M144" s="226"/>
      <c r="T144" s="227"/>
      <c r="AT144" s="223" t="s">
        <v>184</v>
      </c>
      <c r="AU144" s="223" t="s">
        <v>86</v>
      </c>
      <c r="AV144" s="221" t="s">
        <v>86</v>
      </c>
      <c r="AW144" s="221" t="s">
        <v>35</v>
      </c>
      <c r="AX144" s="221" t="s">
        <v>21</v>
      </c>
      <c r="AY144" s="223" t="s">
        <v>156</v>
      </c>
    </row>
    <row r="145" spans="2:65" s="58" customFormat="1" ht="21.75" customHeight="1">
      <c r="B145" s="59"/>
      <c r="C145" s="205" t="s">
        <v>193</v>
      </c>
      <c r="D145" s="205" t="s">
        <v>158</v>
      </c>
      <c r="E145" s="206" t="s">
        <v>194</v>
      </c>
      <c r="F145" s="207" t="s">
        <v>195</v>
      </c>
      <c r="G145" s="208" t="s">
        <v>189</v>
      </c>
      <c r="H145" s="209">
        <v>59.942</v>
      </c>
      <c r="I145" s="25"/>
      <c r="J145" s="210">
        <f>ROUND(I145*H145,2)</f>
        <v>0</v>
      </c>
      <c r="K145" s="211"/>
      <c r="L145" s="59"/>
      <c r="M145" s="212" t="s">
        <v>1</v>
      </c>
      <c r="N145" s="213" t="s">
        <v>43</v>
      </c>
      <c r="P145" s="214">
        <f>O145*H145</f>
        <v>0</v>
      </c>
      <c r="Q145" s="214">
        <v>0</v>
      </c>
      <c r="R145" s="214">
        <f>Q145*H145</f>
        <v>0</v>
      </c>
      <c r="S145" s="214">
        <v>0</v>
      </c>
      <c r="T145" s="215">
        <f>S145*H145</f>
        <v>0</v>
      </c>
      <c r="AR145" s="216" t="s">
        <v>162</v>
      </c>
      <c r="AT145" s="216" t="s">
        <v>158</v>
      </c>
      <c r="AU145" s="216" t="s">
        <v>86</v>
      </c>
      <c r="AY145" s="39" t="s">
        <v>156</v>
      </c>
      <c r="BE145" s="217">
        <f>IF(N145="základní",J145,0)</f>
        <v>0</v>
      </c>
      <c r="BF145" s="217">
        <f>IF(N145="snížená",J145,0)</f>
        <v>0</v>
      </c>
      <c r="BG145" s="217">
        <f>IF(N145="zákl. přenesená",J145,0)</f>
        <v>0</v>
      </c>
      <c r="BH145" s="217">
        <f>IF(N145="sníž. přenesená",J145,0)</f>
        <v>0</v>
      </c>
      <c r="BI145" s="217">
        <f>IF(N145="nulová",J145,0)</f>
        <v>0</v>
      </c>
      <c r="BJ145" s="39" t="s">
        <v>21</v>
      </c>
      <c r="BK145" s="217">
        <f>ROUND(I145*H145,2)</f>
        <v>0</v>
      </c>
      <c r="BL145" s="39" t="s">
        <v>162</v>
      </c>
      <c r="BM145" s="216" t="s">
        <v>196</v>
      </c>
    </row>
    <row r="146" spans="2:47" s="58" customFormat="1" ht="12.75">
      <c r="B146" s="59"/>
      <c r="D146" s="218" t="s">
        <v>164</v>
      </c>
      <c r="F146" s="219" t="s">
        <v>195</v>
      </c>
      <c r="L146" s="59"/>
      <c r="M146" s="220"/>
      <c r="T146" s="103"/>
      <c r="AT146" s="39" t="s">
        <v>164</v>
      </c>
      <c r="AU146" s="39" t="s">
        <v>86</v>
      </c>
    </row>
    <row r="147" spans="2:51" s="221" customFormat="1" ht="33.75">
      <c r="B147" s="222"/>
      <c r="D147" s="218" t="s">
        <v>184</v>
      </c>
      <c r="E147" s="223" t="s">
        <v>90</v>
      </c>
      <c r="F147" s="224" t="s">
        <v>197</v>
      </c>
      <c r="H147" s="225">
        <v>59.942</v>
      </c>
      <c r="L147" s="222"/>
      <c r="M147" s="226"/>
      <c r="T147" s="227"/>
      <c r="AT147" s="223" t="s">
        <v>184</v>
      </c>
      <c r="AU147" s="223" t="s">
        <v>86</v>
      </c>
      <c r="AV147" s="221" t="s">
        <v>86</v>
      </c>
      <c r="AW147" s="221" t="s">
        <v>35</v>
      </c>
      <c r="AX147" s="221" t="s">
        <v>78</v>
      </c>
      <c r="AY147" s="223" t="s">
        <v>156</v>
      </c>
    </row>
    <row r="148" spans="2:51" s="228" customFormat="1" ht="11.25">
      <c r="B148" s="229"/>
      <c r="D148" s="218" t="s">
        <v>184</v>
      </c>
      <c r="E148" s="230" t="s">
        <v>1</v>
      </c>
      <c r="F148" s="231" t="s">
        <v>198</v>
      </c>
      <c r="H148" s="232">
        <v>59.942</v>
      </c>
      <c r="L148" s="229"/>
      <c r="M148" s="233"/>
      <c r="T148" s="234"/>
      <c r="AT148" s="230" t="s">
        <v>184</v>
      </c>
      <c r="AU148" s="230" t="s">
        <v>86</v>
      </c>
      <c r="AV148" s="228" t="s">
        <v>162</v>
      </c>
      <c r="AW148" s="228" t="s">
        <v>35</v>
      </c>
      <c r="AX148" s="228" t="s">
        <v>21</v>
      </c>
      <c r="AY148" s="230" t="s">
        <v>156</v>
      </c>
    </row>
    <row r="149" spans="2:65" s="58" customFormat="1" ht="21.75" customHeight="1">
      <c r="B149" s="59"/>
      <c r="C149" s="205" t="s">
        <v>199</v>
      </c>
      <c r="D149" s="205" t="s">
        <v>158</v>
      </c>
      <c r="E149" s="206" t="s">
        <v>200</v>
      </c>
      <c r="F149" s="207" t="s">
        <v>201</v>
      </c>
      <c r="G149" s="208" t="s">
        <v>189</v>
      </c>
      <c r="H149" s="209">
        <v>59.942</v>
      </c>
      <c r="I149" s="25"/>
      <c r="J149" s="210">
        <f>ROUND(I149*H149,2)</f>
        <v>0</v>
      </c>
      <c r="K149" s="211"/>
      <c r="L149" s="59"/>
      <c r="M149" s="212" t="s">
        <v>1</v>
      </c>
      <c r="N149" s="213" t="s">
        <v>43</v>
      </c>
      <c r="P149" s="214">
        <f>O149*H149</f>
        <v>0</v>
      </c>
      <c r="Q149" s="214">
        <v>0</v>
      </c>
      <c r="R149" s="214">
        <f>Q149*H149</f>
        <v>0</v>
      </c>
      <c r="S149" s="214">
        <v>0</v>
      </c>
      <c r="T149" s="215">
        <f>S149*H149</f>
        <v>0</v>
      </c>
      <c r="AR149" s="216" t="s">
        <v>162</v>
      </c>
      <c r="AT149" s="216" t="s">
        <v>158</v>
      </c>
      <c r="AU149" s="216" t="s">
        <v>86</v>
      </c>
      <c r="AY149" s="39" t="s">
        <v>156</v>
      </c>
      <c r="BE149" s="217">
        <f>IF(N149="základní",J149,0)</f>
        <v>0</v>
      </c>
      <c r="BF149" s="217">
        <f>IF(N149="snížená",J149,0)</f>
        <v>0</v>
      </c>
      <c r="BG149" s="217">
        <f>IF(N149="zákl. přenesená",J149,0)</f>
        <v>0</v>
      </c>
      <c r="BH149" s="217">
        <f>IF(N149="sníž. přenesená",J149,0)</f>
        <v>0</v>
      </c>
      <c r="BI149" s="217">
        <f>IF(N149="nulová",J149,0)</f>
        <v>0</v>
      </c>
      <c r="BJ149" s="39" t="s">
        <v>21</v>
      </c>
      <c r="BK149" s="217">
        <f>ROUND(I149*H149,2)</f>
        <v>0</v>
      </c>
      <c r="BL149" s="39" t="s">
        <v>162</v>
      </c>
      <c r="BM149" s="216" t="s">
        <v>202</v>
      </c>
    </row>
    <row r="150" spans="2:47" s="58" customFormat="1" ht="29.25">
      <c r="B150" s="59"/>
      <c r="D150" s="218" t="s">
        <v>164</v>
      </c>
      <c r="F150" s="219" t="s">
        <v>203</v>
      </c>
      <c r="L150" s="59"/>
      <c r="M150" s="220"/>
      <c r="T150" s="103"/>
      <c r="AT150" s="39" t="s">
        <v>164</v>
      </c>
      <c r="AU150" s="39" t="s">
        <v>86</v>
      </c>
    </row>
    <row r="151" spans="2:51" s="221" customFormat="1" ht="11.25">
      <c r="B151" s="222"/>
      <c r="D151" s="218" t="s">
        <v>184</v>
      </c>
      <c r="E151" s="223" t="s">
        <v>1</v>
      </c>
      <c r="F151" s="224" t="s">
        <v>90</v>
      </c>
      <c r="H151" s="225">
        <v>59.942</v>
      </c>
      <c r="L151" s="222"/>
      <c r="M151" s="226"/>
      <c r="T151" s="227"/>
      <c r="AT151" s="223" t="s">
        <v>184</v>
      </c>
      <c r="AU151" s="223" t="s">
        <v>86</v>
      </c>
      <c r="AV151" s="221" t="s">
        <v>86</v>
      </c>
      <c r="AW151" s="221" t="s">
        <v>35</v>
      </c>
      <c r="AX151" s="221" t="s">
        <v>21</v>
      </c>
      <c r="AY151" s="223" t="s">
        <v>156</v>
      </c>
    </row>
    <row r="152" spans="2:65" s="58" customFormat="1" ht="16.5" customHeight="1">
      <c r="B152" s="59"/>
      <c r="C152" s="205" t="s">
        <v>204</v>
      </c>
      <c r="D152" s="205" t="s">
        <v>158</v>
      </c>
      <c r="E152" s="206" t="s">
        <v>205</v>
      </c>
      <c r="F152" s="207" t="s">
        <v>206</v>
      </c>
      <c r="G152" s="208" t="s">
        <v>189</v>
      </c>
      <c r="H152" s="209">
        <v>10</v>
      </c>
      <c r="I152" s="25"/>
      <c r="J152" s="210">
        <f>ROUND(I152*H152,2)</f>
        <v>0</v>
      </c>
      <c r="K152" s="211"/>
      <c r="L152" s="59"/>
      <c r="M152" s="212" t="s">
        <v>1</v>
      </c>
      <c r="N152" s="213" t="s">
        <v>43</v>
      </c>
      <c r="P152" s="214">
        <f>O152*H152</f>
        <v>0</v>
      </c>
      <c r="Q152" s="214">
        <v>0</v>
      </c>
      <c r="R152" s="214">
        <f>Q152*H152</f>
        <v>0</v>
      </c>
      <c r="S152" s="214">
        <v>0</v>
      </c>
      <c r="T152" s="215">
        <f>S152*H152</f>
        <v>0</v>
      </c>
      <c r="AR152" s="216" t="s">
        <v>162</v>
      </c>
      <c r="AT152" s="216" t="s">
        <v>158</v>
      </c>
      <c r="AU152" s="216" t="s">
        <v>86</v>
      </c>
      <c r="AY152" s="39" t="s">
        <v>156</v>
      </c>
      <c r="BE152" s="217">
        <f>IF(N152="základní",J152,0)</f>
        <v>0</v>
      </c>
      <c r="BF152" s="217">
        <f>IF(N152="snížená",J152,0)</f>
        <v>0</v>
      </c>
      <c r="BG152" s="217">
        <f>IF(N152="zákl. přenesená",J152,0)</f>
        <v>0</v>
      </c>
      <c r="BH152" s="217">
        <f>IF(N152="sníž. přenesená",J152,0)</f>
        <v>0</v>
      </c>
      <c r="BI152" s="217">
        <f>IF(N152="nulová",J152,0)</f>
        <v>0</v>
      </c>
      <c r="BJ152" s="39" t="s">
        <v>21</v>
      </c>
      <c r="BK152" s="217">
        <f>ROUND(I152*H152,2)</f>
        <v>0</v>
      </c>
      <c r="BL152" s="39" t="s">
        <v>162</v>
      </c>
      <c r="BM152" s="216" t="s">
        <v>207</v>
      </c>
    </row>
    <row r="153" spans="2:47" s="58" customFormat="1" ht="29.25">
      <c r="B153" s="59"/>
      <c r="D153" s="218" t="s">
        <v>164</v>
      </c>
      <c r="F153" s="219" t="s">
        <v>208</v>
      </c>
      <c r="L153" s="59"/>
      <c r="M153" s="220"/>
      <c r="T153" s="103"/>
      <c r="AT153" s="39" t="s">
        <v>164</v>
      </c>
      <c r="AU153" s="39" t="s">
        <v>86</v>
      </c>
    </row>
    <row r="154" spans="2:47" s="58" customFormat="1" ht="19.5">
      <c r="B154" s="59"/>
      <c r="D154" s="218" t="s">
        <v>209</v>
      </c>
      <c r="F154" s="235" t="s">
        <v>210</v>
      </c>
      <c r="L154" s="59"/>
      <c r="M154" s="220"/>
      <c r="T154" s="103"/>
      <c r="AT154" s="39" t="s">
        <v>209</v>
      </c>
      <c r="AU154" s="39" t="s">
        <v>86</v>
      </c>
    </row>
    <row r="155" spans="2:51" s="221" customFormat="1" ht="11.25">
      <c r="B155" s="222"/>
      <c r="D155" s="218" t="s">
        <v>184</v>
      </c>
      <c r="E155" s="223" t="s">
        <v>109</v>
      </c>
      <c r="F155" s="224" t="s">
        <v>211</v>
      </c>
      <c r="H155" s="225">
        <v>10</v>
      </c>
      <c r="L155" s="222"/>
      <c r="M155" s="226"/>
      <c r="T155" s="227"/>
      <c r="AT155" s="223" t="s">
        <v>184</v>
      </c>
      <c r="AU155" s="223" t="s">
        <v>86</v>
      </c>
      <c r="AV155" s="221" t="s">
        <v>86</v>
      </c>
      <c r="AW155" s="221" t="s">
        <v>35</v>
      </c>
      <c r="AX155" s="221" t="s">
        <v>21</v>
      </c>
      <c r="AY155" s="223" t="s">
        <v>156</v>
      </c>
    </row>
    <row r="156" spans="2:65" s="58" customFormat="1" ht="21.75" customHeight="1">
      <c r="B156" s="59"/>
      <c r="C156" s="205" t="s">
        <v>25</v>
      </c>
      <c r="D156" s="205" t="s">
        <v>158</v>
      </c>
      <c r="E156" s="206" t="s">
        <v>212</v>
      </c>
      <c r="F156" s="207" t="s">
        <v>213</v>
      </c>
      <c r="G156" s="208" t="s">
        <v>189</v>
      </c>
      <c r="H156" s="209">
        <v>10</v>
      </c>
      <c r="I156" s="25"/>
      <c r="J156" s="210">
        <f>ROUND(I156*H156,2)</f>
        <v>0</v>
      </c>
      <c r="K156" s="211"/>
      <c r="L156" s="59"/>
      <c r="M156" s="212" t="s">
        <v>1</v>
      </c>
      <c r="N156" s="213" t="s">
        <v>43</v>
      </c>
      <c r="P156" s="214">
        <f>O156*H156</f>
        <v>0</v>
      </c>
      <c r="Q156" s="214">
        <v>0</v>
      </c>
      <c r="R156" s="214">
        <f>Q156*H156</f>
        <v>0</v>
      </c>
      <c r="S156" s="214">
        <v>0</v>
      </c>
      <c r="T156" s="215">
        <f>S156*H156</f>
        <v>0</v>
      </c>
      <c r="AR156" s="216" t="s">
        <v>162</v>
      </c>
      <c r="AT156" s="216" t="s">
        <v>158</v>
      </c>
      <c r="AU156" s="216" t="s">
        <v>86</v>
      </c>
      <c r="AY156" s="39" t="s">
        <v>156</v>
      </c>
      <c r="BE156" s="217">
        <f>IF(N156="základní",J156,0)</f>
        <v>0</v>
      </c>
      <c r="BF156" s="217">
        <f>IF(N156="snížená",J156,0)</f>
        <v>0</v>
      </c>
      <c r="BG156" s="217">
        <f>IF(N156="zákl. přenesená",J156,0)</f>
        <v>0</v>
      </c>
      <c r="BH156" s="217">
        <f>IF(N156="sníž. přenesená",J156,0)</f>
        <v>0</v>
      </c>
      <c r="BI156" s="217">
        <f>IF(N156="nulová",J156,0)</f>
        <v>0</v>
      </c>
      <c r="BJ156" s="39" t="s">
        <v>21</v>
      </c>
      <c r="BK156" s="217">
        <f>ROUND(I156*H156,2)</f>
        <v>0</v>
      </c>
      <c r="BL156" s="39" t="s">
        <v>162</v>
      </c>
      <c r="BM156" s="216" t="s">
        <v>214</v>
      </c>
    </row>
    <row r="157" spans="2:47" s="58" customFormat="1" ht="29.25">
      <c r="B157" s="59"/>
      <c r="D157" s="218" t="s">
        <v>164</v>
      </c>
      <c r="F157" s="219" t="s">
        <v>215</v>
      </c>
      <c r="L157" s="59"/>
      <c r="M157" s="220"/>
      <c r="T157" s="103"/>
      <c r="AT157" s="39" t="s">
        <v>164</v>
      </c>
      <c r="AU157" s="39" t="s">
        <v>86</v>
      </c>
    </row>
    <row r="158" spans="2:65" s="58" customFormat="1" ht="21.75" customHeight="1">
      <c r="B158" s="59"/>
      <c r="C158" s="205" t="s">
        <v>216</v>
      </c>
      <c r="D158" s="205" t="s">
        <v>158</v>
      </c>
      <c r="E158" s="206" t="s">
        <v>217</v>
      </c>
      <c r="F158" s="207" t="s">
        <v>218</v>
      </c>
      <c r="G158" s="208" t="s">
        <v>189</v>
      </c>
      <c r="H158" s="209">
        <v>74.482</v>
      </c>
      <c r="I158" s="25"/>
      <c r="J158" s="210">
        <f>ROUND(I158*H158,2)</f>
        <v>0</v>
      </c>
      <c r="K158" s="211"/>
      <c r="L158" s="59"/>
      <c r="M158" s="212" t="s">
        <v>1</v>
      </c>
      <c r="N158" s="213" t="s">
        <v>43</v>
      </c>
      <c r="P158" s="214">
        <f>O158*H158</f>
        <v>0</v>
      </c>
      <c r="Q158" s="214">
        <v>0</v>
      </c>
      <c r="R158" s="214">
        <f>Q158*H158</f>
        <v>0</v>
      </c>
      <c r="S158" s="214">
        <v>0</v>
      </c>
      <c r="T158" s="215">
        <f>S158*H158</f>
        <v>0</v>
      </c>
      <c r="AR158" s="216" t="s">
        <v>162</v>
      </c>
      <c r="AT158" s="216" t="s">
        <v>158</v>
      </c>
      <c r="AU158" s="216" t="s">
        <v>86</v>
      </c>
      <c r="AY158" s="39" t="s">
        <v>156</v>
      </c>
      <c r="BE158" s="217">
        <f>IF(N158="základní",J158,0)</f>
        <v>0</v>
      </c>
      <c r="BF158" s="217">
        <f>IF(N158="snížená",J158,0)</f>
        <v>0</v>
      </c>
      <c r="BG158" s="217">
        <f>IF(N158="zákl. přenesená",J158,0)</f>
        <v>0</v>
      </c>
      <c r="BH158" s="217">
        <f>IF(N158="sníž. přenesená",J158,0)</f>
        <v>0</v>
      </c>
      <c r="BI158" s="217">
        <f>IF(N158="nulová",J158,0)</f>
        <v>0</v>
      </c>
      <c r="BJ158" s="39" t="s">
        <v>21</v>
      </c>
      <c r="BK158" s="217">
        <f>ROUND(I158*H158,2)</f>
        <v>0</v>
      </c>
      <c r="BL158" s="39" t="s">
        <v>162</v>
      </c>
      <c r="BM158" s="216" t="s">
        <v>219</v>
      </c>
    </row>
    <row r="159" spans="2:47" s="58" customFormat="1" ht="12.75">
      <c r="B159" s="59"/>
      <c r="D159" s="218" t="s">
        <v>164</v>
      </c>
      <c r="F159" s="219" t="s">
        <v>218</v>
      </c>
      <c r="L159" s="59"/>
      <c r="M159" s="220"/>
      <c r="T159" s="103"/>
      <c r="AT159" s="39" t="s">
        <v>164</v>
      </c>
      <c r="AU159" s="39" t="s">
        <v>86</v>
      </c>
    </row>
    <row r="160" spans="2:51" s="221" customFormat="1" ht="11.25">
      <c r="B160" s="222"/>
      <c r="D160" s="218" t="s">
        <v>184</v>
      </c>
      <c r="E160" s="223" t="s">
        <v>96</v>
      </c>
      <c r="F160" s="224" t="s">
        <v>220</v>
      </c>
      <c r="H160" s="225">
        <v>74.482</v>
      </c>
      <c r="L160" s="222"/>
      <c r="M160" s="226"/>
      <c r="T160" s="227"/>
      <c r="AT160" s="223" t="s">
        <v>184</v>
      </c>
      <c r="AU160" s="223" t="s">
        <v>86</v>
      </c>
      <c r="AV160" s="221" t="s">
        <v>86</v>
      </c>
      <c r="AW160" s="221" t="s">
        <v>35</v>
      </c>
      <c r="AX160" s="221" t="s">
        <v>78</v>
      </c>
      <c r="AY160" s="223" t="s">
        <v>156</v>
      </c>
    </row>
    <row r="161" spans="2:51" s="228" customFormat="1" ht="11.25">
      <c r="B161" s="229"/>
      <c r="D161" s="218" t="s">
        <v>184</v>
      </c>
      <c r="E161" s="230" t="s">
        <v>1</v>
      </c>
      <c r="F161" s="231" t="s">
        <v>198</v>
      </c>
      <c r="H161" s="232">
        <v>74.482</v>
      </c>
      <c r="L161" s="229"/>
      <c r="M161" s="233"/>
      <c r="T161" s="234"/>
      <c r="AT161" s="230" t="s">
        <v>184</v>
      </c>
      <c r="AU161" s="230" t="s">
        <v>86</v>
      </c>
      <c r="AV161" s="228" t="s">
        <v>162</v>
      </c>
      <c r="AW161" s="228" t="s">
        <v>35</v>
      </c>
      <c r="AX161" s="228" t="s">
        <v>21</v>
      </c>
      <c r="AY161" s="230" t="s">
        <v>156</v>
      </c>
    </row>
    <row r="162" spans="2:65" s="58" customFormat="1" ht="21.75" customHeight="1">
      <c r="B162" s="59"/>
      <c r="C162" s="205" t="s">
        <v>221</v>
      </c>
      <c r="D162" s="205" t="s">
        <v>158</v>
      </c>
      <c r="E162" s="206" t="s">
        <v>222</v>
      </c>
      <c r="F162" s="207" t="s">
        <v>223</v>
      </c>
      <c r="G162" s="208" t="s">
        <v>189</v>
      </c>
      <c r="H162" s="209">
        <v>74.482</v>
      </c>
      <c r="I162" s="25"/>
      <c r="J162" s="210">
        <f>ROUND(I162*H162,2)</f>
        <v>0</v>
      </c>
      <c r="K162" s="211"/>
      <c r="L162" s="59"/>
      <c r="M162" s="212" t="s">
        <v>1</v>
      </c>
      <c r="N162" s="213" t="s">
        <v>43</v>
      </c>
      <c r="P162" s="214">
        <f>O162*H162</f>
        <v>0</v>
      </c>
      <c r="Q162" s="214">
        <v>0</v>
      </c>
      <c r="R162" s="214">
        <f>Q162*H162</f>
        <v>0</v>
      </c>
      <c r="S162" s="214">
        <v>0</v>
      </c>
      <c r="T162" s="215">
        <f>S162*H162</f>
        <v>0</v>
      </c>
      <c r="AR162" s="216" t="s">
        <v>162</v>
      </c>
      <c r="AT162" s="216" t="s">
        <v>158</v>
      </c>
      <c r="AU162" s="216" t="s">
        <v>86</v>
      </c>
      <c r="AY162" s="39" t="s">
        <v>156</v>
      </c>
      <c r="BE162" s="217">
        <f>IF(N162="základní",J162,0)</f>
        <v>0</v>
      </c>
      <c r="BF162" s="217">
        <f>IF(N162="snížená",J162,0)</f>
        <v>0</v>
      </c>
      <c r="BG162" s="217">
        <f>IF(N162="zákl. přenesená",J162,0)</f>
        <v>0</v>
      </c>
      <c r="BH162" s="217">
        <f>IF(N162="sníž. přenesená",J162,0)</f>
        <v>0</v>
      </c>
      <c r="BI162" s="217">
        <f>IF(N162="nulová",J162,0)</f>
        <v>0</v>
      </c>
      <c r="BJ162" s="39" t="s">
        <v>21</v>
      </c>
      <c r="BK162" s="217">
        <f>ROUND(I162*H162,2)</f>
        <v>0</v>
      </c>
      <c r="BL162" s="39" t="s">
        <v>162</v>
      </c>
      <c r="BM162" s="216" t="s">
        <v>224</v>
      </c>
    </row>
    <row r="163" spans="2:47" s="58" customFormat="1" ht="19.5">
      <c r="B163" s="59"/>
      <c r="D163" s="218" t="s">
        <v>164</v>
      </c>
      <c r="F163" s="219" t="s">
        <v>223</v>
      </c>
      <c r="L163" s="59"/>
      <c r="M163" s="220"/>
      <c r="T163" s="103"/>
      <c r="AT163" s="39" t="s">
        <v>164</v>
      </c>
      <c r="AU163" s="39" t="s">
        <v>86</v>
      </c>
    </row>
    <row r="164" spans="2:51" s="221" customFormat="1" ht="11.25">
      <c r="B164" s="222"/>
      <c r="D164" s="218" t="s">
        <v>184</v>
      </c>
      <c r="E164" s="223" t="s">
        <v>1</v>
      </c>
      <c r="F164" s="224" t="s">
        <v>96</v>
      </c>
      <c r="H164" s="225">
        <v>74.482</v>
      </c>
      <c r="L164" s="222"/>
      <c r="M164" s="226"/>
      <c r="T164" s="227"/>
      <c r="AT164" s="223" t="s">
        <v>184</v>
      </c>
      <c r="AU164" s="223" t="s">
        <v>86</v>
      </c>
      <c r="AV164" s="221" t="s">
        <v>86</v>
      </c>
      <c r="AW164" s="221" t="s">
        <v>35</v>
      </c>
      <c r="AX164" s="221" t="s">
        <v>78</v>
      </c>
      <c r="AY164" s="223" t="s">
        <v>156</v>
      </c>
    </row>
    <row r="165" spans="2:51" s="228" customFormat="1" ht="11.25">
      <c r="B165" s="229"/>
      <c r="D165" s="218" t="s">
        <v>184</v>
      </c>
      <c r="E165" s="230" t="s">
        <v>1</v>
      </c>
      <c r="F165" s="231" t="s">
        <v>198</v>
      </c>
      <c r="H165" s="232">
        <v>74.482</v>
      </c>
      <c r="L165" s="229"/>
      <c r="M165" s="233"/>
      <c r="T165" s="234"/>
      <c r="AT165" s="230" t="s">
        <v>184</v>
      </c>
      <c r="AU165" s="230" t="s">
        <v>86</v>
      </c>
      <c r="AV165" s="228" t="s">
        <v>162</v>
      </c>
      <c r="AW165" s="228" t="s">
        <v>35</v>
      </c>
      <c r="AX165" s="228" t="s">
        <v>21</v>
      </c>
      <c r="AY165" s="230" t="s">
        <v>156</v>
      </c>
    </row>
    <row r="166" spans="2:65" s="58" customFormat="1" ht="21.75" customHeight="1">
      <c r="B166" s="59"/>
      <c r="C166" s="205" t="s">
        <v>225</v>
      </c>
      <c r="D166" s="205" t="s">
        <v>158</v>
      </c>
      <c r="E166" s="206" t="s">
        <v>226</v>
      </c>
      <c r="F166" s="207" t="s">
        <v>227</v>
      </c>
      <c r="G166" s="208" t="s">
        <v>189</v>
      </c>
      <c r="H166" s="209">
        <v>1117.23</v>
      </c>
      <c r="I166" s="25"/>
      <c r="J166" s="210">
        <f>ROUND(I166*H166,2)</f>
        <v>0</v>
      </c>
      <c r="K166" s="211"/>
      <c r="L166" s="59"/>
      <c r="M166" s="212" t="s">
        <v>1</v>
      </c>
      <c r="N166" s="213" t="s">
        <v>43</v>
      </c>
      <c r="P166" s="214">
        <f>O166*H166</f>
        <v>0</v>
      </c>
      <c r="Q166" s="214">
        <v>0</v>
      </c>
      <c r="R166" s="214">
        <f>Q166*H166</f>
        <v>0</v>
      </c>
      <c r="S166" s="214">
        <v>0</v>
      </c>
      <c r="T166" s="215">
        <f>S166*H166</f>
        <v>0</v>
      </c>
      <c r="AR166" s="216" t="s">
        <v>162</v>
      </c>
      <c r="AT166" s="216" t="s">
        <v>158</v>
      </c>
      <c r="AU166" s="216" t="s">
        <v>86</v>
      </c>
      <c r="AY166" s="39" t="s">
        <v>156</v>
      </c>
      <c r="BE166" s="217">
        <f>IF(N166="základní",J166,0)</f>
        <v>0</v>
      </c>
      <c r="BF166" s="217">
        <f>IF(N166="snížená",J166,0)</f>
        <v>0</v>
      </c>
      <c r="BG166" s="217">
        <f>IF(N166="zákl. přenesená",J166,0)</f>
        <v>0</v>
      </c>
      <c r="BH166" s="217">
        <f>IF(N166="sníž. přenesená",J166,0)</f>
        <v>0</v>
      </c>
      <c r="BI166" s="217">
        <f>IF(N166="nulová",J166,0)</f>
        <v>0</v>
      </c>
      <c r="BJ166" s="39" t="s">
        <v>21</v>
      </c>
      <c r="BK166" s="217">
        <f>ROUND(I166*H166,2)</f>
        <v>0</v>
      </c>
      <c r="BL166" s="39" t="s">
        <v>162</v>
      </c>
      <c r="BM166" s="216" t="s">
        <v>228</v>
      </c>
    </row>
    <row r="167" spans="2:47" s="58" customFormat="1" ht="19.5">
      <c r="B167" s="59"/>
      <c r="D167" s="218" t="s">
        <v>164</v>
      </c>
      <c r="F167" s="219" t="s">
        <v>227</v>
      </c>
      <c r="L167" s="59"/>
      <c r="M167" s="220"/>
      <c r="T167" s="103"/>
      <c r="AT167" s="39" t="s">
        <v>164</v>
      </c>
      <c r="AU167" s="39" t="s">
        <v>86</v>
      </c>
    </row>
    <row r="168" spans="2:51" s="221" customFormat="1" ht="11.25">
      <c r="B168" s="222"/>
      <c r="D168" s="218" t="s">
        <v>184</v>
      </c>
      <c r="E168" s="223" t="s">
        <v>1</v>
      </c>
      <c r="F168" s="224" t="s">
        <v>229</v>
      </c>
      <c r="H168" s="225">
        <v>1117.23</v>
      </c>
      <c r="L168" s="222"/>
      <c r="M168" s="226"/>
      <c r="T168" s="227"/>
      <c r="AT168" s="223" t="s">
        <v>184</v>
      </c>
      <c r="AU168" s="223" t="s">
        <v>86</v>
      </c>
      <c r="AV168" s="221" t="s">
        <v>86</v>
      </c>
      <c r="AW168" s="221" t="s">
        <v>35</v>
      </c>
      <c r="AX168" s="221" t="s">
        <v>78</v>
      </c>
      <c r="AY168" s="223" t="s">
        <v>156</v>
      </c>
    </row>
    <row r="169" spans="2:51" s="228" customFormat="1" ht="11.25">
      <c r="B169" s="229"/>
      <c r="D169" s="218" t="s">
        <v>184</v>
      </c>
      <c r="E169" s="230" t="s">
        <v>1</v>
      </c>
      <c r="F169" s="231" t="s">
        <v>198</v>
      </c>
      <c r="H169" s="232">
        <v>1117.23</v>
      </c>
      <c r="L169" s="229"/>
      <c r="M169" s="233"/>
      <c r="T169" s="234"/>
      <c r="AT169" s="230" t="s">
        <v>184</v>
      </c>
      <c r="AU169" s="230" t="s">
        <v>86</v>
      </c>
      <c r="AV169" s="228" t="s">
        <v>162</v>
      </c>
      <c r="AW169" s="228" t="s">
        <v>35</v>
      </c>
      <c r="AX169" s="228" t="s">
        <v>21</v>
      </c>
      <c r="AY169" s="230" t="s">
        <v>156</v>
      </c>
    </row>
    <row r="170" spans="2:65" s="58" customFormat="1" ht="16.5" customHeight="1">
      <c r="B170" s="59"/>
      <c r="C170" s="205" t="s">
        <v>230</v>
      </c>
      <c r="D170" s="205" t="s">
        <v>158</v>
      </c>
      <c r="E170" s="206" t="s">
        <v>231</v>
      </c>
      <c r="F170" s="207" t="s">
        <v>232</v>
      </c>
      <c r="G170" s="208" t="s">
        <v>189</v>
      </c>
      <c r="H170" s="209">
        <v>74.482</v>
      </c>
      <c r="I170" s="25"/>
      <c r="J170" s="210">
        <f>ROUND(I170*H170,2)</f>
        <v>0</v>
      </c>
      <c r="K170" s="211"/>
      <c r="L170" s="59"/>
      <c r="M170" s="212" t="s">
        <v>1</v>
      </c>
      <c r="N170" s="213" t="s">
        <v>43</v>
      </c>
      <c r="P170" s="214">
        <f>O170*H170</f>
        <v>0</v>
      </c>
      <c r="Q170" s="214">
        <v>0</v>
      </c>
      <c r="R170" s="214">
        <f>Q170*H170</f>
        <v>0</v>
      </c>
      <c r="S170" s="214">
        <v>0</v>
      </c>
      <c r="T170" s="215">
        <f>S170*H170</f>
        <v>0</v>
      </c>
      <c r="AR170" s="216" t="s">
        <v>162</v>
      </c>
      <c r="AT170" s="216" t="s">
        <v>158</v>
      </c>
      <c r="AU170" s="216" t="s">
        <v>86</v>
      </c>
      <c r="AY170" s="39" t="s">
        <v>156</v>
      </c>
      <c r="BE170" s="217">
        <f>IF(N170="základní",J170,0)</f>
        <v>0</v>
      </c>
      <c r="BF170" s="217">
        <f>IF(N170="snížená",J170,0)</f>
        <v>0</v>
      </c>
      <c r="BG170" s="217">
        <f>IF(N170="zákl. přenesená",J170,0)</f>
        <v>0</v>
      </c>
      <c r="BH170" s="217">
        <f>IF(N170="sníž. přenesená",J170,0)</f>
        <v>0</v>
      </c>
      <c r="BI170" s="217">
        <f>IF(N170="nulová",J170,0)</f>
        <v>0</v>
      </c>
      <c r="BJ170" s="39" t="s">
        <v>21</v>
      </c>
      <c r="BK170" s="217">
        <f>ROUND(I170*H170,2)</f>
        <v>0</v>
      </c>
      <c r="BL170" s="39" t="s">
        <v>162</v>
      </c>
      <c r="BM170" s="216" t="s">
        <v>233</v>
      </c>
    </row>
    <row r="171" spans="2:47" s="58" customFormat="1" ht="12.75">
      <c r="B171" s="59"/>
      <c r="D171" s="218" t="s">
        <v>164</v>
      </c>
      <c r="F171" s="219" t="s">
        <v>232</v>
      </c>
      <c r="L171" s="59"/>
      <c r="M171" s="220"/>
      <c r="T171" s="103"/>
      <c r="AT171" s="39" t="s">
        <v>164</v>
      </c>
      <c r="AU171" s="39" t="s">
        <v>86</v>
      </c>
    </row>
    <row r="172" spans="2:47" s="58" customFormat="1" ht="19.5">
      <c r="B172" s="59"/>
      <c r="D172" s="218" t="s">
        <v>209</v>
      </c>
      <c r="F172" s="235" t="s">
        <v>234</v>
      </c>
      <c r="L172" s="59"/>
      <c r="M172" s="220"/>
      <c r="T172" s="103"/>
      <c r="AT172" s="39" t="s">
        <v>209</v>
      </c>
      <c r="AU172" s="39" t="s">
        <v>86</v>
      </c>
    </row>
    <row r="173" spans="2:51" s="221" customFormat="1" ht="11.25">
      <c r="B173" s="222"/>
      <c r="D173" s="218" t="s">
        <v>184</v>
      </c>
      <c r="E173" s="223" t="s">
        <v>1</v>
      </c>
      <c r="F173" s="224" t="s">
        <v>96</v>
      </c>
      <c r="H173" s="225">
        <v>74.482</v>
      </c>
      <c r="L173" s="222"/>
      <c r="M173" s="226"/>
      <c r="T173" s="227"/>
      <c r="AT173" s="223" t="s">
        <v>184</v>
      </c>
      <c r="AU173" s="223" t="s">
        <v>86</v>
      </c>
      <c r="AV173" s="221" t="s">
        <v>86</v>
      </c>
      <c r="AW173" s="221" t="s">
        <v>35</v>
      </c>
      <c r="AX173" s="221" t="s">
        <v>78</v>
      </c>
      <c r="AY173" s="223" t="s">
        <v>156</v>
      </c>
    </row>
    <row r="174" spans="2:51" s="228" customFormat="1" ht="11.25">
      <c r="B174" s="229"/>
      <c r="D174" s="218" t="s">
        <v>184</v>
      </c>
      <c r="E174" s="230" t="s">
        <v>1</v>
      </c>
      <c r="F174" s="231" t="s">
        <v>198</v>
      </c>
      <c r="H174" s="232">
        <v>74.482</v>
      </c>
      <c r="L174" s="229"/>
      <c r="M174" s="233"/>
      <c r="T174" s="234"/>
      <c r="AT174" s="230" t="s">
        <v>184</v>
      </c>
      <c r="AU174" s="230" t="s">
        <v>86</v>
      </c>
      <c r="AV174" s="228" t="s">
        <v>162</v>
      </c>
      <c r="AW174" s="228" t="s">
        <v>35</v>
      </c>
      <c r="AX174" s="228" t="s">
        <v>21</v>
      </c>
      <c r="AY174" s="230" t="s">
        <v>156</v>
      </c>
    </row>
    <row r="175" spans="2:65" s="58" customFormat="1" ht="21.75" customHeight="1">
      <c r="B175" s="59"/>
      <c r="C175" s="205" t="s">
        <v>8</v>
      </c>
      <c r="D175" s="205" t="s">
        <v>158</v>
      </c>
      <c r="E175" s="206" t="s">
        <v>235</v>
      </c>
      <c r="F175" s="207" t="s">
        <v>236</v>
      </c>
      <c r="G175" s="208" t="s">
        <v>109</v>
      </c>
      <c r="H175" s="209">
        <v>134.068</v>
      </c>
      <c r="I175" s="25"/>
      <c r="J175" s="210">
        <f>ROUND(I175*H175,2)</f>
        <v>0</v>
      </c>
      <c r="K175" s="211"/>
      <c r="L175" s="59"/>
      <c r="M175" s="212" t="s">
        <v>1</v>
      </c>
      <c r="N175" s="213" t="s">
        <v>43</v>
      </c>
      <c r="P175" s="214">
        <f>O175*H175</f>
        <v>0</v>
      </c>
      <c r="Q175" s="214">
        <v>0</v>
      </c>
      <c r="R175" s="214">
        <f>Q175*H175</f>
        <v>0</v>
      </c>
      <c r="S175" s="214">
        <v>0</v>
      </c>
      <c r="T175" s="215">
        <f>S175*H175</f>
        <v>0</v>
      </c>
      <c r="AR175" s="216" t="s">
        <v>162</v>
      </c>
      <c r="AT175" s="216" t="s">
        <v>158</v>
      </c>
      <c r="AU175" s="216" t="s">
        <v>86</v>
      </c>
      <c r="AY175" s="39" t="s">
        <v>156</v>
      </c>
      <c r="BE175" s="217">
        <f>IF(N175="základní",J175,0)</f>
        <v>0</v>
      </c>
      <c r="BF175" s="217">
        <f>IF(N175="snížená",J175,0)</f>
        <v>0</v>
      </c>
      <c r="BG175" s="217">
        <f>IF(N175="zákl. přenesená",J175,0)</f>
        <v>0</v>
      </c>
      <c r="BH175" s="217">
        <f>IF(N175="sníž. přenesená",J175,0)</f>
        <v>0</v>
      </c>
      <c r="BI175" s="217">
        <f>IF(N175="nulová",J175,0)</f>
        <v>0</v>
      </c>
      <c r="BJ175" s="39" t="s">
        <v>21</v>
      </c>
      <c r="BK175" s="217">
        <f>ROUND(I175*H175,2)</f>
        <v>0</v>
      </c>
      <c r="BL175" s="39" t="s">
        <v>162</v>
      </c>
      <c r="BM175" s="216" t="s">
        <v>237</v>
      </c>
    </row>
    <row r="176" spans="2:47" s="58" customFormat="1" ht="12.75">
      <c r="B176" s="59"/>
      <c r="D176" s="218" t="s">
        <v>164</v>
      </c>
      <c r="F176" s="219" t="s">
        <v>236</v>
      </c>
      <c r="L176" s="59"/>
      <c r="M176" s="220"/>
      <c r="T176" s="103"/>
      <c r="AT176" s="39" t="s">
        <v>164</v>
      </c>
      <c r="AU176" s="39" t="s">
        <v>86</v>
      </c>
    </row>
    <row r="177" spans="2:47" s="58" customFormat="1" ht="19.5">
      <c r="B177" s="59"/>
      <c r="D177" s="218" t="s">
        <v>209</v>
      </c>
      <c r="F177" s="235" t="s">
        <v>238</v>
      </c>
      <c r="L177" s="59"/>
      <c r="M177" s="220"/>
      <c r="T177" s="103"/>
      <c r="AT177" s="39" t="s">
        <v>209</v>
      </c>
      <c r="AU177" s="39" t="s">
        <v>86</v>
      </c>
    </row>
    <row r="178" spans="2:51" s="221" customFormat="1" ht="11.25">
      <c r="B178" s="222"/>
      <c r="D178" s="218" t="s">
        <v>184</v>
      </c>
      <c r="E178" s="223" t="s">
        <v>1</v>
      </c>
      <c r="F178" s="224" t="s">
        <v>239</v>
      </c>
      <c r="H178" s="225">
        <v>134.068</v>
      </c>
      <c r="L178" s="222"/>
      <c r="M178" s="226"/>
      <c r="T178" s="227"/>
      <c r="AT178" s="223" t="s">
        <v>184</v>
      </c>
      <c r="AU178" s="223" t="s">
        <v>86</v>
      </c>
      <c r="AV178" s="221" t="s">
        <v>86</v>
      </c>
      <c r="AW178" s="221" t="s">
        <v>35</v>
      </c>
      <c r="AX178" s="221" t="s">
        <v>78</v>
      </c>
      <c r="AY178" s="223" t="s">
        <v>156</v>
      </c>
    </row>
    <row r="179" spans="2:51" s="228" customFormat="1" ht="11.25">
      <c r="B179" s="229"/>
      <c r="D179" s="218" t="s">
        <v>184</v>
      </c>
      <c r="E179" s="230" t="s">
        <v>1</v>
      </c>
      <c r="F179" s="231" t="s">
        <v>198</v>
      </c>
      <c r="H179" s="232">
        <v>134.068</v>
      </c>
      <c r="L179" s="229"/>
      <c r="M179" s="233"/>
      <c r="T179" s="234"/>
      <c r="AT179" s="230" t="s">
        <v>184</v>
      </c>
      <c r="AU179" s="230" t="s">
        <v>86</v>
      </c>
      <c r="AV179" s="228" t="s">
        <v>162</v>
      </c>
      <c r="AW179" s="228" t="s">
        <v>35</v>
      </c>
      <c r="AX179" s="228" t="s">
        <v>21</v>
      </c>
      <c r="AY179" s="230" t="s">
        <v>156</v>
      </c>
    </row>
    <row r="180" spans="2:65" s="58" customFormat="1" ht="21.75" customHeight="1">
      <c r="B180" s="59"/>
      <c r="C180" s="205" t="s">
        <v>240</v>
      </c>
      <c r="D180" s="205" t="s">
        <v>158</v>
      </c>
      <c r="E180" s="206" t="s">
        <v>241</v>
      </c>
      <c r="F180" s="207" t="s">
        <v>242</v>
      </c>
      <c r="G180" s="208" t="s">
        <v>189</v>
      </c>
      <c r="H180" s="209">
        <v>59.942</v>
      </c>
      <c r="I180" s="25"/>
      <c r="J180" s="210">
        <f>ROUND(I180*H180,2)</f>
        <v>0</v>
      </c>
      <c r="K180" s="211"/>
      <c r="L180" s="59"/>
      <c r="M180" s="212" t="s">
        <v>1</v>
      </c>
      <c r="N180" s="213" t="s">
        <v>43</v>
      </c>
      <c r="P180" s="214">
        <f>O180*H180</f>
        <v>0</v>
      </c>
      <c r="Q180" s="214">
        <v>0</v>
      </c>
      <c r="R180" s="214">
        <f>Q180*H180</f>
        <v>0</v>
      </c>
      <c r="S180" s="214">
        <v>0</v>
      </c>
      <c r="T180" s="215">
        <f>S180*H180</f>
        <v>0</v>
      </c>
      <c r="AR180" s="216" t="s">
        <v>162</v>
      </c>
      <c r="AT180" s="216" t="s">
        <v>158</v>
      </c>
      <c r="AU180" s="216" t="s">
        <v>86</v>
      </c>
      <c r="AY180" s="39" t="s">
        <v>156</v>
      </c>
      <c r="BE180" s="217">
        <f>IF(N180="základní",J180,0)</f>
        <v>0</v>
      </c>
      <c r="BF180" s="217">
        <f>IF(N180="snížená",J180,0)</f>
        <v>0</v>
      </c>
      <c r="BG180" s="217">
        <f>IF(N180="zákl. přenesená",J180,0)</f>
        <v>0</v>
      </c>
      <c r="BH180" s="217">
        <f>IF(N180="sníž. přenesená",J180,0)</f>
        <v>0</v>
      </c>
      <c r="BI180" s="217">
        <f>IF(N180="nulová",J180,0)</f>
        <v>0</v>
      </c>
      <c r="BJ180" s="39" t="s">
        <v>21</v>
      </c>
      <c r="BK180" s="217">
        <f>ROUND(I180*H180,2)</f>
        <v>0</v>
      </c>
      <c r="BL180" s="39" t="s">
        <v>162</v>
      </c>
      <c r="BM180" s="216" t="s">
        <v>243</v>
      </c>
    </row>
    <row r="181" spans="2:47" s="58" customFormat="1" ht="19.5">
      <c r="B181" s="59"/>
      <c r="D181" s="218" t="s">
        <v>164</v>
      </c>
      <c r="F181" s="219" t="s">
        <v>242</v>
      </c>
      <c r="L181" s="59"/>
      <c r="M181" s="220"/>
      <c r="T181" s="103"/>
      <c r="AT181" s="39" t="s">
        <v>164</v>
      </c>
      <c r="AU181" s="39" t="s">
        <v>86</v>
      </c>
    </row>
    <row r="182" spans="2:47" s="58" customFormat="1" ht="29.25">
      <c r="B182" s="59"/>
      <c r="D182" s="218" t="s">
        <v>209</v>
      </c>
      <c r="F182" s="235" t="s">
        <v>244</v>
      </c>
      <c r="L182" s="59"/>
      <c r="M182" s="220"/>
      <c r="T182" s="103"/>
      <c r="AT182" s="39" t="s">
        <v>209</v>
      </c>
      <c r="AU182" s="39" t="s">
        <v>86</v>
      </c>
    </row>
    <row r="183" spans="2:51" s="221" customFormat="1" ht="11.25">
      <c r="B183" s="222"/>
      <c r="D183" s="218" t="s">
        <v>184</v>
      </c>
      <c r="E183" s="223" t="s">
        <v>93</v>
      </c>
      <c r="F183" s="224" t="s">
        <v>90</v>
      </c>
      <c r="H183" s="225">
        <v>59.942</v>
      </c>
      <c r="L183" s="222"/>
      <c r="M183" s="226"/>
      <c r="T183" s="227"/>
      <c r="AT183" s="223" t="s">
        <v>184</v>
      </c>
      <c r="AU183" s="223" t="s">
        <v>86</v>
      </c>
      <c r="AV183" s="221" t="s">
        <v>86</v>
      </c>
      <c r="AW183" s="221" t="s">
        <v>35</v>
      </c>
      <c r="AX183" s="221" t="s">
        <v>78</v>
      </c>
      <c r="AY183" s="223" t="s">
        <v>156</v>
      </c>
    </row>
    <row r="184" spans="2:51" s="228" customFormat="1" ht="11.25">
      <c r="B184" s="229"/>
      <c r="D184" s="218" t="s">
        <v>184</v>
      </c>
      <c r="E184" s="230" t="s">
        <v>1</v>
      </c>
      <c r="F184" s="231" t="s">
        <v>198</v>
      </c>
      <c r="H184" s="232">
        <v>59.942</v>
      </c>
      <c r="L184" s="229"/>
      <c r="M184" s="233"/>
      <c r="T184" s="234"/>
      <c r="AT184" s="230" t="s">
        <v>184</v>
      </c>
      <c r="AU184" s="230" t="s">
        <v>86</v>
      </c>
      <c r="AV184" s="228" t="s">
        <v>162</v>
      </c>
      <c r="AW184" s="228" t="s">
        <v>35</v>
      </c>
      <c r="AX184" s="228" t="s">
        <v>21</v>
      </c>
      <c r="AY184" s="230" t="s">
        <v>156</v>
      </c>
    </row>
    <row r="185" spans="2:65" s="58" customFormat="1" ht="16.5" customHeight="1">
      <c r="B185" s="59"/>
      <c r="C185" s="236" t="s">
        <v>245</v>
      </c>
      <c r="D185" s="236" t="s">
        <v>246</v>
      </c>
      <c r="E185" s="237" t="s">
        <v>247</v>
      </c>
      <c r="F185" s="238" t="s">
        <v>248</v>
      </c>
      <c r="G185" s="239" t="s">
        <v>109</v>
      </c>
      <c r="H185" s="240">
        <v>113.89</v>
      </c>
      <c r="I185" s="26"/>
      <c r="J185" s="241">
        <f>ROUND(I185*H185,2)</f>
        <v>0</v>
      </c>
      <c r="K185" s="242"/>
      <c r="L185" s="243"/>
      <c r="M185" s="244" t="s">
        <v>1</v>
      </c>
      <c r="N185" s="245" t="s">
        <v>43</v>
      </c>
      <c r="P185" s="214">
        <f>O185*H185</f>
        <v>0</v>
      </c>
      <c r="Q185" s="214">
        <v>0</v>
      </c>
      <c r="R185" s="214">
        <f>Q185*H185</f>
        <v>0</v>
      </c>
      <c r="S185" s="214">
        <v>0</v>
      </c>
      <c r="T185" s="215">
        <f>S185*H185</f>
        <v>0</v>
      </c>
      <c r="AR185" s="216" t="s">
        <v>199</v>
      </c>
      <c r="AT185" s="216" t="s">
        <v>246</v>
      </c>
      <c r="AU185" s="216" t="s">
        <v>86</v>
      </c>
      <c r="AY185" s="39" t="s">
        <v>156</v>
      </c>
      <c r="BE185" s="217">
        <f>IF(N185="základní",J185,0)</f>
        <v>0</v>
      </c>
      <c r="BF185" s="217">
        <f>IF(N185="snížená",J185,0)</f>
        <v>0</v>
      </c>
      <c r="BG185" s="217">
        <f>IF(N185="zákl. přenesená",J185,0)</f>
        <v>0</v>
      </c>
      <c r="BH185" s="217">
        <f>IF(N185="sníž. přenesená",J185,0)</f>
        <v>0</v>
      </c>
      <c r="BI185" s="217">
        <f>IF(N185="nulová",J185,0)</f>
        <v>0</v>
      </c>
      <c r="BJ185" s="39" t="s">
        <v>21</v>
      </c>
      <c r="BK185" s="217">
        <f>ROUND(I185*H185,2)</f>
        <v>0</v>
      </c>
      <c r="BL185" s="39" t="s">
        <v>162</v>
      </c>
      <c r="BM185" s="216" t="s">
        <v>249</v>
      </c>
    </row>
    <row r="186" spans="2:47" s="58" customFormat="1" ht="12.75">
      <c r="B186" s="59"/>
      <c r="D186" s="218" t="s">
        <v>164</v>
      </c>
      <c r="F186" s="219" t="s">
        <v>248</v>
      </c>
      <c r="L186" s="59"/>
      <c r="M186" s="220"/>
      <c r="T186" s="103"/>
      <c r="AT186" s="39" t="s">
        <v>164</v>
      </c>
      <c r="AU186" s="39" t="s">
        <v>86</v>
      </c>
    </row>
    <row r="187" spans="2:51" s="221" customFormat="1" ht="11.25">
      <c r="B187" s="222"/>
      <c r="D187" s="218" t="s">
        <v>184</v>
      </c>
      <c r="E187" s="223" t="s">
        <v>1</v>
      </c>
      <c r="F187" s="224" t="s">
        <v>250</v>
      </c>
      <c r="H187" s="225">
        <v>113.89</v>
      </c>
      <c r="L187" s="222"/>
      <c r="M187" s="226"/>
      <c r="T187" s="227"/>
      <c r="AT187" s="223" t="s">
        <v>184</v>
      </c>
      <c r="AU187" s="223" t="s">
        <v>86</v>
      </c>
      <c r="AV187" s="221" t="s">
        <v>86</v>
      </c>
      <c r="AW187" s="221" t="s">
        <v>35</v>
      </c>
      <c r="AX187" s="221" t="s">
        <v>78</v>
      </c>
      <c r="AY187" s="223" t="s">
        <v>156</v>
      </c>
    </row>
    <row r="188" spans="2:51" s="228" customFormat="1" ht="11.25">
      <c r="B188" s="229"/>
      <c r="D188" s="218" t="s">
        <v>184</v>
      </c>
      <c r="E188" s="230" t="s">
        <v>1</v>
      </c>
      <c r="F188" s="231" t="s">
        <v>198</v>
      </c>
      <c r="H188" s="232">
        <v>113.89</v>
      </c>
      <c r="L188" s="229"/>
      <c r="M188" s="233"/>
      <c r="T188" s="234"/>
      <c r="AT188" s="230" t="s">
        <v>184</v>
      </c>
      <c r="AU188" s="230" t="s">
        <v>86</v>
      </c>
      <c r="AV188" s="228" t="s">
        <v>162</v>
      </c>
      <c r="AW188" s="228" t="s">
        <v>35</v>
      </c>
      <c r="AX188" s="228" t="s">
        <v>21</v>
      </c>
      <c r="AY188" s="230" t="s">
        <v>156</v>
      </c>
    </row>
    <row r="189" spans="2:65" s="58" customFormat="1" ht="21.75" customHeight="1">
      <c r="B189" s="59"/>
      <c r="C189" s="205" t="s">
        <v>251</v>
      </c>
      <c r="D189" s="205" t="s">
        <v>158</v>
      </c>
      <c r="E189" s="206" t="s">
        <v>252</v>
      </c>
      <c r="F189" s="207" t="s">
        <v>253</v>
      </c>
      <c r="G189" s="208" t="s">
        <v>161</v>
      </c>
      <c r="H189" s="209">
        <v>36</v>
      </c>
      <c r="I189" s="25"/>
      <c r="J189" s="210">
        <f>ROUND(I189*H189,2)</f>
        <v>0</v>
      </c>
      <c r="K189" s="211"/>
      <c r="L189" s="59"/>
      <c r="M189" s="212" t="s">
        <v>1</v>
      </c>
      <c r="N189" s="213" t="s">
        <v>43</v>
      </c>
      <c r="P189" s="214">
        <f>O189*H189</f>
        <v>0</v>
      </c>
      <c r="Q189" s="214">
        <v>0</v>
      </c>
      <c r="R189" s="214">
        <f>Q189*H189</f>
        <v>0</v>
      </c>
      <c r="S189" s="214">
        <v>0</v>
      </c>
      <c r="T189" s="215">
        <f>S189*H189</f>
        <v>0</v>
      </c>
      <c r="AR189" s="216" t="s">
        <v>162</v>
      </c>
      <c r="AT189" s="216" t="s">
        <v>158</v>
      </c>
      <c r="AU189" s="216" t="s">
        <v>86</v>
      </c>
      <c r="AY189" s="39" t="s">
        <v>156</v>
      </c>
      <c r="BE189" s="217">
        <f>IF(N189="základní",J189,0)</f>
        <v>0</v>
      </c>
      <c r="BF189" s="217">
        <f>IF(N189="snížená",J189,0)</f>
        <v>0</v>
      </c>
      <c r="BG189" s="217">
        <f>IF(N189="zákl. přenesená",J189,0)</f>
        <v>0</v>
      </c>
      <c r="BH189" s="217">
        <f>IF(N189="sníž. přenesená",J189,0)</f>
        <v>0</v>
      </c>
      <c r="BI189" s="217">
        <f>IF(N189="nulová",J189,0)</f>
        <v>0</v>
      </c>
      <c r="BJ189" s="39" t="s">
        <v>21</v>
      </c>
      <c r="BK189" s="217">
        <f>ROUND(I189*H189,2)</f>
        <v>0</v>
      </c>
      <c r="BL189" s="39" t="s">
        <v>162</v>
      </c>
      <c r="BM189" s="216" t="s">
        <v>254</v>
      </c>
    </row>
    <row r="190" spans="2:47" s="58" customFormat="1" ht="19.5">
      <c r="B190" s="59"/>
      <c r="D190" s="218" t="s">
        <v>164</v>
      </c>
      <c r="F190" s="219" t="s">
        <v>253</v>
      </c>
      <c r="L190" s="59"/>
      <c r="M190" s="220"/>
      <c r="T190" s="103"/>
      <c r="AT190" s="39" t="s">
        <v>164</v>
      </c>
      <c r="AU190" s="39" t="s">
        <v>86</v>
      </c>
    </row>
    <row r="191" spans="2:65" s="58" customFormat="1" ht="21.75" customHeight="1">
      <c r="B191" s="59"/>
      <c r="C191" s="205" t="s">
        <v>255</v>
      </c>
      <c r="D191" s="205" t="s">
        <v>158</v>
      </c>
      <c r="E191" s="206" t="s">
        <v>256</v>
      </c>
      <c r="F191" s="207" t="s">
        <v>257</v>
      </c>
      <c r="G191" s="208" t="s">
        <v>161</v>
      </c>
      <c r="H191" s="209">
        <v>36</v>
      </c>
      <c r="I191" s="25"/>
      <c r="J191" s="210">
        <f>ROUND(I191*H191,2)</f>
        <v>0</v>
      </c>
      <c r="K191" s="211"/>
      <c r="L191" s="59"/>
      <c r="M191" s="212" t="s">
        <v>1</v>
      </c>
      <c r="N191" s="213" t="s">
        <v>43</v>
      </c>
      <c r="P191" s="214">
        <f>O191*H191</f>
        <v>0</v>
      </c>
      <c r="Q191" s="214">
        <v>0</v>
      </c>
      <c r="R191" s="214">
        <f>Q191*H191</f>
        <v>0</v>
      </c>
      <c r="S191" s="214">
        <v>0</v>
      </c>
      <c r="T191" s="215">
        <f>S191*H191</f>
        <v>0</v>
      </c>
      <c r="AR191" s="216" t="s">
        <v>162</v>
      </c>
      <c r="AT191" s="216" t="s">
        <v>158</v>
      </c>
      <c r="AU191" s="216" t="s">
        <v>86</v>
      </c>
      <c r="AY191" s="39" t="s">
        <v>156</v>
      </c>
      <c r="BE191" s="217">
        <f>IF(N191="základní",J191,0)</f>
        <v>0</v>
      </c>
      <c r="BF191" s="217">
        <f>IF(N191="snížená",J191,0)</f>
        <v>0</v>
      </c>
      <c r="BG191" s="217">
        <f>IF(N191="zákl. přenesená",J191,0)</f>
        <v>0</v>
      </c>
      <c r="BH191" s="217">
        <f>IF(N191="sníž. přenesená",J191,0)</f>
        <v>0</v>
      </c>
      <c r="BI191" s="217">
        <f>IF(N191="nulová",J191,0)</f>
        <v>0</v>
      </c>
      <c r="BJ191" s="39" t="s">
        <v>21</v>
      </c>
      <c r="BK191" s="217">
        <f>ROUND(I191*H191,2)</f>
        <v>0</v>
      </c>
      <c r="BL191" s="39" t="s">
        <v>162</v>
      </c>
      <c r="BM191" s="216" t="s">
        <v>258</v>
      </c>
    </row>
    <row r="192" spans="2:47" s="58" customFormat="1" ht="19.5">
      <c r="B192" s="59"/>
      <c r="D192" s="218" t="s">
        <v>164</v>
      </c>
      <c r="F192" s="219" t="s">
        <v>257</v>
      </c>
      <c r="L192" s="59"/>
      <c r="M192" s="220"/>
      <c r="T192" s="103"/>
      <c r="AT192" s="39" t="s">
        <v>164</v>
      </c>
      <c r="AU192" s="39" t="s">
        <v>86</v>
      </c>
    </row>
    <row r="193" spans="2:65" s="58" customFormat="1" ht="16.5" customHeight="1">
      <c r="B193" s="59"/>
      <c r="C193" s="236" t="s">
        <v>259</v>
      </c>
      <c r="D193" s="236" t="s">
        <v>246</v>
      </c>
      <c r="E193" s="237" t="s">
        <v>260</v>
      </c>
      <c r="F193" s="238" t="s">
        <v>261</v>
      </c>
      <c r="G193" s="239" t="s">
        <v>262</v>
      </c>
      <c r="H193" s="240">
        <v>10.8</v>
      </c>
      <c r="I193" s="26"/>
      <c r="J193" s="241">
        <f>ROUND(I193*H193,2)</f>
        <v>0</v>
      </c>
      <c r="K193" s="242"/>
      <c r="L193" s="243"/>
      <c r="M193" s="244" t="s">
        <v>1</v>
      </c>
      <c r="N193" s="245" t="s">
        <v>43</v>
      </c>
      <c r="P193" s="214">
        <f>O193*H193</f>
        <v>0</v>
      </c>
      <c r="Q193" s="214">
        <v>0.001</v>
      </c>
      <c r="R193" s="214">
        <f>Q193*H193</f>
        <v>0.0108</v>
      </c>
      <c r="S193" s="214">
        <v>0</v>
      </c>
      <c r="T193" s="215">
        <f>S193*H193</f>
        <v>0</v>
      </c>
      <c r="AR193" s="216" t="s">
        <v>199</v>
      </c>
      <c r="AT193" s="216" t="s">
        <v>246</v>
      </c>
      <c r="AU193" s="216" t="s">
        <v>86</v>
      </c>
      <c r="AY193" s="39" t="s">
        <v>156</v>
      </c>
      <c r="BE193" s="217">
        <f>IF(N193="základní",J193,0)</f>
        <v>0</v>
      </c>
      <c r="BF193" s="217">
        <f>IF(N193="snížená",J193,0)</f>
        <v>0</v>
      </c>
      <c r="BG193" s="217">
        <f>IF(N193="zákl. přenesená",J193,0)</f>
        <v>0</v>
      </c>
      <c r="BH193" s="217">
        <f>IF(N193="sníž. přenesená",J193,0)</f>
        <v>0</v>
      </c>
      <c r="BI193" s="217">
        <f>IF(N193="nulová",J193,0)</f>
        <v>0</v>
      </c>
      <c r="BJ193" s="39" t="s">
        <v>21</v>
      </c>
      <c r="BK193" s="217">
        <f>ROUND(I193*H193,2)</f>
        <v>0</v>
      </c>
      <c r="BL193" s="39" t="s">
        <v>162</v>
      </c>
      <c r="BM193" s="216" t="s">
        <v>263</v>
      </c>
    </row>
    <row r="194" spans="2:47" s="58" customFormat="1" ht="12.75">
      <c r="B194" s="59"/>
      <c r="D194" s="218" t="s">
        <v>164</v>
      </c>
      <c r="F194" s="219" t="s">
        <v>261</v>
      </c>
      <c r="L194" s="59"/>
      <c r="M194" s="220"/>
      <c r="T194" s="103"/>
      <c r="AT194" s="39" t="s">
        <v>164</v>
      </c>
      <c r="AU194" s="39" t="s">
        <v>86</v>
      </c>
    </row>
    <row r="195" spans="2:51" s="221" customFormat="1" ht="11.25">
      <c r="B195" s="222"/>
      <c r="D195" s="218" t="s">
        <v>184</v>
      </c>
      <c r="E195" s="223" t="s">
        <v>1</v>
      </c>
      <c r="F195" s="224" t="s">
        <v>264</v>
      </c>
      <c r="H195" s="225">
        <v>10.8</v>
      </c>
      <c r="L195" s="222"/>
      <c r="M195" s="226"/>
      <c r="T195" s="227"/>
      <c r="AT195" s="223" t="s">
        <v>184</v>
      </c>
      <c r="AU195" s="223" t="s">
        <v>86</v>
      </c>
      <c r="AV195" s="221" t="s">
        <v>86</v>
      </c>
      <c r="AW195" s="221" t="s">
        <v>35</v>
      </c>
      <c r="AX195" s="221" t="s">
        <v>21</v>
      </c>
      <c r="AY195" s="223" t="s">
        <v>156</v>
      </c>
    </row>
    <row r="196" spans="2:65" s="58" customFormat="1" ht="16.5" customHeight="1">
      <c r="B196" s="59"/>
      <c r="C196" s="205" t="s">
        <v>7</v>
      </c>
      <c r="D196" s="205" t="s">
        <v>158</v>
      </c>
      <c r="E196" s="206" t="s">
        <v>265</v>
      </c>
      <c r="F196" s="207" t="s">
        <v>266</v>
      </c>
      <c r="G196" s="208" t="s">
        <v>161</v>
      </c>
      <c r="H196" s="209">
        <v>36</v>
      </c>
      <c r="I196" s="25"/>
      <c r="J196" s="210">
        <f>ROUND(I196*H196,2)</f>
        <v>0</v>
      </c>
      <c r="K196" s="211"/>
      <c r="L196" s="59"/>
      <c r="M196" s="212" t="s">
        <v>1</v>
      </c>
      <c r="N196" s="213" t="s">
        <v>43</v>
      </c>
      <c r="P196" s="214">
        <f>O196*H196</f>
        <v>0</v>
      </c>
      <c r="Q196" s="214">
        <v>0</v>
      </c>
      <c r="R196" s="214">
        <f>Q196*H196</f>
        <v>0</v>
      </c>
      <c r="S196" s="214">
        <v>0</v>
      </c>
      <c r="T196" s="215">
        <f>S196*H196</f>
        <v>0</v>
      </c>
      <c r="AR196" s="216" t="s">
        <v>162</v>
      </c>
      <c r="AT196" s="216" t="s">
        <v>158</v>
      </c>
      <c r="AU196" s="216" t="s">
        <v>86</v>
      </c>
      <c r="AY196" s="39" t="s">
        <v>156</v>
      </c>
      <c r="BE196" s="217">
        <f>IF(N196="základní",J196,0)</f>
        <v>0</v>
      </c>
      <c r="BF196" s="217">
        <f>IF(N196="snížená",J196,0)</f>
        <v>0</v>
      </c>
      <c r="BG196" s="217">
        <f>IF(N196="zákl. přenesená",J196,0)</f>
        <v>0</v>
      </c>
      <c r="BH196" s="217">
        <f>IF(N196="sníž. přenesená",J196,0)</f>
        <v>0</v>
      </c>
      <c r="BI196" s="217">
        <f>IF(N196="nulová",J196,0)</f>
        <v>0</v>
      </c>
      <c r="BJ196" s="39" t="s">
        <v>21</v>
      </c>
      <c r="BK196" s="217">
        <f>ROUND(I196*H196,2)</f>
        <v>0</v>
      </c>
      <c r="BL196" s="39" t="s">
        <v>162</v>
      </c>
      <c r="BM196" s="216" t="s">
        <v>267</v>
      </c>
    </row>
    <row r="197" spans="2:47" s="58" customFormat="1" ht="12.75">
      <c r="B197" s="59"/>
      <c r="D197" s="218" t="s">
        <v>164</v>
      </c>
      <c r="F197" s="219" t="s">
        <v>266</v>
      </c>
      <c r="L197" s="59"/>
      <c r="M197" s="220"/>
      <c r="T197" s="103"/>
      <c r="AT197" s="39" t="s">
        <v>164</v>
      </c>
      <c r="AU197" s="39" t="s">
        <v>86</v>
      </c>
    </row>
    <row r="198" spans="2:65" s="58" customFormat="1" ht="16.5" customHeight="1">
      <c r="B198" s="59"/>
      <c r="C198" s="205" t="s">
        <v>268</v>
      </c>
      <c r="D198" s="205" t="s">
        <v>158</v>
      </c>
      <c r="E198" s="206" t="s">
        <v>269</v>
      </c>
      <c r="F198" s="207" t="s">
        <v>270</v>
      </c>
      <c r="G198" s="208" t="s">
        <v>189</v>
      </c>
      <c r="H198" s="209">
        <v>0.36</v>
      </c>
      <c r="I198" s="25"/>
      <c r="J198" s="210">
        <f>ROUND(I198*H198,2)</f>
        <v>0</v>
      </c>
      <c r="K198" s="211"/>
      <c r="L198" s="59"/>
      <c r="M198" s="212" t="s">
        <v>1</v>
      </c>
      <c r="N198" s="213" t="s">
        <v>43</v>
      </c>
      <c r="P198" s="214">
        <f>O198*H198</f>
        <v>0</v>
      </c>
      <c r="Q198" s="214">
        <v>0</v>
      </c>
      <c r="R198" s="214">
        <f>Q198*H198</f>
        <v>0</v>
      </c>
      <c r="S198" s="214">
        <v>0</v>
      </c>
      <c r="T198" s="215">
        <f>S198*H198</f>
        <v>0</v>
      </c>
      <c r="AR198" s="216" t="s">
        <v>162</v>
      </c>
      <c r="AT198" s="216" t="s">
        <v>158</v>
      </c>
      <c r="AU198" s="216" t="s">
        <v>86</v>
      </c>
      <c r="AY198" s="39" t="s">
        <v>156</v>
      </c>
      <c r="BE198" s="217">
        <f>IF(N198="základní",J198,0)</f>
        <v>0</v>
      </c>
      <c r="BF198" s="217">
        <f>IF(N198="snížená",J198,0)</f>
        <v>0</v>
      </c>
      <c r="BG198" s="217">
        <f>IF(N198="zákl. přenesená",J198,0)</f>
        <v>0</v>
      </c>
      <c r="BH198" s="217">
        <f>IF(N198="sníž. přenesená",J198,0)</f>
        <v>0</v>
      </c>
      <c r="BI198" s="217">
        <f>IF(N198="nulová",J198,0)</f>
        <v>0</v>
      </c>
      <c r="BJ198" s="39" t="s">
        <v>21</v>
      </c>
      <c r="BK198" s="217">
        <f>ROUND(I198*H198,2)</f>
        <v>0</v>
      </c>
      <c r="BL198" s="39" t="s">
        <v>162</v>
      </c>
      <c r="BM198" s="216" t="s">
        <v>271</v>
      </c>
    </row>
    <row r="199" spans="2:47" s="58" customFormat="1" ht="12.75">
      <c r="B199" s="59"/>
      <c r="D199" s="218" t="s">
        <v>164</v>
      </c>
      <c r="F199" s="219" t="s">
        <v>270</v>
      </c>
      <c r="L199" s="59"/>
      <c r="M199" s="220"/>
      <c r="T199" s="103"/>
      <c r="AT199" s="39" t="s">
        <v>164</v>
      </c>
      <c r="AU199" s="39" t="s">
        <v>86</v>
      </c>
    </row>
    <row r="200" spans="2:51" s="221" customFormat="1" ht="11.25">
      <c r="B200" s="222"/>
      <c r="D200" s="218" t="s">
        <v>184</v>
      </c>
      <c r="E200" s="223" t="s">
        <v>1</v>
      </c>
      <c r="F200" s="224" t="s">
        <v>272</v>
      </c>
      <c r="H200" s="225">
        <v>0.36</v>
      </c>
      <c r="L200" s="222"/>
      <c r="M200" s="226"/>
      <c r="T200" s="227"/>
      <c r="AT200" s="223" t="s">
        <v>184</v>
      </c>
      <c r="AU200" s="223" t="s">
        <v>86</v>
      </c>
      <c r="AV200" s="221" t="s">
        <v>86</v>
      </c>
      <c r="AW200" s="221" t="s">
        <v>35</v>
      </c>
      <c r="AX200" s="221" t="s">
        <v>21</v>
      </c>
      <c r="AY200" s="223" t="s">
        <v>156</v>
      </c>
    </row>
    <row r="201" spans="2:63" s="193" customFormat="1" ht="22.9" customHeight="1">
      <c r="B201" s="194"/>
      <c r="D201" s="195" t="s">
        <v>77</v>
      </c>
      <c r="E201" s="203" t="s">
        <v>86</v>
      </c>
      <c r="F201" s="203" t="s">
        <v>273</v>
      </c>
      <c r="J201" s="204">
        <f>BK201</f>
        <v>0</v>
      </c>
      <c r="L201" s="194"/>
      <c r="M201" s="198"/>
      <c r="P201" s="199">
        <f>SUM(P202:P222)</f>
        <v>0</v>
      </c>
      <c r="R201" s="199">
        <f>SUM(R202:R222)</f>
        <v>7.9874436</v>
      </c>
      <c r="T201" s="200">
        <f>SUM(T202:T222)</f>
        <v>0</v>
      </c>
      <c r="AR201" s="195" t="s">
        <v>21</v>
      </c>
      <c r="AT201" s="201" t="s">
        <v>77</v>
      </c>
      <c r="AU201" s="201" t="s">
        <v>21</v>
      </c>
      <c r="AY201" s="195" t="s">
        <v>156</v>
      </c>
      <c r="BK201" s="202">
        <f>SUM(BK202:BK222)</f>
        <v>0</v>
      </c>
    </row>
    <row r="202" spans="2:65" s="58" customFormat="1" ht="16.5" customHeight="1">
      <c r="B202" s="59"/>
      <c r="C202" s="205" t="s">
        <v>274</v>
      </c>
      <c r="D202" s="205" t="s">
        <v>158</v>
      </c>
      <c r="E202" s="206" t="s">
        <v>275</v>
      </c>
      <c r="F202" s="207" t="s">
        <v>276</v>
      </c>
      <c r="G202" s="208" t="s">
        <v>189</v>
      </c>
      <c r="H202" s="209">
        <v>3.54</v>
      </c>
      <c r="I202" s="25"/>
      <c r="J202" s="210">
        <f>ROUND(I202*H202,2)</f>
        <v>0</v>
      </c>
      <c r="K202" s="211"/>
      <c r="L202" s="59"/>
      <c r="M202" s="212" t="s">
        <v>1</v>
      </c>
      <c r="N202" s="213" t="s">
        <v>43</v>
      </c>
      <c r="P202" s="214">
        <f>O202*H202</f>
        <v>0</v>
      </c>
      <c r="Q202" s="214">
        <v>2.25634</v>
      </c>
      <c r="R202" s="214">
        <f>Q202*H202</f>
        <v>7.9874436</v>
      </c>
      <c r="S202" s="214">
        <v>0</v>
      </c>
      <c r="T202" s="215">
        <f>S202*H202</f>
        <v>0</v>
      </c>
      <c r="AR202" s="216" t="s">
        <v>162</v>
      </c>
      <c r="AT202" s="216" t="s">
        <v>158</v>
      </c>
      <c r="AU202" s="216" t="s">
        <v>86</v>
      </c>
      <c r="AY202" s="39" t="s">
        <v>156</v>
      </c>
      <c r="BE202" s="217">
        <f>IF(N202="základní",J202,0)</f>
        <v>0</v>
      </c>
      <c r="BF202" s="217">
        <f>IF(N202="snížená",J202,0)</f>
        <v>0</v>
      </c>
      <c r="BG202" s="217">
        <f>IF(N202="zákl. přenesená",J202,0)</f>
        <v>0</v>
      </c>
      <c r="BH202" s="217">
        <f>IF(N202="sníž. přenesená",J202,0)</f>
        <v>0</v>
      </c>
      <c r="BI202" s="217">
        <f>IF(N202="nulová",J202,0)</f>
        <v>0</v>
      </c>
      <c r="BJ202" s="39" t="s">
        <v>21</v>
      </c>
      <c r="BK202" s="217">
        <f>ROUND(I202*H202,2)</f>
        <v>0</v>
      </c>
      <c r="BL202" s="39" t="s">
        <v>162</v>
      </c>
      <c r="BM202" s="216" t="s">
        <v>277</v>
      </c>
    </row>
    <row r="203" spans="2:47" s="58" customFormat="1" ht="12.75">
      <c r="B203" s="59"/>
      <c r="D203" s="218" t="s">
        <v>164</v>
      </c>
      <c r="F203" s="219" t="s">
        <v>276</v>
      </c>
      <c r="L203" s="59"/>
      <c r="M203" s="220"/>
      <c r="T203" s="103"/>
      <c r="AT203" s="39" t="s">
        <v>164</v>
      </c>
      <c r="AU203" s="39" t="s">
        <v>86</v>
      </c>
    </row>
    <row r="204" spans="2:47" s="58" customFormat="1" ht="19.5">
      <c r="B204" s="59"/>
      <c r="D204" s="218" t="s">
        <v>209</v>
      </c>
      <c r="F204" s="235" t="s">
        <v>278</v>
      </c>
      <c r="L204" s="59"/>
      <c r="M204" s="220"/>
      <c r="T204" s="103"/>
      <c r="AT204" s="39" t="s">
        <v>209</v>
      </c>
      <c r="AU204" s="39" t="s">
        <v>86</v>
      </c>
    </row>
    <row r="205" spans="2:51" s="221" customFormat="1" ht="22.5">
      <c r="B205" s="222"/>
      <c r="D205" s="218" t="s">
        <v>184</v>
      </c>
      <c r="E205" s="223" t="s">
        <v>1</v>
      </c>
      <c r="F205" s="224" t="s">
        <v>279</v>
      </c>
      <c r="H205" s="225">
        <v>3.54</v>
      </c>
      <c r="L205" s="222"/>
      <c r="M205" s="226"/>
      <c r="T205" s="227"/>
      <c r="AT205" s="223" t="s">
        <v>184</v>
      </c>
      <c r="AU205" s="223" t="s">
        <v>86</v>
      </c>
      <c r="AV205" s="221" t="s">
        <v>86</v>
      </c>
      <c r="AW205" s="221" t="s">
        <v>35</v>
      </c>
      <c r="AX205" s="221" t="s">
        <v>21</v>
      </c>
      <c r="AY205" s="223" t="s">
        <v>156</v>
      </c>
    </row>
    <row r="206" spans="2:65" s="58" customFormat="1" ht="21.75" customHeight="1">
      <c r="B206" s="59"/>
      <c r="C206" s="205" t="s">
        <v>280</v>
      </c>
      <c r="D206" s="205" t="s">
        <v>158</v>
      </c>
      <c r="E206" s="206" t="s">
        <v>281</v>
      </c>
      <c r="F206" s="207" t="s">
        <v>282</v>
      </c>
      <c r="G206" s="208" t="s">
        <v>189</v>
      </c>
      <c r="H206" s="209">
        <v>6.5</v>
      </c>
      <c r="I206" s="25"/>
      <c r="J206" s="210">
        <f>ROUND(I206*H206,2)</f>
        <v>0</v>
      </c>
      <c r="K206" s="211"/>
      <c r="L206" s="59"/>
      <c r="M206" s="212" t="s">
        <v>1</v>
      </c>
      <c r="N206" s="213" t="s">
        <v>43</v>
      </c>
      <c r="P206" s="214">
        <f>O206*H206</f>
        <v>0</v>
      </c>
      <c r="Q206" s="214">
        <v>0</v>
      </c>
      <c r="R206" s="214">
        <f>Q206*H206</f>
        <v>0</v>
      </c>
      <c r="S206" s="214">
        <v>0</v>
      </c>
      <c r="T206" s="215">
        <f>S206*H206</f>
        <v>0</v>
      </c>
      <c r="AR206" s="216" t="s">
        <v>162</v>
      </c>
      <c r="AT206" s="216" t="s">
        <v>158</v>
      </c>
      <c r="AU206" s="216" t="s">
        <v>86</v>
      </c>
      <c r="AY206" s="39" t="s">
        <v>156</v>
      </c>
      <c r="BE206" s="217">
        <f>IF(N206="základní",J206,0)</f>
        <v>0</v>
      </c>
      <c r="BF206" s="217">
        <f>IF(N206="snížená",J206,0)</f>
        <v>0</v>
      </c>
      <c r="BG206" s="217">
        <f>IF(N206="zákl. přenesená",J206,0)</f>
        <v>0</v>
      </c>
      <c r="BH206" s="217">
        <f>IF(N206="sníž. přenesená",J206,0)</f>
        <v>0</v>
      </c>
      <c r="BI206" s="217">
        <f>IF(N206="nulová",J206,0)</f>
        <v>0</v>
      </c>
      <c r="BJ206" s="39" t="s">
        <v>21</v>
      </c>
      <c r="BK206" s="217">
        <f>ROUND(I206*H206,2)</f>
        <v>0</v>
      </c>
      <c r="BL206" s="39" t="s">
        <v>162</v>
      </c>
      <c r="BM206" s="216" t="s">
        <v>283</v>
      </c>
    </row>
    <row r="207" spans="2:47" s="58" customFormat="1" ht="19.5">
      <c r="B207" s="59"/>
      <c r="D207" s="218" t="s">
        <v>164</v>
      </c>
      <c r="F207" s="219" t="s">
        <v>284</v>
      </c>
      <c r="L207" s="59"/>
      <c r="M207" s="220"/>
      <c r="T207" s="103"/>
      <c r="AT207" s="39" t="s">
        <v>164</v>
      </c>
      <c r="AU207" s="39" t="s">
        <v>86</v>
      </c>
    </row>
    <row r="208" spans="2:47" s="58" customFormat="1" ht="19.5">
      <c r="B208" s="59"/>
      <c r="D208" s="218" t="s">
        <v>209</v>
      </c>
      <c r="F208" s="235" t="s">
        <v>285</v>
      </c>
      <c r="L208" s="59"/>
      <c r="M208" s="220"/>
      <c r="T208" s="103"/>
      <c r="AT208" s="39" t="s">
        <v>209</v>
      </c>
      <c r="AU208" s="39" t="s">
        <v>86</v>
      </c>
    </row>
    <row r="209" spans="2:51" s="221" customFormat="1" ht="11.25">
      <c r="B209" s="222"/>
      <c r="D209" s="218" t="s">
        <v>184</v>
      </c>
      <c r="E209" s="223" t="s">
        <v>1</v>
      </c>
      <c r="F209" s="224" t="s">
        <v>286</v>
      </c>
      <c r="H209" s="225">
        <v>6.5</v>
      </c>
      <c r="L209" s="222"/>
      <c r="M209" s="226"/>
      <c r="T209" s="227"/>
      <c r="AT209" s="223" t="s">
        <v>184</v>
      </c>
      <c r="AU209" s="223" t="s">
        <v>86</v>
      </c>
      <c r="AV209" s="221" t="s">
        <v>86</v>
      </c>
      <c r="AW209" s="221" t="s">
        <v>35</v>
      </c>
      <c r="AX209" s="221" t="s">
        <v>21</v>
      </c>
      <c r="AY209" s="223" t="s">
        <v>156</v>
      </c>
    </row>
    <row r="210" spans="2:65" s="58" customFormat="1" ht="16.5" customHeight="1">
      <c r="B210" s="59"/>
      <c r="C210" s="205" t="s">
        <v>287</v>
      </c>
      <c r="D210" s="205" t="s">
        <v>158</v>
      </c>
      <c r="E210" s="206" t="s">
        <v>288</v>
      </c>
      <c r="F210" s="207" t="s">
        <v>289</v>
      </c>
      <c r="G210" s="208" t="s">
        <v>161</v>
      </c>
      <c r="H210" s="209">
        <v>16.8</v>
      </c>
      <c r="I210" s="25"/>
      <c r="J210" s="210">
        <f>ROUND(I210*H210,2)</f>
        <v>0</v>
      </c>
      <c r="K210" s="211"/>
      <c r="L210" s="59"/>
      <c r="M210" s="212" t="s">
        <v>1</v>
      </c>
      <c r="N210" s="213" t="s">
        <v>43</v>
      </c>
      <c r="P210" s="214">
        <f>O210*H210</f>
        <v>0</v>
      </c>
      <c r="Q210" s="214">
        <v>0</v>
      </c>
      <c r="R210" s="214">
        <f>Q210*H210</f>
        <v>0</v>
      </c>
      <c r="S210" s="214">
        <v>0</v>
      </c>
      <c r="T210" s="215">
        <f>S210*H210</f>
        <v>0</v>
      </c>
      <c r="AR210" s="216" t="s">
        <v>162</v>
      </c>
      <c r="AT210" s="216" t="s">
        <v>158</v>
      </c>
      <c r="AU210" s="216" t="s">
        <v>86</v>
      </c>
      <c r="AY210" s="39" t="s">
        <v>156</v>
      </c>
      <c r="BE210" s="217">
        <f>IF(N210="základní",J210,0)</f>
        <v>0</v>
      </c>
      <c r="BF210" s="217">
        <f>IF(N210="snížená",J210,0)</f>
        <v>0</v>
      </c>
      <c r="BG210" s="217">
        <f>IF(N210="zákl. přenesená",J210,0)</f>
        <v>0</v>
      </c>
      <c r="BH210" s="217">
        <f>IF(N210="sníž. přenesená",J210,0)</f>
        <v>0</v>
      </c>
      <c r="BI210" s="217">
        <f>IF(N210="nulová",J210,0)</f>
        <v>0</v>
      </c>
      <c r="BJ210" s="39" t="s">
        <v>21</v>
      </c>
      <c r="BK210" s="217">
        <f>ROUND(I210*H210,2)</f>
        <v>0</v>
      </c>
      <c r="BL210" s="39" t="s">
        <v>162</v>
      </c>
      <c r="BM210" s="216" t="s">
        <v>290</v>
      </c>
    </row>
    <row r="211" spans="2:47" s="58" customFormat="1" ht="12.75">
      <c r="B211" s="59"/>
      <c r="D211" s="218" t="s">
        <v>164</v>
      </c>
      <c r="F211" s="219" t="s">
        <v>289</v>
      </c>
      <c r="L211" s="59"/>
      <c r="M211" s="220"/>
      <c r="T211" s="103"/>
      <c r="AT211" s="39" t="s">
        <v>164</v>
      </c>
      <c r="AU211" s="39" t="s">
        <v>86</v>
      </c>
    </row>
    <row r="212" spans="2:47" s="58" customFormat="1" ht="19.5">
      <c r="B212" s="59"/>
      <c r="D212" s="218" t="s">
        <v>209</v>
      </c>
      <c r="F212" s="235" t="s">
        <v>291</v>
      </c>
      <c r="L212" s="59"/>
      <c r="M212" s="220"/>
      <c r="T212" s="103"/>
      <c r="AT212" s="39" t="s">
        <v>209</v>
      </c>
      <c r="AU212" s="39" t="s">
        <v>86</v>
      </c>
    </row>
    <row r="213" spans="2:51" s="221" customFormat="1" ht="11.25">
      <c r="B213" s="222"/>
      <c r="D213" s="218" t="s">
        <v>184</v>
      </c>
      <c r="E213" s="223" t="s">
        <v>1</v>
      </c>
      <c r="F213" s="224" t="s">
        <v>292</v>
      </c>
      <c r="H213" s="225">
        <v>16.8</v>
      </c>
      <c r="L213" s="222"/>
      <c r="M213" s="226"/>
      <c r="T213" s="227"/>
      <c r="AT213" s="223" t="s">
        <v>184</v>
      </c>
      <c r="AU213" s="223" t="s">
        <v>86</v>
      </c>
      <c r="AV213" s="221" t="s">
        <v>86</v>
      </c>
      <c r="AW213" s="221" t="s">
        <v>35</v>
      </c>
      <c r="AX213" s="221" t="s">
        <v>21</v>
      </c>
      <c r="AY213" s="223" t="s">
        <v>156</v>
      </c>
    </row>
    <row r="214" spans="2:65" s="58" customFormat="1" ht="16.5" customHeight="1">
      <c r="B214" s="59"/>
      <c r="C214" s="205" t="s">
        <v>293</v>
      </c>
      <c r="D214" s="205" t="s">
        <v>158</v>
      </c>
      <c r="E214" s="206" t="s">
        <v>294</v>
      </c>
      <c r="F214" s="207" t="s">
        <v>295</v>
      </c>
      <c r="G214" s="208" t="s">
        <v>161</v>
      </c>
      <c r="H214" s="209">
        <v>16.8</v>
      </c>
      <c r="I214" s="25"/>
      <c r="J214" s="210">
        <f>ROUND(I214*H214,2)</f>
        <v>0</v>
      </c>
      <c r="K214" s="211"/>
      <c r="L214" s="59"/>
      <c r="M214" s="212" t="s">
        <v>1</v>
      </c>
      <c r="N214" s="213" t="s">
        <v>43</v>
      </c>
      <c r="P214" s="214">
        <f>O214*H214</f>
        <v>0</v>
      </c>
      <c r="Q214" s="214">
        <v>0</v>
      </c>
      <c r="R214" s="214">
        <f>Q214*H214</f>
        <v>0</v>
      </c>
      <c r="S214" s="214">
        <v>0</v>
      </c>
      <c r="T214" s="215">
        <f>S214*H214</f>
        <v>0</v>
      </c>
      <c r="AR214" s="216" t="s">
        <v>162</v>
      </c>
      <c r="AT214" s="216" t="s">
        <v>158</v>
      </c>
      <c r="AU214" s="216" t="s">
        <v>86</v>
      </c>
      <c r="AY214" s="39" t="s">
        <v>156</v>
      </c>
      <c r="BE214" s="217">
        <f>IF(N214="základní",J214,0)</f>
        <v>0</v>
      </c>
      <c r="BF214" s="217">
        <f>IF(N214="snížená",J214,0)</f>
        <v>0</v>
      </c>
      <c r="BG214" s="217">
        <f>IF(N214="zákl. přenesená",J214,0)</f>
        <v>0</v>
      </c>
      <c r="BH214" s="217">
        <f>IF(N214="sníž. přenesená",J214,0)</f>
        <v>0</v>
      </c>
      <c r="BI214" s="217">
        <f>IF(N214="nulová",J214,0)</f>
        <v>0</v>
      </c>
      <c r="BJ214" s="39" t="s">
        <v>21</v>
      </c>
      <c r="BK214" s="217">
        <f>ROUND(I214*H214,2)</f>
        <v>0</v>
      </c>
      <c r="BL214" s="39" t="s">
        <v>162</v>
      </c>
      <c r="BM214" s="216" t="s">
        <v>296</v>
      </c>
    </row>
    <row r="215" spans="2:47" s="58" customFormat="1" ht="12.75">
      <c r="B215" s="59"/>
      <c r="D215" s="218" t="s">
        <v>164</v>
      </c>
      <c r="F215" s="219" t="s">
        <v>295</v>
      </c>
      <c r="L215" s="59"/>
      <c r="M215" s="220"/>
      <c r="T215" s="103"/>
      <c r="AT215" s="39" t="s">
        <v>164</v>
      </c>
      <c r="AU215" s="39" t="s">
        <v>86</v>
      </c>
    </row>
    <row r="216" spans="2:65" s="58" customFormat="1" ht="21.75" customHeight="1">
      <c r="B216" s="59"/>
      <c r="C216" s="205" t="s">
        <v>297</v>
      </c>
      <c r="D216" s="205" t="s">
        <v>158</v>
      </c>
      <c r="E216" s="206" t="s">
        <v>298</v>
      </c>
      <c r="F216" s="207" t="s">
        <v>299</v>
      </c>
      <c r="G216" s="208" t="s">
        <v>109</v>
      </c>
      <c r="H216" s="209">
        <v>1.814</v>
      </c>
      <c r="I216" s="25"/>
      <c r="J216" s="210">
        <f>ROUND(I216*H216,2)</f>
        <v>0</v>
      </c>
      <c r="K216" s="211"/>
      <c r="L216" s="59"/>
      <c r="M216" s="212" t="s">
        <v>1</v>
      </c>
      <c r="N216" s="213" t="s">
        <v>43</v>
      </c>
      <c r="P216" s="214">
        <f>O216*H216</f>
        <v>0</v>
      </c>
      <c r="Q216" s="214">
        <v>0</v>
      </c>
      <c r="R216" s="214">
        <f>Q216*H216</f>
        <v>0</v>
      </c>
      <c r="S216" s="214">
        <v>0</v>
      </c>
      <c r="T216" s="215">
        <f>S216*H216</f>
        <v>0</v>
      </c>
      <c r="AR216" s="216" t="s">
        <v>162</v>
      </c>
      <c r="AT216" s="216" t="s">
        <v>158</v>
      </c>
      <c r="AU216" s="216" t="s">
        <v>86</v>
      </c>
      <c r="AY216" s="39" t="s">
        <v>156</v>
      </c>
      <c r="BE216" s="217">
        <f>IF(N216="základní",J216,0)</f>
        <v>0</v>
      </c>
      <c r="BF216" s="217">
        <f>IF(N216="snížená",J216,0)</f>
        <v>0</v>
      </c>
      <c r="BG216" s="217">
        <f>IF(N216="zákl. přenesená",J216,0)</f>
        <v>0</v>
      </c>
      <c r="BH216" s="217">
        <f>IF(N216="sníž. přenesená",J216,0)</f>
        <v>0</v>
      </c>
      <c r="BI216" s="217">
        <f>IF(N216="nulová",J216,0)</f>
        <v>0</v>
      </c>
      <c r="BJ216" s="39" t="s">
        <v>21</v>
      </c>
      <c r="BK216" s="217">
        <f>ROUND(I216*H216,2)</f>
        <v>0</v>
      </c>
      <c r="BL216" s="39" t="s">
        <v>162</v>
      </c>
      <c r="BM216" s="216" t="s">
        <v>300</v>
      </c>
    </row>
    <row r="217" spans="2:47" s="58" customFormat="1" ht="19.5">
      <c r="B217" s="59"/>
      <c r="D217" s="218" t="s">
        <v>164</v>
      </c>
      <c r="F217" s="219" t="s">
        <v>299</v>
      </c>
      <c r="L217" s="59"/>
      <c r="M217" s="220"/>
      <c r="T217" s="103"/>
      <c r="AT217" s="39" t="s">
        <v>164</v>
      </c>
      <c r="AU217" s="39" t="s">
        <v>86</v>
      </c>
    </row>
    <row r="218" spans="2:51" s="221" customFormat="1" ht="11.25">
      <c r="B218" s="222"/>
      <c r="D218" s="218" t="s">
        <v>184</v>
      </c>
      <c r="E218" s="223" t="s">
        <v>1</v>
      </c>
      <c r="F218" s="224" t="s">
        <v>301</v>
      </c>
      <c r="H218" s="225">
        <v>1.814</v>
      </c>
      <c r="L218" s="222"/>
      <c r="M218" s="226"/>
      <c r="T218" s="227"/>
      <c r="AT218" s="223" t="s">
        <v>184</v>
      </c>
      <c r="AU218" s="223" t="s">
        <v>86</v>
      </c>
      <c r="AV218" s="221" t="s">
        <v>86</v>
      </c>
      <c r="AW218" s="221" t="s">
        <v>35</v>
      </c>
      <c r="AX218" s="221" t="s">
        <v>21</v>
      </c>
      <c r="AY218" s="223" t="s">
        <v>156</v>
      </c>
    </row>
    <row r="219" spans="2:65" s="58" customFormat="1" ht="16.5" customHeight="1">
      <c r="B219" s="59"/>
      <c r="C219" s="205" t="s">
        <v>302</v>
      </c>
      <c r="D219" s="205" t="s">
        <v>158</v>
      </c>
      <c r="E219" s="206" t="s">
        <v>303</v>
      </c>
      <c r="F219" s="207" t="s">
        <v>304</v>
      </c>
      <c r="G219" s="208" t="s">
        <v>189</v>
      </c>
      <c r="H219" s="209">
        <v>6.5</v>
      </c>
      <c r="I219" s="25"/>
      <c r="J219" s="210">
        <f>ROUND(I219*H219,2)</f>
        <v>0</v>
      </c>
      <c r="K219" s="211"/>
      <c r="L219" s="59"/>
      <c r="M219" s="212" t="s">
        <v>1</v>
      </c>
      <c r="N219" s="213" t="s">
        <v>43</v>
      </c>
      <c r="P219" s="214">
        <f>O219*H219</f>
        <v>0</v>
      </c>
      <c r="Q219" s="214">
        <v>0</v>
      </c>
      <c r="R219" s="214">
        <f>Q219*H219</f>
        <v>0</v>
      </c>
      <c r="S219" s="214">
        <v>0</v>
      </c>
      <c r="T219" s="215">
        <f>S219*H219</f>
        <v>0</v>
      </c>
      <c r="AR219" s="216" t="s">
        <v>162</v>
      </c>
      <c r="AT219" s="216" t="s">
        <v>158</v>
      </c>
      <c r="AU219" s="216" t="s">
        <v>86</v>
      </c>
      <c r="AY219" s="39" t="s">
        <v>156</v>
      </c>
      <c r="BE219" s="217">
        <f>IF(N219="základní",J219,0)</f>
        <v>0</v>
      </c>
      <c r="BF219" s="217">
        <f>IF(N219="snížená",J219,0)</f>
        <v>0</v>
      </c>
      <c r="BG219" s="217">
        <f>IF(N219="zákl. přenesená",J219,0)</f>
        <v>0</v>
      </c>
      <c r="BH219" s="217">
        <f>IF(N219="sníž. přenesená",J219,0)</f>
        <v>0</v>
      </c>
      <c r="BI219" s="217">
        <f>IF(N219="nulová",J219,0)</f>
        <v>0</v>
      </c>
      <c r="BJ219" s="39" t="s">
        <v>21</v>
      </c>
      <c r="BK219" s="217">
        <f>ROUND(I219*H219,2)</f>
        <v>0</v>
      </c>
      <c r="BL219" s="39" t="s">
        <v>162</v>
      </c>
      <c r="BM219" s="216" t="s">
        <v>305</v>
      </c>
    </row>
    <row r="220" spans="2:47" s="58" customFormat="1" ht="29.25">
      <c r="B220" s="59"/>
      <c r="D220" s="218" t="s">
        <v>164</v>
      </c>
      <c r="F220" s="219" t="s">
        <v>306</v>
      </c>
      <c r="L220" s="59"/>
      <c r="M220" s="220"/>
      <c r="T220" s="103"/>
      <c r="AT220" s="39" t="s">
        <v>164</v>
      </c>
      <c r="AU220" s="39" t="s">
        <v>86</v>
      </c>
    </row>
    <row r="221" spans="2:65" s="58" customFormat="1" ht="21.75" customHeight="1">
      <c r="B221" s="59"/>
      <c r="C221" s="205" t="s">
        <v>307</v>
      </c>
      <c r="D221" s="205" t="s">
        <v>158</v>
      </c>
      <c r="E221" s="206" t="s">
        <v>308</v>
      </c>
      <c r="F221" s="207" t="s">
        <v>309</v>
      </c>
      <c r="G221" s="208" t="s">
        <v>161</v>
      </c>
      <c r="H221" s="209">
        <v>18.83</v>
      </c>
      <c r="I221" s="25"/>
      <c r="J221" s="210">
        <f>ROUND(I221*H221,2)</f>
        <v>0</v>
      </c>
      <c r="K221" s="211"/>
      <c r="L221" s="59"/>
      <c r="M221" s="212" t="s">
        <v>1</v>
      </c>
      <c r="N221" s="213" t="s">
        <v>43</v>
      </c>
      <c r="P221" s="214">
        <f>O221*H221</f>
        <v>0</v>
      </c>
      <c r="Q221" s="214">
        <v>0</v>
      </c>
      <c r="R221" s="214">
        <f>Q221*H221</f>
        <v>0</v>
      </c>
      <c r="S221" s="214">
        <v>0</v>
      </c>
      <c r="T221" s="215">
        <f>S221*H221</f>
        <v>0</v>
      </c>
      <c r="AR221" s="216" t="s">
        <v>162</v>
      </c>
      <c r="AT221" s="216" t="s">
        <v>158</v>
      </c>
      <c r="AU221" s="216" t="s">
        <v>86</v>
      </c>
      <c r="AY221" s="39" t="s">
        <v>156</v>
      </c>
      <c r="BE221" s="217">
        <f>IF(N221="základní",J221,0)</f>
        <v>0</v>
      </c>
      <c r="BF221" s="217">
        <f>IF(N221="snížená",J221,0)</f>
        <v>0</v>
      </c>
      <c r="BG221" s="217">
        <f>IF(N221="zákl. přenesená",J221,0)</f>
        <v>0</v>
      </c>
      <c r="BH221" s="217">
        <f>IF(N221="sníž. přenesená",J221,0)</f>
        <v>0</v>
      </c>
      <c r="BI221" s="217">
        <f>IF(N221="nulová",J221,0)</f>
        <v>0</v>
      </c>
      <c r="BJ221" s="39" t="s">
        <v>21</v>
      </c>
      <c r="BK221" s="217">
        <f>ROUND(I221*H221,2)</f>
        <v>0</v>
      </c>
      <c r="BL221" s="39" t="s">
        <v>162</v>
      </c>
      <c r="BM221" s="216" t="s">
        <v>310</v>
      </c>
    </row>
    <row r="222" spans="2:47" s="58" customFormat="1" ht="19.5">
      <c r="B222" s="59"/>
      <c r="D222" s="218" t="s">
        <v>164</v>
      </c>
      <c r="F222" s="219" t="s">
        <v>311</v>
      </c>
      <c r="L222" s="59"/>
      <c r="M222" s="220"/>
      <c r="T222" s="103"/>
      <c r="AT222" s="39" t="s">
        <v>164</v>
      </c>
      <c r="AU222" s="39" t="s">
        <v>86</v>
      </c>
    </row>
    <row r="223" spans="2:63" s="193" customFormat="1" ht="22.9" customHeight="1">
      <c r="B223" s="194"/>
      <c r="D223" s="195" t="s">
        <v>77</v>
      </c>
      <c r="E223" s="203" t="s">
        <v>170</v>
      </c>
      <c r="F223" s="203" t="s">
        <v>312</v>
      </c>
      <c r="J223" s="204">
        <f>BK223</f>
        <v>0</v>
      </c>
      <c r="L223" s="194"/>
      <c r="M223" s="198"/>
      <c r="P223" s="199">
        <f>SUM(P224:P248)</f>
        <v>0</v>
      </c>
      <c r="R223" s="199">
        <f>SUM(R224:R248)</f>
        <v>0.013956</v>
      </c>
      <c r="T223" s="200">
        <f>SUM(T224:T248)</f>
        <v>0</v>
      </c>
      <c r="AR223" s="195" t="s">
        <v>21</v>
      </c>
      <c r="AT223" s="201" t="s">
        <v>77</v>
      </c>
      <c r="AU223" s="201" t="s">
        <v>21</v>
      </c>
      <c r="AY223" s="195" t="s">
        <v>156</v>
      </c>
      <c r="BK223" s="202">
        <f>SUM(BK224:BK248)</f>
        <v>0</v>
      </c>
    </row>
    <row r="224" spans="2:65" s="58" customFormat="1" ht="16.5" customHeight="1">
      <c r="B224" s="59"/>
      <c r="C224" s="205" t="s">
        <v>313</v>
      </c>
      <c r="D224" s="205" t="s">
        <v>158</v>
      </c>
      <c r="E224" s="206" t="s">
        <v>314</v>
      </c>
      <c r="F224" s="207" t="s">
        <v>315</v>
      </c>
      <c r="G224" s="208" t="s">
        <v>189</v>
      </c>
      <c r="H224" s="209">
        <v>0.135</v>
      </c>
      <c r="I224" s="25"/>
      <c r="J224" s="210">
        <f>ROUND(I224*H224,2)</f>
        <v>0</v>
      </c>
      <c r="K224" s="211"/>
      <c r="L224" s="59"/>
      <c r="M224" s="212" t="s">
        <v>1</v>
      </c>
      <c r="N224" s="213" t="s">
        <v>43</v>
      </c>
      <c r="P224" s="214">
        <f>O224*H224</f>
        <v>0</v>
      </c>
      <c r="Q224" s="214">
        <v>0</v>
      </c>
      <c r="R224" s="214">
        <f>Q224*H224</f>
        <v>0</v>
      </c>
      <c r="S224" s="214">
        <v>0</v>
      </c>
      <c r="T224" s="215">
        <f>S224*H224</f>
        <v>0</v>
      </c>
      <c r="AR224" s="216" t="s">
        <v>162</v>
      </c>
      <c r="AT224" s="216" t="s">
        <v>158</v>
      </c>
      <c r="AU224" s="216" t="s">
        <v>86</v>
      </c>
      <c r="AY224" s="39" t="s">
        <v>156</v>
      </c>
      <c r="BE224" s="217">
        <f>IF(N224="základní",J224,0)</f>
        <v>0</v>
      </c>
      <c r="BF224" s="217">
        <f>IF(N224="snížená",J224,0)</f>
        <v>0</v>
      </c>
      <c r="BG224" s="217">
        <f>IF(N224="zákl. přenesená",J224,0)</f>
        <v>0</v>
      </c>
      <c r="BH224" s="217">
        <f>IF(N224="sníž. přenesená",J224,0)</f>
        <v>0</v>
      </c>
      <c r="BI224" s="217">
        <f>IF(N224="nulová",J224,0)</f>
        <v>0</v>
      </c>
      <c r="BJ224" s="39" t="s">
        <v>21</v>
      </c>
      <c r="BK224" s="217">
        <f>ROUND(I224*H224,2)</f>
        <v>0</v>
      </c>
      <c r="BL224" s="39" t="s">
        <v>162</v>
      </c>
      <c r="BM224" s="216" t="s">
        <v>316</v>
      </c>
    </row>
    <row r="225" spans="2:47" s="58" customFormat="1" ht="12.75">
      <c r="B225" s="59"/>
      <c r="D225" s="218" t="s">
        <v>164</v>
      </c>
      <c r="F225" s="219" t="s">
        <v>315</v>
      </c>
      <c r="L225" s="59"/>
      <c r="M225" s="220"/>
      <c r="T225" s="103"/>
      <c r="AT225" s="39" t="s">
        <v>164</v>
      </c>
      <c r="AU225" s="39" t="s">
        <v>86</v>
      </c>
    </row>
    <row r="226" spans="2:51" s="221" customFormat="1" ht="11.25">
      <c r="B226" s="222"/>
      <c r="D226" s="218" t="s">
        <v>184</v>
      </c>
      <c r="E226" s="223" t="s">
        <v>1</v>
      </c>
      <c r="F226" s="224" t="s">
        <v>317</v>
      </c>
      <c r="H226" s="225">
        <v>0.135</v>
      </c>
      <c r="L226" s="222"/>
      <c r="M226" s="226"/>
      <c r="T226" s="227"/>
      <c r="AT226" s="223" t="s">
        <v>184</v>
      </c>
      <c r="AU226" s="223" t="s">
        <v>86</v>
      </c>
      <c r="AV226" s="221" t="s">
        <v>86</v>
      </c>
      <c r="AW226" s="221" t="s">
        <v>35</v>
      </c>
      <c r="AX226" s="221" t="s">
        <v>21</v>
      </c>
      <c r="AY226" s="223" t="s">
        <v>156</v>
      </c>
    </row>
    <row r="227" spans="2:65" s="58" customFormat="1" ht="21.75" customHeight="1">
      <c r="B227" s="59"/>
      <c r="C227" s="205" t="s">
        <v>318</v>
      </c>
      <c r="D227" s="205" t="s">
        <v>158</v>
      </c>
      <c r="E227" s="206" t="s">
        <v>319</v>
      </c>
      <c r="F227" s="207" t="s">
        <v>320</v>
      </c>
      <c r="G227" s="208" t="s">
        <v>167</v>
      </c>
      <c r="H227" s="209">
        <v>6</v>
      </c>
      <c r="I227" s="25"/>
      <c r="J227" s="210">
        <f>ROUND(I227*H227,2)</f>
        <v>0</v>
      </c>
      <c r="K227" s="211"/>
      <c r="L227" s="59"/>
      <c r="M227" s="212" t="s">
        <v>1</v>
      </c>
      <c r="N227" s="213" t="s">
        <v>43</v>
      </c>
      <c r="P227" s="214">
        <f>O227*H227</f>
        <v>0</v>
      </c>
      <c r="Q227" s="214">
        <v>0.00187</v>
      </c>
      <c r="R227" s="214">
        <f>Q227*H227</f>
        <v>0.011219999999999999</v>
      </c>
      <c r="S227" s="214">
        <v>0</v>
      </c>
      <c r="T227" s="215">
        <f>S227*H227</f>
        <v>0</v>
      </c>
      <c r="AR227" s="216" t="s">
        <v>162</v>
      </c>
      <c r="AT227" s="216" t="s">
        <v>158</v>
      </c>
      <c r="AU227" s="216" t="s">
        <v>86</v>
      </c>
      <c r="AY227" s="39" t="s">
        <v>156</v>
      </c>
      <c r="BE227" s="217">
        <f>IF(N227="základní",J227,0)</f>
        <v>0</v>
      </c>
      <c r="BF227" s="217">
        <f>IF(N227="snížená",J227,0)</f>
        <v>0</v>
      </c>
      <c r="BG227" s="217">
        <f>IF(N227="zákl. přenesená",J227,0)</f>
        <v>0</v>
      </c>
      <c r="BH227" s="217">
        <f>IF(N227="sníž. přenesená",J227,0)</f>
        <v>0</v>
      </c>
      <c r="BI227" s="217">
        <f>IF(N227="nulová",J227,0)</f>
        <v>0</v>
      </c>
      <c r="BJ227" s="39" t="s">
        <v>21</v>
      </c>
      <c r="BK227" s="217">
        <f>ROUND(I227*H227,2)</f>
        <v>0</v>
      </c>
      <c r="BL227" s="39" t="s">
        <v>162</v>
      </c>
      <c r="BM227" s="216" t="s">
        <v>321</v>
      </c>
    </row>
    <row r="228" spans="2:47" s="58" customFormat="1" ht="19.5">
      <c r="B228" s="59"/>
      <c r="D228" s="218" t="s">
        <v>164</v>
      </c>
      <c r="F228" s="219" t="s">
        <v>322</v>
      </c>
      <c r="L228" s="59"/>
      <c r="M228" s="220"/>
      <c r="T228" s="103"/>
      <c r="AT228" s="39" t="s">
        <v>164</v>
      </c>
      <c r="AU228" s="39" t="s">
        <v>86</v>
      </c>
    </row>
    <row r="229" spans="2:51" s="221" customFormat="1" ht="11.25">
      <c r="B229" s="222"/>
      <c r="D229" s="218" t="s">
        <v>184</v>
      </c>
      <c r="E229" s="223" t="s">
        <v>1</v>
      </c>
      <c r="F229" s="224" t="s">
        <v>323</v>
      </c>
      <c r="H229" s="225">
        <v>6</v>
      </c>
      <c r="L229" s="222"/>
      <c r="M229" s="226"/>
      <c r="T229" s="227"/>
      <c r="AT229" s="223" t="s">
        <v>184</v>
      </c>
      <c r="AU229" s="223" t="s">
        <v>86</v>
      </c>
      <c r="AV229" s="221" t="s">
        <v>86</v>
      </c>
      <c r="AW229" s="221" t="s">
        <v>35</v>
      </c>
      <c r="AX229" s="221" t="s">
        <v>21</v>
      </c>
      <c r="AY229" s="223" t="s">
        <v>156</v>
      </c>
    </row>
    <row r="230" spans="2:65" s="58" customFormat="1" ht="21.75" customHeight="1">
      <c r="B230" s="59"/>
      <c r="C230" s="236" t="s">
        <v>324</v>
      </c>
      <c r="D230" s="236" t="s">
        <v>246</v>
      </c>
      <c r="E230" s="237" t="s">
        <v>325</v>
      </c>
      <c r="F230" s="238" t="s">
        <v>326</v>
      </c>
      <c r="G230" s="239" t="s">
        <v>167</v>
      </c>
      <c r="H230" s="240">
        <v>7.2</v>
      </c>
      <c r="I230" s="26"/>
      <c r="J230" s="241">
        <f>ROUND(I230*H230,2)</f>
        <v>0</v>
      </c>
      <c r="K230" s="242"/>
      <c r="L230" s="243"/>
      <c r="M230" s="244" t="s">
        <v>1</v>
      </c>
      <c r="N230" s="245" t="s">
        <v>43</v>
      </c>
      <c r="P230" s="214">
        <f>O230*H230</f>
        <v>0</v>
      </c>
      <c r="Q230" s="214">
        <v>0.00038</v>
      </c>
      <c r="R230" s="214">
        <f>Q230*H230</f>
        <v>0.002736</v>
      </c>
      <c r="S230" s="214">
        <v>0</v>
      </c>
      <c r="T230" s="215">
        <f>S230*H230</f>
        <v>0</v>
      </c>
      <c r="AR230" s="216" t="s">
        <v>199</v>
      </c>
      <c r="AT230" s="216" t="s">
        <v>246</v>
      </c>
      <c r="AU230" s="216" t="s">
        <v>86</v>
      </c>
      <c r="AY230" s="39" t="s">
        <v>156</v>
      </c>
      <c r="BE230" s="217">
        <f>IF(N230="základní",J230,0)</f>
        <v>0</v>
      </c>
      <c r="BF230" s="217">
        <f>IF(N230="snížená",J230,0)</f>
        <v>0</v>
      </c>
      <c r="BG230" s="217">
        <f>IF(N230="zákl. přenesená",J230,0)</f>
        <v>0</v>
      </c>
      <c r="BH230" s="217">
        <f>IF(N230="sníž. přenesená",J230,0)</f>
        <v>0</v>
      </c>
      <c r="BI230" s="217">
        <f>IF(N230="nulová",J230,0)</f>
        <v>0</v>
      </c>
      <c r="BJ230" s="39" t="s">
        <v>21</v>
      </c>
      <c r="BK230" s="217">
        <f>ROUND(I230*H230,2)</f>
        <v>0</v>
      </c>
      <c r="BL230" s="39" t="s">
        <v>162</v>
      </c>
      <c r="BM230" s="216" t="s">
        <v>327</v>
      </c>
    </row>
    <row r="231" spans="2:47" s="58" customFormat="1" ht="19.5">
      <c r="B231" s="59"/>
      <c r="D231" s="218" t="s">
        <v>164</v>
      </c>
      <c r="F231" s="219" t="s">
        <v>326</v>
      </c>
      <c r="L231" s="59"/>
      <c r="M231" s="220"/>
      <c r="T231" s="103"/>
      <c r="AT231" s="39" t="s">
        <v>164</v>
      </c>
      <c r="AU231" s="39" t="s">
        <v>86</v>
      </c>
    </row>
    <row r="232" spans="2:51" s="221" customFormat="1" ht="11.25">
      <c r="B232" s="222"/>
      <c r="D232" s="218" t="s">
        <v>184</v>
      </c>
      <c r="E232" s="223" t="s">
        <v>1</v>
      </c>
      <c r="F232" s="224" t="s">
        <v>328</v>
      </c>
      <c r="H232" s="225">
        <v>7.2</v>
      </c>
      <c r="L232" s="222"/>
      <c r="M232" s="226"/>
      <c r="T232" s="227"/>
      <c r="AT232" s="223" t="s">
        <v>184</v>
      </c>
      <c r="AU232" s="223" t="s">
        <v>86</v>
      </c>
      <c r="AV232" s="221" t="s">
        <v>86</v>
      </c>
      <c r="AW232" s="221" t="s">
        <v>35</v>
      </c>
      <c r="AX232" s="221" t="s">
        <v>21</v>
      </c>
      <c r="AY232" s="223" t="s">
        <v>156</v>
      </c>
    </row>
    <row r="233" spans="2:65" s="58" customFormat="1" ht="16.5" customHeight="1">
      <c r="B233" s="59"/>
      <c r="C233" s="205" t="s">
        <v>329</v>
      </c>
      <c r="D233" s="205" t="s">
        <v>158</v>
      </c>
      <c r="E233" s="206" t="s">
        <v>330</v>
      </c>
      <c r="F233" s="207" t="s">
        <v>331</v>
      </c>
      <c r="G233" s="208" t="s">
        <v>189</v>
      </c>
      <c r="H233" s="209">
        <v>2.957</v>
      </c>
      <c r="I233" s="25"/>
      <c r="J233" s="210">
        <f>ROUND(I233*H233,2)</f>
        <v>0</v>
      </c>
      <c r="K233" s="211"/>
      <c r="L233" s="59"/>
      <c r="M233" s="212" t="s">
        <v>1</v>
      </c>
      <c r="N233" s="213" t="s">
        <v>43</v>
      </c>
      <c r="P233" s="214">
        <f>O233*H233</f>
        <v>0</v>
      </c>
      <c r="Q233" s="214">
        <v>0</v>
      </c>
      <c r="R233" s="214">
        <f>Q233*H233</f>
        <v>0</v>
      </c>
      <c r="S233" s="214">
        <v>0</v>
      </c>
      <c r="T233" s="215">
        <f>S233*H233</f>
        <v>0</v>
      </c>
      <c r="AR233" s="216" t="s">
        <v>162</v>
      </c>
      <c r="AT233" s="216" t="s">
        <v>158</v>
      </c>
      <c r="AU233" s="216" t="s">
        <v>86</v>
      </c>
      <c r="AY233" s="39" t="s">
        <v>156</v>
      </c>
      <c r="BE233" s="217">
        <f>IF(N233="základní",J233,0)</f>
        <v>0</v>
      </c>
      <c r="BF233" s="217">
        <f>IF(N233="snížená",J233,0)</f>
        <v>0</v>
      </c>
      <c r="BG233" s="217">
        <f>IF(N233="zákl. přenesená",J233,0)</f>
        <v>0</v>
      </c>
      <c r="BH233" s="217">
        <f>IF(N233="sníž. přenesená",J233,0)</f>
        <v>0</v>
      </c>
      <c r="BI233" s="217">
        <f>IF(N233="nulová",J233,0)</f>
        <v>0</v>
      </c>
      <c r="BJ233" s="39" t="s">
        <v>21</v>
      </c>
      <c r="BK233" s="217">
        <f>ROUND(I233*H233,2)</f>
        <v>0</v>
      </c>
      <c r="BL233" s="39" t="s">
        <v>162</v>
      </c>
      <c r="BM233" s="216" t="s">
        <v>332</v>
      </c>
    </row>
    <row r="234" spans="2:47" s="58" customFormat="1" ht="12.75">
      <c r="B234" s="59"/>
      <c r="D234" s="218" t="s">
        <v>164</v>
      </c>
      <c r="F234" s="219" t="s">
        <v>331</v>
      </c>
      <c r="L234" s="59"/>
      <c r="M234" s="220"/>
      <c r="T234" s="103"/>
      <c r="AT234" s="39" t="s">
        <v>164</v>
      </c>
      <c r="AU234" s="39" t="s">
        <v>86</v>
      </c>
    </row>
    <row r="235" spans="2:51" s="221" customFormat="1" ht="11.25">
      <c r="B235" s="222"/>
      <c r="D235" s="218" t="s">
        <v>184</v>
      </c>
      <c r="E235" s="223" t="s">
        <v>1</v>
      </c>
      <c r="F235" s="224" t="s">
        <v>333</v>
      </c>
      <c r="H235" s="225">
        <v>2.957</v>
      </c>
      <c r="L235" s="222"/>
      <c r="M235" s="226"/>
      <c r="T235" s="227"/>
      <c r="AT235" s="223" t="s">
        <v>184</v>
      </c>
      <c r="AU235" s="223" t="s">
        <v>86</v>
      </c>
      <c r="AV235" s="221" t="s">
        <v>86</v>
      </c>
      <c r="AW235" s="221" t="s">
        <v>35</v>
      </c>
      <c r="AX235" s="221" t="s">
        <v>78</v>
      </c>
      <c r="AY235" s="223" t="s">
        <v>156</v>
      </c>
    </row>
    <row r="236" spans="2:51" s="228" customFormat="1" ht="11.25">
      <c r="B236" s="229"/>
      <c r="D236" s="218" t="s">
        <v>184</v>
      </c>
      <c r="E236" s="230" t="s">
        <v>1</v>
      </c>
      <c r="F236" s="231" t="s">
        <v>198</v>
      </c>
      <c r="H236" s="232">
        <v>2.957</v>
      </c>
      <c r="L236" s="229"/>
      <c r="M236" s="233"/>
      <c r="T236" s="234"/>
      <c r="AT236" s="230" t="s">
        <v>184</v>
      </c>
      <c r="AU236" s="230" t="s">
        <v>86</v>
      </c>
      <c r="AV236" s="228" t="s">
        <v>162</v>
      </c>
      <c r="AW236" s="228" t="s">
        <v>35</v>
      </c>
      <c r="AX236" s="228" t="s">
        <v>21</v>
      </c>
      <c r="AY236" s="230" t="s">
        <v>156</v>
      </c>
    </row>
    <row r="237" spans="2:65" s="58" customFormat="1" ht="21.75" customHeight="1">
      <c r="B237" s="59"/>
      <c r="C237" s="205" t="s">
        <v>334</v>
      </c>
      <c r="D237" s="205" t="s">
        <v>158</v>
      </c>
      <c r="E237" s="206" t="s">
        <v>335</v>
      </c>
      <c r="F237" s="207" t="s">
        <v>336</v>
      </c>
      <c r="G237" s="208" t="s">
        <v>161</v>
      </c>
      <c r="H237" s="209">
        <v>12.544</v>
      </c>
      <c r="I237" s="25"/>
      <c r="J237" s="210">
        <f>ROUND(I237*H237,2)</f>
        <v>0</v>
      </c>
      <c r="K237" s="211"/>
      <c r="L237" s="59"/>
      <c r="M237" s="212" t="s">
        <v>1</v>
      </c>
      <c r="N237" s="213" t="s">
        <v>43</v>
      </c>
      <c r="P237" s="214">
        <f>O237*H237</f>
        <v>0</v>
      </c>
      <c r="Q237" s="214">
        <v>0</v>
      </c>
      <c r="R237" s="214">
        <f>Q237*H237</f>
        <v>0</v>
      </c>
      <c r="S237" s="214">
        <v>0</v>
      </c>
      <c r="T237" s="215">
        <f>S237*H237</f>
        <v>0</v>
      </c>
      <c r="AR237" s="216" t="s">
        <v>162</v>
      </c>
      <c r="AT237" s="216" t="s">
        <v>158</v>
      </c>
      <c r="AU237" s="216" t="s">
        <v>86</v>
      </c>
      <c r="AY237" s="39" t="s">
        <v>156</v>
      </c>
      <c r="BE237" s="217">
        <f>IF(N237="základní",J237,0)</f>
        <v>0</v>
      </c>
      <c r="BF237" s="217">
        <f>IF(N237="snížená",J237,0)</f>
        <v>0</v>
      </c>
      <c r="BG237" s="217">
        <f>IF(N237="zákl. přenesená",J237,0)</f>
        <v>0</v>
      </c>
      <c r="BH237" s="217">
        <f>IF(N237="sníž. přenesená",J237,0)</f>
        <v>0</v>
      </c>
      <c r="BI237" s="217">
        <f>IF(N237="nulová",J237,0)</f>
        <v>0</v>
      </c>
      <c r="BJ237" s="39" t="s">
        <v>21</v>
      </c>
      <c r="BK237" s="217">
        <f>ROUND(I237*H237,2)</f>
        <v>0</v>
      </c>
      <c r="BL237" s="39" t="s">
        <v>162</v>
      </c>
      <c r="BM237" s="216" t="s">
        <v>337</v>
      </c>
    </row>
    <row r="238" spans="2:47" s="58" customFormat="1" ht="19.5">
      <c r="B238" s="59"/>
      <c r="D238" s="218" t="s">
        <v>164</v>
      </c>
      <c r="F238" s="219" t="s">
        <v>336</v>
      </c>
      <c r="L238" s="59"/>
      <c r="M238" s="220"/>
      <c r="T238" s="103"/>
      <c r="AT238" s="39" t="s">
        <v>164</v>
      </c>
      <c r="AU238" s="39" t="s">
        <v>86</v>
      </c>
    </row>
    <row r="239" spans="2:51" s="221" customFormat="1" ht="11.25">
      <c r="B239" s="222"/>
      <c r="D239" s="218" t="s">
        <v>184</v>
      </c>
      <c r="E239" s="223" t="s">
        <v>1</v>
      </c>
      <c r="F239" s="224" t="s">
        <v>338</v>
      </c>
      <c r="H239" s="225">
        <v>12.544</v>
      </c>
      <c r="L239" s="222"/>
      <c r="M239" s="226"/>
      <c r="T239" s="227"/>
      <c r="AT239" s="223" t="s">
        <v>184</v>
      </c>
      <c r="AU239" s="223" t="s">
        <v>86</v>
      </c>
      <c r="AV239" s="221" t="s">
        <v>86</v>
      </c>
      <c r="AW239" s="221" t="s">
        <v>35</v>
      </c>
      <c r="AX239" s="221" t="s">
        <v>78</v>
      </c>
      <c r="AY239" s="223" t="s">
        <v>156</v>
      </c>
    </row>
    <row r="240" spans="2:51" s="228" customFormat="1" ht="11.25">
      <c r="B240" s="229"/>
      <c r="D240" s="218" t="s">
        <v>184</v>
      </c>
      <c r="E240" s="230" t="s">
        <v>1</v>
      </c>
      <c r="F240" s="231" t="s">
        <v>198</v>
      </c>
      <c r="H240" s="232">
        <v>12.544</v>
      </c>
      <c r="L240" s="229"/>
      <c r="M240" s="233"/>
      <c r="T240" s="234"/>
      <c r="AT240" s="230" t="s">
        <v>184</v>
      </c>
      <c r="AU240" s="230" t="s">
        <v>86</v>
      </c>
      <c r="AV240" s="228" t="s">
        <v>162</v>
      </c>
      <c r="AW240" s="228" t="s">
        <v>35</v>
      </c>
      <c r="AX240" s="228" t="s">
        <v>21</v>
      </c>
      <c r="AY240" s="230" t="s">
        <v>156</v>
      </c>
    </row>
    <row r="241" spans="2:65" s="58" customFormat="1" ht="21.75" customHeight="1">
      <c r="B241" s="59"/>
      <c r="C241" s="205" t="s">
        <v>339</v>
      </c>
      <c r="D241" s="205" t="s">
        <v>158</v>
      </c>
      <c r="E241" s="206" t="s">
        <v>340</v>
      </c>
      <c r="F241" s="207" t="s">
        <v>341</v>
      </c>
      <c r="G241" s="208" t="s">
        <v>161</v>
      </c>
      <c r="H241" s="209">
        <v>12.544</v>
      </c>
      <c r="I241" s="25"/>
      <c r="J241" s="210">
        <f>ROUND(I241*H241,2)</f>
        <v>0</v>
      </c>
      <c r="K241" s="211"/>
      <c r="L241" s="59"/>
      <c r="M241" s="212" t="s">
        <v>1</v>
      </c>
      <c r="N241" s="213" t="s">
        <v>43</v>
      </c>
      <c r="P241" s="214">
        <f>O241*H241</f>
        <v>0</v>
      </c>
      <c r="Q241" s="214">
        <v>0</v>
      </c>
      <c r="R241" s="214">
        <f>Q241*H241</f>
        <v>0</v>
      </c>
      <c r="S241" s="214">
        <v>0</v>
      </c>
      <c r="T241" s="215">
        <f>S241*H241</f>
        <v>0</v>
      </c>
      <c r="AR241" s="216" t="s">
        <v>162</v>
      </c>
      <c r="AT241" s="216" t="s">
        <v>158</v>
      </c>
      <c r="AU241" s="216" t="s">
        <v>86</v>
      </c>
      <c r="AY241" s="39" t="s">
        <v>156</v>
      </c>
      <c r="BE241" s="217">
        <f>IF(N241="základní",J241,0)</f>
        <v>0</v>
      </c>
      <c r="BF241" s="217">
        <f>IF(N241="snížená",J241,0)</f>
        <v>0</v>
      </c>
      <c r="BG241" s="217">
        <f>IF(N241="zákl. přenesená",J241,0)</f>
        <v>0</v>
      </c>
      <c r="BH241" s="217">
        <f>IF(N241="sníž. přenesená",J241,0)</f>
        <v>0</v>
      </c>
      <c r="BI241" s="217">
        <f>IF(N241="nulová",J241,0)</f>
        <v>0</v>
      </c>
      <c r="BJ241" s="39" t="s">
        <v>21</v>
      </c>
      <c r="BK241" s="217">
        <f>ROUND(I241*H241,2)</f>
        <v>0</v>
      </c>
      <c r="BL241" s="39" t="s">
        <v>162</v>
      </c>
      <c r="BM241" s="216" t="s">
        <v>342</v>
      </c>
    </row>
    <row r="242" spans="2:47" s="58" customFormat="1" ht="19.5">
      <c r="B242" s="59"/>
      <c r="D242" s="218" t="s">
        <v>164</v>
      </c>
      <c r="F242" s="219" t="s">
        <v>341</v>
      </c>
      <c r="L242" s="59"/>
      <c r="M242" s="220"/>
      <c r="T242" s="103"/>
      <c r="AT242" s="39" t="s">
        <v>164</v>
      </c>
      <c r="AU242" s="39" t="s">
        <v>86</v>
      </c>
    </row>
    <row r="243" spans="2:65" s="58" customFormat="1" ht="16.5" customHeight="1">
      <c r="B243" s="59"/>
      <c r="C243" s="205" t="s">
        <v>343</v>
      </c>
      <c r="D243" s="205" t="s">
        <v>158</v>
      </c>
      <c r="E243" s="206" t="s">
        <v>344</v>
      </c>
      <c r="F243" s="207" t="s">
        <v>345</v>
      </c>
      <c r="G243" s="208" t="s">
        <v>109</v>
      </c>
      <c r="H243" s="209">
        <v>0.894</v>
      </c>
      <c r="I243" s="25"/>
      <c r="J243" s="210">
        <f>ROUND(I243*H243,2)</f>
        <v>0</v>
      </c>
      <c r="K243" s="211"/>
      <c r="L243" s="59"/>
      <c r="M243" s="212" t="s">
        <v>1</v>
      </c>
      <c r="N243" s="213" t="s">
        <v>43</v>
      </c>
      <c r="P243" s="214">
        <f>O243*H243</f>
        <v>0</v>
      </c>
      <c r="Q243" s="214">
        <v>0</v>
      </c>
      <c r="R243" s="214">
        <f>Q243*H243</f>
        <v>0</v>
      </c>
      <c r="S243" s="214">
        <v>0</v>
      </c>
      <c r="T243" s="215">
        <f>S243*H243</f>
        <v>0</v>
      </c>
      <c r="AR243" s="216" t="s">
        <v>162</v>
      </c>
      <c r="AT243" s="216" t="s">
        <v>158</v>
      </c>
      <c r="AU243" s="216" t="s">
        <v>86</v>
      </c>
      <c r="AY243" s="39" t="s">
        <v>156</v>
      </c>
      <c r="BE243" s="217">
        <f>IF(N243="základní",J243,0)</f>
        <v>0</v>
      </c>
      <c r="BF243" s="217">
        <f>IF(N243="snížená",J243,0)</f>
        <v>0</v>
      </c>
      <c r="BG243" s="217">
        <f>IF(N243="zákl. přenesená",J243,0)</f>
        <v>0</v>
      </c>
      <c r="BH243" s="217">
        <f>IF(N243="sníž. přenesená",J243,0)</f>
        <v>0</v>
      </c>
      <c r="BI243" s="217">
        <f>IF(N243="nulová",J243,0)</f>
        <v>0</v>
      </c>
      <c r="BJ243" s="39" t="s">
        <v>21</v>
      </c>
      <c r="BK243" s="217">
        <f>ROUND(I243*H243,2)</f>
        <v>0</v>
      </c>
      <c r="BL243" s="39" t="s">
        <v>162</v>
      </c>
      <c r="BM243" s="216" t="s">
        <v>346</v>
      </c>
    </row>
    <row r="244" spans="2:47" s="58" customFormat="1" ht="12.75">
      <c r="B244" s="59"/>
      <c r="D244" s="218" t="s">
        <v>164</v>
      </c>
      <c r="F244" s="219" t="s">
        <v>345</v>
      </c>
      <c r="L244" s="59"/>
      <c r="M244" s="220"/>
      <c r="T244" s="103"/>
      <c r="AT244" s="39" t="s">
        <v>164</v>
      </c>
      <c r="AU244" s="39" t="s">
        <v>86</v>
      </c>
    </row>
    <row r="245" spans="2:51" s="221" customFormat="1" ht="11.25">
      <c r="B245" s="222"/>
      <c r="D245" s="218" t="s">
        <v>184</v>
      </c>
      <c r="E245" s="223" t="s">
        <v>1</v>
      </c>
      <c r="F245" s="224" t="s">
        <v>347</v>
      </c>
      <c r="H245" s="225">
        <v>0.894</v>
      </c>
      <c r="L245" s="222"/>
      <c r="M245" s="226"/>
      <c r="T245" s="227"/>
      <c r="AT245" s="223" t="s">
        <v>184</v>
      </c>
      <c r="AU245" s="223" t="s">
        <v>86</v>
      </c>
      <c r="AV245" s="221" t="s">
        <v>86</v>
      </c>
      <c r="AW245" s="221" t="s">
        <v>35</v>
      </c>
      <c r="AX245" s="221" t="s">
        <v>78</v>
      </c>
      <c r="AY245" s="223" t="s">
        <v>156</v>
      </c>
    </row>
    <row r="246" spans="2:51" s="228" customFormat="1" ht="11.25">
      <c r="B246" s="229"/>
      <c r="D246" s="218" t="s">
        <v>184</v>
      </c>
      <c r="E246" s="230" t="s">
        <v>1</v>
      </c>
      <c r="F246" s="231" t="s">
        <v>198</v>
      </c>
      <c r="H246" s="232">
        <v>0.894</v>
      </c>
      <c r="L246" s="229"/>
      <c r="M246" s="233"/>
      <c r="T246" s="234"/>
      <c r="AT246" s="230" t="s">
        <v>184</v>
      </c>
      <c r="AU246" s="230" t="s">
        <v>86</v>
      </c>
      <c r="AV246" s="228" t="s">
        <v>162</v>
      </c>
      <c r="AW246" s="228" t="s">
        <v>35</v>
      </c>
      <c r="AX246" s="228" t="s">
        <v>21</v>
      </c>
      <c r="AY246" s="230" t="s">
        <v>156</v>
      </c>
    </row>
    <row r="247" spans="2:65" s="58" customFormat="1" ht="16.5" customHeight="1">
      <c r="B247" s="59"/>
      <c r="C247" s="205" t="s">
        <v>348</v>
      </c>
      <c r="D247" s="205" t="s">
        <v>158</v>
      </c>
      <c r="E247" s="206" t="s">
        <v>349</v>
      </c>
      <c r="F247" s="207" t="s">
        <v>304</v>
      </c>
      <c r="G247" s="208" t="s">
        <v>189</v>
      </c>
      <c r="H247" s="209">
        <v>2.957</v>
      </c>
      <c r="I247" s="25"/>
      <c r="J247" s="210">
        <f>ROUND(I247*H247,2)</f>
        <v>0</v>
      </c>
      <c r="K247" s="211"/>
      <c r="L247" s="59"/>
      <c r="M247" s="212" t="s">
        <v>1</v>
      </c>
      <c r="N247" s="213" t="s">
        <v>43</v>
      </c>
      <c r="P247" s="214">
        <f>O247*H247</f>
        <v>0</v>
      </c>
      <c r="Q247" s="214">
        <v>0</v>
      </c>
      <c r="R247" s="214">
        <f>Q247*H247</f>
        <v>0</v>
      </c>
      <c r="S247" s="214">
        <v>0</v>
      </c>
      <c r="T247" s="215">
        <f>S247*H247</f>
        <v>0</v>
      </c>
      <c r="AR247" s="216" t="s">
        <v>162</v>
      </c>
      <c r="AT247" s="216" t="s">
        <v>158</v>
      </c>
      <c r="AU247" s="216" t="s">
        <v>86</v>
      </c>
      <c r="AY247" s="39" t="s">
        <v>156</v>
      </c>
      <c r="BE247" s="217">
        <f>IF(N247="základní",J247,0)</f>
        <v>0</v>
      </c>
      <c r="BF247" s="217">
        <f>IF(N247="snížená",J247,0)</f>
        <v>0</v>
      </c>
      <c r="BG247" s="217">
        <f>IF(N247="zákl. přenesená",J247,0)</f>
        <v>0</v>
      </c>
      <c r="BH247" s="217">
        <f>IF(N247="sníž. přenesená",J247,0)</f>
        <v>0</v>
      </c>
      <c r="BI247" s="217">
        <f>IF(N247="nulová",J247,0)</f>
        <v>0</v>
      </c>
      <c r="BJ247" s="39" t="s">
        <v>21</v>
      </c>
      <c r="BK247" s="217">
        <f>ROUND(I247*H247,2)</f>
        <v>0</v>
      </c>
      <c r="BL247" s="39" t="s">
        <v>162</v>
      </c>
      <c r="BM247" s="216" t="s">
        <v>350</v>
      </c>
    </row>
    <row r="248" spans="2:47" s="58" customFormat="1" ht="29.25">
      <c r="B248" s="59"/>
      <c r="D248" s="218" t="s">
        <v>164</v>
      </c>
      <c r="F248" s="219" t="s">
        <v>306</v>
      </c>
      <c r="L248" s="59"/>
      <c r="M248" s="220"/>
      <c r="T248" s="103"/>
      <c r="AT248" s="39" t="s">
        <v>164</v>
      </c>
      <c r="AU248" s="39" t="s">
        <v>86</v>
      </c>
    </row>
    <row r="249" spans="2:63" s="193" customFormat="1" ht="22.9" customHeight="1">
      <c r="B249" s="194"/>
      <c r="D249" s="195" t="s">
        <v>77</v>
      </c>
      <c r="E249" s="203" t="s">
        <v>162</v>
      </c>
      <c r="F249" s="203" t="s">
        <v>351</v>
      </c>
      <c r="J249" s="204">
        <f>BK249</f>
        <v>0</v>
      </c>
      <c r="L249" s="194"/>
      <c r="M249" s="198"/>
      <c r="P249" s="199">
        <f>SUM(P250:P288)</f>
        <v>0</v>
      </c>
      <c r="R249" s="199">
        <f>SUM(R250:R288)</f>
        <v>1.0426530999999999</v>
      </c>
      <c r="T249" s="200">
        <f>SUM(T250:T288)</f>
        <v>0</v>
      </c>
      <c r="AR249" s="195" t="s">
        <v>21</v>
      </c>
      <c r="AT249" s="201" t="s">
        <v>77</v>
      </c>
      <c r="AU249" s="201" t="s">
        <v>21</v>
      </c>
      <c r="AY249" s="195" t="s">
        <v>156</v>
      </c>
      <c r="BK249" s="202">
        <f>SUM(BK250:BK288)</f>
        <v>0</v>
      </c>
    </row>
    <row r="250" spans="2:65" s="58" customFormat="1" ht="16.5" customHeight="1">
      <c r="B250" s="59"/>
      <c r="C250" s="205" t="s">
        <v>352</v>
      </c>
      <c r="D250" s="205" t="s">
        <v>158</v>
      </c>
      <c r="E250" s="206" t="s">
        <v>353</v>
      </c>
      <c r="F250" s="207" t="s">
        <v>354</v>
      </c>
      <c r="G250" s="208" t="s">
        <v>189</v>
      </c>
      <c r="H250" s="209">
        <v>9.18</v>
      </c>
      <c r="I250" s="25"/>
      <c r="J250" s="210">
        <f>ROUND(I250*H250,2)</f>
        <v>0</v>
      </c>
      <c r="K250" s="211"/>
      <c r="L250" s="59"/>
      <c r="M250" s="212" t="s">
        <v>1</v>
      </c>
      <c r="N250" s="213" t="s">
        <v>43</v>
      </c>
      <c r="P250" s="214">
        <f>O250*H250</f>
        <v>0</v>
      </c>
      <c r="Q250" s="214">
        <v>0</v>
      </c>
      <c r="R250" s="214">
        <f>Q250*H250</f>
        <v>0</v>
      </c>
      <c r="S250" s="214">
        <v>0</v>
      </c>
      <c r="T250" s="215">
        <f>S250*H250</f>
        <v>0</v>
      </c>
      <c r="AR250" s="216" t="s">
        <v>162</v>
      </c>
      <c r="AT250" s="216" t="s">
        <v>158</v>
      </c>
      <c r="AU250" s="216" t="s">
        <v>86</v>
      </c>
      <c r="AY250" s="39" t="s">
        <v>156</v>
      </c>
      <c r="BE250" s="217">
        <f>IF(N250="základní",J250,0)</f>
        <v>0</v>
      </c>
      <c r="BF250" s="217">
        <f>IF(N250="snížená",J250,0)</f>
        <v>0</v>
      </c>
      <c r="BG250" s="217">
        <f>IF(N250="zákl. přenesená",J250,0)</f>
        <v>0</v>
      </c>
      <c r="BH250" s="217">
        <f>IF(N250="sníž. přenesená",J250,0)</f>
        <v>0</v>
      </c>
      <c r="BI250" s="217">
        <f>IF(N250="nulová",J250,0)</f>
        <v>0</v>
      </c>
      <c r="BJ250" s="39" t="s">
        <v>21</v>
      </c>
      <c r="BK250" s="217">
        <f>ROUND(I250*H250,2)</f>
        <v>0</v>
      </c>
      <c r="BL250" s="39" t="s">
        <v>162</v>
      </c>
      <c r="BM250" s="216" t="s">
        <v>355</v>
      </c>
    </row>
    <row r="251" spans="2:47" s="58" customFormat="1" ht="12.75">
      <c r="B251" s="59"/>
      <c r="D251" s="218" t="s">
        <v>164</v>
      </c>
      <c r="F251" s="219" t="s">
        <v>354</v>
      </c>
      <c r="L251" s="59"/>
      <c r="M251" s="220"/>
      <c r="T251" s="103"/>
      <c r="AT251" s="39" t="s">
        <v>164</v>
      </c>
      <c r="AU251" s="39" t="s">
        <v>86</v>
      </c>
    </row>
    <row r="252" spans="2:51" s="221" customFormat="1" ht="11.25">
      <c r="B252" s="222"/>
      <c r="D252" s="218" t="s">
        <v>184</v>
      </c>
      <c r="E252" s="223" t="s">
        <v>1</v>
      </c>
      <c r="F252" s="224" t="s">
        <v>356</v>
      </c>
      <c r="H252" s="225">
        <v>9.18</v>
      </c>
      <c r="L252" s="222"/>
      <c r="M252" s="226"/>
      <c r="T252" s="227"/>
      <c r="AT252" s="223" t="s">
        <v>184</v>
      </c>
      <c r="AU252" s="223" t="s">
        <v>86</v>
      </c>
      <c r="AV252" s="221" t="s">
        <v>86</v>
      </c>
      <c r="AW252" s="221" t="s">
        <v>35</v>
      </c>
      <c r="AX252" s="221" t="s">
        <v>78</v>
      </c>
      <c r="AY252" s="223" t="s">
        <v>156</v>
      </c>
    </row>
    <row r="253" spans="2:51" s="228" customFormat="1" ht="11.25">
      <c r="B253" s="229"/>
      <c r="D253" s="218" t="s">
        <v>184</v>
      </c>
      <c r="E253" s="230" t="s">
        <v>1</v>
      </c>
      <c r="F253" s="231" t="s">
        <v>198</v>
      </c>
      <c r="H253" s="232">
        <v>9.18</v>
      </c>
      <c r="L253" s="229"/>
      <c r="M253" s="233"/>
      <c r="T253" s="234"/>
      <c r="AT253" s="230" t="s">
        <v>184</v>
      </c>
      <c r="AU253" s="230" t="s">
        <v>86</v>
      </c>
      <c r="AV253" s="228" t="s">
        <v>162</v>
      </c>
      <c r="AW253" s="228" t="s">
        <v>35</v>
      </c>
      <c r="AX253" s="228" t="s">
        <v>21</v>
      </c>
      <c r="AY253" s="230" t="s">
        <v>156</v>
      </c>
    </row>
    <row r="254" spans="2:65" s="58" customFormat="1" ht="16.5" customHeight="1">
      <c r="B254" s="59"/>
      <c r="C254" s="205" t="s">
        <v>357</v>
      </c>
      <c r="D254" s="205" t="s">
        <v>158</v>
      </c>
      <c r="E254" s="206" t="s">
        <v>358</v>
      </c>
      <c r="F254" s="207" t="s">
        <v>359</v>
      </c>
      <c r="G254" s="208" t="s">
        <v>161</v>
      </c>
      <c r="H254" s="209">
        <v>36.39</v>
      </c>
      <c r="I254" s="25"/>
      <c r="J254" s="210">
        <f>ROUND(I254*H254,2)</f>
        <v>0</v>
      </c>
      <c r="K254" s="211"/>
      <c r="L254" s="59"/>
      <c r="M254" s="212" t="s">
        <v>1</v>
      </c>
      <c r="N254" s="213" t="s">
        <v>43</v>
      </c>
      <c r="P254" s="214">
        <f>O254*H254</f>
        <v>0</v>
      </c>
      <c r="Q254" s="214">
        <v>0.0034</v>
      </c>
      <c r="R254" s="214">
        <f>Q254*H254</f>
        <v>0.12372599999999999</v>
      </c>
      <c r="S254" s="214">
        <v>0</v>
      </c>
      <c r="T254" s="215">
        <f>S254*H254</f>
        <v>0</v>
      </c>
      <c r="AR254" s="216" t="s">
        <v>162</v>
      </c>
      <c r="AT254" s="216" t="s">
        <v>158</v>
      </c>
      <c r="AU254" s="216" t="s">
        <v>86</v>
      </c>
      <c r="AY254" s="39" t="s">
        <v>156</v>
      </c>
      <c r="BE254" s="217">
        <f>IF(N254="základní",J254,0)</f>
        <v>0</v>
      </c>
      <c r="BF254" s="217">
        <f>IF(N254="snížená",J254,0)</f>
        <v>0</v>
      </c>
      <c r="BG254" s="217">
        <f>IF(N254="zákl. přenesená",J254,0)</f>
        <v>0</v>
      </c>
      <c r="BH254" s="217">
        <f>IF(N254="sníž. přenesená",J254,0)</f>
        <v>0</v>
      </c>
      <c r="BI254" s="217">
        <f>IF(N254="nulová",J254,0)</f>
        <v>0</v>
      </c>
      <c r="BJ254" s="39" t="s">
        <v>21</v>
      </c>
      <c r="BK254" s="217">
        <f>ROUND(I254*H254,2)</f>
        <v>0</v>
      </c>
      <c r="BL254" s="39" t="s">
        <v>162</v>
      </c>
      <c r="BM254" s="216" t="s">
        <v>360</v>
      </c>
    </row>
    <row r="255" spans="2:47" s="58" customFormat="1" ht="19.5">
      <c r="B255" s="59"/>
      <c r="D255" s="218" t="s">
        <v>164</v>
      </c>
      <c r="F255" s="219" t="s">
        <v>361</v>
      </c>
      <c r="L255" s="59"/>
      <c r="M255" s="220"/>
      <c r="T255" s="103"/>
      <c r="AT255" s="39" t="s">
        <v>164</v>
      </c>
      <c r="AU255" s="39" t="s">
        <v>86</v>
      </c>
    </row>
    <row r="256" spans="2:65" s="58" customFormat="1" ht="21.75" customHeight="1">
      <c r="B256" s="59"/>
      <c r="C256" s="205" t="s">
        <v>362</v>
      </c>
      <c r="D256" s="205" t="s">
        <v>158</v>
      </c>
      <c r="E256" s="206" t="s">
        <v>363</v>
      </c>
      <c r="F256" s="207" t="s">
        <v>364</v>
      </c>
      <c r="G256" s="208" t="s">
        <v>161</v>
      </c>
      <c r="H256" s="209">
        <v>30.6</v>
      </c>
      <c r="I256" s="25"/>
      <c r="J256" s="210">
        <f>ROUND(I256*H256,2)</f>
        <v>0</v>
      </c>
      <c r="K256" s="211"/>
      <c r="L256" s="59"/>
      <c r="M256" s="212" t="s">
        <v>1</v>
      </c>
      <c r="N256" s="213" t="s">
        <v>43</v>
      </c>
      <c r="P256" s="214">
        <f>O256*H256</f>
        <v>0</v>
      </c>
      <c r="Q256" s="214">
        <v>0</v>
      </c>
      <c r="R256" s="214">
        <f>Q256*H256</f>
        <v>0</v>
      </c>
      <c r="S256" s="214">
        <v>0</v>
      </c>
      <c r="T256" s="215">
        <f>S256*H256</f>
        <v>0</v>
      </c>
      <c r="AR256" s="216" t="s">
        <v>162</v>
      </c>
      <c r="AT256" s="216" t="s">
        <v>158</v>
      </c>
      <c r="AU256" s="216" t="s">
        <v>86</v>
      </c>
      <c r="AY256" s="39" t="s">
        <v>156</v>
      </c>
      <c r="BE256" s="217">
        <f>IF(N256="základní",J256,0)</f>
        <v>0</v>
      </c>
      <c r="BF256" s="217">
        <f>IF(N256="snížená",J256,0)</f>
        <v>0</v>
      </c>
      <c r="BG256" s="217">
        <f>IF(N256="zákl. přenesená",J256,0)</f>
        <v>0</v>
      </c>
      <c r="BH256" s="217">
        <f>IF(N256="sníž. přenesená",J256,0)</f>
        <v>0</v>
      </c>
      <c r="BI256" s="217">
        <f>IF(N256="nulová",J256,0)</f>
        <v>0</v>
      </c>
      <c r="BJ256" s="39" t="s">
        <v>21</v>
      </c>
      <c r="BK256" s="217">
        <f>ROUND(I256*H256,2)</f>
        <v>0</v>
      </c>
      <c r="BL256" s="39" t="s">
        <v>162</v>
      </c>
      <c r="BM256" s="216" t="s">
        <v>365</v>
      </c>
    </row>
    <row r="257" spans="2:47" s="58" customFormat="1" ht="19.5">
      <c r="B257" s="59"/>
      <c r="D257" s="218" t="s">
        <v>164</v>
      </c>
      <c r="F257" s="219" t="s">
        <v>364</v>
      </c>
      <c r="L257" s="59"/>
      <c r="M257" s="220"/>
      <c r="T257" s="103"/>
      <c r="AT257" s="39" t="s">
        <v>164</v>
      </c>
      <c r="AU257" s="39" t="s">
        <v>86</v>
      </c>
    </row>
    <row r="258" spans="2:47" s="58" customFormat="1" ht="19.5">
      <c r="B258" s="59"/>
      <c r="D258" s="218" t="s">
        <v>209</v>
      </c>
      <c r="F258" s="235" t="s">
        <v>366</v>
      </c>
      <c r="L258" s="59"/>
      <c r="M258" s="220"/>
      <c r="T258" s="103"/>
      <c r="AT258" s="39" t="s">
        <v>209</v>
      </c>
      <c r="AU258" s="39" t="s">
        <v>86</v>
      </c>
    </row>
    <row r="259" spans="2:51" s="221" customFormat="1" ht="11.25">
      <c r="B259" s="222"/>
      <c r="D259" s="218" t="s">
        <v>184</v>
      </c>
      <c r="E259" s="223" t="s">
        <v>1</v>
      </c>
      <c r="F259" s="224" t="s">
        <v>367</v>
      </c>
      <c r="H259" s="225">
        <v>30.6</v>
      </c>
      <c r="L259" s="222"/>
      <c r="M259" s="226"/>
      <c r="T259" s="227"/>
      <c r="AT259" s="223" t="s">
        <v>184</v>
      </c>
      <c r="AU259" s="223" t="s">
        <v>86</v>
      </c>
      <c r="AV259" s="221" t="s">
        <v>86</v>
      </c>
      <c r="AW259" s="221" t="s">
        <v>35</v>
      </c>
      <c r="AX259" s="221" t="s">
        <v>78</v>
      </c>
      <c r="AY259" s="223" t="s">
        <v>156</v>
      </c>
    </row>
    <row r="260" spans="2:51" s="228" customFormat="1" ht="11.25">
      <c r="B260" s="229"/>
      <c r="D260" s="218" t="s">
        <v>184</v>
      </c>
      <c r="E260" s="230" t="s">
        <v>1</v>
      </c>
      <c r="F260" s="231" t="s">
        <v>198</v>
      </c>
      <c r="H260" s="232">
        <v>30.6</v>
      </c>
      <c r="L260" s="229"/>
      <c r="M260" s="233"/>
      <c r="T260" s="234"/>
      <c r="AT260" s="230" t="s">
        <v>184</v>
      </c>
      <c r="AU260" s="230" t="s">
        <v>86</v>
      </c>
      <c r="AV260" s="228" t="s">
        <v>162</v>
      </c>
      <c r="AW260" s="228" t="s">
        <v>35</v>
      </c>
      <c r="AX260" s="228" t="s">
        <v>21</v>
      </c>
      <c r="AY260" s="230" t="s">
        <v>156</v>
      </c>
    </row>
    <row r="261" spans="2:65" s="58" customFormat="1" ht="21.75" customHeight="1">
      <c r="B261" s="59"/>
      <c r="C261" s="205" t="s">
        <v>368</v>
      </c>
      <c r="D261" s="205" t="s">
        <v>158</v>
      </c>
      <c r="E261" s="206" t="s">
        <v>369</v>
      </c>
      <c r="F261" s="207" t="s">
        <v>370</v>
      </c>
      <c r="G261" s="208" t="s">
        <v>161</v>
      </c>
      <c r="H261" s="209">
        <v>30.6</v>
      </c>
      <c r="I261" s="25"/>
      <c r="J261" s="210">
        <f>ROUND(I261*H261,2)</f>
        <v>0</v>
      </c>
      <c r="K261" s="211"/>
      <c r="L261" s="59"/>
      <c r="M261" s="212" t="s">
        <v>1</v>
      </c>
      <c r="N261" s="213" t="s">
        <v>43</v>
      </c>
      <c r="P261" s="214">
        <f>O261*H261</f>
        <v>0</v>
      </c>
      <c r="Q261" s="214">
        <v>0</v>
      </c>
      <c r="R261" s="214">
        <f>Q261*H261</f>
        <v>0</v>
      </c>
      <c r="S261" s="214">
        <v>0</v>
      </c>
      <c r="T261" s="215">
        <f>S261*H261</f>
        <v>0</v>
      </c>
      <c r="AR261" s="216" t="s">
        <v>162</v>
      </c>
      <c r="AT261" s="216" t="s">
        <v>158</v>
      </c>
      <c r="AU261" s="216" t="s">
        <v>86</v>
      </c>
      <c r="AY261" s="39" t="s">
        <v>156</v>
      </c>
      <c r="BE261" s="217">
        <f>IF(N261="základní",J261,0)</f>
        <v>0</v>
      </c>
      <c r="BF261" s="217">
        <f>IF(N261="snížená",J261,0)</f>
        <v>0</v>
      </c>
      <c r="BG261" s="217">
        <f>IF(N261="zákl. přenesená",J261,0)</f>
        <v>0</v>
      </c>
      <c r="BH261" s="217">
        <f>IF(N261="sníž. přenesená",J261,0)</f>
        <v>0</v>
      </c>
      <c r="BI261" s="217">
        <f>IF(N261="nulová",J261,0)</f>
        <v>0</v>
      </c>
      <c r="BJ261" s="39" t="s">
        <v>21</v>
      </c>
      <c r="BK261" s="217">
        <f>ROUND(I261*H261,2)</f>
        <v>0</v>
      </c>
      <c r="BL261" s="39" t="s">
        <v>162</v>
      </c>
      <c r="BM261" s="216" t="s">
        <v>371</v>
      </c>
    </row>
    <row r="262" spans="2:47" s="58" customFormat="1" ht="19.5">
      <c r="B262" s="59"/>
      <c r="D262" s="218" t="s">
        <v>164</v>
      </c>
      <c r="F262" s="219" t="s">
        <v>370</v>
      </c>
      <c r="L262" s="59"/>
      <c r="M262" s="220"/>
      <c r="T262" s="103"/>
      <c r="AT262" s="39" t="s">
        <v>164</v>
      </c>
      <c r="AU262" s="39" t="s">
        <v>86</v>
      </c>
    </row>
    <row r="263" spans="2:51" s="221" customFormat="1" ht="11.25">
      <c r="B263" s="222"/>
      <c r="D263" s="218" t="s">
        <v>184</v>
      </c>
      <c r="E263" s="223" t="s">
        <v>1</v>
      </c>
      <c r="F263" s="224" t="s">
        <v>372</v>
      </c>
      <c r="H263" s="225">
        <v>30.6</v>
      </c>
      <c r="L263" s="222"/>
      <c r="M263" s="226"/>
      <c r="T263" s="227"/>
      <c r="AT263" s="223" t="s">
        <v>184</v>
      </c>
      <c r="AU263" s="223" t="s">
        <v>86</v>
      </c>
      <c r="AV263" s="221" t="s">
        <v>86</v>
      </c>
      <c r="AW263" s="221" t="s">
        <v>35</v>
      </c>
      <c r="AX263" s="221" t="s">
        <v>78</v>
      </c>
      <c r="AY263" s="223" t="s">
        <v>156</v>
      </c>
    </row>
    <row r="264" spans="2:51" s="228" customFormat="1" ht="11.25">
      <c r="B264" s="229"/>
      <c r="D264" s="218" t="s">
        <v>184</v>
      </c>
      <c r="E264" s="230" t="s">
        <v>1</v>
      </c>
      <c r="F264" s="231" t="s">
        <v>198</v>
      </c>
      <c r="H264" s="232">
        <v>30.6</v>
      </c>
      <c r="L264" s="229"/>
      <c r="M264" s="233"/>
      <c r="T264" s="234"/>
      <c r="AT264" s="230" t="s">
        <v>184</v>
      </c>
      <c r="AU264" s="230" t="s">
        <v>86</v>
      </c>
      <c r="AV264" s="228" t="s">
        <v>162</v>
      </c>
      <c r="AW264" s="228" t="s">
        <v>35</v>
      </c>
      <c r="AX264" s="228" t="s">
        <v>21</v>
      </c>
      <c r="AY264" s="230" t="s">
        <v>156</v>
      </c>
    </row>
    <row r="265" spans="2:65" s="58" customFormat="1" ht="16.5" customHeight="1">
      <c r="B265" s="59"/>
      <c r="C265" s="205" t="s">
        <v>373</v>
      </c>
      <c r="D265" s="205" t="s">
        <v>158</v>
      </c>
      <c r="E265" s="206" t="s">
        <v>374</v>
      </c>
      <c r="F265" s="207" t="s">
        <v>304</v>
      </c>
      <c r="G265" s="208" t="s">
        <v>189</v>
      </c>
      <c r="H265" s="209">
        <v>9.18</v>
      </c>
      <c r="I265" s="25"/>
      <c r="J265" s="210">
        <f>ROUND(I265*H265,2)</f>
        <v>0</v>
      </c>
      <c r="K265" s="211"/>
      <c r="L265" s="59"/>
      <c r="M265" s="212" t="s">
        <v>1</v>
      </c>
      <c r="N265" s="213" t="s">
        <v>43</v>
      </c>
      <c r="P265" s="214">
        <f>O265*H265</f>
        <v>0</v>
      </c>
      <c r="Q265" s="214">
        <v>0</v>
      </c>
      <c r="R265" s="214">
        <f>Q265*H265</f>
        <v>0</v>
      </c>
      <c r="S265" s="214">
        <v>0</v>
      </c>
      <c r="T265" s="215">
        <f>S265*H265</f>
        <v>0</v>
      </c>
      <c r="AR265" s="216" t="s">
        <v>162</v>
      </c>
      <c r="AT265" s="216" t="s">
        <v>158</v>
      </c>
      <c r="AU265" s="216" t="s">
        <v>86</v>
      </c>
      <c r="AY265" s="39" t="s">
        <v>156</v>
      </c>
      <c r="BE265" s="217">
        <f>IF(N265="základní",J265,0)</f>
        <v>0</v>
      </c>
      <c r="BF265" s="217">
        <f>IF(N265="snížená",J265,0)</f>
        <v>0</v>
      </c>
      <c r="BG265" s="217">
        <f>IF(N265="zákl. přenesená",J265,0)</f>
        <v>0</v>
      </c>
      <c r="BH265" s="217">
        <f>IF(N265="sníž. přenesená",J265,0)</f>
        <v>0</v>
      </c>
      <c r="BI265" s="217">
        <f>IF(N265="nulová",J265,0)</f>
        <v>0</v>
      </c>
      <c r="BJ265" s="39" t="s">
        <v>21</v>
      </c>
      <c r="BK265" s="217">
        <f>ROUND(I265*H265,2)</f>
        <v>0</v>
      </c>
      <c r="BL265" s="39" t="s">
        <v>162</v>
      </c>
      <c r="BM265" s="216" t="s">
        <v>375</v>
      </c>
    </row>
    <row r="266" spans="2:47" s="58" customFormat="1" ht="29.25">
      <c r="B266" s="59"/>
      <c r="D266" s="218" t="s">
        <v>164</v>
      </c>
      <c r="F266" s="219" t="s">
        <v>306</v>
      </c>
      <c r="L266" s="59"/>
      <c r="M266" s="220"/>
      <c r="T266" s="103"/>
      <c r="AT266" s="39" t="s">
        <v>164</v>
      </c>
      <c r="AU266" s="39" t="s">
        <v>86</v>
      </c>
    </row>
    <row r="267" spans="2:65" s="58" customFormat="1" ht="21.75" customHeight="1">
      <c r="B267" s="59"/>
      <c r="C267" s="205" t="s">
        <v>376</v>
      </c>
      <c r="D267" s="205" t="s">
        <v>158</v>
      </c>
      <c r="E267" s="206" t="s">
        <v>377</v>
      </c>
      <c r="F267" s="207" t="s">
        <v>378</v>
      </c>
      <c r="G267" s="208" t="s">
        <v>109</v>
      </c>
      <c r="H267" s="209">
        <v>2.673</v>
      </c>
      <c r="I267" s="25"/>
      <c r="J267" s="210">
        <f>ROUND(I267*H267,2)</f>
        <v>0</v>
      </c>
      <c r="K267" s="211"/>
      <c r="L267" s="59"/>
      <c r="M267" s="212" t="s">
        <v>1</v>
      </c>
      <c r="N267" s="213" t="s">
        <v>43</v>
      </c>
      <c r="P267" s="214">
        <f>O267*H267</f>
        <v>0</v>
      </c>
      <c r="Q267" s="214">
        <v>0</v>
      </c>
      <c r="R267" s="214">
        <f>Q267*H267</f>
        <v>0</v>
      </c>
      <c r="S267" s="214">
        <v>0</v>
      </c>
      <c r="T267" s="215">
        <f>S267*H267</f>
        <v>0</v>
      </c>
      <c r="AR267" s="216" t="s">
        <v>162</v>
      </c>
      <c r="AT267" s="216" t="s">
        <v>158</v>
      </c>
      <c r="AU267" s="216" t="s">
        <v>86</v>
      </c>
      <c r="AY267" s="39" t="s">
        <v>156</v>
      </c>
      <c r="BE267" s="217">
        <f>IF(N267="základní",J267,0)</f>
        <v>0</v>
      </c>
      <c r="BF267" s="217">
        <f>IF(N267="snížená",J267,0)</f>
        <v>0</v>
      </c>
      <c r="BG267" s="217">
        <f>IF(N267="zákl. přenesená",J267,0)</f>
        <v>0</v>
      </c>
      <c r="BH267" s="217">
        <f>IF(N267="sníž. přenesená",J267,0)</f>
        <v>0</v>
      </c>
      <c r="BI267" s="217">
        <f>IF(N267="nulová",J267,0)</f>
        <v>0</v>
      </c>
      <c r="BJ267" s="39" t="s">
        <v>21</v>
      </c>
      <c r="BK267" s="217">
        <f>ROUND(I267*H267,2)</f>
        <v>0</v>
      </c>
      <c r="BL267" s="39" t="s">
        <v>162</v>
      </c>
      <c r="BM267" s="216" t="s">
        <v>379</v>
      </c>
    </row>
    <row r="268" spans="2:47" s="58" customFormat="1" ht="12.75">
      <c r="B268" s="59"/>
      <c r="D268" s="218" t="s">
        <v>164</v>
      </c>
      <c r="F268" s="219" t="s">
        <v>378</v>
      </c>
      <c r="L268" s="59"/>
      <c r="M268" s="220"/>
      <c r="T268" s="103"/>
      <c r="AT268" s="39" t="s">
        <v>164</v>
      </c>
      <c r="AU268" s="39" t="s">
        <v>86</v>
      </c>
    </row>
    <row r="269" spans="2:51" s="221" customFormat="1" ht="11.25">
      <c r="B269" s="222"/>
      <c r="D269" s="218" t="s">
        <v>184</v>
      </c>
      <c r="E269" s="223" t="s">
        <v>1</v>
      </c>
      <c r="F269" s="224" t="s">
        <v>380</v>
      </c>
      <c r="H269" s="225">
        <v>2.673</v>
      </c>
      <c r="L269" s="222"/>
      <c r="M269" s="226"/>
      <c r="T269" s="227"/>
      <c r="AT269" s="223" t="s">
        <v>184</v>
      </c>
      <c r="AU269" s="223" t="s">
        <v>86</v>
      </c>
      <c r="AV269" s="221" t="s">
        <v>86</v>
      </c>
      <c r="AW269" s="221" t="s">
        <v>35</v>
      </c>
      <c r="AX269" s="221" t="s">
        <v>78</v>
      </c>
      <c r="AY269" s="223" t="s">
        <v>156</v>
      </c>
    </row>
    <row r="270" spans="2:51" s="228" customFormat="1" ht="11.25">
      <c r="B270" s="229"/>
      <c r="D270" s="218" t="s">
        <v>184</v>
      </c>
      <c r="E270" s="230" t="s">
        <v>1</v>
      </c>
      <c r="F270" s="231" t="s">
        <v>198</v>
      </c>
      <c r="H270" s="232">
        <v>2.673</v>
      </c>
      <c r="L270" s="229"/>
      <c r="M270" s="233"/>
      <c r="T270" s="234"/>
      <c r="AT270" s="230" t="s">
        <v>184</v>
      </c>
      <c r="AU270" s="230" t="s">
        <v>86</v>
      </c>
      <c r="AV270" s="228" t="s">
        <v>162</v>
      </c>
      <c r="AW270" s="228" t="s">
        <v>35</v>
      </c>
      <c r="AX270" s="228" t="s">
        <v>21</v>
      </c>
      <c r="AY270" s="230" t="s">
        <v>156</v>
      </c>
    </row>
    <row r="271" spans="2:65" s="58" customFormat="1" ht="16.5" customHeight="1">
      <c r="B271" s="59"/>
      <c r="C271" s="205" t="s">
        <v>381</v>
      </c>
      <c r="D271" s="205" t="s">
        <v>158</v>
      </c>
      <c r="E271" s="206" t="s">
        <v>382</v>
      </c>
      <c r="F271" s="207" t="s">
        <v>383</v>
      </c>
      <c r="G271" s="208" t="s">
        <v>161</v>
      </c>
      <c r="H271" s="209">
        <v>36.39</v>
      </c>
      <c r="I271" s="25"/>
      <c r="J271" s="210">
        <f>ROUND(I271*H271,2)</f>
        <v>0</v>
      </c>
      <c r="K271" s="211"/>
      <c r="L271" s="59"/>
      <c r="M271" s="212" t="s">
        <v>1</v>
      </c>
      <c r="N271" s="213" t="s">
        <v>43</v>
      </c>
      <c r="P271" s="214">
        <f>O271*H271</f>
        <v>0</v>
      </c>
      <c r="Q271" s="214">
        <v>0.01087</v>
      </c>
      <c r="R271" s="214">
        <f>Q271*H271</f>
        <v>0.3955593</v>
      </c>
      <c r="S271" s="214">
        <v>0</v>
      </c>
      <c r="T271" s="215">
        <f>S271*H271</f>
        <v>0</v>
      </c>
      <c r="AR271" s="216" t="s">
        <v>162</v>
      </c>
      <c r="AT271" s="216" t="s">
        <v>158</v>
      </c>
      <c r="AU271" s="216" t="s">
        <v>86</v>
      </c>
      <c r="AY271" s="39" t="s">
        <v>156</v>
      </c>
      <c r="BE271" s="217">
        <f>IF(N271="základní",J271,0)</f>
        <v>0</v>
      </c>
      <c r="BF271" s="217">
        <f>IF(N271="snížená",J271,0)</f>
        <v>0</v>
      </c>
      <c r="BG271" s="217">
        <f>IF(N271="zákl. přenesená",J271,0)</f>
        <v>0</v>
      </c>
      <c r="BH271" s="217">
        <f>IF(N271="sníž. přenesená",J271,0)</f>
        <v>0</v>
      </c>
      <c r="BI271" s="217">
        <f>IF(N271="nulová",J271,0)</f>
        <v>0</v>
      </c>
      <c r="BJ271" s="39" t="s">
        <v>21</v>
      </c>
      <c r="BK271" s="217">
        <f>ROUND(I271*H271,2)</f>
        <v>0</v>
      </c>
      <c r="BL271" s="39" t="s">
        <v>162</v>
      </c>
      <c r="BM271" s="216" t="s">
        <v>384</v>
      </c>
    </row>
    <row r="272" spans="2:47" s="58" customFormat="1" ht="12.75">
      <c r="B272" s="59"/>
      <c r="D272" s="218" t="s">
        <v>164</v>
      </c>
      <c r="F272" s="219" t="s">
        <v>385</v>
      </c>
      <c r="L272" s="59"/>
      <c r="M272" s="220"/>
      <c r="T272" s="103"/>
      <c r="AT272" s="39" t="s">
        <v>164</v>
      </c>
      <c r="AU272" s="39" t="s">
        <v>86</v>
      </c>
    </row>
    <row r="273" spans="2:51" s="221" customFormat="1" ht="22.5">
      <c r="B273" s="222"/>
      <c r="D273" s="218" t="s">
        <v>184</v>
      </c>
      <c r="E273" s="223" t="s">
        <v>1</v>
      </c>
      <c r="F273" s="224" t="s">
        <v>386</v>
      </c>
      <c r="H273" s="225">
        <v>36.39</v>
      </c>
      <c r="L273" s="222"/>
      <c r="M273" s="226"/>
      <c r="T273" s="227"/>
      <c r="AT273" s="223" t="s">
        <v>184</v>
      </c>
      <c r="AU273" s="223" t="s">
        <v>86</v>
      </c>
      <c r="AV273" s="221" t="s">
        <v>86</v>
      </c>
      <c r="AW273" s="221" t="s">
        <v>35</v>
      </c>
      <c r="AX273" s="221" t="s">
        <v>21</v>
      </c>
      <c r="AY273" s="223" t="s">
        <v>156</v>
      </c>
    </row>
    <row r="274" spans="2:65" s="58" customFormat="1" ht="21.75" customHeight="1">
      <c r="B274" s="59"/>
      <c r="C274" s="205" t="s">
        <v>387</v>
      </c>
      <c r="D274" s="205" t="s">
        <v>158</v>
      </c>
      <c r="E274" s="206" t="s">
        <v>388</v>
      </c>
      <c r="F274" s="207" t="s">
        <v>389</v>
      </c>
      <c r="G274" s="208" t="s">
        <v>161</v>
      </c>
      <c r="H274" s="209">
        <v>36.39</v>
      </c>
      <c r="I274" s="25"/>
      <c r="J274" s="210">
        <f>ROUND(I274*H274,2)</f>
        <v>0</v>
      </c>
      <c r="K274" s="211"/>
      <c r="L274" s="59"/>
      <c r="M274" s="212" t="s">
        <v>1</v>
      </c>
      <c r="N274" s="213" t="s">
        <v>43</v>
      </c>
      <c r="P274" s="214">
        <f>O274*H274</f>
        <v>0</v>
      </c>
      <c r="Q274" s="214">
        <v>0.0104</v>
      </c>
      <c r="R274" s="214">
        <f>Q274*H274</f>
        <v>0.378456</v>
      </c>
      <c r="S274" s="214">
        <v>0</v>
      </c>
      <c r="T274" s="215">
        <f>S274*H274</f>
        <v>0</v>
      </c>
      <c r="AR274" s="216" t="s">
        <v>162</v>
      </c>
      <c r="AT274" s="216" t="s">
        <v>158</v>
      </c>
      <c r="AU274" s="216" t="s">
        <v>86</v>
      </c>
      <c r="AY274" s="39" t="s">
        <v>156</v>
      </c>
      <c r="BE274" s="217">
        <f>IF(N274="základní",J274,0)</f>
        <v>0</v>
      </c>
      <c r="BF274" s="217">
        <f>IF(N274="snížená",J274,0)</f>
        <v>0</v>
      </c>
      <c r="BG274" s="217">
        <f>IF(N274="zákl. přenesená",J274,0)</f>
        <v>0</v>
      </c>
      <c r="BH274" s="217">
        <f>IF(N274="sníž. přenesená",J274,0)</f>
        <v>0</v>
      </c>
      <c r="BI274" s="217">
        <f>IF(N274="nulová",J274,0)</f>
        <v>0</v>
      </c>
      <c r="BJ274" s="39" t="s">
        <v>21</v>
      </c>
      <c r="BK274" s="217">
        <f>ROUND(I274*H274,2)</f>
        <v>0</v>
      </c>
      <c r="BL274" s="39" t="s">
        <v>162</v>
      </c>
      <c r="BM274" s="216" t="s">
        <v>390</v>
      </c>
    </row>
    <row r="275" spans="2:47" s="58" customFormat="1" ht="29.25">
      <c r="B275" s="59"/>
      <c r="D275" s="218" t="s">
        <v>164</v>
      </c>
      <c r="F275" s="219" t="s">
        <v>391</v>
      </c>
      <c r="L275" s="59"/>
      <c r="M275" s="220"/>
      <c r="T275" s="103"/>
      <c r="AT275" s="39" t="s">
        <v>164</v>
      </c>
      <c r="AU275" s="39" t="s">
        <v>86</v>
      </c>
    </row>
    <row r="276" spans="2:65" s="58" customFormat="1" ht="16.5" customHeight="1">
      <c r="B276" s="59"/>
      <c r="C276" s="205" t="s">
        <v>392</v>
      </c>
      <c r="D276" s="205" t="s">
        <v>158</v>
      </c>
      <c r="E276" s="206" t="s">
        <v>393</v>
      </c>
      <c r="F276" s="207" t="s">
        <v>394</v>
      </c>
      <c r="G276" s="208" t="s">
        <v>161</v>
      </c>
      <c r="H276" s="209">
        <v>36.39</v>
      </c>
      <c r="I276" s="25"/>
      <c r="J276" s="210">
        <f>ROUND(I276*H276,2)</f>
        <v>0</v>
      </c>
      <c r="K276" s="211"/>
      <c r="L276" s="59"/>
      <c r="M276" s="212" t="s">
        <v>1</v>
      </c>
      <c r="N276" s="213" t="s">
        <v>43</v>
      </c>
      <c r="P276" s="214">
        <f>O276*H276</f>
        <v>0</v>
      </c>
      <c r="Q276" s="214">
        <v>0</v>
      </c>
      <c r="R276" s="214">
        <f>Q276*H276</f>
        <v>0</v>
      </c>
      <c r="S276" s="214">
        <v>0</v>
      </c>
      <c r="T276" s="215">
        <f>S276*H276</f>
        <v>0</v>
      </c>
      <c r="AR276" s="216" t="s">
        <v>162</v>
      </c>
      <c r="AT276" s="216" t="s">
        <v>158</v>
      </c>
      <c r="AU276" s="216" t="s">
        <v>86</v>
      </c>
      <c r="AY276" s="39" t="s">
        <v>156</v>
      </c>
      <c r="BE276" s="217">
        <f>IF(N276="základní",J276,0)</f>
        <v>0</v>
      </c>
      <c r="BF276" s="217">
        <f>IF(N276="snížená",J276,0)</f>
        <v>0</v>
      </c>
      <c r="BG276" s="217">
        <f>IF(N276="zákl. přenesená",J276,0)</f>
        <v>0</v>
      </c>
      <c r="BH276" s="217">
        <f>IF(N276="sníž. přenesená",J276,0)</f>
        <v>0</v>
      </c>
      <c r="BI276" s="217">
        <f>IF(N276="nulová",J276,0)</f>
        <v>0</v>
      </c>
      <c r="BJ276" s="39" t="s">
        <v>21</v>
      </c>
      <c r="BK276" s="217">
        <f>ROUND(I276*H276,2)</f>
        <v>0</v>
      </c>
      <c r="BL276" s="39" t="s">
        <v>162</v>
      </c>
      <c r="BM276" s="216" t="s">
        <v>395</v>
      </c>
    </row>
    <row r="277" spans="2:47" s="58" customFormat="1" ht="12.75">
      <c r="B277" s="59"/>
      <c r="D277" s="218" t="s">
        <v>164</v>
      </c>
      <c r="F277" s="219" t="s">
        <v>396</v>
      </c>
      <c r="L277" s="59"/>
      <c r="M277" s="220"/>
      <c r="T277" s="103"/>
      <c r="AT277" s="39" t="s">
        <v>164</v>
      </c>
      <c r="AU277" s="39" t="s">
        <v>86</v>
      </c>
    </row>
    <row r="278" spans="2:65" s="58" customFormat="1" ht="21.75" customHeight="1">
      <c r="B278" s="59"/>
      <c r="C278" s="205" t="s">
        <v>397</v>
      </c>
      <c r="D278" s="205" t="s">
        <v>158</v>
      </c>
      <c r="E278" s="206" t="s">
        <v>398</v>
      </c>
      <c r="F278" s="207" t="s">
        <v>399</v>
      </c>
      <c r="G278" s="208" t="s">
        <v>161</v>
      </c>
      <c r="H278" s="209">
        <v>36.39</v>
      </c>
      <c r="I278" s="25"/>
      <c r="J278" s="210">
        <f>ROUND(I278*H278,2)</f>
        <v>0</v>
      </c>
      <c r="K278" s="211"/>
      <c r="L278" s="59"/>
      <c r="M278" s="212" t="s">
        <v>1</v>
      </c>
      <c r="N278" s="213" t="s">
        <v>43</v>
      </c>
      <c r="P278" s="214">
        <f>O278*H278</f>
        <v>0</v>
      </c>
      <c r="Q278" s="214">
        <v>0.0033</v>
      </c>
      <c r="R278" s="214">
        <f>Q278*H278</f>
        <v>0.120087</v>
      </c>
      <c r="S278" s="214">
        <v>0</v>
      </c>
      <c r="T278" s="215">
        <f>S278*H278</f>
        <v>0</v>
      </c>
      <c r="AR278" s="216" t="s">
        <v>162</v>
      </c>
      <c r="AT278" s="216" t="s">
        <v>158</v>
      </c>
      <c r="AU278" s="216" t="s">
        <v>86</v>
      </c>
      <c r="AY278" s="39" t="s">
        <v>156</v>
      </c>
      <c r="BE278" s="217">
        <f>IF(N278="základní",J278,0)</f>
        <v>0</v>
      </c>
      <c r="BF278" s="217">
        <f>IF(N278="snížená",J278,0)</f>
        <v>0</v>
      </c>
      <c r="BG278" s="217">
        <f>IF(N278="zákl. přenesená",J278,0)</f>
        <v>0</v>
      </c>
      <c r="BH278" s="217">
        <f>IF(N278="sníž. přenesená",J278,0)</f>
        <v>0</v>
      </c>
      <c r="BI278" s="217">
        <f>IF(N278="nulová",J278,0)</f>
        <v>0</v>
      </c>
      <c r="BJ278" s="39" t="s">
        <v>21</v>
      </c>
      <c r="BK278" s="217">
        <f>ROUND(I278*H278,2)</f>
        <v>0</v>
      </c>
      <c r="BL278" s="39" t="s">
        <v>162</v>
      </c>
      <c r="BM278" s="216" t="s">
        <v>400</v>
      </c>
    </row>
    <row r="279" spans="2:47" s="58" customFormat="1" ht="19.5">
      <c r="B279" s="59"/>
      <c r="D279" s="218" t="s">
        <v>164</v>
      </c>
      <c r="F279" s="219" t="s">
        <v>401</v>
      </c>
      <c r="L279" s="59"/>
      <c r="M279" s="220"/>
      <c r="T279" s="103"/>
      <c r="AT279" s="39" t="s">
        <v>164</v>
      </c>
      <c r="AU279" s="39" t="s">
        <v>86</v>
      </c>
    </row>
    <row r="280" spans="2:65" s="58" customFormat="1" ht="21.75" customHeight="1">
      <c r="B280" s="59"/>
      <c r="C280" s="205" t="s">
        <v>402</v>
      </c>
      <c r="D280" s="205" t="s">
        <v>158</v>
      </c>
      <c r="E280" s="206" t="s">
        <v>403</v>
      </c>
      <c r="F280" s="207" t="s">
        <v>404</v>
      </c>
      <c r="G280" s="208" t="s">
        <v>405</v>
      </c>
      <c r="H280" s="209">
        <v>2</v>
      </c>
      <c r="I280" s="25"/>
      <c r="J280" s="210">
        <f>ROUND(I280*H280,2)</f>
        <v>0</v>
      </c>
      <c r="K280" s="211"/>
      <c r="L280" s="59"/>
      <c r="M280" s="212" t="s">
        <v>1</v>
      </c>
      <c r="N280" s="213" t="s">
        <v>43</v>
      </c>
      <c r="P280" s="214">
        <f>O280*H280</f>
        <v>0</v>
      </c>
      <c r="Q280" s="214">
        <v>0.00649</v>
      </c>
      <c r="R280" s="214">
        <f>Q280*H280</f>
        <v>0.01298</v>
      </c>
      <c r="S280" s="214">
        <v>0</v>
      </c>
      <c r="T280" s="215">
        <f>S280*H280</f>
        <v>0</v>
      </c>
      <c r="AR280" s="216" t="s">
        <v>162</v>
      </c>
      <c r="AT280" s="216" t="s">
        <v>158</v>
      </c>
      <c r="AU280" s="216" t="s">
        <v>86</v>
      </c>
      <c r="AY280" s="39" t="s">
        <v>156</v>
      </c>
      <c r="BE280" s="217">
        <f>IF(N280="základní",J280,0)</f>
        <v>0</v>
      </c>
      <c r="BF280" s="217">
        <f>IF(N280="snížená",J280,0)</f>
        <v>0</v>
      </c>
      <c r="BG280" s="217">
        <f>IF(N280="zákl. přenesená",J280,0)</f>
        <v>0</v>
      </c>
      <c r="BH280" s="217">
        <f>IF(N280="sníž. přenesená",J280,0)</f>
        <v>0</v>
      </c>
      <c r="BI280" s="217">
        <f>IF(N280="nulová",J280,0)</f>
        <v>0</v>
      </c>
      <c r="BJ280" s="39" t="s">
        <v>21</v>
      </c>
      <c r="BK280" s="217">
        <f>ROUND(I280*H280,2)</f>
        <v>0</v>
      </c>
      <c r="BL280" s="39" t="s">
        <v>162</v>
      </c>
      <c r="BM280" s="216" t="s">
        <v>406</v>
      </c>
    </row>
    <row r="281" spans="2:47" s="58" customFormat="1" ht="19.5">
      <c r="B281" s="59"/>
      <c r="D281" s="218" t="s">
        <v>164</v>
      </c>
      <c r="F281" s="219" t="s">
        <v>407</v>
      </c>
      <c r="L281" s="59"/>
      <c r="M281" s="220"/>
      <c r="T281" s="103"/>
      <c r="AT281" s="39" t="s">
        <v>164</v>
      </c>
      <c r="AU281" s="39" t="s">
        <v>86</v>
      </c>
    </row>
    <row r="282" spans="2:65" s="58" customFormat="1" ht="21.75" customHeight="1">
      <c r="B282" s="59"/>
      <c r="C282" s="205" t="s">
        <v>408</v>
      </c>
      <c r="D282" s="205" t="s">
        <v>158</v>
      </c>
      <c r="E282" s="206" t="s">
        <v>409</v>
      </c>
      <c r="F282" s="207" t="s">
        <v>410</v>
      </c>
      <c r="G282" s="208" t="s">
        <v>189</v>
      </c>
      <c r="H282" s="209">
        <v>13.46</v>
      </c>
      <c r="I282" s="25"/>
      <c r="J282" s="210">
        <f>ROUND(I282*H282,2)</f>
        <v>0</v>
      </c>
      <c r="K282" s="211"/>
      <c r="L282" s="59"/>
      <c r="M282" s="212" t="s">
        <v>1</v>
      </c>
      <c r="N282" s="213" t="s">
        <v>43</v>
      </c>
      <c r="P282" s="214">
        <f>O282*H282</f>
        <v>0</v>
      </c>
      <c r="Q282" s="214">
        <v>0.00088</v>
      </c>
      <c r="R282" s="214">
        <f>Q282*H282</f>
        <v>0.0118448</v>
      </c>
      <c r="S282" s="214">
        <v>0</v>
      </c>
      <c r="T282" s="215">
        <f>S282*H282</f>
        <v>0</v>
      </c>
      <c r="AR282" s="216" t="s">
        <v>162</v>
      </c>
      <c r="AT282" s="216" t="s">
        <v>158</v>
      </c>
      <c r="AU282" s="216" t="s">
        <v>86</v>
      </c>
      <c r="AY282" s="39" t="s">
        <v>156</v>
      </c>
      <c r="BE282" s="217">
        <f>IF(N282="základní",J282,0)</f>
        <v>0</v>
      </c>
      <c r="BF282" s="217">
        <f>IF(N282="snížená",J282,0)</f>
        <v>0</v>
      </c>
      <c r="BG282" s="217">
        <f>IF(N282="zákl. přenesená",J282,0)</f>
        <v>0</v>
      </c>
      <c r="BH282" s="217">
        <f>IF(N282="sníž. přenesená",J282,0)</f>
        <v>0</v>
      </c>
      <c r="BI282" s="217">
        <f>IF(N282="nulová",J282,0)</f>
        <v>0</v>
      </c>
      <c r="BJ282" s="39" t="s">
        <v>21</v>
      </c>
      <c r="BK282" s="217">
        <f>ROUND(I282*H282,2)</f>
        <v>0</v>
      </c>
      <c r="BL282" s="39" t="s">
        <v>162</v>
      </c>
      <c r="BM282" s="216" t="s">
        <v>411</v>
      </c>
    </row>
    <row r="283" spans="2:47" s="58" customFormat="1" ht="19.5">
      <c r="B283" s="59"/>
      <c r="D283" s="218" t="s">
        <v>164</v>
      </c>
      <c r="F283" s="219" t="s">
        <v>412</v>
      </c>
      <c r="L283" s="59"/>
      <c r="M283" s="220"/>
      <c r="T283" s="103"/>
      <c r="AT283" s="39" t="s">
        <v>164</v>
      </c>
      <c r="AU283" s="39" t="s">
        <v>86</v>
      </c>
    </row>
    <row r="284" spans="2:51" s="221" customFormat="1" ht="11.25">
      <c r="B284" s="222"/>
      <c r="D284" s="218" t="s">
        <v>184</v>
      </c>
      <c r="E284" s="223" t="s">
        <v>1</v>
      </c>
      <c r="F284" s="224" t="s">
        <v>413</v>
      </c>
      <c r="H284" s="225">
        <v>13.46</v>
      </c>
      <c r="L284" s="222"/>
      <c r="M284" s="226"/>
      <c r="T284" s="227"/>
      <c r="AT284" s="223" t="s">
        <v>184</v>
      </c>
      <c r="AU284" s="223" t="s">
        <v>86</v>
      </c>
      <c r="AV284" s="221" t="s">
        <v>86</v>
      </c>
      <c r="AW284" s="221" t="s">
        <v>35</v>
      </c>
      <c r="AX284" s="221" t="s">
        <v>21</v>
      </c>
      <c r="AY284" s="223" t="s">
        <v>156</v>
      </c>
    </row>
    <row r="285" spans="2:65" s="58" customFormat="1" ht="21.75" customHeight="1">
      <c r="B285" s="59"/>
      <c r="C285" s="205" t="s">
        <v>414</v>
      </c>
      <c r="D285" s="205" t="s">
        <v>158</v>
      </c>
      <c r="E285" s="206" t="s">
        <v>415</v>
      </c>
      <c r="F285" s="207" t="s">
        <v>416</v>
      </c>
      <c r="G285" s="208" t="s">
        <v>189</v>
      </c>
      <c r="H285" s="209">
        <v>13.46</v>
      </c>
      <c r="I285" s="25"/>
      <c r="J285" s="210">
        <f>ROUND(I285*H285,2)</f>
        <v>0</v>
      </c>
      <c r="K285" s="211"/>
      <c r="L285" s="59"/>
      <c r="M285" s="212" t="s">
        <v>1</v>
      </c>
      <c r="N285" s="213" t="s">
        <v>43</v>
      </c>
      <c r="P285" s="214">
        <f>O285*H285</f>
        <v>0</v>
      </c>
      <c r="Q285" s="214">
        <v>0</v>
      </c>
      <c r="R285" s="214">
        <f>Q285*H285</f>
        <v>0</v>
      </c>
      <c r="S285" s="214">
        <v>0</v>
      </c>
      <c r="T285" s="215">
        <f>S285*H285</f>
        <v>0</v>
      </c>
      <c r="AR285" s="216" t="s">
        <v>162</v>
      </c>
      <c r="AT285" s="216" t="s">
        <v>158</v>
      </c>
      <c r="AU285" s="216" t="s">
        <v>86</v>
      </c>
      <c r="AY285" s="39" t="s">
        <v>156</v>
      </c>
      <c r="BE285" s="217">
        <f>IF(N285="základní",J285,0)</f>
        <v>0</v>
      </c>
      <c r="BF285" s="217">
        <f>IF(N285="snížená",J285,0)</f>
        <v>0</v>
      </c>
      <c r="BG285" s="217">
        <f>IF(N285="zákl. přenesená",J285,0)</f>
        <v>0</v>
      </c>
      <c r="BH285" s="217">
        <f>IF(N285="sníž. přenesená",J285,0)</f>
        <v>0</v>
      </c>
      <c r="BI285" s="217">
        <f>IF(N285="nulová",J285,0)</f>
        <v>0</v>
      </c>
      <c r="BJ285" s="39" t="s">
        <v>21</v>
      </c>
      <c r="BK285" s="217">
        <f>ROUND(I285*H285,2)</f>
        <v>0</v>
      </c>
      <c r="BL285" s="39" t="s">
        <v>162</v>
      </c>
      <c r="BM285" s="216" t="s">
        <v>417</v>
      </c>
    </row>
    <row r="286" spans="2:47" s="58" customFormat="1" ht="19.5">
      <c r="B286" s="59"/>
      <c r="D286" s="218" t="s">
        <v>164</v>
      </c>
      <c r="F286" s="219" t="s">
        <v>418</v>
      </c>
      <c r="L286" s="59"/>
      <c r="M286" s="220"/>
      <c r="T286" s="103"/>
      <c r="AT286" s="39" t="s">
        <v>164</v>
      </c>
      <c r="AU286" s="39" t="s">
        <v>86</v>
      </c>
    </row>
    <row r="287" spans="2:65" s="58" customFormat="1" ht="21.75" customHeight="1">
      <c r="B287" s="59"/>
      <c r="C287" s="205" t="s">
        <v>419</v>
      </c>
      <c r="D287" s="205" t="s">
        <v>158</v>
      </c>
      <c r="E287" s="206" t="s">
        <v>420</v>
      </c>
      <c r="F287" s="207" t="s">
        <v>421</v>
      </c>
      <c r="G287" s="208" t="s">
        <v>189</v>
      </c>
      <c r="H287" s="209">
        <v>13.46</v>
      </c>
      <c r="I287" s="25"/>
      <c r="J287" s="210">
        <f>ROUND(I287*H287,2)</f>
        <v>0</v>
      </c>
      <c r="K287" s="211"/>
      <c r="L287" s="59"/>
      <c r="M287" s="212" t="s">
        <v>1</v>
      </c>
      <c r="N287" s="213" t="s">
        <v>43</v>
      </c>
      <c r="P287" s="214">
        <f>O287*H287</f>
        <v>0</v>
      </c>
      <c r="Q287" s="214">
        <v>0</v>
      </c>
      <c r="R287" s="214">
        <f>Q287*H287</f>
        <v>0</v>
      </c>
      <c r="S287" s="214">
        <v>0</v>
      </c>
      <c r="T287" s="215">
        <f>S287*H287</f>
        <v>0</v>
      </c>
      <c r="AR287" s="216" t="s">
        <v>162</v>
      </c>
      <c r="AT287" s="216" t="s">
        <v>158</v>
      </c>
      <c r="AU287" s="216" t="s">
        <v>86</v>
      </c>
      <c r="AY287" s="39" t="s">
        <v>156</v>
      </c>
      <c r="BE287" s="217">
        <f>IF(N287="základní",J287,0)</f>
        <v>0</v>
      </c>
      <c r="BF287" s="217">
        <f>IF(N287="snížená",J287,0)</f>
        <v>0</v>
      </c>
      <c r="BG287" s="217">
        <f>IF(N287="zákl. přenesená",J287,0)</f>
        <v>0</v>
      </c>
      <c r="BH287" s="217">
        <f>IF(N287="sníž. přenesená",J287,0)</f>
        <v>0</v>
      </c>
      <c r="BI287" s="217">
        <f>IF(N287="nulová",J287,0)</f>
        <v>0</v>
      </c>
      <c r="BJ287" s="39" t="s">
        <v>21</v>
      </c>
      <c r="BK287" s="217">
        <f>ROUND(I287*H287,2)</f>
        <v>0</v>
      </c>
      <c r="BL287" s="39" t="s">
        <v>162</v>
      </c>
      <c r="BM287" s="216" t="s">
        <v>422</v>
      </c>
    </row>
    <row r="288" spans="2:47" s="58" customFormat="1" ht="19.5">
      <c r="B288" s="59"/>
      <c r="D288" s="218" t="s">
        <v>164</v>
      </c>
      <c r="F288" s="219" t="s">
        <v>423</v>
      </c>
      <c r="L288" s="59"/>
      <c r="M288" s="220"/>
      <c r="T288" s="103"/>
      <c r="AT288" s="39" t="s">
        <v>164</v>
      </c>
      <c r="AU288" s="39" t="s">
        <v>86</v>
      </c>
    </row>
    <row r="289" spans="2:63" s="193" customFormat="1" ht="22.9" customHeight="1">
      <c r="B289" s="194"/>
      <c r="D289" s="195" t="s">
        <v>77</v>
      </c>
      <c r="E289" s="203" t="s">
        <v>179</v>
      </c>
      <c r="F289" s="203" t="s">
        <v>424</v>
      </c>
      <c r="J289" s="204">
        <f>BK289</f>
        <v>0</v>
      </c>
      <c r="L289" s="194"/>
      <c r="M289" s="198"/>
      <c r="P289" s="199">
        <f>SUM(P290:P324)</f>
        <v>0</v>
      </c>
      <c r="R289" s="199">
        <f>SUM(R290:R324)</f>
        <v>19.766663</v>
      </c>
      <c r="T289" s="200">
        <f>SUM(T290:T324)</f>
        <v>0</v>
      </c>
      <c r="AR289" s="195" t="s">
        <v>21</v>
      </c>
      <c r="AT289" s="201" t="s">
        <v>77</v>
      </c>
      <c r="AU289" s="201" t="s">
        <v>21</v>
      </c>
      <c r="AY289" s="195" t="s">
        <v>156</v>
      </c>
      <c r="BK289" s="202">
        <f>SUM(BK290:BK324)</f>
        <v>0</v>
      </c>
    </row>
    <row r="290" spans="2:65" s="58" customFormat="1" ht="21.75" customHeight="1">
      <c r="B290" s="59"/>
      <c r="C290" s="205" t="s">
        <v>425</v>
      </c>
      <c r="D290" s="205" t="s">
        <v>158</v>
      </c>
      <c r="E290" s="206" t="s">
        <v>426</v>
      </c>
      <c r="F290" s="207" t="s">
        <v>427</v>
      </c>
      <c r="G290" s="208" t="s">
        <v>161</v>
      </c>
      <c r="H290" s="209">
        <v>24</v>
      </c>
      <c r="I290" s="25"/>
      <c r="J290" s="210">
        <f>ROUND(I290*H290,2)</f>
        <v>0</v>
      </c>
      <c r="K290" s="211"/>
      <c r="L290" s="59"/>
      <c r="M290" s="212" t="s">
        <v>1</v>
      </c>
      <c r="N290" s="213" t="s">
        <v>43</v>
      </c>
      <c r="P290" s="214">
        <f>O290*H290</f>
        <v>0</v>
      </c>
      <c r="Q290" s="214">
        <v>0.00014</v>
      </c>
      <c r="R290" s="214">
        <f>Q290*H290</f>
        <v>0.0033599999999999997</v>
      </c>
      <c r="S290" s="214">
        <v>0</v>
      </c>
      <c r="T290" s="215">
        <f>S290*H290</f>
        <v>0</v>
      </c>
      <c r="AR290" s="216" t="s">
        <v>162</v>
      </c>
      <c r="AT290" s="216" t="s">
        <v>158</v>
      </c>
      <c r="AU290" s="216" t="s">
        <v>86</v>
      </c>
      <c r="AY290" s="39" t="s">
        <v>156</v>
      </c>
      <c r="BE290" s="217">
        <f>IF(N290="základní",J290,0)</f>
        <v>0</v>
      </c>
      <c r="BF290" s="217">
        <f>IF(N290="snížená",J290,0)</f>
        <v>0</v>
      </c>
      <c r="BG290" s="217">
        <f>IF(N290="zákl. přenesená",J290,0)</f>
        <v>0</v>
      </c>
      <c r="BH290" s="217">
        <f>IF(N290="sníž. přenesená",J290,0)</f>
        <v>0</v>
      </c>
      <c r="BI290" s="217">
        <f>IF(N290="nulová",J290,0)</f>
        <v>0</v>
      </c>
      <c r="BJ290" s="39" t="s">
        <v>21</v>
      </c>
      <c r="BK290" s="217">
        <f>ROUND(I290*H290,2)</f>
        <v>0</v>
      </c>
      <c r="BL290" s="39" t="s">
        <v>162</v>
      </c>
      <c r="BM290" s="216" t="s">
        <v>428</v>
      </c>
    </row>
    <row r="291" spans="2:47" s="58" customFormat="1" ht="29.25">
      <c r="B291" s="59"/>
      <c r="D291" s="218" t="s">
        <v>164</v>
      </c>
      <c r="F291" s="219" t="s">
        <v>429</v>
      </c>
      <c r="L291" s="59"/>
      <c r="M291" s="220"/>
      <c r="T291" s="103"/>
      <c r="AT291" s="39" t="s">
        <v>164</v>
      </c>
      <c r="AU291" s="39" t="s">
        <v>86</v>
      </c>
    </row>
    <row r="292" spans="2:47" s="58" customFormat="1" ht="19.5">
      <c r="B292" s="59"/>
      <c r="D292" s="218" t="s">
        <v>209</v>
      </c>
      <c r="F292" s="235" t="s">
        <v>430</v>
      </c>
      <c r="L292" s="59"/>
      <c r="M292" s="220"/>
      <c r="T292" s="103"/>
      <c r="AT292" s="39" t="s">
        <v>209</v>
      </c>
      <c r="AU292" s="39" t="s">
        <v>86</v>
      </c>
    </row>
    <row r="293" spans="2:51" s="221" customFormat="1" ht="11.25">
      <c r="B293" s="222"/>
      <c r="D293" s="218" t="s">
        <v>184</v>
      </c>
      <c r="E293" s="223" t="s">
        <v>1</v>
      </c>
      <c r="F293" s="224" t="s">
        <v>431</v>
      </c>
      <c r="H293" s="225">
        <v>24</v>
      </c>
      <c r="L293" s="222"/>
      <c r="M293" s="226"/>
      <c r="T293" s="227"/>
      <c r="AT293" s="223" t="s">
        <v>184</v>
      </c>
      <c r="AU293" s="223" t="s">
        <v>86</v>
      </c>
      <c r="AV293" s="221" t="s">
        <v>86</v>
      </c>
      <c r="AW293" s="221" t="s">
        <v>35</v>
      </c>
      <c r="AX293" s="221" t="s">
        <v>21</v>
      </c>
      <c r="AY293" s="223" t="s">
        <v>156</v>
      </c>
    </row>
    <row r="294" spans="2:65" s="58" customFormat="1" ht="16.5" customHeight="1">
      <c r="B294" s="59"/>
      <c r="C294" s="236" t="s">
        <v>432</v>
      </c>
      <c r="D294" s="236" t="s">
        <v>246</v>
      </c>
      <c r="E294" s="237" t="s">
        <v>433</v>
      </c>
      <c r="F294" s="238" t="s">
        <v>434</v>
      </c>
      <c r="G294" s="239" t="s">
        <v>161</v>
      </c>
      <c r="H294" s="240">
        <v>28.8</v>
      </c>
      <c r="I294" s="26"/>
      <c r="J294" s="241">
        <f>ROUND(I294*H294,2)</f>
        <v>0</v>
      </c>
      <c r="K294" s="242"/>
      <c r="L294" s="243"/>
      <c r="M294" s="244" t="s">
        <v>1</v>
      </c>
      <c r="N294" s="245" t="s">
        <v>43</v>
      </c>
      <c r="P294" s="214">
        <f>O294*H294</f>
        <v>0</v>
      </c>
      <c r="Q294" s="214">
        <v>0.0005</v>
      </c>
      <c r="R294" s="214">
        <f>Q294*H294</f>
        <v>0.014400000000000001</v>
      </c>
      <c r="S294" s="214">
        <v>0</v>
      </c>
      <c r="T294" s="215">
        <f>S294*H294</f>
        <v>0</v>
      </c>
      <c r="AR294" s="216" t="s">
        <v>199</v>
      </c>
      <c r="AT294" s="216" t="s">
        <v>246</v>
      </c>
      <c r="AU294" s="216" t="s">
        <v>86</v>
      </c>
      <c r="AY294" s="39" t="s">
        <v>156</v>
      </c>
      <c r="BE294" s="217">
        <f>IF(N294="základní",J294,0)</f>
        <v>0</v>
      </c>
      <c r="BF294" s="217">
        <f>IF(N294="snížená",J294,0)</f>
        <v>0</v>
      </c>
      <c r="BG294" s="217">
        <f>IF(N294="zákl. přenesená",J294,0)</f>
        <v>0</v>
      </c>
      <c r="BH294" s="217">
        <f>IF(N294="sníž. přenesená",J294,0)</f>
        <v>0</v>
      </c>
      <c r="BI294" s="217">
        <f>IF(N294="nulová",J294,0)</f>
        <v>0</v>
      </c>
      <c r="BJ294" s="39" t="s">
        <v>21</v>
      </c>
      <c r="BK294" s="217">
        <f>ROUND(I294*H294,2)</f>
        <v>0</v>
      </c>
      <c r="BL294" s="39" t="s">
        <v>162</v>
      </c>
      <c r="BM294" s="216" t="s">
        <v>435</v>
      </c>
    </row>
    <row r="295" spans="2:47" s="58" customFormat="1" ht="12.75">
      <c r="B295" s="59"/>
      <c r="D295" s="218" t="s">
        <v>164</v>
      </c>
      <c r="F295" s="219" t="s">
        <v>434</v>
      </c>
      <c r="L295" s="59"/>
      <c r="M295" s="220"/>
      <c r="T295" s="103"/>
      <c r="AT295" s="39" t="s">
        <v>164</v>
      </c>
      <c r="AU295" s="39" t="s">
        <v>86</v>
      </c>
    </row>
    <row r="296" spans="2:51" s="221" customFormat="1" ht="11.25">
      <c r="B296" s="222"/>
      <c r="D296" s="218" t="s">
        <v>184</v>
      </c>
      <c r="E296" s="223" t="s">
        <v>1</v>
      </c>
      <c r="F296" s="224" t="s">
        <v>436</v>
      </c>
      <c r="H296" s="225">
        <v>28.8</v>
      </c>
      <c r="L296" s="222"/>
      <c r="M296" s="226"/>
      <c r="T296" s="227"/>
      <c r="AT296" s="223" t="s">
        <v>184</v>
      </c>
      <c r="AU296" s="223" t="s">
        <v>86</v>
      </c>
      <c r="AV296" s="221" t="s">
        <v>86</v>
      </c>
      <c r="AW296" s="221" t="s">
        <v>35</v>
      </c>
      <c r="AX296" s="221" t="s">
        <v>21</v>
      </c>
      <c r="AY296" s="223" t="s">
        <v>156</v>
      </c>
    </row>
    <row r="297" spans="2:65" s="58" customFormat="1" ht="21.75" customHeight="1">
      <c r="B297" s="59"/>
      <c r="C297" s="205" t="s">
        <v>437</v>
      </c>
      <c r="D297" s="205" t="s">
        <v>158</v>
      </c>
      <c r="E297" s="206" t="s">
        <v>438</v>
      </c>
      <c r="F297" s="207" t="s">
        <v>439</v>
      </c>
      <c r="G297" s="208" t="s">
        <v>405</v>
      </c>
      <c r="H297" s="209">
        <v>50</v>
      </c>
      <c r="I297" s="25"/>
      <c r="J297" s="210">
        <f>ROUND(I297*H297,2)</f>
        <v>0</v>
      </c>
      <c r="K297" s="211"/>
      <c r="L297" s="59"/>
      <c r="M297" s="212" t="s">
        <v>1</v>
      </c>
      <c r="N297" s="213" t="s">
        <v>43</v>
      </c>
      <c r="P297" s="214">
        <f>O297*H297</f>
        <v>0</v>
      </c>
      <c r="Q297" s="214">
        <v>0.08266</v>
      </c>
      <c r="R297" s="214">
        <f>Q297*H297</f>
        <v>4.133</v>
      </c>
      <c r="S297" s="214">
        <v>0</v>
      </c>
      <c r="T297" s="215">
        <f>S297*H297</f>
        <v>0</v>
      </c>
      <c r="AR297" s="216" t="s">
        <v>162</v>
      </c>
      <c r="AT297" s="216" t="s">
        <v>158</v>
      </c>
      <c r="AU297" s="216" t="s">
        <v>86</v>
      </c>
      <c r="AY297" s="39" t="s">
        <v>156</v>
      </c>
      <c r="BE297" s="217">
        <f>IF(N297="základní",J297,0)</f>
        <v>0</v>
      </c>
      <c r="BF297" s="217">
        <f>IF(N297="snížená",J297,0)</f>
        <v>0</v>
      </c>
      <c r="BG297" s="217">
        <f>IF(N297="zákl. přenesená",J297,0)</f>
        <v>0</v>
      </c>
      <c r="BH297" s="217">
        <f>IF(N297="sníž. přenesená",J297,0)</f>
        <v>0</v>
      </c>
      <c r="BI297" s="217">
        <f>IF(N297="nulová",J297,0)</f>
        <v>0</v>
      </c>
      <c r="BJ297" s="39" t="s">
        <v>21</v>
      </c>
      <c r="BK297" s="217">
        <f>ROUND(I297*H297,2)</f>
        <v>0</v>
      </c>
      <c r="BL297" s="39" t="s">
        <v>162</v>
      </c>
      <c r="BM297" s="216" t="s">
        <v>440</v>
      </c>
    </row>
    <row r="298" spans="2:47" s="58" customFormat="1" ht="19.5">
      <c r="B298" s="59"/>
      <c r="D298" s="218" t="s">
        <v>164</v>
      </c>
      <c r="F298" s="219" t="s">
        <v>441</v>
      </c>
      <c r="L298" s="59"/>
      <c r="M298" s="220"/>
      <c r="T298" s="103"/>
      <c r="AT298" s="39" t="s">
        <v>164</v>
      </c>
      <c r="AU298" s="39" t="s">
        <v>86</v>
      </c>
    </row>
    <row r="299" spans="2:51" s="221" customFormat="1" ht="11.25">
      <c r="B299" s="222"/>
      <c r="D299" s="218" t="s">
        <v>184</v>
      </c>
      <c r="E299" s="223" t="s">
        <v>1</v>
      </c>
      <c r="F299" s="224" t="s">
        <v>414</v>
      </c>
      <c r="H299" s="225">
        <v>50</v>
      </c>
      <c r="L299" s="222"/>
      <c r="M299" s="226"/>
      <c r="T299" s="227"/>
      <c r="AT299" s="223" t="s">
        <v>184</v>
      </c>
      <c r="AU299" s="223" t="s">
        <v>86</v>
      </c>
      <c r="AV299" s="221" t="s">
        <v>86</v>
      </c>
      <c r="AW299" s="221" t="s">
        <v>35</v>
      </c>
      <c r="AX299" s="221" t="s">
        <v>21</v>
      </c>
      <c r="AY299" s="223" t="s">
        <v>156</v>
      </c>
    </row>
    <row r="300" spans="2:65" s="58" customFormat="1" ht="21.75" customHeight="1">
      <c r="B300" s="59"/>
      <c r="C300" s="236" t="s">
        <v>442</v>
      </c>
      <c r="D300" s="236" t="s">
        <v>246</v>
      </c>
      <c r="E300" s="237" t="s">
        <v>443</v>
      </c>
      <c r="F300" s="238" t="s">
        <v>444</v>
      </c>
      <c r="G300" s="239" t="s">
        <v>405</v>
      </c>
      <c r="H300" s="240">
        <v>57.5</v>
      </c>
      <c r="I300" s="26"/>
      <c r="J300" s="241">
        <f>ROUND(I300*H300,2)</f>
        <v>0</v>
      </c>
      <c r="K300" s="242"/>
      <c r="L300" s="243"/>
      <c r="M300" s="244" t="s">
        <v>1</v>
      </c>
      <c r="N300" s="245" t="s">
        <v>43</v>
      </c>
      <c r="P300" s="214">
        <f>O300*H300</f>
        <v>0</v>
      </c>
      <c r="Q300" s="214">
        <v>0.0615</v>
      </c>
      <c r="R300" s="214">
        <f>Q300*H300</f>
        <v>3.53625</v>
      </c>
      <c r="S300" s="214">
        <v>0</v>
      </c>
      <c r="T300" s="215">
        <f>S300*H300</f>
        <v>0</v>
      </c>
      <c r="AR300" s="216" t="s">
        <v>199</v>
      </c>
      <c r="AT300" s="216" t="s">
        <v>246</v>
      </c>
      <c r="AU300" s="216" t="s">
        <v>86</v>
      </c>
      <c r="AY300" s="39" t="s">
        <v>156</v>
      </c>
      <c r="BE300" s="217">
        <f>IF(N300="základní",J300,0)</f>
        <v>0</v>
      </c>
      <c r="BF300" s="217">
        <f>IF(N300="snížená",J300,0)</f>
        <v>0</v>
      </c>
      <c r="BG300" s="217">
        <f>IF(N300="zákl. přenesená",J300,0)</f>
        <v>0</v>
      </c>
      <c r="BH300" s="217">
        <f>IF(N300="sníž. přenesená",J300,0)</f>
        <v>0</v>
      </c>
      <c r="BI300" s="217">
        <f>IF(N300="nulová",J300,0)</f>
        <v>0</v>
      </c>
      <c r="BJ300" s="39" t="s">
        <v>21</v>
      </c>
      <c r="BK300" s="217">
        <f>ROUND(I300*H300,2)</f>
        <v>0</v>
      </c>
      <c r="BL300" s="39" t="s">
        <v>162</v>
      </c>
      <c r="BM300" s="216" t="s">
        <v>445</v>
      </c>
    </row>
    <row r="301" spans="2:47" s="58" customFormat="1" ht="12.75">
      <c r="B301" s="59"/>
      <c r="D301" s="218" t="s">
        <v>164</v>
      </c>
      <c r="F301" s="219" t="s">
        <v>444</v>
      </c>
      <c r="L301" s="59"/>
      <c r="M301" s="220"/>
      <c r="T301" s="103"/>
      <c r="AT301" s="39" t="s">
        <v>164</v>
      </c>
      <c r="AU301" s="39" t="s">
        <v>86</v>
      </c>
    </row>
    <row r="302" spans="2:51" s="221" customFormat="1" ht="11.25">
      <c r="B302" s="222"/>
      <c r="D302" s="218" t="s">
        <v>184</v>
      </c>
      <c r="E302" s="223" t="s">
        <v>1</v>
      </c>
      <c r="F302" s="224" t="s">
        <v>446</v>
      </c>
      <c r="H302" s="225">
        <v>57.5</v>
      </c>
      <c r="L302" s="222"/>
      <c r="M302" s="226"/>
      <c r="T302" s="227"/>
      <c r="AT302" s="223" t="s">
        <v>184</v>
      </c>
      <c r="AU302" s="223" t="s">
        <v>86</v>
      </c>
      <c r="AV302" s="221" t="s">
        <v>86</v>
      </c>
      <c r="AW302" s="221" t="s">
        <v>35</v>
      </c>
      <c r="AX302" s="221" t="s">
        <v>21</v>
      </c>
      <c r="AY302" s="223" t="s">
        <v>156</v>
      </c>
    </row>
    <row r="303" spans="2:65" s="58" customFormat="1" ht="16.5" customHeight="1">
      <c r="B303" s="59"/>
      <c r="C303" s="205" t="s">
        <v>447</v>
      </c>
      <c r="D303" s="205" t="s">
        <v>158</v>
      </c>
      <c r="E303" s="206" t="s">
        <v>448</v>
      </c>
      <c r="F303" s="207" t="s">
        <v>449</v>
      </c>
      <c r="G303" s="208" t="s">
        <v>161</v>
      </c>
      <c r="H303" s="209">
        <v>31.73</v>
      </c>
      <c r="I303" s="25"/>
      <c r="J303" s="210">
        <f>ROUND(I303*H303,2)</f>
        <v>0</v>
      </c>
      <c r="K303" s="211"/>
      <c r="L303" s="59"/>
      <c r="M303" s="212" t="s">
        <v>1</v>
      </c>
      <c r="N303" s="213" t="s">
        <v>43</v>
      </c>
      <c r="P303" s="214">
        <f>O303*H303</f>
        <v>0</v>
      </c>
      <c r="Q303" s="214">
        <v>0</v>
      </c>
      <c r="R303" s="214">
        <f>Q303*H303</f>
        <v>0</v>
      </c>
      <c r="S303" s="214">
        <v>0</v>
      </c>
      <c r="T303" s="215">
        <f>S303*H303</f>
        <v>0</v>
      </c>
      <c r="AR303" s="216" t="s">
        <v>162</v>
      </c>
      <c r="AT303" s="216" t="s">
        <v>158</v>
      </c>
      <c r="AU303" s="216" t="s">
        <v>86</v>
      </c>
      <c r="AY303" s="39" t="s">
        <v>156</v>
      </c>
      <c r="BE303" s="217">
        <f>IF(N303="základní",J303,0)</f>
        <v>0</v>
      </c>
      <c r="BF303" s="217">
        <f>IF(N303="snížená",J303,0)</f>
        <v>0</v>
      </c>
      <c r="BG303" s="217">
        <f>IF(N303="zákl. přenesená",J303,0)</f>
        <v>0</v>
      </c>
      <c r="BH303" s="217">
        <f>IF(N303="sníž. přenesená",J303,0)</f>
        <v>0</v>
      </c>
      <c r="BI303" s="217">
        <f>IF(N303="nulová",J303,0)</f>
        <v>0</v>
      </c>
      <c r="BJ303" s="39" t="s">
        <v>21</v>
      </c>
      <c r="BK303" s="217">
        <f>ROUND(I303*H303,2)</f>
        <v>0</v>
      </c>
      <c r="BL303" s="39" t="s">
        <v>162</v>
      </c>
      <c r="BM303" s="216" t="s">
        <v>450</v>
      </c>
    </row>
    <row r="304" spans="2:47" s="58" customFormat="1" ht="19.5">
      <c r="B304" s="59"/>
      <c r="D304" s="218" t="s">
        <v>164</v>
      </c>
      <c r="F304" s="219" t="s">
        <v>451</v>
      </c>
      <c r="L304" s="59"/>
      <c r="M304" s="220"/>
      <c r="T304" s="103"/>
      <c r="AT304" s="39" t="s">
        <v>164</v>
      </c>
      <c r="AU304" s="39" t="s">
        <v>86</v>
      </c>
    </row>
    <row r="305" spans="2:51" s="221" customFormat="1" ht="11.25">
      <c r="B305" s="222"/>
      <c r="D305" s="218" t="s">
        <v>184</v>
      </c>
      <c r="E305" s="223" t="s">
        <v>1</v>
      </c>
      <c r="F305" s="224" t="s">
        <v>452</v>
      </c>
      <c r="H305" s="225">
        <v>31.73</v>
      </c>
      <c r="L305" s="222"/>
      <c r="M305" s="226"/>
      <c r="T305" s="227"/>
      <c r="AT305" s="223" t="s">
        <v>184</v>
      </c>
      <c r="AU305" s="223" t="s">
        <v>86</v>
      </c>
      <c r="AV305" s="221" t="s">
        <v>86</v>
      </c>
      <c r="AW305" s="221" t="s">
        <v>35</v>
      </c>
      <c r="AX305" s="221" t="s">
        <v>21</v>
      </c>
      <c r="AY305" s="223" t="s">
        <v>156</v>
      </c>
    </row>
    <row r="306" spans="2:65" s="58" customFormat="1" ht="21.75" customHeight="1">
      <c r="B306" s="59"/>
      <c r="C306" s="205" t="s">
        <v>453</v>
      </c>
      <c r="D306" s="205" t="s">
        <v>158</v>
      </c>
      <c r="E306" s="206" t="s">
        <v>454</v>
      </c>
      <c r="F306" s="207" t="s">
        <v>455</v>
      </c>
      <c r="G306" s="208" t="s">
        <v>167</v>
      </c>
      <c r="H306" s="209">
        <v>26.75</v>
      </c>
      <c r="I306" s="25"/>
      <c r="J306" s="210">
        <f>ROUND(I306*H306,2)</f>
        <v>0</v>
      </c>
      <c r="K306" s="211"/>
      <c r="L306" s="59"/>
      <c r="M306" s="212" t="s">
        <v>1</v>
      </c>
      <c r="N306" s="213" t="s">
        <v>43</v>
      </c>
      <c r="P306" s="214">
        <f>O306*H306</f>
        <v>0</v>
      </c>
      <c r="Q306" s="214">
        <v>0.10095</v>
      </c>
      <c r="R306" s="214">
        <f>Q306*H306</f>
        <v>2.7004125</v>
      </c>
      <c r="S306" s="214">
        <v>0</v>
      </c>
      <c r="T306" s="215">
        <f>S306*H306</f>
        <v>0</v>
      </c>
      <c r="AR306" s="216" t="s">
        <v>162</v>
      </c>
      <c r="AT306" s="216" t="s">
        <v>158</v>
      </c>
      <c r="AU306" s="216" t="s">
        <v>86</v>
      </c>
      <c r="AY306" s="39" t="s">
        <v>156</v>
      </c>
      <c r="BE306" s="217">
        <f>IF(N306="základní",J306,0)</f>
        <v>0</v>
      </c>
      <c r="BF306" s="217">
        <f>IF(N306="snížená",J306,0)</f>
        <v>0</v>
      </c>
      <c r="BG306" s="217">
        <f>IF(N306="zákl. přenesená",J306,0)</f>
        <v>0</v>
      </c>
      <c r="BH306" s="217">
        <f>IF(N306="sníž. přenesená",J306,0)</f>
        <v>0</v>
      </c>
      <c r="BI306" s="217">
        <f>IF(N306="nulová",J306,0)</f>
        <v>0</v>
      </c>
      <c r="BJ306" s="39" t="s">
        <v>21</v>
      </c>
      <c r="BK306" s="217">
        <f>ROUND(I306*H306,2)</f>
        <v>0</v>
      </c>
      <c r="BL306" s="39" t="s">
        <v>162</v>
      </c>
      <c r="BM306" s="216" t="s">
        <v>456</v>
      </c>
    </row>
    <row r="307" spans="2:47" s="58" customFormat="1" ht="29.25">
      <c r="B307" s="59"/>
      <c r="D307" s="218" t="s">
        <v>164</v>
      </c>
      <c r="F307" s="219" t="s">
        <v>457</v>
      </c>
      <c r="L307" s="59"/>
      <c r="M307" s="220"/>
      <c r="T307" s="103"/>
      <c r="AT307" s="39" t="s">
        <v>164</v>
      </c>
      <c r="AU307" s="39" t="s">
        <v>86</v>
      </c>
    </row>
    <row r="308" spans="2:51" s="221" customFormat="1" ht="11.25">
      <c r="B308" s="222"/>
      <c r="D308" s="218" t="s">
        <v>184</v>
      </c>
      <c r="E308" s="223" t="s">
        <v>1</v>
      </c>
      <c r="F308" s="224" t="s">
        <v>458</v>
      </c>
      <c r="H308" s="225">
        <v>26.75</v>
      </c>
      <c r="L308" s="222"/>
      <c r="M308" s="226"/>
      <c r="T308" s="227"/>
      <c r="AT308" s="223" t="s">
        <v>184</v>
      </c>
      <c r="AU308" s="223" t="s">
        <v>86</v>
      </c>
      <c r="AV308" s="221" t="s">
        <v>86</v>
      </c>
      <c r="AW308" s="221" t="s">
        <v>35</v>
      </c>
      <c r="AX308" s="221" t="s">
        <v>21</v>
      </c>
      <c r="AY308" s="223" t="s">
        <v>156</v>
      </c>
    </row>
    <row r="309" spans="2:65" s="58" customFormat="1" ht="16.5" customHeight="1">
      <c r="B309" s="59"/>
      <c r="C309" s="236" t="s">
        <v>459</v>
      </c>
      <c r="D309" s="236" t="s">
        <v>246</v>
      </c>
      <c r="E309" s="237" t="s">
        <v>460</v>
      </c>
      <c r="F309" s="238" t="s">
        <v>461</v>
      </c>
      <c r="G309" s="239" t="s">
        <v>167</v>
      </c>
      <c r="H309" s="240">
        <v>32.1</v>
      </c>
      <c r="I309" s="26"/>
      <c r="J309" s="241">
        <f>ROUND(I309*H309,2)</f>
        <v>0</v>
      </c>
      <c r="K309" s="242"/>
      <c r="L309" s="243"/>
      <c r="M309" s="244" t="s">
        <v>1</v>
      </c>
      <c r="N309" s="245" t="s">
        <v>43</v>
      </c>
      <c r="P309" s="214">
        <f>O309*H309</f>
        <v>0</v>
      </c>
      <c r="Q309" s="214">
        <v>0.028</v>
      </c>
      <c r="R309" s="214">
        <f>Q309*H309</f>
        <v>0.8988</v>
      </c>
      <c r="S309" s="214">
        <v>0</v>
      </c>
      <c r="T309" s="215">
        <f>S309*H309</f>
        <v>0</v>
      </c>
      <c r="AR309" s="216" t="s">
        <v>199</v>
      </c>
      <c r="AT309" s="216" t="s">
        <v>246</v>
      </c>
      <c r="AU309" s="216" t="s">
        <v>86</v>
      </c>
      <c r="AY309" s="39" t="s">
        <v>156</v>
      </c>
      <c r="BE309" s="217">
        <f>IF(N309="základní",J309,0)</f>
        <v>0</v>
      </c>
      <c r="BF309" s="217">
        <f>IF(N309="snížená",J309,0)</f>
        <v>0</v>
      </c>
      <c r="BG309" s="217">
        <f>IF(N309="zákl. přenesená",J309,0)</f>
        <v>0</v>
      </c>
      <c r="BH309" s="217">
        <f>IF(N309="sníž. přenesená",J309,0)</f>
        <v>0</v>
      </c>
      <c r="BI309" s="217">
        <f>IF(N309="nulová",J309,0)</f>
        <v>0</v>
      </c>
      <c r="BJ309" s="39" t="s">
        <v>21</v>
      </c>
      <c r="BK309" s="217">
        <f>ROUND(I309*H309,2)</f>
        <v>0</v>
      </c>
      <c r="BL309" s="39" t="s">
        <v>162</v>
      </c>
      <c r="BM309" s="216" t="s">
        <v>462</v>
      </c>
    </row>
    <row r="310" spans="2:47" s="58" customFormat="1" ht="12.75">
      <c r="B310" s="59"/>
      <c r="D310" s="218" t="s">
        <v>164</v>
      </c>
      <c r="F310" s="219" t="s">
        <v>461</v>
      </c>
      <c r="L310" s="59"/>
      <c r="M310" s="220"/>
      <c r="T310" s="103"/>
      <c r="AT310" s="39" t="s">
        <v>164</v>
      </c>
      <c r="AU310" s="39" t="s">
        <v>86</v>
      </c>
    </row>
    <row r="311" spans="2:51" s="221" customFormat="1" ht="11.25">
      <c r="B311" s="222"/>
      <c r="D311" s="218" t="s">
        <v>184</v>
      </c>
      <c r="E311" s="223" t="s">
        <v>1</v>
      </c>
      <c r="F311" s="224" t="s">
        <v>463</v>
      </c>
      <c r="H311" s="225">
        <v>32.1</v>
      </c>
      <c r="L311" s="222"/>
      <c r="M311" s="226"/>
      <c r="T311" s="227"/>
      <c r="AT311" s="223" t="s">
        <v>184</v>
      </c>
      <c r="AU311" s="223" t="s">
        <v>86</v>
      </c>
      <c r="AV311" s="221" t="s">
        <v>86</v>
      </c>
      <c r="AW311" s="221" t="s">
        <v>35</v>
      </c>
      <c r="AX311" s="221" t="s">
        <v>21</v>
      </c>
      <c r="AY311" s="223" t="s">
        <v>156</v>
      </c>
    </row>
    <row r="312" spans="2:65" s="58" customFormat="1" ht="21.75" customHeight="1">
      <c r="B312" s="59"/>
      <c r="C312" s="205" t="s">
        <v>464</v>
      </c>
      <c r="D312" s="205" t="s">
        <v>158</v>
      </c>
      <c r="E312" s="206" t="s">
        <v>465</v>
      </c>
      <c r="F312" s="207" t="s">
        <v>466</v>
      </c>
      <c r="G312" s="208" t="s">
        <v>161</v>
      </c>
      <c r="H312" s="209">
        <v>31.73</v>
      </c>
      <c r="I312" s="25"/>
      <c r="J312" s="210">
        <f>ROUND(I312*H312,2)</f>
        <v>0</v>
      </c>
      <c r="K312" s="211"/>
      <c r="L312" s="59"/>
      <c r="M312" s="212" t="s">
        <v>1</v>
      </c>
      <c r="N312" s="213" t="s">
        <v>43</v>
      </c>
      <c r="P312" s="214">
        <f>O312*H312</f>
        <v>0</v>
      </c>
      <c r="Q312" s="214">
        <v>0.08425</v>
      </c>
      <c r="R312" s="214">
        <f>Q312*H312</f>
        <v>2.6732525000000003</v>
      </c>
      <c r="S312" s="214">
        <v>0</v>
      </c>
      <c r="T312" s="215">
        <f>S312*H312</f>
        <v>0</v>
      </c>
      <c r="AR312" s="216" t="s">
        <v>162</v>
      </c>
      <c r="AT312" s="216" t="s">
        <v>158</v>
      </c>
      <c r="AU312" s="216" t="s">
        <v>86</v>
      </c>
      <c r="AY312" s="39" t="s">
        <v>156</v>
      </c>
      <c r="BE312" s="217">
        <f>IF(N312="základní",J312,0)</f>
        <v>0</v>
      </c>
      <c r="BF312" s="217">
        <f>IF(N312="snížená",J312,0)</f>
        <v>0</v>
      </c>
      <c r="BG312" s="217">
        <f>IF(N312="zákl. přenesená",J312,0)</f>
        <v>0</v>
      </c>
      <c r="BH312" s="217">
        <f>IF(N312="sníž. přenesená",J312,0)</f>
        <v>0</v>
      </c>
      <c r="BI312" s="217">
        <f>IF(N312="nulová",J312,0)</f>
        <v>0</v>
      </c>
      <c r="BJ312" s="39" t="s">
        <v>21</v>
      </c>
      <c r="BK312" s="217">
        <f>ROUND(I312*H312,2)</f>
        <v>0</v>
      </c>
      <c r="BL312" s="39" t="s">
        <v>162</v>
      </c>
      <c r="BM312" s="216" t="s">
        <v>467</v>
      </c>
    </row>
    <row r="313" spans="2:47" s="58" customFormat="1" ht="48.75">
      <c r="B313" s="59"/>
      <c r="D313" s="218" t="s">
        <v>164</v>
      </c>
      <c r="F313" s="219" t="s">
        <v>468</v>
      </c>
      <c r="L313" s="59"/>
      <c r="M313" s="220"/>
      <c r="T313" s="103"/>
      <c r="AT313" s="39" t="s">
        <v>164</v>
      </c>
      <c r="AU313" s="39" t="s">
        <v>86</v>
      </c>
    </row>
    <row r="314" spans="2:51" s="221" customFormat="1" ht="11.25">
      <c r="B314" s="222"/>
      <c r="D314" s="218" t="s">
        <v>184</v>
      </c>
      <c r="E314" s="223" t="s">
        <v>1</v>
      </c>
      <c r="F314" s="224" t="s">
        <v>452</v>
      </c>
      <c r="H314" s="225">
        <v>31.73</v>
      </c>
      <c r="L314" s="222"/>
      <c r="M314" s="226"/>
      <c r="T314" s="227"/>
      <c r="AT314" s="223" t="s">
        <v>184</v>
      </c>
      <c r="AU314" s="223" t="s">
        <v>86</v>
      </c>
      <c r="AV314" s="221" t="s">
        <v>86</v>
      </c>
      <c r="AW314" s="221" t="s">
        <v>35</v>
      </c>
      <c r="AX314" s="221" t="s">
        <v>21</v>
      </c>
      <c r="AY314" s="223" t="s">
        <v>156</v>
      </c>
    </row>
    <row r="315" spans="2:65" s="58" customFormat="1" ht="21.75" customHeight="1">
      <c r="B315" s="59"/>
      <c r="C315" s="236" t="s">
        <v>469</v>
      </c>
      <c r="D315" s="236" t="s">
        <v>246</v>
      </c>
      <c r="E315" s="237" t="s">
        <v>470</v>
      </c>
      <c r="F315" s="238" t="s">
        <v>471</v>
      </c>
      <c r="G315" s="239" t="s">
        <v>161</v>
      </c>
      <c r="H315" s="240">
        <v>38.076</v>
      </c>
      <c r="I315" s="26"/>
      <c r="J315" s="241">
        <f>ROUND(I315*H315,2)</f>
        <v>0</v>
      </c>
      <c r="K315" s="242"/>
      <c r="L315" s="243"/>
      <c r="M315" s="244" t="s">
        <v>1</v>
      </c>
      <c r="N315" s="245" t="s">
        <v>43</v>
      </c>
      <c r="P315" s="214">
        <f>O315*H315</f>
        <v>0</v>
      </c>
      <c r="Q315" s="214">
        <v>0.113</v>
      </c>
      <c r="R315" s="214">
        <f>Q315*H315</f>
        <v>4.302588</v>
      </c>
      <c r="S315" s="214">
        <v>0</v>
      </c>
      <c r="T315" s="215">
        <f>S315*H315</f>
        <v>0</v>
      </c>
      <c r="AR315" s="216" t="s">
        <v>199</v>
      </c>
      <c r="AT315" s="216" t="s">
        <v>246</v>
      </c>
      <c r="AU315" s="216" t="s">
        <v>86</v>
      </c>
      <c r="AY315" s="39" t="s">
        <v>156</v>
      </c>
      <c r="BE315" s="217">
        <f>IF(N315="základní",J315,0)</f>
        <v>0</v>
      </c>
      <c r="BF315" s="217">
        <f>IF(N315="snížená",J315,0)</f>
        <v>0</v>
      </c>
      <c r="BG315" s="217">
        <f>IF(N315="zákl. přenesená",J315,0)</f>
        <v>0</v>
      </c>
      <c r="BH315" s="217">
        <f>IF(N315="sníž. přenesená",J315,0)</f>
        <v>0</v>
      </c>
      <c r="BI315" s="217">
        <f>IF(N315="nulová",J315,0)</f>
        <v>0</v>
      </c>
      <c r="BJ315" s="39" t="s">
        <v>21</v>
      </c>
      <c r="BK315" s="217">
        <f>ROUND(I315*H315,2)</f>
        <v>0</v>
      </c>
      <c r="BL315" s="39" t="s">
        <v>162</v>
      </c>
      <c r="BM315" s="216" t="s">
        <v>472</v>
      </c>
    </row>
    <row r="316" spans="2:47" s="58" customFormat="1" ht="12.75">
      <c r="B316" s="59"/>
      <c r="D316" s="218" t="s">
        <v>164</v>
      </c>
      <c r="F316" s="219" t="s">
        <v>471</v>
      </c>
      <c r="L316" s="59"/>
      <c r="M316" s="220"/>
      <c r="T316" s="103"/>
      <c r="AT316" s="39" t="s">
        <v>164</v>
      </c>
      <c r="AU316" s="39" t="s">
        <v>86</v>
      </c>
    </row>
    <row r="317" spans="2:51" s="221" customFormat="1" ht="11.25">
      <c r="B317" s="222"/>
      <c r="D317" s="218" t="s">
        <v>184</v>
      </c>
      <c r="E317" s="223" t="s">
        <v>1</v>
      </c>
      <c r="F317" s="224" t="s">
        <v>473</v>
      </c>
      <c r="H317" s="225">
        <v>38.076</v>
      </c>
      <c r="L317" s="222"/>
      <c r="M317" s="226"/>
      <c r="T317" s="227"/>
      <c r="AT317" s="223" t="s">
        <v>184</v>
      </c>
      <c r="AU317" s="223" t="s">
        <v>86</v>
      </c>
      <c r="AV317" s="221" t="s">
        <v>86</v>
      </c>
      <c r="AW317" s="221" t="s">
        <v>35</v>
      </c>
      <c r="AX317" s="221" t="s">
        <v>21</v>
      </c>
      <c r="AY317" s="223" t="s">
        <v>156</v>
      </c>
    </row>
    <row r="318" spans="2:65" s="58" customFormat="1" ht="21.75" customHeight="1">
      <c r="B318" s="59"/>
      <c r="C318" s="205" t="s">
        <v>474</v>
      </c>
      <c r="D318" s="205" t="s">
        <v>158</v>
      </c>
      <c r="E318" s="206" t="s">
        <v>475</v>
      </c>
      <c r="F318" s="207" t="s">
        <v>476</v>
      </c>
      <c r="G318" s="208" t="s">
        <v>167</v>
      </c>
      <c r="H318" s="209">
        <v>4</v>
      </c>
      <c r="I318" s="25"/>
      <c r="J318" s="210">
        <f>ROUND(I318*H318,2)</f>
        <v>0</v>
      </c>
      <c r="K318" s="211"/>
      <c r="L318" s="59"/>
      <c r="M318" s="212" t="s">
        <v>1</v>
      </c>
      <c r="N318" s="213" t="s">
        <v>43</v>
      </c>
      <c r="P318" s="214">
        <f>O318*H318</f>
        <v>0</v>
      </c>
      <c r="Q318" s="214">
        <v>0.25565</v>
      </c>
      <c r="R318" s="214">
        <f>Q318*H318</f>
        <v>1.0226</v>
      </c>
      <c r="S318" s="214">
        <v>0</v>
      </c>
      <c r="T318" s="215">
        <f>S318*H318</f>
        <v>0</v>
      </c>
      <c r="AR318" s="216" t="s">
        <v>162</v>
      </c>
      <c r="AT318" s="216" t="s">
        <v>158</v>
      </c>
      <c r="AU318" s="216" t="s">
        <v>86</v>
      </c>
      <c r="AY318" s="39" t="s">
        <v>156</v>
      </c>
      <c r="BE318" s="217">
        <f>IF(N318="základní",J318,0)</f>
        <v>0</v>
      </c>
      <c r="BF318" s="217">
        <f>IF(N318="snížená",J318,0)</f>
        <v>0</v>
      </c>
      <c r="BG318" s="217">
        <f>IF(N318="zákl. přenesená",J318,0)</f>
        <v>0</v>
      </c>
      <c r="BH318" s="217">
        <f>IF(N318="sníž. přenesená",J318,0)</f>
        <v>0</v>
      </c>
      <c r="BI318" s="217">
        <f>IF(N318="nulová",J318,0)</f>
        <v>0</v>
      </c>
      <c r="BJ318" s="39" t="s">
        <v>21</v>
      </c>
      <c r="BK318" s="217">
        <f>ROUND(I318*H318,2)</f>
        <v>0</v>
      </c>
      <c r="BL318" s="39" t="s">
        <v>162</v>
      </c>
      <c r="BM318" s="216" t="s">
        <v>477</v>
      </c>
    </row>
    <row r="319" spans="2:47" s="58" customFormat="1" ht="29.25">
      <c r="B319" s="59"/>
      <c r="D319" s="218" t="s">
        <v>164</v>
      </c>
      <c r="F319" s="219" t="s">
        <v>478</v>
      </c>
      <c r="L319" s="59"/>
      <c r="M319" s="220"/>
      <c r="T319" s="103"/>
      <c r="AT319" s="39" t="s">
        <v>164</v>
      </c>
      <c r="AU319" s="39" t="s">
        <v>86</v>
      </c>
    </row>
    <row r="320" spans="2:51" s="221" customFormat="1" ht="11.25">
      <c r="B320" s="222"/>
      <c r="D320" s="218" t="s">
        <v>184</v>
      </c>
      <c r="E320" s="223" t="s">
        <v>1</v>
      </c>
      <c r="F320" s="224" t="s">
        <v>479</v>
      </c>
      <c r="H320" s="225">
        <v>4</v>
      </c>
      <c r="L320" s="222"/>
      <c r="M320" s="226"/>
      <c r="T320" s="227"/>
      <c r="AT320" s="223" t="s">
        <v>184</v>
      </c>
      <c r="AU320" s="223" t="s">
        <v>86</v>
      </c>
      <c r="AV320" s="221" t="s">
        <v>86</v>
      </c>
      <c r="AW320" s="221" t="s">
        <v>35</v>
      </c>
      <c r="AX320" s="221" t="s">
        <v>21</v>
      </c>
      <c r="AY320" s="223" t="s">
        <v>156</v>
      </c>
    </row>
    <row r="321" spans="2:65" s="58" customFormat="1" ht="21.75" customHeight="1">
      <c r="B321" s="59"/>
      <c r="C321" s="236" t="s">
        <v>480</v>
      </c>
      <c r="D321" s="236" t="s">
        <v>246</v>
      </c>
      <c r="E321" s="237" t="s">
        <v>481</v>
      </c>
      <c r="F321" s="238" t="s">
        <v>482</v>
      </c>
      <c r="G321" s="239" t="s">
        <v>167</v>
      </c>
      <c r="H321" s="240">
        <v>4</v>
      </c>
      <c r="I321" s="26"/>
      <c r="J321" s="241">
        <f>ROUND(I321*H321,2)</f>
        <v>0</v>
      </c>
      <c r="K321" s="242"/>
      <c r="L321" s="243"/>
      <c r="M321" s="244" t="s">
        <v>1</v>
      </c>
      <c r="N321" s="245" t="s">
        <v>43</v>
      </c>
      <c r="P321" s="214">
        <f>O321*H321</f>
        <v>0</v>
      </c>
      <c r="Q321" s="214">
        <v>0.113</v>
      </c>
      <c r="R321" s="214">
        <f>Q321*H321</f>
        <v>0.452</v>
      </c>
      <c r="S321" s="214">
        <v>0</v>
      </c>
      <c r="T321" s="215">
        <f>S321*H321</f>
        <v>0</v>
      </c>
      <c r="AR321" s="216" t="s">
        <v>199</v>
      </c>
      <c r="AT321" s="216" t="s">
        <v>246</v>
      </c>
      <c r="AU321" s="216" t="s">
        <v>86</v>
      </c>
      <c r="AY321" s="39" t="s">
        <v>156</v>
      </c>
      <c r="BE321" s="217">
        <f>IF(N321="základní",J321,0)</f>
        <v>0</v>
      </c>
      <c r="BF321" s="217">
        <f>IF(N321="snížená",J321,0)</f>
        <v>0</v>
      </c>
      <c r="BG321" s="217">
        <f>IF(N321="zákl. přenesená",J321,0)</f>
        <v>0</v>
      </c>
      <c r="BH321" s="217">
        <f>IF(N321="sníž. přenesená",J321,0)</f>
        <v>0</v>
      </c>
      <c r="BI321" s="217">
        <f>IF(N321="nulová",J321,0)</f>
        <v>0</v>
      </c>
      <c r="BJ321" s="39" t="s">
        <v>21</v>
      </c>
      <c r="BK321" s="217">
        <f>ROUND(I321*H321,2)</f>
        <v>0</v>
      </c>
      <c r="BL321" s="39" t="s">
        <v>162</v>
      </c>
      <c r="BM321" s="216" t="s">
        <v>483</v>
      </c>
    </row>
    <row r="322" spans="2:47" s="58" customFormat="1" ht="19.5">
      <c r="B322" s="59"/>
      <c r="D322" s="218" t="s">
        <v>164</v>
      </c>
      <c r="F322" s="219" t="s">
        <v>482</v>
      </c>
      <c r="L322" s="59"/>
      <c r="M322" s="220"/>
      <c r="T322" s="103"/>
      <c r="AT322" s="39" t="s">
        <v>164</v>
      </c>
      <c r="AU322" s="39" t="s">
        <v>86</v>
      </c>
    </row>
    <row r="323" spans="2:65" s="58" customFormat="1" ht="21.75" customHeight="1">
      <c r="B323" s="59"/>
      <c r="C323" s="236" t="s">
        <v>484</v>
      </c>
      <c r="D323" s="236" t="s">
        <v>246</v>
      </c>
      <c r="E323" s="237" t="s">
        <v>485</v>
      </c>
      <c r="F323" s="238" t="s">
        <v>486</v>
      </c>
      <c r="G323" s="239" t="s">
        <v>405</v>
      </c>
      <c r="H323" s="240">
        <v>2</v>
      </c>
      <c r="I323" s="26"/>
      <c r="J323" s="241">
        <f>ROUND(I323*H323,2)</f>
        <v>0</v>
      </c>
      <c r="K323" s="242"/>
      <c r="L323" s="243"/>
      <c r="M323" s="244" t="s">
        <v>1</v>
      </c>
      <c r="N323" s="245" t="s">
        <v>43</v>
      </c>
      <c r="P323" s="214">
        <f>O323*H323</f>
        <v>0</v>
      </c>
      <c r="Q323" s="214">
        <v>0.015</v>
      </c>
      <c r="R323" s="214">
        <f>Q323*H323</f>
        <v>0.03</v>
      </c>
      <c r="S323" s="214">
        <v>0</v>
      </c>
      <c r="T323" s="215">
        <f>S323*H323</f>
        <v>0</v>
      </c>
      <c r="AR323" s="216" t="s">
        <v>199</v>
      </c>
      <c r="AT323" s="216" t="s">
        <v>246</v>
      </c>
      <c r="AU323" s="216" t="s">
        <v>86</v>
      </c>
      <c r="AY323" s="39" t="s">
        <v>156</v>
      </c>
      <c r="BE323" s="217">
        <f>IF(N323="základní",J323,0)</f>
        <v>0</v>
      </c>
      <c r="BF323" s="217">
        <f>IF(N323="snížená",J323,0)</f>
        <v>0</v>
      </c>
      <c r="BG323" s="217">
        <f>IF(N323="zákl. přenesená",J323,0)</f>
        <v>0</v>
      </c>
      <c r="BH323" s="217">
        <f>IF(N323="sníž. přenesená",J323,0)</f>
        <v>0</v>
      </c>
      <c r="BI323" s="217">
        <f>IF(N323="nulová",J323,0)</f>
        <v>0</v>
      </c>
      <c r="BJ323" s="39" t="s">
        <v>21</v>
      </c>
      <c r="BK323" s="217">
        <f>ROUND(I323*H323,2)</f>
        <v>0</v>
      </c>
      <c r="BL323" s="39" t="s">
        <v>162</v>
      </c>
      <c r="BM323" s="216" t="s">
        <v>487</v>
      </c>
    </row>
    <row r="324" spans="2:47" s="58" customFormat="1" ht="12.75">
      <c r="B324" s="59"/>
      <c r="D324" s="218" t="s">
        <v>164</v>
      </c>
      <c r="F324" s="219" t="s">
        <v>486</v>
      </c>
      <c r="L324" s="59"/>
      <c r="M324" s="220"/>
      <c r="T324" s="103"/>
      <c r="AT324" s="39" t="s">
        <v>164</v>
      </c>
      <c r="AU324" s="39" t="s">
        <v>86</v>
      </c>
    </row>
    <row r="325" spans="2:63" s="193" customFormat="1" ht="25.9" customHeight="1">
      <c r="B325" s="194"/>
      <c r="D325" s="195" t="s">
        <v>77</v>
      </c>
      <c r="E325" s="196" t="s">
        <v>204</v>
      </c>
      <c r="F325" s="196" t="s">
        <v>488</v>
      </c>
      <c r="J325" s="197">
        <f>BK325</f>
        <v>0</v>
      </c>
      <c r="L325" s="194"/>
      <c r="M325" s="198"/>
      <c r="P325" s="199">
        <f>P326+SUM(P327:P421)</f>
        <v>0</v>
      </c>
      <c r="R325" s="199">
        <f>R326+SUM(R327:R421)</f>
        <v>35.64033362999999</v>
      </c>
      <c r="T325" s="200">
        <f>T326+SUM(T327:T421)</f>
        <v>51.44206</v>
      </c>
      <c r="AR325" s="195" t="s">
        <v>21</v>
      </c>
      <c r="AT325" s="201" t="s">
        <v>77</v>
      </c>
      <c r="AU325" s="201" t="s">
        <v>78</v>
      </c>
      <c r="AY325" s="195" t="s">
        <v>156</v>
      </c>
      <c r="BK325" s="202">
        <f>BK326+SUM(BK327:BK421)</f>
        <v>0</v>
      </c>
    </row>
    <row r="326" spans="2:65" s="58" customFormat="1" ht="21.75" customHeight="1">
      <c r="B326" s="59"/>
      <c r="C326" s="205" t="s">
        <v>489</v>
      </c>
      <c r="D326" s="205" t="s">
        <v>158</v>
      </c>
      <c r="E326" s="206" t="s">
        <v>490</v>
      </c>
      <c r="F326" s="207" t="s">
        <v>491</v>
      </c>
      <c r="G326" s="208" t="s">
        <v>161</v>
      </c>
      <c r="H326" s="209">
        <v>13.9</v>
      </c>
      <c r="I326" s="25"/>
      <c r="J326" s="210">
        <f>ROUND(I326*H326,2)</f>
        <v>0</v>
      </c>
      <c r="K326" s="211"/>
      <c r="L326" s="59"/>
      <c r="M326" s="212" t="s">
        <v>1</v>
      </c>
      <c r="N326" s="213" t="s">
        <v>43</v>
      </c>
      <c r="P326" s="214">
        <f>O326*H326</f>
        <v>0</v>
      </c>
      <c r="Q326" s="214">
        <v>0</v>
      </c>
      <c r="R326" s="214">
        <f>Q326*H326</f>
        <v>0</v>
      </c>
      <c r="S326" s="214">
        <v>0.26</v>
      </c>
      <c r="T326" s="215">
        <f>S326*H326</f>
        <v>3.6140000000000003</v>
      </c>
      <c r="AR326" s="216" t="s">
        <v>162</v>
      </c>
      <c r="AT326" s="216" t="s">
        <v>158</v>
      </c>
      <c r="AU326" s="216" t="s">
        <v>21</v>
      </c>
      <c r="AY326" s="39" t="s">
        <v>156</v>
      </c>
      <c r="BE326" s="217">
        <f>IF(N326="základní",J326,0)</f>
        <v>0</v>
      </c>
      <c r="BF326" s="217">
        <f>IF(N326="snížená",J326,0)</f>
        <v>0</v>
      </c>
      <c r="BG326" s="217">
        <f>IF(N326="zákl. přenesená",J326,0)</f>
        <v>0</v>
      </c>
      <c r="BH326" s="217">
        <f>IF(N326="sníž. přenesená",J326,0)</f>
        <v>0</v>
      </c>
      <c r="BI326" s="217">
        <f>IF(N326="nulová",J326,0)</f>
        <v>0</v>
      </c>
      <c r="BJ326" s="39" t="s">
        <v>21</v>
      </c>
      <c r="BK326" s="217">
        <f>ROUND(I326*H326,2)</f>
        <v>0</v>
      </c>
      <c r="BL326" s="39" t="s">
        <v>162</v>
      </c>
      <c r="BM326" s="216" t="s">
        <v>492</v>
      </c>
    </row>
    <row r="327" spans="2:47" s="58" customFormat="1" ht="39">
      <c r="B327" s="59"/>
      <c r="D327" s="218" t="s">
        <v>164</v>
      </c>
      <c r="F327" s="219" t="s">
        <v>493</v>
      </c>
      <c r="L327" s="59"/>
      <c r="M327" s="220"/>
      <c r="T327" s="103"/>
      <c r="AT327" s="39" t="s">
        <v>164</v>
      </c>
      <c r="AU327" s="39" t="s">
        <v>21</v>
      </c>
    </row>
    <row r="328" spans="2:47" s="58" customFormat="1" ht="19.5">
      <c r="B328" s="59"/>
      <c r="D328" s="218" t="s">
        <v>209</v>
      </c>
      <c r="F328" s="235" t="s">
        <v>494</v>
      </c>
      <c r="L328" s="59"/>
      <c r="M328" s="220"/>
      <c r="T328" s="103"/>
      <c r="AT328" s="39" t="s">
        <v>209</v>
      </c>
      <c r="AU328" s="39" t="s">
        <v>21</v>
      </c>
    </row>
    <row r="329" spans="2:51" s="221" customFormat="1" ht="11.25">
      <c r="B329" s="222"/>
      <c r="D329" s="218" t="s">
        <v>184</v>
      </c>
      <c r="E329" s="223" t="s">
        <v>1</v>
      </c>
      <c r="F329" s="224" t="s">
        <v>495</v>
      </c>
      <c r="H329" s="225">
        <v>13.9</v>
      </c>
      <c r="L329" s="222"/>
      <c r="M329" s="226"/>
      <c r="T329" s="227"/>
      <c r="AT329" s="223" t="s">
        <v>184</v>
      </c>
      <c r="AU329" s="223" t="s">
        <v>21</v>
      </c>
      <c r="AV329" s="221" t="s">
        <v>86</v>
      </c>
      <c r="AW329" s="221" t="s">
        <v>35</v>
      </c>
      <c r="AX329" s="221" t="s">
        <v>21</v>
      </c>
      <c r="AY329" s="223" t="s">
        <v>156</v>
      </c>
    </row>
    <row r="330" spans="2:65" s="58" customFormat="1" ht="16.5" customHeight="1">
      <c r="B330" s="59"/>
      <c r="C330" s="205" t="s">
        <v>496</v>
      </c>
      <c r="D330" s="205" t="s">
        <v>158</v>
      </c>
      <c r="E330" s="206" t="s">
        <v>497</v>
      </c>
      <c r="F330" s="207" t="s">
        <v>498</v>
      </c>
      <c r="G330" s="208" t="s">
        <v>405</v>
      </c>
      <c r="H330" s="209">
        <v>2</v>
      </c>
      <c r="I330" s="25"/>
      <c r="J330" s="210">
        <f>ROUND(I330*H330,2)</f>
        <v>0</v>
      </c>
      <c r="K330" s="211"/>
      <c r="L330" s="59"/>
      <c r="M330" s="212" t="s">
        <v>1</v>
      </c>
      <c r="N330" s="213" t="s">
        <v>43</v>
      </c>
      <c r="P330" s="214">
        <f>O330*H330</f>
        <v>0</v>
      </c>
      <c r="Q330" s="214">
        <v>0.00514</v>
      </c>
      <c r="R330" s="214">
        <f>Q330*H330</f>
        <v>0.01028</v>
      </c>
      <c r="S330" s="214">
        <v>0</v>
      </c>
      <c r="T330" s="215">
        <f>S330*H330</f>
        <v>0</v>
      </c>
      <c r="AR330" s="216" t="s">
        <v>162</v>
      </c>
      <c r="AT330" s="216" t="s">
        <v>158</v>
      </c>
      <c r="AU330" s="216" t="s">
        <v>21</v>
      </c>
      <c r="AY330" s="39" t="s">
        <v>156</v>
      </c>
      <c r="BE330" s="217">
        <f>IF(N330="základní",J330,0)</f>
        <v>0</v>
      </c>
      <c r="BF330" s="217">
        <f>IF(N330="snížená",J330,0)</f>
        <v>0</v>
      </c>
      <c r="BG330" s="217">
        <f>IF(N330="zákl. přenesená",J330,0)</f>
        <v>0</v>
      </c>
      <c r="BH330" s="217">
        <f>IF(N330="sníž. přenesená",J330,0)</f>
        <v>0</v>
      </c>
      <c r="BI330" s="217">
        <f>IF(N330="nulová",J330,0)</f>
        <v>0</v>
      </c>
      <c r="BJ330" s="39" t="s">
        <v>21</v>
      </c>
      <c r="BK330" s="217">
        <f>ROUND(I330*H330,2)</f>
        <v>0</v>
      </c>
      <c r="BL330" s="39" t="s">
        <v>162</v>
      </c>
      <c r="BM330" s="216" t="s">
        <v>499</v>
      </c>
    </row>
    <row r="331" spans="2:47" s="58" customFormat="1" ht="19.5">
      <c r="B331" s="59"/>
      <c r="D331" s="218" t="s">
        <v>164</v>
      </c>
      <c r="F331" s="219" t="s">
        <v>500</v>
      </c>
      <c r="L331" s="59"/>
      <c r="M331" s="220"/>
      <c r="T331" s="103"/>
      <c r="AT331" s="39" t="s">
        <v>164</v>
      </c>
      <c r="AU331" s="39" t="s">
        <v>21</v>
      </c>
    </row>
    <row r="332" spans="2:47" s="58" customFormat="1" ht="29.25">
      <c r="B332" s="59"/>
      <c r="D332" s="218" t="s">
        <v>209</v>
      </c>
      <c r="F332" s="235" t="s">
        <v>501</v>
      </c>
      <c r="L332" s="59"/>
      <c r="M332" s="220"/>
      <c r="T332" s="103"/>
      <c r="AT332" s="39" t="s">
        <v>209</v>
      </c>
      <c r="AU332" s="39" t="s">
        <v>21</v>
      </c>
    </row>
    <row r="333" spans="2:65" s="58" customFormat="1" ht="21.75" customHeight="1">
      <c r="B333" s="59"/>
      <c r="C333" s="205" t="s">
        <v>502</v>
      </c>
      <c r="D333" s="205" t="s">
        <v>158</v>
      </c>
      <c r="E333" s="206" t="s">
        <v>503</v>
      </c>
      <c r="F333" s="207" t="s">
        <v>504</v>
      </c>
      <c r="G333" s="208" t="s">
        <v>109</v>
      </c>
      <c r="H333" s="209">
        <v>1.198</v>
      </c>
      <c r="I333" s="25"/>
      <c r="J333" s="210">
        <f>ROUND(I333*H333,2)</f>
        <v>0</v>
      </c>
      <c r="K333" s="211"/>
      <c r="L333" s="59"/>
      <c r="M333" s="212" t="s">
        <v>1</v>
      </c>
      <c r="N333" s="213" t="s">
        <v>43</v>
      </c>
      <c r="P333" s="214">
        <f>O333*H333</f>
        <v>0</v>
      </c>
      <c r="Q333" s="214">
        <v>0.045</v>
      </c>
      <c r="R333" s="214">
        <f>Q333*H333</f>
        <v>0.05390999999999999</v>
      </c>
      <c r="S333" s="214">
        <v>0</v>
      </c>
      <c r="T333" s="215">
        <f>S333*H333</f>
        <v>0</v>
      </c>
      <c r="AR333" s="216" t="s">
        <v>162</v>
      </c>
      <c r="AT333" s="216" t="s">
        <v>158</v>
      </c>
      <c r="AU333" s="216" t="s">
        <v>21</v>
      </c>
      <c r="AY333" s="39" t="s">
        <v>156</v>
      </c>
      <c r="BE333" s="217">
        <f>IF(N333="základní",J333,0)</f>
        <v>0</v>
      </c>
      <c r="BF333" s="217">
        <f>IF(N333="snížená",J333,0)</f>
        <v>0</v>
      </c>
      <c r="BG333" s="217">
        <f>IF(N333="zákl. přenesená",J333,0)</f>
        <v>0</v>
      </c>
      <c r="BH333" s="217">
        <f>IF(N333="sníž. přenesená",J333,0)</f>
        <v>0</v>
      </c>
      <c r="BI333" s="217">
        <f>IF(N333="nulová",J333,0)</f>
        <v>0</v>
      </c>
      <c r="BJ333" s="39" t="s">
        <v>21</v>
      </c>
      <c r="BK333" s="217">
        <f>ROUND(I333*H333,2)</f>
        <v>0</v>
      </c>
      <c r="BL333" s="39" t="s">
        <v>162</v>
      </c>
      <c r="BM333" s="216" t="s">
        <v>505</v>
      </c>
    </row>
    <row r="334" spans="2:47" s="58" customFormat="1" ht="19.5">
      <c r="B334" s="59"/>
      <c r="D334" s="218" t="s">
        <v>164</v>
      </c>
      <c r="F334" s="219" t="s">
        <v>506</v>
      </c>
      <c r="L334" s="59"/>
      <c r="M334" s="220"/>
      <c r="T334" s="103"/>
      <c r="AT334" s="39" t="s">
        <v>164</v>
      </c>
      <c r="AU334" s="39" t="s">
        <v>21</v>
      </c>
    </row>
    <row r="335" spans="2:47" s="58" customFormat="1" ht="19.5">
      <c r="B335" s="59"/>
      <c r="D335" s="218" t="s">
        <v>209</v>
      </c>
      <c r="F335" s="235" t="s">
        <v>507</v>
      </c>
      <c r="L335" s="59"/>
      <c r="M335" s="220"/>
      <c r="T335" s="103"/>
      <c r="AT335" s="39" t="s">
        <v>209</v>
      </c>
      <c r="AU335" s="39" t="s">
        <v>21</v>
      </c>
    </row>
    <row r="336" spans="2:51" s="221" customFormat="1" ht="22.5">
      <c r="B336" s="222"/>
      <c r="D336" s="218" t="s">
        <v>184</v>
      </c>
      <c r="E336" s="223" t="s">
        <v>1</v>
      </c>
      <c r="F336" s="224" t="s">
        <v>508</v>
      </c>
      <c r="H336" s="225">
        <v>1.198</v>
      </c>
      <c r="L336" s="222"/>
      <c r="M336" s="226"/>
      <c r="T336" s="227"/>
      <c r="AT336" s="223" t="s">
        <v>184</v>
      </c>
      <c r="AU336" s="223" t="s">
        <v>21</v>
      </c>
      <c r="AV336" s="221" t="s">
        <v>86</v>
      </c>
      <c r="AW336" s="221" t="s">
        <v>35</v>
      </c>
      <c r="AX336" s="221" t="s">
        <v>21</v>
      </c>
      <c r="AY336" s="223" t="s">
        <v>156</v>
      </c>
    </row>
    <row r="337" spans="2:65" s="58" customFormat="1" ht="21.75" customHeight="1">
      <c r="B337" s="59"/>
      <c r="C337" s="205" t="s">
        <v>509</v>
      </c>
      <c r="D337" s="205" t="s">
        <v>158</v>
      </c>
      <c r="E337" s="206" t="s">
        <v>510</v>
      </c>
      <c r="F337" s="207" t="s">
        <v>511</v>
      </c>
      <c r="G337" s="208" t="s">
        <v>262</v>
      </c>
      <c r="H337" s="209">
        <v>1198</v>
      </c>
      <c r="I337" s="25"/>
      <c r="J337" s="210">
        <f>ROUND(I337*H337,2)</f>
        <v>0</v>
      </c>
      <c r="K337" s="211"/>
      <c r="L337" s="59"/>
      <c r="M337" s="212" t="s">
        <v>1</v>
      </c>
      <c r="N337" s="213" t="s">
        <v>43</v>
      </c>
      <c r="P337" s="214">
        <f>O337*H337</f>
        <v>0</v>
      </c>
      <c r="Q337" s="214">
        <v>0</v>
      </c>
      <c r="R337" s="214">
        <f>Q337*H337</f>
        <v>0</v>
      </c>
      <c r="S337" s="214">
        <v>0</v>
      </c>
      <c r="T337" s="215">
        <f>S337*H337</f>
        <v>0</v>
      </c>
      <c r="AR337" s="216" t="s">
        <v>162</v>
      </c>
      <c r="AT337" s="216" t="s">
        <v>158</v>
      </c>
      <c r="AU337" s="216" t="s">
        <v>21</v>
      </c>
      <c r="AY337" s="39" t="s">
        <v>156</v>
      </c>
      <c r="BE337" s="217">
        <f>IF(N337="základní",J337,0)</f>
        <v>0</v>
      </c>
      <c r="BF337" s="217">
        <f>IF(N337="snížená",J337,0)</f>
        <v>0</v>
      </c>
      <c r="BG337" s="217">
        <f>IF(N337="zákl. přenesená",J337,0)</f>
        <v>0</v>
      </c>
      <c r="BH337" s="217">
        <f>IF(N337="sníž. přenesená",J337,0)</f>
        <v>0</v>
      </c>
      <c r="BI337" s="217">
        <f>IF(N337="nulová",J337,0)</f>
        <v>0</v>
      </c>
      <c r="BJ337" s="39" t="s">
        <v>21</v>
      </c>
      <c r="BK337" s="217">
        <f>ROUND(I337*H337,2)</f>
        <v>0</v>
      </c>
      <c r="BL337" s="39" t="s">
        <v>162</v>
      </c>
      <c r="BM337" s="216" t="s">
        <v>512</v>
      </c>
    </row>
    <row r="338" spans="2:47" s="58" customFormat="1" ht="48.75">
      <c r="B338" s="59"/>
      <c r="D338" s="218" t="s">
        <v>164</v>
      </c>
      <c r="F338" s="219" t="s">
        <v>513</v>
      </c>
      <c r="L338" s="59"/>
      <c r="M338" s="220"/>
      <c r="T338" s="103"/>
      <c r="AT338" s="39" t="s">
        <v>164</v>
      </c>
      <c r="AU338" s="39" t="s">
        <v>21</v>
      </c>
    </row>
    <row r="339" spans="2:47" s="58" customFormat="1" ht="19.5">
      <c r="B339" s="59"/>
      <c r="D339" s="218" t="s">
        <v>209</v>
      </c>
      <c r="F339" s="235" t="s">
        <v>507</v>
      </c>
      <c r="L339" s="59"/>
      <c r="M339" s="220"/>
      <c r="T339" s="103"/>
      <c r="AT339" s="39" t="s">
        <v>209</v>
      </c>
      <c r="AU339" s="39" t="s">
        <v>21</v>
      </c>
    </row>
    <row r="340" spans="2:65" s="58" customFormat="1" ht="16.5" customHeight="1">
      <c r="B340" s="59"/>
      <c r="C340" s="236" t="s">
        <v>514</v>
      </c>
      <c r="D340" s="236" t="s">
        <v>246</v>
      </c>
      <c r="E340" s="237" t="s">
        <v>515</v>
      </c>
      <c r="F340" s="238" t="s">
        <v>516</v>
      </c>
      <c r="G340" s="239" t="s">
        <v>109</v>
      </c>
      <c r="H340" s="240">
        <v>1.378</v>
      </c>
      <c r="I340" s="26"/>
      <c r="J340" s="241">
        <f>ROUND(I340*H340,2)</f>
        <v>0</v>
      </c>
      <c r="K340" s="242"/>
      <c r="L340" s="243"/>
      <c r="M340" s="244" t="s">
        <v>1</v>
      </c>
      <c r="N340" s="245" t="s">
        <v>43</v>
      </c>
      <c r="P340" s="214">
        <f>O340*H340</f>
        <v>0</v>
      </c>
      <c r="Q340" s="214">
        <v>1</v>
      </c>
      <c r="R340" s="214">
        <f>Q340*H340</f>
        <v>1.378</v>
      </c>
      <c r="S340" s="214">
        <v>0</v>
      </c>
      <c r="T340" s="215">
        <f>S340*H340</f>
        <v>0</v>
      </c>
      <c r="AR340" s="216" t="s">
        <v>199</v>
      </c>
      <c r="AT340" s="216" t="s">
        <v>246</v>
      </c>
      <c r="AU340" s="216" t="s">
        <v>21</v>
      </c>
      <c r="AY340" s="39" t="s">
        <v>156</v>
      </c>
      <c r="BE340" s="217">
        <f>IF(N340="základní",J340,0)</f>
        <v>0</v>
      </c>
      <c r="BF340" s="217">
        <f>IF(N340="snížená",J340,0)</f>
        <v>0</v>
      </c>
      <c r="BG340" s="217">
        <f>IF(N340="zákl. přenesená",J340,0)</f>
        <v>0</v>
      </c>
      <c r="BH340" s="217">
        <f>IF(N340="sníž. přenesená",J340,0)</f>
        <v>0</v>
      </c>
      <c r="BI340" s="217">
        <f>IF(N340="nulová",J340,0)</f>
        <v>0</v>
      </c>
      <c r="BJ340" s="39" t="s">
        <v>21</v>
      </c>
      <c r="BK340" s="217">
        <f>ROUND(I340*H340,2)</f>
        <v>0</v>
      </c>
      <c r="BL340" s="39" t="s">
        <v>162</v>
      </c>
      <c r="BM340" s="216" t="s">
        <v>517</v>
      </c>
    </row>
    <row r="341" spans="2:47" s="58" customFormat="1" ht="12.75">
      <c r="B341" s="59"/>
      <c r="D341" s="218" t="s">
        <v>164</v>
      </c>
      <c r="F341" s="219" t="s">
        <v>516</v>
      </c>
      <c r="L341" s="59"/>
      <c r="M341" s="220"/>
      <c r="T341" s="103"/>
      <c r="AT341" s="39" t="s">
        <v>164</v>
      </c>
      <c r="AU341" s="39" t="s">
        <v>21</v>
      </c>
    </row>
    <row r="342" spans="2:51" s="221" customFormat="1" ht="11.25">
      <c r="B342" s="222"/>
      <c r="D342" s="218" t="s">
        <v>184</v>
      </c>
      <c r="E342" s="223" t="s">
        <v>1</v>
      </c>
      <c r="F342" s="224" t="s">
        <v>518</v>
      </c>
      <c r="H342" s="225">
        <v>1.378</v>
      </c>
      <c r="L342" s="222"/>
      <c r="M342" s="226"/>
      <c r="T342" s="227"/>
      <c r="AT342" s="223" t="s">
        <v>184</v>
      </c>
      <c r="AU342" s="223" t="s">
        <v>21</v>
      </c>
      <c r="AV342" s="221" t="s">
        <v>86</v>
      </c>
      <c r="AW342" s="221" t="s">
        <v>35</v>
      </c>
      <c r="AX342" s="221" t="s">
        <v>21</v>
      </c>
      <c r="AY342" s="223" t="s">
        <v>156</v>
      </c>
    </row>
    <row r="343" spans="2:65" s="58" customFormat="1" ht="21.75" customHeight="1">
      <c r="B343" s="59"/>
      <c r="C343" s="205" t="s">
        <v>519</v>
      </c>
      <c r="D343" s="205" t="s">
        <v>158</v>
      </c>
      <c r="E343" s="206" t="s">
        <v>520</v>
      </c>
      <c r="F343" s="207" t="s">
        <v>521</v>
      </c>
      <c r="G343" s="208" t="s">
        <v>161</v>
      </c>
      <c r="H343" s="209">
        <v>2.24</v>
      </c>
      <c r="I343" s="25"/>
      <c r="J343" s="210">
        <f>ROUND(I343*H343,2)</f>
        <v>0</v>
      </c>
      <c r="K343" s="211"/>
      <c r="L343" s="59"/>
      <c r="M343" s="212" t="s">
        <v>1</v>
      </c>
      <c r="N343" s="213" t="s">
        <v>43</v>
      </c>
      <c r="P343" s="214">
        <f>O343*H343</f>
        <v>0</v>
      </c>
      <c r="Q343" s="214">
        <v>0.02102</v>
      </c>
      <c r="R343" s="214">
        <f>Q343*H343</f>
        <v>0.0470848</v>
      </c>
      <c r="S343" s="214">
        <v>0</v>
      </c>
      <c r="T343" s="215">
        <f>S343*H343</f>
        <v>0</v>
      </c>
      <c r="AR343" s="216" t="s">
        <v>162</v>
      </c>
      <c r="AT343" s="216" t="s">
        <v>158</v>
      </c>
      <c r="AU343" s="216" t="s">
        <v>21</v>
      </c>
      <c r="AY343" s="39" t="s">
        <v>156</v>
      </c>
      <c r="BE343" s="217">
        <f>IF(N343="základní",J343,0)</f>
        <v>0</v>
      </c>
      <c r="BF343" s="217">
        <f>IF(N343="snížená",J343,0)</f>
        <v>0</v>
      </c>
      <c r="BG343" s="217">
        <f>IF(N343="zákl. přenesená",J343,0)</f>
        <v>0</v>
      </c>
      <c r="BH343" s="217">
        <f>IF(N343="sníž. přenesená",J343,0)</f>
        <v>0</v>
      </c>
      <c r="BI343" s="217">
        <f>IF(N343="nulová",J343,0)</f>
        <v>0</v>
      </c>
      <c r="BJ343" s="39" t="s">
        <v>21</v>
      </c>
      <c r="BK343" s="217">
        <f>ROUND(I343*H343,2)</f>
        <v>0</v>
      </c>
      <c r="BL343" s="39" t="s">
        <v>162</v>
      </c>
      <c r="BM343" s="216" t="s">
        <v>522</v>
      </c>
    </row>
    <row r="344" spans="2:47" s="58" customFormat="1" ht="19.5">
      <c r="B344" s="59"/>
      <c r="D344" s="218" t="s">
        <v>164</v>
      </c>
      <c r="F344" s="219" t="s">
        <v>523</v>
      </c>
      <c r="L344" s="59"/>
      <c r="M344" s="220"/>
      <c r="T344" s="103"/>
      <c r="AT344" s="39" t="s">
        <v>164</v>
      </c>
      <c r="AU344" s="39" t="s">
        <v>21</v>
      </c>
    </row>
    <row r="345" spans="2:47" s="58" customFormat="1" ht="19.5">
      <c r="B345" s="59"/>
      <c r="D345" s="218" t="s">
        <v>209</v>
      </c>
      <c r="F345" s="235" t="s">
        <v>524</v>
      </c>
      <c r="L345" s="59"/>
      <c r="M345" s="220"/>
      <c r="T345" s="103"/>
      <c r="AT345" s="39" t="s">
        <v>209</v>
      </c>
      <c r="AU345" s="39" t="s">
        <v>21</v>
      </c>
    </row>
    <row r="346" spans="2:51" s="221" customFormat="1" ht="11.25">
      <c r="B346" s="222"/>
      <c r="D346" s="218" t="s">
        <v>184</v>
      </c>
      <c r="E346" s="223" t="s">
        <v>1</v>
      </c>
      <c r="F346" s="224" t="s">
        <v>525</v>
      </c>
      <c r="H346" s="225">
        <v>2.24</v>
      </c>
      <c r="L346" s="222"/>
      <c r="M346" s="226"/>
      <c r="T346" s="227"/>
      <c r="AT346" s="223" t="s">
        <v>184</v>
      </c>
      <c r="AU346" s="223" t="s">
        <v>21</v>
      </c>
      <c r="AV346" s="221" t="s">
        <v>86</v>
      </c>
      <c r="AW346" s="221" t="s">
        <v>35</v>
      </c>
      <c r="AX346" s="221" t="s">
        <v>21</v>
      </c>
      <c r="AY346" s="223" t="s">
        <v>156</v>
      </c>
    </row>
    <row r="347" spans="2:65" s="58" customFormat="1" ht="21.75" customHeight="1">
      <c r="B347" s="59"/>
      <c r="C347" s="205" t="s">
        <v>526</v>
      </c>
      <c r="D347" s="205" t="s">
        <v>158</v>
      </c>
      <c r="E347" s="206" t="s">
        <v>527</v>
      </c>
      <c r="F347" s="207" t="s">
        <v>528</v>
      </c>
      <c r="G347" s="208" t="s">
        <v>262</v>
      </c>
      <c r="H347" s="209">
        <v>1198</v>
      </c>
      <c r="I347" s="25"/>
      <c r="J347" s="210">
        <f>ROUND(I347*H347,2)</f>
        <v>0</v>
      </c>
      <c r="K347" s="211"/>
      <c r="L347" s="59"/>
      <c r="M347" s="212" t="s">
        <v>1</v>
      </c>
      <c r="N347" s="213" t="s">
        <v>43</v>
      </c>
      <c r="P347" s="214">
        <f>O347*H347</f>
        <v>0</v>
      </c>
      <c r="Q347" s="214">
        <v>0.00014</v>
      </c>
      <c r="R347" s="214">
        <f>Q347*H347</f>
        <v>0.16771999999999998</v>
      </c>
      <c r="S347" s="214">
        <v>0</v>
      </c>
      <c r="T347" s="215">
        <f>S347*H347</f>
        <v>0</v>
      </c>
      <c r="AR347" s="216" t="s">
        <v>162</v>
      </c>
      <c r="AT347" s="216" t="s">
        <v>158</v>
      </c>
      <c r="AU347" s="216" t="s">
        <v>21</v>
      </c>
      <c r="AY347" s="39" t="s">
        <v>156</v>
      </c>
      <c r="BE347" s="217">
        <f>IF(N347="základní",J347,0)</f>
        <v>0</v>
      </c>
      <c r="BF347" s="217">
        <f>IF(N347="snížená",J347,0)</f>
        <v>0</v>
      </c>
      <c r="BG347" s="217">
        <f>IF(N347="zákl. přenesená",J347,0)</f>
        <v>0</v>
      </c>
      <c r="BH347" s="217">
        <f>IF(N347="sníž. přenesená",J347,0)</f>
        <v>0</v>
      </c>
      <c r="BI347" s="217">
        <f>IF(N347="nulová",J347,0)</f>
        <v>0</v>
      </c>
      <c r="BJ347" s="39" t="s">
        <v>21</v>
      </c>
      <c r="BK347" s="217">
        <f>ROUND(I347*H347,2)</f>
        <v>0</v>
      </c>
      <c r="BL347" s="39" t="s">
        <v>162</v>
      </c>
      <c r="BM347" s="216" t="s">
        <v>529</v>
      </c>
    </row>
    <row r="348" spans="2:47" s="58" customFormat="1" ht="19.5">
      <c r="B348" s="59"/>
      <c r="D348" s="218" t="s">
        <v>164</v>
      </c>
      <c r="F348" s="219" t="s">
        <v>530</v>
      </c>
      <c r="L348" s="59"/>
      <c r="M348" s="220"/>
      <c r="T348" s="103"/>
      <c r="AT348" s="39" t="s">
        <v>164</v>
      </c>
      <c r="AU348" s="39" t="s">
        <v>21</v>
      </c>
    </row>
    <row r="349" spans="2:47" s="58" customFormat="1" ht="19.5">
      <c r="B349" s="59"/>
      <c r="D349" s="218" t="s">
        <v>209</v>
      </c>
      <c r="F349" s="235" t="s">
        <v>531</v>
      </c>
      <c r="L349" s="59"/>
      <c r="M349" s="220"/>
      <c r="T349" s="103"/>
      <c r="AT349" s="39" t="s">
        <v>209</v>
      </c>
      <c r="AU349" s="39" t="s">
        <v>21</v>
      </c>
    </row>
    <row r="350" spans="2:65" s="58" customFormat="1" ht="21.75" customHeight="1">
      <c r="B350" s="59"/>
      <c r="C350" s="205" t="s">
        <v>532</v>
      </c>
      <c r="D350" s="205" t="s">
        <v>158</v>
      </c>
      <c r="E350" s="206" t="s">
        <v>533</v>
      </c>
      <c r="F350" s="207" t="s">
        <v>534</v>
      </c>
      <c r="G350" s="208" t="s">
        <v>161</v>
      </c>
      <c r="H350" s="209">
        <v>18.83</v>
      </c>
      <c r="I350" s="25"/>
      <c r="J350" s="210">
        <f>ROUND(I350*H350,2)</f>
        <v>0</v>
      </c>
      <c r="K350" s="211"/>
      <c r="L350" s="59"/>
      <c r="M350" s="212" t="s">
        <v>1</v>
      </c>
      <c r="N350" s="213" t="s">
        <v>43</v>
      </c>
      <c r="P350" s="214">
        <f>O350*H350</f>
        <v>0</v>
      </c>
      <c r="Q350" s="214">
        <v>1.28781</v>
      </c>
      <c r="R350" s="214">
        <f>Q350*H350</f>
        <v>24.249462299999998</v>
      </c>
      <c r="S350" s="214">
        <v>0</v>
      </c>
      <c r="T350" s="215">
        <f>S350*H350</f>
        <v>0</v>
      </c>
      <c r="AR350" s="216" t="s">
        <v>162</v>
      </c>
      <c r="AT350" s="216" t="s">
        <v>158</v>
      </c>
      <c r="AU350" s="216" t="s">
        <v>21</v>
      </c>
      <c r="AY350" s="39" t="s">
        <v>156</v>
      </c>
      <c r="BE350" s="217">
        <f>IF(N350="základní",J350,0)</f>
        <v>0</v>
      </c>
      <c r="BF350" s="217">
        <f>IF(N350="snížená",J350,0)</f>
        <v>0</v>
      </c>
      <c r="BG350" s="217">
        <f>IF(N350="zákl. přenesená",J350,0)</f>
        <v>0</v>
      </c>
      <c r="BH350" s="217">
        <f>IF(N350="sníž. přenesená",J350,0)</f>
        <v>0</v>
      </c>
      <c r="BI350" s="217">
        <f>IF(N350="nulová",J350,0)</f>
        <v>0</v>
      </c>
      <c r="BJ350" s="39" t="s">
        <v>21</v>
      </c>
      <c r="BK350" s="217">
        <f>ROUND(I350*H350,2)</f>
        <v>0</v>
      </c>
      <c r="BL350" s="39" t="s">
        <v>162</v>
      </c>
      <c r="BM350" s="216" t="s">
        <v>535</v>
      </c>
    </row>
    <row r="351" spans="2:47" s="58" customFormat="1" ht="29.25">
      <c r="B351" s="59"/>
      <c r="D351" s="218" t="s">
        <v>164</v>
      </c>
      <c r="F351" s="219" t="s">
        <v>536</v>
      </c>
      <c r="L351" s="59"/>
      <c r="M351" s="220"/>
      <c r="T351" s="103"/>
      <c r="AT351" s="39" t="s">
        <v>164</v>
      </c>
      <c r="AU351" s="39" t="s">
        <v>21</v>
      </c>
    </row>
    <row r="352" spans="2:47" s="58" customFormat="1" ht="19.5">
      <c r="B352" s="59"/>
      <c r="D352" s="218" t="s">
        <v>209</v>
      </c>
      <c r="F352" s="235" t="s">
        <v>537</v>
      </c>
      <c r="L352" s="59"/>
      <c r="M352" s="220"/>
      <c r="T352" s="103"/>
      <c r="AT352" s="39" t="s">
        <v>209</v>
      </c>
      <c r="AU352" s="39" t="s">
        <v>21</v>
      </c>
    </row>
    <row r="353" spans="2:51" s="221" customFormat="1" ht="11.25">
      <c r="B353" s="222"/>
      <c r="D353" s="218" t="s">
        <v>184</v>
      </c>
      <c r="E353" s="223" t="s">
        <v>1</v>
      </c>
      <c r="F353" s="224" t="s">
        <v>538</v>
      </c>
      <c r="H353" s="225">
        <v>18.83</v>
      </c>
      <c r="L353" s="222"/>
      <c r="M353" s="226"/>
      <c r="T353" s="227"/>
      <c r="AT353" s="223" t="s">
        <v>184</v>
      </c>
      <c r="AU353" s="223" t="s">
        <v>21</v>
      </c>
      <c r="AV353" s="221" t="s">
        <v>86</v>
      </c>
      <c r="AW353" s="221" t="s">
        <v>35</v>
      </c>
      <c r="AX353" s="221" t="s">
        <v>21</v>
      </c>
      <c r="AY353" s="223" t="s">
        <v>156</v>
      </c>
    </row>
    <row r="354" spans="2:65" s="58" customFormat="1" ht="16.5" customHeight="1">
      <c r="B354" s="59"/>
      <c r="C354" s="205" t="s">
        <v>539</v>
      </c>
      <c r="D354" s="205" t="s">
        <v>158</v>
      </c>
      <c r="E354" s="206" t="s">
        <v>540</v>
      </c>
      <c r="F354" s="207" t="s">
        <v>541</v>
      </c>
      <c r="G354" s="208" t="s">
        <v>405</v>
      </c>
      <c r="H354" s="209">
        <v>2</v>
      </c>
      <c r="I354" s="25"/>
      <c r="J354" s="210">
        <f>ROUND(I354*H354,2)</f>
        <v>0</v>
      </c>
      <c r="K354" s="211"/>
      <c r="L354" s="59"/>
      <c r="M354" s="212" t="s">
        <v>1</v>
      </c>
      <c r="N354" s="213" t="s">
        <v>43</v>
      </c>
      <c r="P354" s="214">
        <f>O354*H354</f>
        <v>0</v>
      </c>
      <c r="Q354" s="214">
        <v>0.08542</v>
      </c>
      <c r="R354" s="214">
        <f>Q354*H354</f>
        <v>0.17084</v>
      </c>
      <c r="S354" s="214">
        <v>0</v>
      </c>
      <c r="T354" s="215">
        <f>S354*H354</f>
        <v>0</v>
      </c>
      <c r="AR354" s="216" t="s">
        <v>162</v>
      </c>
      <c r="AT354" s="216" t="s">
        <v>158</v>
      </c>
      <c r="AU354" s="216" t="s">
        <v>21</v>
      </c>
      <c r="AY354" s="39" t="s">
        <v>156</v>
      </c>
      <c r="BE354" s="217">
        <f>IF(N354="základní",J354,0)</f>
        <v>0</v>
      </c>
      <c r="BF354" s="217">
        <f>IF(N354="snížená",J354,0)</f>
        <v>0</v>
      </c>
      <c r="BG354" s="217">
        <f>IF(N354="zákl. přenesená",J354,0)</f>
        <v>0</v>
      </c>
      <c r="BH354" s="217">
        <f>IF(N354="sníž. přenesená",J354,0)</f>
        <v>0</v>
      </c>
      <c r="BI354" s="217">
        <f>IF(N354="nulová",J354,0)</f>
        <v>0</v>
      </c>
      <c r="BJ354" s="39" t="s">
        <v>21</v>
      </c>
      <c r="BK354" s="217">
        <f>ROUND(I354*H354,2)</f>
        <v>0</v>
      </c>
      <c r="BL354" s="39" t="s">
        <v>162</v>
      </c>
      <c r="BM354" s="216" t="s">
        <v>542</v>
      </c>
    </row>
    <row r="355" spans="2:47" s="58" customFormat="1" ht="12.75">
      <c r="B355" s="59"/>
      <c r="D355" s="218" t="s">
        <v>164</v>
      </c>
      <c r="F355" s="219" t="s">
        <v>543</v>
      </c>
      <c r="L355" s="59"/>
      <c r="M355" s="220"/>
      <c r="T355" s="103"/>
      <c r="AT355" s="39" t="s">
        <v>164</v>
      </c>
      <c r="AU355" s="39" t="s">
        <v>21</v>
      </c>
    </row>
    <row r="356" spans="2:65" s="58" customFormat="1" ht="21.75" customHeight="1">
      <c r="B356" s="59"/>
      <c r="C356" s="205" t="s">
        <v>544</v>
      </c>
      <c r="D356" s="205" t="s">
        <v>158</v>
      </c>
      <c r="E356" s="206" t="s">
        <v>545</v>
      </c>
      <c r="F356" s="207" t="s">
        <v>546</v>
      </c>
      <c r="G356" s="208" t="s">
        <v>167</v>
      </c>
      <c r="H356" s="209">
        <v>1.5</v>
      </c>
      <c r="I356" s="25"/>
      <c r="J356" s="210">
        <f>ROUND(I356*H356,2)</f>
        <v>0</v>
      </c>
      <c r="K356" s="211"/>
      <c r="L356" s="59"/>
      <c r="M356" s="212" t="s">
        <v>1</v>
      </c>
      <c r="N356" s="213" t="s">
        <v>43</v>
      </c>
      <c r="P356" s="214">
        <f>O356*H356</f>
        <v>0</v>
      </c>
      <c r="Q356" s="214">
        <v>0</v>
      </c>
      <c r="R356" s="214">
        <f>Q356*H356</f>
        <v>0</v>
      </c>
      <c r="S356" s="214">
        <v>0</v>
      </c>
      <c r="T356" s="215">
        <f>S356*H356</f>
        <v>0</v>
      </c>
      <c r="AR356" s="216" t="s">
        <v>162</v>
      </c>
      <c r="AT356" s="216" t="s">
        <v>158</v>
      </c>
      <c r="AU356" s="216" t="s">
        <v>21</v>
      </c>
      <c r="AY356" s="39" t="s">
        <v>156</v>
      </c>
      <c r="BE356" s="217">
        <f>IF(N356="základní",J356,0)</f>
        <v>0</v>
      </c>
      <c r="BF356" s="217">
        <f>IF(N356="snížená",J356,0)</f>
        <v>0</v>
      </c>
      <c r="BG356" s="217">
        <f>IF(N356="zákl. přenesená",J356,0)</f>
        <v>0</v>
      </c>
      <c r="BH356" s="217">
        <f>IF(N356="sníž. přenesená",J356,0)</f>
        <v>0</v>
      </c>
      <c r="BI356" s="217">
        <f>IF(N356="nulová",J356,0)</f>
        <v>0</v>
      </c>
      <c r="BJ356" s="39" t="s">
        <v>21</v>
      </c>
      <c r="BK356" s="217">
        <f>ROUND(I356*H356,2)</f>
        <v>0</v>
      </c>
      <c r="BL356" s="39" t="s">
        <v>162</v>
      </c>
      <c r="BM356" s="216" t="s">
        <v>547</v>
      </c>
    </row>
    <row r="357" spans="2:47" s="58" customFormat="1" ht="19.5">
      <c r="B357" s="59"/>
      <c r="D357" s="218" t="s">
        <v>164</v>
      </c>
      <c r="F357" s="219" t="s">
        <v>548</v>
      </c>
      <c r="L357" s="59"/>
      <c r="M357" s="220"/>
      <c r="T357" s="103"/>
      <c r="AT357" s="39" t="s">
        <v>164</v>
      </c>
      <c r="AU357" s="39" t="s">
        <v>21</v>
      </c>
    </row>
    <row r="358" spans="2:65" s="58" customFormat="1" ht="16.5" customHeight="1">
      <c r="B358" s="59"/>
      <c r="C358" s="205" t="s">
        <v>549</v>
      </c>
      <c r="D358" s="205" t="s">
        <v>158</v>
      </c>
      <c r="E358" s="206" t="s">
        <v>550</v>
      </c>
      <c r="F358" s="207" t="s">
        <v>551</v>
      </c>
      <c r="G358" s="208" t="s">
        <v>167</v>
      </c>
      <c r="H358" s="209">
        <v>27.45</v>
      </c>
      <c r="I358" s="25"/>
      <c r="J358" s="210">
        <f>ROUND(I358*H358,2)</f>
        <v>0</v>
      </c>
      <c r="K358" s="211"/>
      <c r="L358" s="59"/>
      <c r="M358" s="212" t="s">
        <v>1</v>
      </c>
      <c r="N358" s="213" t="s">
        <v>43</v>
      </c>
      <c r="P358" s="214">
        <f>O358*H358</f>
        <v>0</v>
      </c>
      <c r="Q358" s="214">
        <v>0</v>
      </c>
      <c r="R358" s="214">
        <f>Q358*H358</f>
        <v>0</v>
      </c>
      <c r="S358" s="214">
        <v>0.04</v>
      </c>
      <c r="T358" s="215">
        <f>S358*H358</f>
        <v>1.098</v>
      </c>
      <c r="AR358" s="216" t="s">
        <v>162</v>
      </c>
      <c r="AT358" s="216" t="s">
        <v>158</v>
      </c>
      <c r="AU358" s="216" t="s">
        <v>21</v>
      </c>
      <c r="AY358" s="39" t="s">
        <v>156</v>
      </c>
      <c r="BE358" s="217">
        <f>IF(N358="základní",J358,0)</f>
        <v>0</v>
      </c>
      <c r="BF358" s="217">
        <f>IF(N358="snížená",J358,0)</f>
        <v>0</v>
      </c>
      <c r="BG358" s="217">
        <f>IF(N358="zákl. přenesená",J358,0)</f>
        <v>0</v>
      </c>
      <c r="BH358" s="217">
        <f>IF(N358="sníž. přenesená",J358,0)</f>
        <v>0</v>
      </c>
      <c r="BI358" s="217">
        <f>IF(N358="nulová",J358,0)</f>
        <v>0</v>
      </c>
      <c r="BJ358" s="39" t="s">
        <v>21</v>
      </c>
      <c r="BK358" s="217">
        <f>ROUND(I358*H358,2)</f>
        <v>0</v>
      </c>
      <c r="BL358" s="39" t="s">
        <v>162</v>
      </c>
      <c r="BM358" s="216" t="s">
        <v>552</v>
      </c>
    </row>
    <row r="359" spans="2:47" s="58" customFormat="1" ht="29.25">
      <c r="B359" s="59"/>
      <c r="D359" s="218" t="s">
        <v>164</v>
      </c>
      <c r="F359" s="219" t="s">
        <v>553</v>
      </c>
      <c r="L359" s="59"/>
      <c r="M359" s="220"/>
      <c r="T359" s="103"/>
      <c r="AT359" s="39" t="s">
        <v>164</v>
      </c>
      <c r="AU359" s="39" t="s">
        <v>21</v>
      </c>
    </row>
    <row r="360" spans="2:51" s="221" customFormat="1" ht="11.25">
      <c r="B360" s="222"/>
      <c r="D360" s="218" t="s">
        <v>184</v>
      </c>
      <c r="E360" s="223" t="s">
        <v>118</v>
      </c>
      <c r="F360" s="224" t="s">
        <v>554</v>
      </c>
      <c r="H360" s="225">
        <v>27.45</v>
      </c>
      <c r="L360" s="222"/>
      <c r="M360" s="226"/>
      <c r="T360" s="227"/>
      <c r="AT360" s="223" t="s">
        <v>184</v>
      </c>
      <c r="AU360" s="223" t="s">
        <v>21</v>
      </c>
      <c r="AV360" s="221" t="s">
        <v>86</v>
      </c>
      <c r="AW360" s="221" t="s">
        <v>35</v>
      </c>
      <c r="AX360" s="221" t="s">
        <v>21</v>
      </c>
      <c r="AY360" s="223" t="s">
        <v>156</v>
      </c>
    </row>
    <row r="361" spans="2:65" s="58" customFormat="1" ht="16.5" customHeight="1">
      <c r="B361" s="59"/>
      <c r="C361" s="205" t="s">
        <v>555</v>
      </c>
      <c r="D361" s="205" t="s">
        <v>158</v>
      </c>
      <c r="E361" s="206" t="s">
        <v>556</v>
      </c>
      <c r="F361" s="207" t="s">
        <v>557</v>
      </c>
      <c r="G361" s="208" t="s">
        <v>189</v>
      </c>
      <c r="H361" s="209">
        <v>11.318</v>
      </c>
      <c r="I361" s="25"/>
      <c r="J361" s="210">
        <f>ROUND(I361*H361,2)</f>
        <v>0</v>
      </c>
      <c r="K361" s="211"/>
      <c r="L361" s="59"/>
      <c r="M361" s="212" t="s">
        <v>1</v>
      </c>
      <c r="N361" s="213" t="s">
        <v>43</v>
      </c>
      <c r="P361" s="214">
        <f>O361*H361</f>
        <v>0</v>
      </c>
      <c r="Q361" s="214">
        <v>0.12</v>
      </c>
      <c r="R361" s="214">
        <f>Q361*H361</f>
        <v>1.3581599999999998</v>
      </c>
      <c r="S361" s="214">
        <v>2.49</v>
      </c>
      <c r="T361" s="215">
        <f>S361*H361</f>
        <v>28.181820000000002</v>
      </c>
      <c r="AR361" s="216" t="s">
        <v>162</v>
      </c>
      <c r="AT361" s="216" t="s">
        <v>158</v>
      </c>
      <c r="AU361" s="216" t="s">
        <v>21</v>
      </c>
      <c r="AY361" s="39" t="s">
        <v>156</v>
      </c>
      <c r="BE361" s="217">
        <f>IF(N361="základní",J361,0)</f>
        <v>0</v>
      </c>
      <c r="BF361" s="217">
        <f>IF(N361="snížená",J361,0)</f>
        <v>0</v>
      </c>
      <c r="BG361" s="217">
        <f>IF(N361="zákl. přenesená",J361,0)</f>
        <v>0</v>
      </c>
      <c r="BH361" s="217">
        <f>IF(N361="sníž. přenesená",J361,0)</f>
        <v>0</v>
      </c>
      <c r="BI361" s="217">
        <f>IF(N361="nulová",J361,0)</f>
        <v>0</v>
      </c>
      <c r="BJ361" s="39" t="s">
        <v>21</v>
      </c>
      <c r="BK361" s="217">
        <f>ROUND(I361*H361,2)</f>
        <v>0</v>
      </c>
      <c r="BL361" s="39" t="s">
        <v>162</v>
      </c>
      <c r="BM361" s="216" t="s">
        <v>558</v>
      </c>
    </row>
    <row r="362" spans="2:47" s="58" customFormat="1" ht="12.75">
      <c r="B362" s="59"/>
      <c r="D362" s="218" t="s">
        <v>164</v>
      </c>
      <c r="F362" s="219" t="s">
        <v>559</v>
      </c>
      <c r="L362" s="59"/>
      <c r="M362" s="220"/>
      <c r="T362" s="103"/>
      <c r="AT362" s="39" t="s">
        <v>164</v>
      </c>
      <c r="AU362" s="39" t="s">
        <v>21</v>
      </c>
    </row>
    <row r="363" spans="2:51" s="221" customFormat="1" ht="11.25">
      <c r="B363" s="222"/>
      <c r="D363" s="218" t="s">
        <v>184</v>
      </c>
      <c r="E363" s="223" t="s">
        <v>115</v>
      </c>
      <c r="F363" s="224" t="s">
        <v>560</v>
      </c>
      <c r="H363" s="225">
        <v>11.318</v>
      </c>
      <c r="L363" s="222"/>
      <c r="M363" s="226"/>
      <c r="T363" s="227"/>
      <c r="AT363" s="223" t="s">
        <v>184</v>
      </c>
      <c r="AU363" s="223" t="s">
        <v>21</v>
      </c>
      <c r="AV363" s="221" t="s">
        <v>86</v>
      </c>
      <c r="AW363" s="221" t="s">
        <v>35</v>
      </c>
      <c r="AX363" s="221" t="s">
        <v>21</v>
      </c>
      <c r="AY363" s="223" t="s">
        <v>156</v>
      </c>
    </row>
    <row r="364" spans="2:65" s="58" customFormat="1" ht="16.5" customHeight="1">
      <c r="B364" s="59"/>
      <c r="C364" s="205" t="s">
        <v>561</v>
      </c>
      <c r="D364" s="205" t="s">
        <v>158</v>
      </c>
      <c r="E364" s="206" t="s">
        <v>562</v>
      </c>
      <c r="F364" s="207" t="s">
        <v>563</v>
      </c>
      <c r="G364" s="208" t="s">
        <v>189</v>
      </c>
      <c r="H364" s="209">
        <v>2.268</v>
      </c>
      <c r="I364" s="25"/>
      <c r="J364" s="210">
        <f>ROUND(I364*H364,2)</f>
        <v>0</v>
      </c>
      <c r="K364" s="211"/>
      <c r="L364" s="59"/>
      <c r="M364" s="212" t="s">
        <v>1</v>
      </c>
      <c r="N364" s="213" t="s">
        <v>43</v>
      </c>
      <c r="P364" s="214">
        <f>O364*H364</f>
        <v>0</v>
      </c>
      <c r="Q364" s="214">
        <v>0.12171</v>
      </c>
      <c r="R364" s="214">
        <f>Q364*H364</f>
        <v>0.27603827999999997</v>
      </c>
      <c r="S364" s="214">
        <v>2.4</v>
      </c>
      <c r="T364" s="215">
        <f>S364*H364</f>
        <v>5.443199999999999</v>
      </c>
      <c r="AR364" s="216" t="s">
        <v>162</v>
      </c>
      <c r="AT364" s="216" t="s">
        <v>158</v>
      </c>
      <c r="AU364" s="216" t="s">
        <v>21</v>
      </c>
      <c r="AY364" s="39" t="s">
        <v>156</v>
      </c>
      <c r="BE364" s="217">
        <f>IF(N364="základní",J364,0)</f>
        <v>0</v>
      </c>
      <c r="BF364" s="217">
        <f>IF(N364="snížená",J364,0)</f>
        <v>0</v>
      </c>
      <c r="BG364" s="217">
        <f>IF(N364="zákl. přenesená",J364,0)</f>
        <v>0</v>
      </c>
      <c r="BH364" s="217">
        <f>IF(N364="sníž. přenesená",J364,0)</f>
        <v>0</v>
      </c>
      <c r="BI364" s="217">
        <f>IF(N364="nulová",J364,0)</f>
        <v>0</v>
      </c>
      <c r="BJ364" s="39" t="s">
        <v>21</v>
      </c>
      <c r="BK364" s="217">
        <f>ROUND(I364*H364,2)</f>
        <v>0</v>
      </c>
      <c r="BL364" s="39" t="s">
        <v>162</v>
      </c>
      <c r="BM364" s="216" t="s">
        <v>564</v>
      </c>
    </row>
    <row r="365" spans="2:47" s="58" customFormat="1" ht="19.5">
      <c r="B365" s="59"/>
      <c r="D365" s="218" t="s">
        <v>164</v>
      </c>
      <c r="F365" s="219" t="s">
        <v>565</v>
      </c>
      <c r="L365" s="59"/>
      <c r="M365" s="220"/>
      <c r="T365" s="103"/>
      <c r="AT365" s="39" t="s">
        <v>164</v>
      </c>
      <c r="AU365" s="39" t="s">
        <v>21</v>
      </c>
    </row>
    <row r="366" spans="2:51" s="221" customFormat="1" ht="11.25">
      <c r="B366" s="222"/>
      <c r="D366" s="218" t="s">
        <v>184</v>
      </c>
      <c r="E366" s="223" t="s">
        <v>102</v>
      </c>
      <c r="F366" s="224" t="s">
        <v>566</v>
      </c>
      <c r="H366" s="225">
        <v>2.268</v>
      </c>
      <c r="L366" s="222"/>
      <c r="M366" s="226"/>
      <c r="T366" s="227"/>
      <c r="AT366" s="223" t="s">
        <v>184</v>
      </c>
      <c r="AU366" s="223" t="s">
        <v>21</v>
      </c>
      <c r="AV366" s="221" t="s">
        <v>86</v>
      </c>
      <c r="AW366" s="221" t="s">
        <v>35</v>
      </c>
      <c r="AX366" s="221" t="s">
        <v>21</v>
      </c>
      <c r="AY366" s="223" t="s">
        <v>156</v>
      </c>
    </row>
    <row r="367" spans="2:65" s="58" customFormat="1" ht="33" customHeight="1">
      <c r="B367" s="59"/>
      <c r="C367" s="205" t="s">
        <v>567</v>
      </c>
      <c r="D367" s="205" t="s">
        <v>158</v>
      </c>
      <c r="E367" s="206" t="s">
        <v>568</v>
      </c>
      <c r="F367" s="207" t="s">
        <v>569</v>
      </c>
      <c r="G367" s="208" t="s">
        <v>189</v>
      </c>
      <c r="H367" s="209">
        <v>2.202</v>
      </c>
      <c r="I367" s="25"/>
      <c r="J367" s="210">
        <f>ROUND(I367*H367,2)</f>
        <v>0</v>
      </c>
      <c r="K367" s="211"/>
      <c r="L367" s="59"/>
      <c r="M367" s="212" t="s">
        <v>1</v>
      </c>
      <c r="N367" s="213" t="s">
        <v>43</v>
      </c>
      <c r="P367" s="214">
        <f>O367*H367</f>
        <v>0</v>
      </c>
      <c r="Q367" s="214">
        <v>0</v>
      </c>
      <c r="R367" s="214">
        <f>Q367*H367</f>
        <v>0</v>
      </c>
      <c r="S367" s="214">
        <v>2.2</v>
      </c>
      <c r="T367" s="215">
        <f>S367*H367</f>
        <v>4.8444</v>
      </c>
      <c r="AR367" s="216" t="s">
        <v>162</v>
      </c>
      <c r="AT367" s="216" t="s">
        <v>158</v>
      </c>
      <c r="AU367" s="216" t="s">
        <v>21</v>
      </c>
      <c r="AY367" s="39" t="s">
        <v>156</v>
      </c>
      <c r="BE367" s="217">
        <f>IF(N367="základní",J367,0)</f>
        <v>0</v>
      </c>
      <c r="BF367" s="217">
        <f>IF(N367="snížená",J367,0)</f>
        <v>0</v>
      </c>
      <c r="BG367" s="217">
        <f>IF(N367="zákl. přenesená",J367,0)</f>
        <v>0</v>
      </c>
      <c r="BH367" s="217">
        <f>IF(N367="sníž. přenesená",J367,0)</f>
        <v>0</v>
      </c>
      <c r="BI367" s="217">
        <f>IF(N367="nulová",J367,0)</f>
        <v>0</v>
      </c>
      <c r="BJ367" s="39" t="s">
        <v>21</v>
      </c>
      <c r="BK367" s="217">
        <f>ROUND(I367*H367,2)</f>
        <v>0</v>
      </c>
      <c r="BL367" s="39" t="s">
        <v>162</v>
      </c>
      <c r="BM367" s="216" t="s">
        <v>570</v>
      </c>
    </row>
    <row r="368" spans="2:47" s="58" customFormat="1" ht="19.5">
      <c r="B368" s="59"/>
      <c r="D368" s="218" t="s">
        <v>164</v>
      </c>
      <c r="F368" s="219" t="s">
        <v>571</v>
      </c>
      <c r="L368" s="59"/>
      <c r="M368" s="220"/>
      <c r="T368" s="103"/>
      <c r="AT368" s="39" t="s">
        <v>164</v>
      </c>
      <c r="AU368" s="39" t="s">
        <v>21</v>
      </c>
    </row>
    <row r="369" spans="2:47" s="58" customFormat="1" ht="19.5">
      <c r="B369" s="59"/>
      <c r="D369" s="218" t="s">
        <v>209</v>
      </c>
      <c r="F369" s="235" t="s">
        <v>572</v>
      </c>
      <c r="L369" s="59"/>
      <c r="M369" s="220"/>
      <c r="T369" s="103"/>
      <c r="AT369" s="39" t="s">
        <v>209</v>
      </c>
      <c r="AU369" s="39" t="s">
        <v>21</v>
      </c>
    </row>
    <row r="370" spans="2:51" s="221" customFormat="1" ht="11.25">
      <c r="B370" s="222"/>
      <c r="D370" s="218" t="s">
        <v>184</v>
      </c>
      <c r="E370" s="223" t="s">
        <v>121</v>
      </c>
      <c r="F370" s="224" t="s">
        <v>573</v>
      </c>
      <c r="H370" s="225">
        <v>2.202</v>
      </c>
      <c r="L370" s="222"/>
      <c r="M370" s="226"/>
      <c r="T370" s="227"/>
      <c r="AT370" s="223" t="s">
        <v>184</v>
      </c>
      <c r="AU370" s="223" t="s">
        <v>21</v>
      </c>
      <c r="AV370" s="221" t="s">
        <v>86</v>
      </c>
      <c r="AW370" s="221" t="s">
        <v>35</v>
      </c>
      <c r="AX370" s="221" t="s">
        <v>21</v>
      </c>
      <c r="AY370" s="223" t="s">
        <v>156</v>
      </c>
    </row>
    <row r="371" spans="2:65" s="58" customFormat="1" ht="21.75" customHeight="1">
      <c r="B371" s="59"/>
      <c r="C371" s="205" t="s">
        <v>574</v>
      </c>
      <c r="D371" s="205" t="s">
        <v>158</v>
      </c>
      <c r="E371" s="206" t="s">
        <v>575</v>
      </c>
      <c r="F371" s="207" t="s">
        <v>576</v>
      </c>
      <c r="G371" s="208" t="s">
        <v>161</v>
      </c>
      <c r="H371" s="209">
        <v>0.941</v>
      </c>
      <c r="I371" s="25"/>
      <c r="J371" s="210">
        <f>ROUND(I371*H371,2)</f>
        <v>0</v>
      </c>
      <c r="K371" s="211"/>
      <c r="L371" s="59"/>
      <c r="M371" s="212" t="s">
        <v>1</v>
      </c>
      <c r="N371" s="213" t="s">
        <v>43</v>
      </c>
      <c r="P371" s="214">
        <f>O371*H371</f>
        <v>0</v>
      </c>
      <c r="Q371" s="214">
        <v>0.02645</v>
      </c>
      <c r="R371" s="214">
        <f>Q371*H371</f>
        <v>0.02488945</v>
      </c>
      <c r="S371" s="214">
        <v>0</v>
      </c>
      <c r="T371" s="215">
        <f>S371*H371</f>
        <v>0</v>
      </c>
      <c r="AR371" s="216" t="s">
        <v>162</v>
      </c>
      <c r="AT371" s="216" t="s">
        <v>158</v>
      </c>
      <c r="AU371" s="216" t="s">
        <v>21</v>
      </c>
      <c r="AY371" s="39" t="s">
        <v>156</v>
      </c>
      <c r="BE371" s="217">
        <f>IF(N371="základní",J371,0)</f>
        <v>0</v>
      </c>
      <c r="BF371" s="217">
        <f>IF(N371="snížená",J371,0)</f>
        <v>0</v>
      </c>
      <c r="BG371" s="217">
        <f>IF(N371="zákl. přenesená",J371,0)</f>
        <v>0</v>
      </c>
      <c r="BH371" s="217">
        <f>IF(N371="sníž. přenesená",J371,0)</f>
        <v>0</v>
      </c>
      <c r="BI371" s="217">
        <f>IF(N371="nulová",J371,0)</f>
        <v>0</v>
      </c>
      <c r="BJ371" s="39" t="s">
        <v>21</v>
      </c>
      <c r="BK371" s="217">
        <f>ROUND(I371*H371,2)</f>
        <v>0</v>
      </c>
      <c r="BL371" s="39" t="s">
        <v>162</v>
      </c>
      <c r="BM371" s="216" t="s">
        <v>577</v>
      </c>
    </row>
    <row r="372" spans="2:47" s="58" customFormat="1" ht="19.5">
      <c r="B372" s="59"/>
      <c r="D372" s="218" t="s">
        <v>164</v>
      </c>
      <c r="F372" s="219" t="s">
        <v>578</v>
      </c>
      <c r="L372" s="59"/>
      <c r="M372" s="220"/>
      <c r="T372" s="103"/>
      <c r="AT372" s="39" t="s">
        <v>164</v>
      </c>
      <c r="AU372" s="39" t="s">
        <v>21</v>
      </c>
    </row>
    <row r="373" spans="2:47" s="58" customFormat="1" ht="19.5">
      <c r="B373" s="59"/>
      <c r="D373" s="218" t="s">
        <v>209</v>
      </c>
      <c r="F373" s="235" t="s">
        <v>579</v>
      </c>
      <c r="L373" s="59"/>
      <c r="M373" s="220"/>
      <c r="T373" s="103"/>
      <c r="AT373" s="39" t="s">
        <v>209</v>
      </c>
      <c r="AU373" s="39" t="s">
        <v>21</v>
      </c>
    </row>
    <row r="374" spans="2:51" s="221" customFormat="1" ht="11.25">
      <c r="B374" s="222"/>
      <c r="D374" s="218" t="s">
        <v>184</v>
      </c>
      <c r="E374" s="223" t="s">
        <v>1</v>
      </c>
      <c r="F374" s="224" t="s">
        <v>580</v>
      </c>
      <c r="H374" s="225">
        <v>0.941</v>
      </c>
      <c r="L374" s="222"/>
      <c r="M374" s="226"/>
      <c r="T374" s="227"/>
      <c r="AT374" s="223" t="s">
        <v>184</v>
      </c>
      <c r="AU374" s="223" t="s">
        <v>21</v>
      </c>
      <c r="AV374" s="221" t="s">
        <v>86</v>
      </c>
      <c r="AW374" s="221" t="s">
        <v>35</v>
      </c>
      <c r="AX374" s="221" t="s">
        <v>21</v>
      </c>
      <c r="AY374" s="223" t="s">
        <v>156</v>
      </c>
    </row>
    <row r="375" spans="2:65" s="58" customFormat="1" ht="21.75" customHeight="1">
      <c r="B375" s="59"/>
      <c r="C375" s="205" t="s">
        <v>581</v>
      </c>
      <c r="D375" s="205" t="s">
        <v>158</v>
      </c>
      <c r="E375" s="206" t="s">
        <v>582</v>
      </c>
      <c r="F375" s="207" t="s">
        <v>583</v>
      </c>
      <c r="G375" s="208" t="s">
        <v>161</v>
      </c>
      <c r="H375" s="209">
        <v>49.28</v>
      </c>
      <c r="I375" s="25"/>
      <c r="J375" s="210">
        <f>ROUND(I375*H375,2)</f>
        <v>0</v>
      </c>
      <c r="K375" s="211"/>
      <c r="L375" s="59"/>
      <c r="M375" s="212" t="s">
        <v>1</v>
      </c>
      <c r="N375" s="213" t="s">
        <v>43</v>
      </c>
      <c r="P375" s="214">
        <f>O375*H375</f>
        <v>0</v>
      </c>
      <c r="Q375" s="214">
        <v>0.13051</v>
      </c>
      <c r="R375" s="214">
        <f>Q375*H375</f>
        <v>6.431532799999999</v>
      </c>
      <c r="S375" s="214">
        <v>0.138</v>
      </c>
      <c r="T375" s="215">
        <f>S375*H375</f>
        <v>6.8006400000000005</v>
      </c>
      <c r="AR375" s="216" t="s">
        <v>162</v>
      </c>
      <c r="AT375" s="216" t="s">
        <v>158</v>
      </c>
      <c r="AU375" s="216" t="s">
        <v>21</v>
      </c>
      <c r="AY375" s="39" t="s">
        <v>156</v>
      </c>
      <c r="BE375" s="217">
        <f>IF(N375="základní",J375,0)</f>
        <v>0</v>
      </c>
      <c r="BF375" s="217">
        <f>IF(N375="snížená",J375,0)</f>
        <v>0</v>
      </c>
      <c r="BG375" s="217">
        <f>IF(N375="zákl. přenesená",J375,0)</f>
        <v>0</v>
      </c>
      <c r="BH375" s="217">
        <f>IF(N375="sníž. přenesená",J375,0)</f>
        <v>0</v>
      </c>
      <c r="BI375" s="217">
        <f>IF(N375="nulová",J375,0)</f>
        <v>0</v>
      </c>
      <c r="BJ375" s="39" t="s">
        <v>21</v>
      </c>
      <c r="BK375" s="217">
        <f>ROUND(I375*H375,2)</f>
        <v>0</v>
      </c>
      <c r="BL375" s="39" t="s">
        <v>162</v>
      </c>
      <c r="BM375" s="216" t="s">
        <v>584</v>
      </c>
    </row>
    <row r="376" spans="2:47" s="58" customFormat="1" ht="19.5">
      <c r="B376" s="59"/>
      <c r="D376" s="218" t="s">
        <v>164</v>
      </c>
      <c r="F376" s="219" t="s">
        <v>583</v>
      </c>
      <c r="L376" s="59"/>
      <c r="M376" s="220"/>
      <c r="T376" s="103"/>
      <c r="AT376" s="39" t="s">
        <v>164</v>
      </c>
      <c r="AU376" s="39" t="s">
        <v>21</v>
      </c>
    </row>
    <row r="377" spans="2:47" s="58" customFormat="1" ht="19.5">
      <c r="B377" s="59"/>
      <c r="D377" s="218" t="s">
        <v>209</v>
      </c>
      <c r="F377" s="235" t="s">
        <v>585</v>
      </c>
      <c r="L377" s="59"/>
      <c r="M377" s="220"/>
      <c r="T377" s="103"/>
      <c r="AT377" s="39" t="s">
        <v>209</v>
      </c>
      <c r="AU377" s="39" t="s">
        <v>21</v>
      </c>
    </row>
    <row r="378" spans="2:51" s="221" customFormat="1" ht="11.25">
      <c r="B378" s="222"/>
      <c r="D378" s="218" t="s">
        <v>184</v>
      </c>
      <c r="E378" s="223" t="s">
        <v>1</v>
      </c>
      <c r="F378" s="224" t="s">
        <v>586</v>
      </c>
      <c r="H378" s="225">
        <v>49.28</v>
      </c>
      <c r="L378" s="222"/>
      <c r="M378" s="226"/>
      <c r="T378" s="227"/>
      <c r="AT378" s="223" t="s">
        <v>184</v>
      </c>
      <c r="AU378" s="223" t="s">
        <v>21</v>
      </c>
      <c r="AV378" s="221" t="s">
        <v>86</v>
      </c>
      <c r="AW378" s="221" t="s">
        <v>35</v>
      </c>
      <c r="AX378" s="221" t="s">
        <v>21</v>
      </c>
      <c r="AY378" s="223" t="s">
        <v>156</v>
      </c>
    </row>
    <row r="379" spans="2:65" s="58" customFormat="1" ht="21.75" customHeight="1">
      <c r="B379" s="59"/>
      <c r="C379" s="205" t="s">
        <v>587</v>
      </c>
      <c r="D379" s="205" t="s">
        <v>158</v>
      </c>
      <c r="E379" s="206" t="s">
        <v>588</v>
      </c>
      <c r="F379" s="207" t="s">
        <v>589</v>
      </c>
      <c r="G379" s="208" t="s">
        <v>167</v>
      </c>
      <c r="H379" s="209">
        <v>22.4</v>
      </c>
      <c r="I379" s="25"/>
      <c r="J379" s="210">
        <f>ROUND(I379*H379,2)</f>
        <v>0</v>
      </c>
      <c r="K379" s="211"/>
      <c r="L379" s="59"/>
      <c r="M379" s="212" t="s">
        <v>1</v>
      </c>
      <c r="N379" s="213" t="s">
        <v>43</v>
      </c>
      <c r="P379" s="214">
        <f>O379*H379</f>
        <v>0</v>
      </c>
      <c r="Q379" s="214">
        <v>0.00084</v>
      </c>
      <c r="R379" s="214">
        <f>Q379*H379</f>
        <v>0.018816</v>
      </c>
      <c r="S379" s="214">
        <v>0</v>
      </c>
      <c r="T379" s="215">
        <f>S379*H379</f>
        <v>0</v>
      </c>
      <c r="AR379" s="216" t="s">
        <v>162</v>
      </c>
      <c r="AT379" s="216" t="s">
        <v>158</v>
      </c>
      <c r="AU379" s="216" t="s">
        <v>21</v>
      </c>
      <c r="AY379" s="39" t="s">
        <v>156</v>
      </c>
      <c r="BE379" s="217">
        <f>IF(N379="základní",J379,0)</f>
        <v>0</v>
      </c>
      <c r="BF379" s="217">
        <f>IF(N379="snížená",J379,0)</f>
        <v>0</v>
      </c>
      <c r="BG379" s="217">
        <f>IF(N379="zákl. přenesená",J379,0)</f>
        <v>0</v>
      </c>
      <c r="BH379" s="217">
        <f>IF(N379="sníž. přenesená",J379,0)</f>
        <v>0</v>
      </c>
      <c r="BI379" s="217">
        <f>IF(N379="nulová",J379,0)</f>
        <v>0</v>
      </c>
      <c r="BJ379" s="39" t="s">
        <v>21</v>
      </c>
      <c r="BK379" s="217">
        <f>ROUND(I379*H379,2)</f>
        <v>0</v>
      </c>
      <c r="BL379" s="39" t="s">
        <v>162</v>
      </c>
      <c r="BM379" s="216" t="s">
        <v>590</v>
      </c>
    </row>
    <row r="380" spans="2:47" s="58" customFormat="1" ht="19.5">
      <c r="B380" s="59"/>
      <c r="D380" s="218" t="s">
        <v>164</v>
      </c>
      <c r="F380" s="219" t="s">
        <v>589</v>
      </c>
      <c r="L380" s="59"/>
      <c r="M380" s="220"/>
      <c r="T380" s="103"/>
      <c r="AT380" s="39" t="s">
        <v>164</v>
      </c>
      <c r="AU380" s="39" t="s">
        <v>21</v>
      </c>
    </row>
    <row r="381" spans="2:51" s="221" customFormat="1" ht="11.25">
      <c r="B381" s="222"/>
      <c r="D381" s="218" t="s">
        <v>184</v>
      </c>
      <c r="E381" s="223" t="s">
        <v>1</v>
      </c>
      <c r="F381" s="224" t="s">
        <v>591</v>
      </c>
      <c r="H381" s="225">
        <v>22.4</v>
      </c>
      <c r="L381" s="222"/>
      <c r="M381" s="226"/>
      <c r="T381" s="227"/>
      <c r="AT381" s="223" t="s">
        <v>184</v>
      </c>
      <c r="AU381" s="223" t="s">
        <v>21</v>
      </c>
      <c r="AV381" s="221" t="s">
        <v>86</v>
      </c>
      <c r="AW381" s="221" t="s">
        <v>35</v>
      </c>
      <c r="AX381" s="221" t="s">
        <v>21</v>
      </c>
      <c r="AY381" s="223" t="s">
        <v>156</v>
      </c>
    </row>
    <row r="382" spans="2:65" s="58" customFormat="1" ht="21.75" customHeight="1">
      <c r="B382" s="59"/>
      <c r="C382" s="205" t="s">
        <v>592</v>
      </c>
      <c r="D382" s="205" t="s">
        <v>158</v>
      </c>
      <c r="E382" s="206" t="s">
        <v>593</v>
      </c>
      <c r="F382" s="207" t="s">
        <v>594</v>
      </c>
      <c r="G382" s="208" t="s">
        <v>262</v>
      </c>
      <c r="H382" s="209">
        <v>1433.6</v>
      </c>
      <c r="I382" s="25"/>
      <c r="J382" s="210">
        <f>ROUND(I382*H382,2)</f>
        <v>0</v>
      </c>
      <c r="K382" s="211"/>
      <c r="L382" s="59"/>
      <c r="M382" s="212" t="s">
        <v>1</v>
      </c>
      <c r="N382" s="213" t="s">
        <v>43</v>
      </c>
      <c r="P382" s="214">
        <f>O382*H382</f>
        <v>0</v>
      </c>
      <c r="Q382" s="214">
        <v>0</v>
      </c>
      <c r="R382" s="214">
        <f>Q382*H382</f>
        <v>0</v>
      </c>
      <c r="S382" s="214">
        <v>0</v>
      </c>
      <c r="T382" s="215">
        <f>S382*H382</f>
        <v>0</v>
      </c>
      <c r="AR382" s="216" t="s">
        <v>162</v>
      </c>
      <c r="AT382" s="216" t="s">
        <v>158</v>
      </c>
      <c r="AU382" s="216" t="s">
        <v>21</v>
      </c>
      <c r="AY382" s="39" t="s">
        <v>156</v>
      </c>
      <c r="BE382" s="217">
        <f>IF(N382="základní",J382,0)</f>
        <v>0</v>
      </c>
      <c r="BF382" s="217">
        <f>IF(N382="snížená",J382,0)</f>
        <v>0</v>
      </c>
      <c r="BG382" s="217">
        <f>IF(N382="zákl. přenesená",J382,0)</f>
        <v>0</v>
      </c>
      <c r="BH382" s="217">
        <f>IF(N382="sníž. přenesená",J382,0)</f>
        <v>0</v>
      </c>
      <c r="BI382" s="217">
        <f>IF(N382="nulová",J382,0)</f>
        <v>0</v>
      </c>
      <c r="BJ382" s="39" t="s">
        <v>21</v>
      </c>
      <c r="BK382" s="217">
        <f>ROUND(I382*H382,2)</f>
        <v>0</v>
      </c>
      <c r="BL382" s="39" t="s">
        <v>162</v>
      </c>
      <c r="BM382" s="216" t="s">
        <v>595</v>
      </c>
    </row>
    <row r="383" spans="2:47" s="58" customFormat="1" ht="12.75">
      <c r="B383" s="59"/>
      <c r="D383" s="218" t="s">
        <v>164</v>
      </c>
      <c r="F383" s="219" t="s">
        <v>594</v>
      </c>
      <c r="L383" s="59"/>
      <c r="M383" s="220"/>
      <c r="T383" s="103"/>
      <c r="AT383" s="39" t="s">
        <v>164</v>
      </c>
      <c r="AU383" s="39" t="s">
        <v>21</v>
      </c>
    </row>
    <row r="384" spans="2:51" s="221" customFormat="1" ht="11.25">
      <c r="B384" s="222"/>
      <c r="D384" s="218" t="s">
        <v>184</v>
      </c>
      <c r="E384" s="223" t="s">
        <v>1</v>
      </c>
      <c r="F384" s="224" t="s">
        <v>596</v>
      </c>
      <c r="H384" s="225">
        <v>1433.6</v>
      </c>
      <c r="L384" s="222"/>
      <c r="M384" s="226"/>
      <c r="T384" s="227"/>
      <c r="AT384" s="223" t="s">
        <v>184</v>
      </c>
      <c r="AU384" s="223" t="s">
        <v>21</v>
      </c>
      <c r="AV384" s="221" t="s">
        <v>86</v>
      </c>
      <c r="AW384" s="221" t="s">
        <v>35</v>
      </c>
      <c r="AX384" s="221" t="s">
        <v>21</v>
      </c>
      <c r="AY384" s="223" t="s">
        <v>156</v>
      </c>
    </row>
    <row r="385" spans="2:65" s="58" customFormat="1" ht="16.5" customHeight="1">
      <c r="B385" s="59"/>
      <c r="C385" s="236" t="s">
        <v>597</v>
      </c>
      <c r="D385" s="236" t="s">
        <v>246</v>
      </c>
      <c r="E385" s="237" t="s">
        <v>598</v>
      </c>
      <c r="F385" s="238" t="s">
        <v>599</v>
      </c>
      <c r="G385" s="239" t="s">
        <v>109</v>
      </c>
      <c r="H385" s="240">
        <v>1.434</v>
      </c>
      <c r="I385" s="25"/>
      <c r="J385" s="241">
        <f>ROUND(I385*H385,2)</f>
        <v>0</v>
      </c>
      <c r="K385" s="242"/>
      <c r="L385" s="243"/>
      <c r="M385" s="244" t="s">
        <v>1</v>
      </c>
      <c r="N385" s="245" t="s">
        <v>43</v>
      </c>
      <c r="P385" s="214">
        <f>O385*H385</f>
        <v>0</v>
      </c>
      <c r="Q385" s="214">
        <v>1</v>
      </c>
      <c r="R385" s="214">
        <f>Q385*H385</f>
        <v>1.434</v>
      </c>
      <c r="S385" s="214">
        <v>0</v>
      </c>
      <c r="T385" s="215">
        <f>S385*H385</f>
        <v>0</v>
      </c>
      <c r="AR385" s="216" t="s">
        <v>199</v>
      </c>
      <c r="AT385" s="216" t="s">
        <v>246</v>
      </c>
      <c r="AU385" s="216" t="s">
        <v>21</v>
      </c>
      <c r="AY385" s="39" t="s">
        <v>156</v>
      </c>
      <c r="BE385" s="217">
        <f>IF(N385="základní",J385,0)</f>
        <v>0</v>
      </c>
      <c r="BF385" s="217">
        <f>IF(N385="snížená",J385,0)</f>
        <v>0</v>
      </c>
      <c r="BG385" s="217">
        <f>IF(N385="zákl. přenesená",J385,0)</f>
        <v>0</v>
      </c>
      <c r="BH385" s="217">
        <f>IF(N385="sníž. přenesená",J385,0)</f>
        <v>0</v>
      </c>
      <c r="BI385" s="217">
        <f>IF(N385="nulová",J385,0)</f>
        <v>0</v>
      </c>
      <c r="BJ385" s="39" t="s">
        <v>21</v>
      </c>
      <c r="BK385" s="217">
        <f>ROUND(I385*H385,2)</f>
        <v>0</v>
      </c>
      <c r="BL385" s="39" t="s">
        <v>162</v>
      </c>
      <c r="BM385" s="216" t="s">
        <v>600</v>
      </c>
    </row>
    <row r="386" spans="2:47" s="58" customFormat="1" ht="12.75">
      <c r="B386" s="59"/>
      <c r="D386" s="218" t="s">
        <v>164</v>
      </c>
      <c r="F386" s="219" t="s">
        <v>599</v>
      </c>
      <c r="L386" s="59"/>
      <c r="M386" s="220"/>
      <c r="T386" s="103"/>
      <c r="AT386" s="39" t="s">
        <v>164</v>
      </c>
      <c r="AU386" s="39" t="s">
        <v>21</v>
      </c>
    </row>
    <row r="387" spans="2:65" s="58" customFormat="1" ht="21.75" customHeight="1">
      <c r="B387" s="59"/>
      <c r="C387" s="205" t="s">
        <v>601</v>
      </c>
      <c r="D387" s="205" t="s">
        <v>158</v>
      </c>
      <c r="E387" s="206" t="s">
        <v>602</v>
      </c>
      <c r="F387" s="207" t="s">
        <v>603</v>
      </c>
      <c r="G387" s="208" t="s">
        <v>405</v>
      </c>
      <c r="H387" s="209">
        <v>56</v>
      </c>
      <c r="I387" s="25"/>
      <c r="J387" s="210">
        <f>ROUND(I387*H387,2)</f>
        <v>0</v>
      </c>
      <c r="K387" s="211"/>
      <c r="L387" s="59"/>
      <c r="M387" s="212" t="s">
        <v>1</v>
      </c>
      <c r="N387" s="213" t="s">
        <v>43</v>
      </c>
      <c r="P387" s="214">
        <f>O387*H387</f>
        <v>0</v>
      </c>
      <c r="Q387" s="214">
        <v>4E-05</v>
      </c>
      <c r="R387" s="214">
        <f>Q387*H387</f>
        <v>0.0022400000000000002</v>
      </c>
      <c r="S387" s="214">
        <v>0</v>
      </c>
      <c r="T387" s="215">
        <f>S387*H387</f>
        <v>0</v>
      </c>
      <c r="AR387" s="216" t="s">
        <v>162</v>
      </c>
      <c r="AT387" s="216" t="s">
        <v>158</v>
      </c>
      <c r="AU387" s="216" t="s">
        <v>21</v>
      </c>
      <c r="AY387" s="39" t="s">
        <v>156</v>
      </c>
      <c r="BE387" s="217">
        <f>IF(N387="základní",J387,0)</f>
        <v>0</v>
      </c>
      <c r="BF387" s="217">
        <f>IF(N387="snížená",J387,0)</f>
        <v>0</v>
      </c>
      <c r="BG387" s="217">
        <f>IF(N387="zákl. přenesená",J387,0)</f>
        <v>0</v>
      </c>
      <c r="BH387" s="217">
        <f>IF(N387="sníž. přenesená",J387,0)</f>
        <v>0</v>
      </c>
      <c r="BI387" s="217">
        <f>IF(N387="nulová",J387,0)</f>
        <v>0</v>
      </c>
      <c r="BJ387" s="39" t="s">
        <v>21</v>
      </c>
      <c r="BK387" s="217">
        <f>ROUND(I387*H387,2)</f>
        <v>0</v>
      </c>
      <c r="BL387" s="39" t="s">
        <v>162</v>
      </c>
      <c r="BM387" s="216" t="s">
        <v>604</v>
      </c>
    </row>
    <row r="388" spans="2:47" s="58" customFormat="1" ht="19.5">
      <c r="B388" s="59"/>
      <c r="D388" s="218" t="s">
        <v>164</v>
      </c>
      <c r="F388" s="219" t="s">
        <v>603</v>
      </c>
      <c r="L388" s="59"/>
      <c r="M388" s="220"/>
      <c r="T388" s="103"/>
      <c r="AT388" s="39" t="s">
        <v>164</v>
      </c>
      <c r="AU388" s="39" t="s">
        <v>21</v>
      </c>
    </row>
    <row r="389" spans="2:47" s="58" customFormat="1" ht="19.5">
      <c r="B389" s="59"/>
      <c r="D389" s="218" t="s">
        <v>209</v>
      </c>
      <c r="F389" s="235" t="s">
        <v>605</v>
      </c>
      <c r="L389" s="59"/>
      <c r="M389" s="220"/>
      <c r="T389" s="103"/>
      <c r="AT389" s="39" t="s">
        <v>209</v>
      </c>
      <c r="AU389" s="39" t="s">
        <v>21</v>
      </c>
    </row>
    <row r="390" spans="2:51" s="221" customFormat="1" ht="11.25">
      <c r="B390" s="222"/>
      <c r="D390" s="218" t="s">
        <v>184</v>
      </c>
      <c r="E390" s="223" t="s">
        <v>1</v>
      </c>
      <c r="F390" s="224" t="s">
        <v>606</v>
      </c>
      <c r="H390" s="225">
        <v>56</v>
      </c>
      <c r="L390" s="222"/>
      <c r="M390" s="226"/>
      <c r="T390" s="227"/>
      <c r="AT390" s="223" t="s">
        <v>184</v>
      </c>
      <c r="AU390" s="223" t="s">
        <v>21</v>
      </c>
      <c r="AV390" s="221" t="s">
        <v>86</v>
      </c>
      <c r="AW390" s="221" t="s">
        <v>35</v>
      </c>
      <c r="AX390" s="221" t="s">
        <v>21</v>
      </c>
      <c r="AY390" s="223" t="s">
        <v>156</v>
      </c>
    </row>
    <row r="391" spans="2:65" s="58" customFormat="1" ht="16.5" customHeight="1">
      <c r="B391" s="59"/>
      <c r="C391" s="205" t="s">
        <v>607</v>
      </c>
      <c r="D391" s="205" t="s">
        <v>158</v>
      </c>
      <c r="E391" s="206" t="s">
        <v>608</v>
      </c>
      <c r="F391" s="207" t="s">
        <v>609</v>
      </c>
      <c r="G391" s="208" t="s">
        <v>405</v>
      </c>
      <c r="H391" s="209">
        <v>56</v>
      </c>
      <c r="I391" s="25"/>
      <c r="J391" s="210">
        <f>ROUND(I391*H391,2)</f>
        <v>0</v>
      </c>
      <c r="K391" s="211"/>
      <c r="L391" s="59"/>
      <c r="M391" s="212" t="s">
        <v>1</v>
      </c>
      <c r="N391" s="213" t="s">
        <v>43</v>
      </c>
      <c r="P391" s="214">
        <f>O391*H391</f>
        <v>0</v>
      </c>
      <c r="Q391" s="214">
        <v>0.00027</v>
      </c>
      <c r="R391" s="214">
        <f>Q391*H391</f>
        <v>0.01512</v>
      </c>
      <c r="S391" s="214">
        <v>0</v>
      </c>
      <c r="T391" s="215">
        <f>S391*H391</f>
        <v>0</v>
      </c>
      <c r="AR391" s="216" t="s">
        <v>162</v>
      </c>
      <c r="AT391" s="216" t="s">
        <v>158</v>
      </c>
      <c r="AU391" s="216" t="s">
        <v>21</v>
      </c>
      <c r="AY391" s="39" t="s">
        <v>156</v>
      </c>
      <c r="BE391" s="217">
        <f>IF(N391="základní",J391,0)</f>
        <v>0</v>
      </c>
      <c r="BF391" s="217">
        <f>IF(N391="snížená",J391,0)</f>
        <v>0</v>
      </c>
      <c r="BG391" s="217">
        <f>IF(N391="zákl. přenesená",J391,0)</f>
        <v>0</v>
      </c>
      <c r="BH391" s="217">
        <f>IF(N391="sníž. přenesená",J391,0)</f>
        <v>0</v>
      </c>
      <c r="BI391" s="217">
        <f>IF(N391="nulová",J391,0)</f>
        <v>0</v>
      </c>
      <c r="BJ391" s="39" t="s">
        <v>21</v>
      </c>
      <c r="BK391" s="217">
        <f>ROUND(I391*H391,2)</f>
        <v>0</v>
      </c>
      <c r="BL391" s="39" t="s">
        <v>162</v>
      </c>
      <c r="BM391" s="216" t="s">
        <v>610</v>
      </c>
    </row>
    <row r="392" spans="2:47" s="58" customFormat="1" ht="12.75">
      <c r="B392" s="59"/>
      <c r="D392" s="218" t="s">
        <v>164</v>
      </c>
      <c r="F392" s="219" t="s">
        <v>609</v>
      </c>
      <c r="L392" s="59"/>
      <c r="M392" s="220"/>
      <c r="T392" s="103"/>
      <c r="AT392" s="39" t="s">
        <v>164</v>
      </c>
      <c r="AU392" s="39" t="s">
        <v>21</v>
      </c>
    </row>
    <row r="393" spans="2:47" s="58" customFormat="1" ht="19.5">
      <c r="B393" s="59"/>
      <c r="D393" s="218" t="s">
        <v>209</v>
      </c>
      <c r="F393" s="235" t="s">
        <v>605</v>
      </c>
      <c r="L393" s="59"/>
      <c r="M393" s="220"/>
      <c r="T393" s="103"/>
      <c r="AT393" s="39" t="s">
        <v>209</v>
      </c>
      <c r="AU393" s="39" t="s">
        <v>21</v>
      </c>
    </row>
    <row r="394" spans="2:51" s="221" customFormat="1" ht="11.25">
      <c r="B394" s="222"/>
      <c r="D394" s="218" t="s">
        <v>184</v>
      </c>
      <c r="E394" s="223" t="s">
        <v>1</v>
      </c>
      <c r="F394" s="224" t="s">
        <v>447</v>
      </c>
      <c r="H394" s="225">
        <v>56</v>
      </c>
      <c r="L394" s="222"/>
      <c r="M394" s="226"/>
      <c r="T394" s="227"/>
      <c r="AT394" s="223" t="s">
        <v>184</v>
      </c>
      <c r="AU394" s="223" t="s">
        <v>21</v>
      </c>
      <c r="AV394" s="221" t="s">
        <v>86</v>
      </c>
      <c r="AW394" s="221" t="s">
        <v>35</v>
      </c>
      <c r="AX394" s="221" t="s">
        <v>21</v>
      </c>
      <c r="AY394" s="223" t="s">
        <v>156</v>
      </c>
    </row>
    <row r="395" spans="2:65" s="58" customFormat="1" ht="16.5" customHeight="1">
      <c r="B395" s="59"/>
      <c r="C395" s="236" t="s">
        <v>611</v>
      </c>
      <c r="D395" s="236" t="s">
        <v>246</v>
      </c>
      <c r="E395" s="237" t="s">
        <v>612</v>
      </c>
      <c r="F395" s="238" t="s">
        <v>613</v>
      </c>
      <c r="G395" s="239" t="s">
        <v>405</v>
      </c>
      <c r="H395" s="240">
        <v>56</v>
      </c>
      <c r="I395" s="25"/>
      <c r="J395" s="241">
        <f>ROUND(I395*H395,2)</f>
        <v>0</v>
      </c>
      <c r="K395" s="242"/>
      <c r="L395" s="243"/>
      <c r="M395" s="244" t="s">
        <v>1</v>
      </c>
      <c r="N395" s="245" t="s">
        <v>43</v>
      </c>
      <c r="P395" s="214">
        <f>O395*H395</f>
        <v>0</v>
      </c>
      <c r="Q395" s="214">
        <v>4E-05</v>
      </c>
      <c r="R395" s="214">
        <f>Q395*H395</f>
        <v>0.0022400000000000002</v>
      </c>
      <c r="S395" s="214">
        <v>0</v>
      </c>
      <c r="T395" s="215">
        <f>S395*H395</f>
        <v>0</v>
      </c>
      <c r="AR395" s="216" t="s">
        <v>199</v>
      </c>
      <c r="AT395" s="216" t="s">
        <v>246</v>
      </c>
      <c r="AU395" s="216" t="s">
        <v>21</v>
      </c>
      <c r="AY395" s="39" t="s">
        <v>156</v>
      </c>
      <c r="BE395" s="217">
        <f>IF(N395="základní",J395,0)</f>
        <v>0</v>
      </c>
      <c r="BF395" s="217">
        <f>IF(N395="snížená",J395,0)</f>
        <v>0</v>
      </c>
      <c r="BG395" s="217">
        <f>IF(N395="zákl. přenesená",J395,0)</f>
        <v>0</v>
      </c>
      <c r="BH395" s="217">
        <f>IF(N395="sníž. přenesená",J395,0)</f>
        <v>0</v>
      </c>
      <c r="BI395" s="217">
        <f>IF(N395="nulová",J395,0)</f>
        <v>0</v>
      </c>
      <c r="BJ395" s="39" t="s">
        <v>21</v>
      </c>
      <c r="BK395" s="217">
        <f>ROUND(I395*H395,2)</f>
        <v>0</v>
      </c>
      <c r="BL395" s="39" t="s">
        <v>162</v>
      </c>
      <c r="BM395" s="216" t="s">
        <v>614</v>
      </c>
    </row>
    <row r="396" spans="2:47" s="58" customFormat="1" ht="12.75">
      <c r="B396" s="59"/>
      <c r="D396" s="218" t="s">
        <v>164</v>
      </c>
      <c r="F396" s="219" t="s">
        <v>613</v>
      </c>
      <c r="L396" s="59"/>
      <c r="M396" s="220"/>
      <c r="T396" s="103"/>
      <c r="AT396" s="39" t="s">
        <v>164</v>
      </c>
      <c r="AU396" s="39" t="s">
        <v>21</v>
      </c>
    </row>
    <row r="397" spans="2:65" s="58" customFormat="1" ht="16.5" customHeight="1">
      <c r="B397" s="59"/>
      <c r="C397" s="205" t="s">
        <v>615</v>
      </c>
      <c r="D397" s="205" t="s">
        <v>158</v>
      </c>
      <c r="E397" s="206" t="s">
        <v>616</v>
      </c>
      <c r="F397" s="207" t="s">
        <v>617</v>
      </c>
      <c r="G397" s="208" t="s">
        <v>262</v>
      </c>
      <c r="H397" s="209">
        <v>1460</v>
      </c>
      <c r="I397" s="25"/>
      <c r="J397" s="210">
        <f>ROUND(I397*H397,2)</f>
        <v>0</v>
      </c>
      <c r="K397" s="211"/>
      <c r="L397" s="59"/>
      <c r="M397" s="212" t="s">
        <v>1</v>
      </c>
      <c r="N397" s="213" t="s">
        <v>43</v>
      </c>
      <c r="P397" s="214">
        <f>O397*H397</f>
        <v>0</v>
      </c>
      <c r="Q397" s="214">
        <v>0</v>
      </c>
      <c r="R397" s="214">
        <f>Q397*H397</f>
        <v>0</v>
      </c>
      <c r="S397" s="214">
        <v>0.001</v>
      </c>
      <c r="T397" s="215">
        <f>S397*H397</f>
        <v>1.46</v>
      </c>
      <c r="AR397" s="216" t="s">
        <v>162</v>
      </c>
      <c r="AT397" s="216" t="s">
        <v>158</v>
      </c>
      <c r="AU397" s="216" t="s">
        <v>21</v>
      </c>
      <c r="AY397" s="39" t="s">
        <v>156</v>
      </c>
      <c r="BE397" s="217">
        <f>IF(N397="základní",J397,0)</f>
        <v>0</v>
      </c>
      <c r="BF397" s="217">
        <f>IF(N397="snížená",J397,0)</f>
        <v>0</v>
      </c>
      <c r="BG397" s="217">
        <f>IF(N397="zákl. přenesená",J397,0)</f>
        <v>0</v>
      </c>
      <c r="BH397" s="217">
        <f>IF(N397="sníž. přenesená",J397,0)</f>
        <v>0</v>
      </c>
      <c r="BI397" s="217">
        <f>IF(N397="nulová",J397,0)</f>
        <v>0</v>
      </c>
      <c r="BJ397" s="39" t="s">
        <v>21</v>
      </c>
      <c r="BK397" s="217">
        <f>ROUND(I397*H397,2)</f>
        <v>0</v>
      </c>
      <c r="BL397" s="39" t="s">
        <v>162</v>
      </c>
      <c r="BM397" s="216" t="s">
        <v>618</v>
      </c>
    </row>
    <row r="398" spans="2:47" s="58" customFormat="1" ht="19.5">
      <c r="B398" s="59"/>
      <c r="D398" s="218" t="s">
        <v>164</v>
      </c>
      <c r="F398" s="219" t="s">
        <v>619</v>
      </c>
      <c r="L398" s="59"/>
      <c r="M398" s="220"/>
      <c r="T398" s="103"/>
      <c r="AT398" s="39" t="s">
        <v>164</v>
      </c>
      <c r="AU398" s="39" t="s">
        <v>21</v>
      </c>
    </row>
    <row r="399" spans="2:51" s="221" customFormat="1" ht="11.25">
      <c r="B399" s="222"/>
      <c r="D399" s="218" t="s">
        <v>184</v>
      </c>
      <c r="E399" s="223" t="s">
        <v>1</v>
      </c>
      <c r="F399" s="224" t="s">
        <v>620</v>
      </c>
      <c r="H399" s="225">
        <v>1460</v>
      </c>
      <c r="L399" s="222"/>
      <c r="M399" s="226"/>
      <c r="T399" s="227"/>
      <c r="AT399" s="223" t="s">
        <v>184</v>
      </c>
      <c r="AU399" s="223" t="s">
        <v>21</v>
      </c>
      <c r="AV399" s="221" t="s">
        <v>86</v>
      </c>
      <c r="AW399" s="221" t="s">
        <v>35</v>
      </c>
      <c r="AX399" s="221" t="s">
        <v>21</v>
      </c>
      <c r="AY399" s="223" t="s">
        <v>156</v>
      </c>
    </row>
    <row r="400" spans="2:65" s="58" customFormat="1" ht="16.5" customHeight="1">
      <c r="B400" s="59"/>
      <c r="C400" s="205" t="s">
        <v>621</v>
      </c>
      <c r="D400" s="205" t="s">
        <v>158</v>
      </c>
      <c r="E400" s="206" t="s">
        <v>622</v>
      </c>
      <c r="F400" s="207" t="s">
        <v>623</v>
      </c>
      <c r="G400" s="208" t="s">
        <v>109</v>
      </c>
      <c r="H400" s="209">
        <v>42.879</v>
      </c>
      <c r="I400" s="25"/>
      <c r="J400" s="210">
        <f>ROUND(I400*H400,2)</f>
        <v>0</v>
      </c>
      <c r="K400" s="211"/>
      <c r="L400" s="59"/>
      <c r="M400" s="212" t="s">
        <v>1</v>
      </c>
      <c r="N400" s="213" t="s">
        <v>43</v>
      </c>
      <c r="P400" s="214">
        <f>O400*H400</f>
        <v>0</v>
      </c>
      <c r="Q400" s="214">
        <v>0</v>
      </c>
      <c r="R400" s="214">
        <f>Q400*H400</f>
        <v>0</v>
      </c>
      <c r="S400" s="214">
        <v>0</v>
      </c>
      <c r="T400" s="215">
        <f>S400*H400</f>
        <v>0</v>
      </c>
      <c r="AR400" s="216" t="s">
        <v>162</v>
      </c>
      <c r="AT400" s="216" t="s">
        <v>158</v>
      </c>
      <c r="AU400" s="216" t="s">
        <v>21</v>
      </c>
      <c r="AY400" s="39" t="s">
        <v>156</v>
      </c>
      <c r="BE400" s="217">
        <f>IF(N400="základní",J400,0)</f>
        <v>0</v>
      </c>
      <c r="BF400" s="217">
        <f>IF(N400="snížená",J400,0)</f>
        <v>0</v>
      </c>
      <c r="BG400" s="217">
        <f>IF(N400="zákl. přenesená",J400,0)</f>
        <v>0</v>
      </c>
      <c r="BH400" s="217">
        <f>IF(N400="sníž. přenesená",J400,0)</f>
        <v>0</v>
      </c>
      <c r="BI400" s="217">
        <f>IF(N400="nulová",J400,0)</f>
        <v>0</v>
      </c>
      <c r="BJ400" s="39" t="s">
        <v>21</v>
      </c>
      <c r="BK400" s="217">
        <f>ROUND(I400*H400,2)</f>
        <v>0</v>
      </c>
      <c r="BL400" s="39" t="s">
        <v>162</v>
      </c>
      <c r="BM400" s="216" t="s">
        <v>624</v>
      </c>
    </row>
    <row r="401" spans="2:47" s="58" customFormat="1" ht="39">
      <c r="B401" s="59"/>
      <c r="D401" s="218" t="s">
        <v>164</v>
      </c>
      <c r="F401" s="219" t="s">
        <v>625</v>
      </c>
      <c r="L401" s="59"/>
      <c r="M401" s="220"/>
      <c r="T401" s="103"/>
      <c r="AT401" s="39" t="s">
        <v>164</v>
      </c>
      <c r="AU401" s="39" t="s">
        <v>21</v>
      </c>
    </row>
    <row r="402" spans="2:51" s="221" customFormat="1" ht="11.25">
      <c r="B402" s="222"/>
      <c r="D402" s="218" t="s">
        <v>184</v>
      </c>
      <c r="E402" s="223" t="s">
        <v>99</v>
      </c>
      <c r="F402" s="224" t="s">
        <v>626</v>
      </c>
      <c r="H402" s="225">
        <v>42.879</v>
      </c>
      <c r="L402" s="222"/>
      <c r="M402" s="226"/>
      <c r="T402" s="227"/>
      <c r="AT402" s="223" t="s">
        <v>184</v>
      </c>
      <c r="AU402" s="223" t="s">
        <v>21</v>
      </c>
      <c r="AV402" s="221" t="s">
        <v>86</v>
      </c>
      <c r="AW402" s="221" t="s">
        <v>35</v>
      </c>
      <c r="AX402" s="221" t="s">
        <v>21</v>
      </c>
      <c r="AY402" s="223" t="s">
        <v>156</v>
      </c>
    </row>
    <row r="403" spans="2:65" s="58" customFormat="1" ht="21.75" customHeight="1">
      <c r="B403" s="59"/>
      <c r="C403" s="205" t="s">
        <v>627</v>
      </c>
      <c r="D403" s="205" t="s">
        <v>158</v>
      </c>
      <c r="E403" s="206" t="s">
        <v>628</v>
      </c>
      <c r="F403" s="207" t="s">
        <v>629</v>
      </c>
      <c r="G403" s="208" t="s">
        <v>109</v>
      </c>
      <c r="H403" s="209">
        <v>42.879</v>
      </c>
      <c r="I403" s="25"/>
      <c r="J403" s="210">
        <f>ROUND(I403*H403,2)</f>
        <v>0</v>
      </c>
      <c r="K403" s="211"/>
      <c r="L403" s="59"/>
      <c r="M403" s="212" t="s">
        <v>1</v>
      </c>
      <c r="N403" s="213" t="s">
        <v>43</v>
      </c>
      <c r="P403" s="214">
        <f>O403*H403</f>
        <v>0</v>
      </c>
      <c r="Q403" s="214">
        <v>0</v>
      </c>
      <c r="R403" s="214">
        <f>Q403*H403</f>
        <v>0</v>
      </c>
      <c r="S403" s="214">
        <v>0</v>
      </c>
      <c r="T403" s="215">
        <f>S403*H403</f>
        <v>0</v>
      </c>
      <c r="AR403" s="216" t="s">
        <v>162</v>
      </c>
      <c r="AT403" s="216" t="s">
        <v>158</v>
      </c>
      <c r="AU403" s="216" t="s">
        <v>21</v>
      </c>
      <c r="AY403" s="39" t="s">
        <v>156</v>
      </c>
      <c r="BE403" s="217">
        <f>IF(N403="základní",J403,0)</f>
        <v>0</v>
      </c>
      <c r="BF403" s="217">
        <f>IF(N403="snížená",J403,0)</f>
        <v>0</v>
      </c>
      <c r="BG403" s="217">
        <f>IF(N403="zákl. přenesená",J403,0)</f>
        <v>0</v>
      </c>
      <c r="BH403" s="217">
        <f>IF(N403="sníž. přenesená",J403,0)</f>
        <v>0</v>
      </c>
      <c r="BI403" s="217">
        <f>IF(N403="nulová",J403,0)</f>
        <v>0</v>
      </c>
      <c r="BJ403" s="39" t="s">
        <v>21</v>
      </c>
      <c r="BK403" s="217">
        <f>ROUND(I403*H403,2)</f>
        <v>0</v>
      </c>
      <c r="BL403" s="39" t="s">
        <v>162</v>
      </c>
      <c r="BM403" s="216" t="s">
        <v>630</v>
      </c>
    </row>
    <row r="404" spans="2:47" s="58" customFormat="1" ht="19.5">
      <c r="B404" s="59"/>
      <c r="D404" s="218" t="s">
        <v>164</v>
      </c>
      <c r="F404" s="219" t="s">
        <v>631</v>
      </c>
      <c r="L404" s="59"/>
      <c r="M404" s="220"/>
      <c r="T404" s="103"/>
      <c r="AT404" s="39" t="s">
        <v>164</v>
      </c>
      <c r="AU404" s="39" t="s">
        <v>21</v>
      </c>
    </row>
    <row r="405" spans="2:47" s="58" customFormat="1" ht="19.5">
      <c r="B405" s="59"/>
      <c r="D405" s="218" t="s">
        <v>209</v>
      </c>
      <c r="F405" s="235" t="s">
        <v>632</v>
      </c>
      <c r="L405" s="59"/>
      <c r="M405" s="220"/>
      <c r="T405" s="103"/>
      <c r="AT405" s="39" t="s">
        <v>209</v>
      </c>
      <c r="AU405" s="39" t="s">
        <v>21</v>
      </c>
    </row>
    <row r="406" spans="2:51" s="221" customFormat="1" ht="11.25">
      <c r="B406" s="222"/>
      <c r="D406" s="218" t="s">
        <v>184</v>
      </c>
      <c r="E406" s="223" t="s">
        <v>1</v>
      </c>
      <c r="F406" s="224" t="s">
        <v>99</v>
      </c>
      <c r="H406" s="225">
        <v>42.879</v>
      </c>
      <c r="L406" s="222"/>
      <c r="M406" s="226"/>
      <c r="T406" s="227"/>
      <c r="AT406" s="223" t="s">
        <v>184</v>
      </c>
      <c r="AU406" s="223" t="s">
        <v>21</v>
      </c>
      <c r="AV406" s="221" t="s">
        <v>86</v>
      </c>
      <c r="AW406" s="221" t="s">
        <v>35</v>
      </c>
      <c r="AX406" s="221" t="s">
        <v>21</v>
      </c>
      <c r="AY406" s="223" t="s">
        <v>156</v>
      </c>
    </row>
    <row r="407" spans="2:65" s="58" customFormat="1" ht="21.75" customHeight="1">
      <c r="B407" s="59"/>
      <c r="C407" s="205" t="s">
        <v>633</v>
      </c>
      <c r="D407" s="205" t="s">
        <v>158</v>
      </c>
      <c r="E407" s="206" t="s">
        <v>634</v>
      </c>
      <c r="F407" s="207" t="s">
        <v>635</v>
      </c>
      <c r="G407" s="208" t="s">
        <v>109</v>
      </c>
      <c r="H407" s="209">
        <v>643.185</v>
      </c>
      <c r="I407" s="25"/>
      <c r="J407" s="210">
        <f>ROUND(I407*H407,2)</f>
        <v>0</v>
      </c>
      <c r="K407" s="211"/>
      <c r="L407" s="59"/>
      <c r="M407" s="212" t="s">
        <v>1</v>
      </c>
      <c r="N407" s="213" t="s">
        <v>43</v>
      </c>
      <c r="P407" s="214">
        <f>O407*H407</f>
        <v>0</v>
      </c>
      <c r="Q407" s="214">
        <v>0</v>
      </c>
      <c r="R407" s="214">
        <f>Q407*H407</f>
        <v>0</v>
      </c>
      <c r="S407" s="214">
        <v>0</v>
      </c>
      <c r="T407" s="215">
        <f>S407*H407</f>
        <v>0</v>
      </c>
      <c r="AR407" s="216" t="s">
        <v>162</v>
      </c>
      <c r="AT407" s="216" t="s">
        <v>158</v>
      </c>
      <c r="AU407" s="216" t="s">
        <v>21</v>
      </c>
      <c r="AY407" s="39" t="s">
        <v>156</v>
      </c>
      <c r="BE407" s="217">
        <f>IF(N407="základní",J407,0)</f>
        <v>0</v>
      </c>
      <c r="BF407" s="217">
        <f>IF(N407="snížená",J407,0)</f>
        <v>0</v>
      </c>
      <c r="BG407" s="217">
        <f>IF(N407="zákl. přenesená",J407,0)</f>
        <v>0</v>
      </c>
      <c r="BH407" s="217">
        <f>IF(N407="sníž. přenesená",J407,0)</f>
        <v>0</v>
      </c>
      <c r="BI407" s="217">
        <f>IF(N407="nulová",J407,0)</f>
        <v>0</v>
      </c>
      <c r="BJ407" s="39" t="s">
        <v>21</v>
      </c>
      <c r="BK407" s="217">
        <f>ROUND(I407*H407,2)</f>
        <v>0</v>
      </c>
      <c r="BL407" s="39" t="s">
        <v>162</v>
      </c>
      <c r="BM407" s="216" t="s">
        <v>636</v>
      </c>
    </row>
    <row r="408" spans="2:47" s="58" customFormat="1" ht="29.25">
      <c r="B408" s="59"/>
      <c r="D408" s="218" t="s">
        <v>164</v>
      </c>
      <c r="F408" s="219" t="s">
        <v>637</v>
      </c>
      <c r="L408" s="59"/>
      <c r="M408" s="220"/>
      <c r="T408" s="103"/>
      <c r="AT408" s="39" t="s">
        <v>164</v>
      </c>
      <c r="AU408" s="39" t="s">
        <v>21</v>
      </c>
    </row>
    <row r="409" spans="2:47" s="58" customFormat="1" ht="19.5">
      <c r="B409" s="59"/>
      <c r="D409" s="218" t="s">
        <v>209</v>
      </c>
      <c r="F409" s="235" t="s">
        <v>632</v>
      </c>
      <c r="L409" s="59"/>
      <c r="M409" s="220"/>
      <c r="T409" s="103"/>
      <c r="AT409" s="39" t="s">
        <v>209</v>
      </c>
      <c r="AU409" s="39" t="s">
        <v>21</v>
      </c>
    </row>
    <row r="410" spans="2:51" s="221" customFormat="1" ht="11.25">
      <c r="B410" s="222"/>
      <c r="D410" s="218" t="s">
        <v>184</v>
      </c>
      <c r="E410" s="223" t="s">
        <v>1</v>
      </c>
      <c r="F410" s="224" t="s">
        <v>638</v>
      </c>
      <c r="H410" s="225">
        <v>643.185</v>
      </c>
      <c r="L410" s="222"/>
      <c r="M410" s="226"/>
      <c r="T410" s="227"/>
      <c r="AT410" s="223" t="s">
        <v>184</v>
      </c>
      <c r="AU410" s="223" t="s">
        <v>21</v>
      </c>
      <c r="AV410" s="221" t="s">
        <v>86</v>
      </c>
      <c r="AW410" s="221" t="s">
        <v>35</v>
      </c>
      <c r="AX410" s="221" t="s">
        <v>21</v>
      </c>
      <c r="AY410" s="223" t="s">
        <v>156</v>
      </c>
    </row>
    <row r="411" spans="2:65" s="58" customFormat="1" ht="21.75" customHeight="1">
      <c r="B411" s="59"/>
      <c r="C411" s="205" t="s">
        <v>639</v>
      </c>
      <c r="D411" s="205" t="s">
        <v>158</v>
      </c>
      <c r="E411" s="206" t="s">
        <v>640</v>
      </c>
      <c r="F411" s="207" t="s">
        <v>641</v>
      </c>
      <c r="G411" s="208" t="s">
        <v>109</v>
      </c>
      <c r="H411" s="209">
        <v>5.065</v>
      </c>
      <c r="I411" s="25"/>
      <c r="J411" s="210">
        <f>ROUND(I411*H411,2)</f>
        <v>0</v>
      </c>
      <c r="K411" s="211"/>
      <c r="L411" s="59"/>
      <c r="M411" s="212" t="s">
        <v>1</v>
      </c>
      <c r="N411" s="213" t="s">
        <v>43</v>
      </c>
      <c r="P411" s="214">
        <f>O411*H411</f>
        <v>0</v>
      </c>
      <c r="Q411" s="214">
        <v>0</v>
      </c>
      <c r="R411" s="214">
        <f>Q411*H411</f>
        <v>0</v>
      </c>
      <c r="S411" s="214">
        <v>0</v>
      </c>
      <c r="T411" s="215">
        <f>S411*H411</f>
        <v>0</v>
      </c>
      <c r="AR411" s="216" t="s">
        <v>162</v>
      </c>
      <c r="AT411" s="216" t="s">
        <v>158</v>
      </c>
      <c r="AU411" s="216" t="s">
        <v>21</v>
      </c>
      <c r="AY411" s="39" t="s">
        <v>156</v>
      </c>
      <c r="BE411" s="217">
        <f>IF(N411="základní",J411,0)</f>
        <v>0</v>
      </c>
      <c r="BF411" s="217">
        <f>IF(N411="snížená",J411,0)</f>
        <v>0</v>
      </c>
      <c r="BG411" s="217">
        <f>IF(N411="zákl. přenesená",J411,0)</f>
        <v>0</v>
      </c>
      <c r="BH411" s="217">
        <f>IF(N411="sníž. přenesená",J411,0)</f>
        <v>0</v>
      </c>
      <c r="BI411" s="217">
        <f>IF(N411="nulová",J411,0)</f>
        <v>0</v>
      </c>
      <c r="BJ411" s="39" t="s">
        <v>21</v>
      </c>
      <c r="BK411" s="217">
        <f>ROUND(I411*H411,2)</f>
        <v>0</v>
      </c>
      <c r="BL411" s="39" t="s">
        <v>162</v>
      </c>
      <c r="BM411" s="216" t="s">
        <v>642</v>
      </c>
    </row>
    <row r="412" spans="2:47" s="58" customFormat="1" ht="29.25">
      <c r="B412" s="59"/>
      <c r="D412" s="218" t="s">
        <v>164</v>
      </c>
      <c r="F412" s="219" t="s">
        <v>643</v>
      </c>
      <c r="L412" s="59"/>
      <c r="M412" s="220"/>
      <c r="T412" s="103"/>
      <c r="AT412" s="39" t="s">
        <v>164</v>
      </c>
      <c r="AU412" s="39" t="s">
        <v>21</v>
      </c>
    </row>
    <row r="413" spans="2:51" s="221" customFormat="1" ht="11.25">
      <c r="B413" s="222"/>
      <c r="D413" s="218" t="s">
        <v>184</v>
      </c>
      <c r="E413" s="223" t="s">
        <v>1</v>
      </c>
      <c r="F413" s="224" t="s">
        <v>644</v>
      </c>
      <c r="H413" s="225">
        <v>5.065</v>
      </c>
      <c r="L413" s="222"/>
      <c r="M413" s="226"/>
      <c r="T413" s="227"/>
      <c r="AT413" s="223" t="s">
        <v>184</v>
      </c>
      <c r="AU413" s="223" t="s">
        <v>21</v>
      </c>
      <c r="AV413" s="221" t="s">
        <v>86</v>
      </c>
      <c r="AW413" s="221" t="s">
        <v>35</v>
      </c>
      <c r="AX413" s="221" t="s">
        <v>21</v>
      </c>
      <c r="AY413" s="223" t="s">
        <v>156</v>
      </c>
    </row>
    <row r="414" spans="2:65" s="58" customFormat="1" ht="21.75" customHeight="1">
      <c r="B414" s="59"/>
      <c r="C414" s="205" t="s">
        <v>645</v>
      </c>
      <c r="D414" s="205" t="s">
        <v>158</v>
      </c>
      <c r="E414" s="206" t="s">
        <v>646</v>
      </c>
      <c r="F414" s="207" t="s">
        <v>647</v>
      </c>
      <c r="G414" s="208" t="s">
        <v>109</v>
      </c>
      <c r="H414" s="209">
        <v>28.295</v>
      </c>
      <c r="I414" s="25"/>
      <c r="J414" s="210">
        <f>ROUND(I414*H414,2)</f>
        <v>0</v>
      </c>
      <c r="K414" s="211"/>
      <c r="L414" s="59"/>
      <c r="M414" s="212" t="s">
        <v>1</v>
      </c>
      <c r="N414" s="213" t="s">
        <v>43</v>
      </c>
      <c r="P414" s="214">
        <f>O414*H414</f>
        <v>0</v>
      </c>
      <c r="Q414" s="214">
        <v>0</v>
      </c>
      <c r="R414" s="214">
        <f>Q414*H414</f>
        <v>0</v>
      </c>
      <c r="S414" s="214">
        <v>0</v>
      </c>
      <c r="T414" s="215">
        <f>S414*H414</f>
        <v>0</v>
      </c>
      <c r="AR414" s="216" t="s">
        <v>162</v>
      </c>
      <c r="AT414" s="216" t="s">
        <v>158</v>
      </c>
      <c r="AU414" s="216" t="s">
        <v>21</v>
      </c>
      <c r="AY414" s="39" t="s">
        <v>156</v>
      </c>
      <c r="BE414" s="217">
        <f>IF(N414="základní",J414,0)</f>
        <v>0</v>
      </c>
      <c r="BF414" s="217">
        <f>IF(N414="snížená",J414,0)</f>
        <v>0</v>
      </c>
      <c r="BG414" s="217">
        <f>IF(N414="zákl. přenesená",J414,0)</f>
        <v>0</v>
      </c>
      <c r="BH414" s="217">
        <f>IF(N414="sníž. přenesená",J414,0)</f>
        <v>0</v>
      </c>
      <c r="BI414" s="217">
        <f>IF(N414="nulová",J414,0)</f>
        <v>0</v>
      </c>
      <c r="BJ414" s="39" t="s">
        <v>21</v>
      </c>
      <c r="BK414" s="217">
        <f>ROUND(I414*H414,2)</f>
        <v>0</v>
      </c>
      <c r="BL414" s="39" t="s">
        <v>162</v>
      </c>
      <c r="BM414" s="216" t="s">
        <v>648</v>
      </c>
    </row>
    <row r="415" spans="2:47" s="58" customFormat="1" ht="29.25">
      <c r="B415" s="59"/>
      <c r="D415" s="218" t="s">
        <v>164</v>
      </c>
      <c r="F415" s="219" t="s">
        <v>649</v>
      </c>
      <c r="L415" s="59"/>
      <c r="M415" s="220"/>
      <c r="T415" s="103"/>
      <c r="AT415" s="39" t="s">
        <v>164</v>
      </c>
      <c r="AU415" s="39" t="s">
        <v>21</v>
      </c>
    </row>
    <row r="416" spans="2:47" s="58" customFormat="1" ht="19.5">
      <c r="B416" s="59"/>
      <c r="D416" s="218" t="s">
        <v>209</v>
      </c>
      <c r="F416" s="235" t="s">
        <v>650</v>
      </c>
      <c r="L416" s="59"/>
      <c r="M416" s="220"/>
      <c r="T416" s="103"/>
      <c r="AT416" s="39" t="s">
        <v>209</v>
      </c>
      <c r="AU416" s="39" t="s">
        <v>21</v>
      </c>
    </row>
    <row r="417" spans="2:51" s="221" customFormat="1" ht="11.25">
      <c r="B417" s="222"/>
      <c r="D417" s="218" t="s">
        <v>184</v>
      </c>
      <c r="E417" s="223" t="s">
        <v>1</v>
      </c>
      <c r="F417" s="224" t="s">
        <v>651</v>
      </c>
      <c r="H417" s="225">
        <v>28.295</v>
      </c>
      <c r="L417" s="222"/>
      <c r="M417" s="226"/>
      <c r="T417" s="227"/>
      <c r="AT417" s="223" t="s">
        <v>184</v>
      </c>
      <c r="AU417" s="223" t="s">
        <v>21</v>
      </c>
      <c r="AV417" s="221" t="s">
        <v>86</v>
      </c>
      <c r="AW417" s="221" t="s">
        <v>35</v>
      </c>
      <c r="AX417" s="221" t="s">
        <v>21</v>
      </c>
      <c r="AY417" s="223" t="s">
        <v>156</v>
      </c>
    </row>
    <row r="418" spans="2:65" s="58" customFormat="1" ht="33" customHeight="1">
      <c r="B418" s="59"/>
      <c r="C418" s="205" t="s">
        <v>652</v>
      </c>
      <c r="D418" s="205" t="s">
        <v>158</v>
      </c>
      <c r="E418" s="206" t="s">
        <v>653</v>
      </c>
      <c r="F418" s="207" t="s">
        <v>654</v>
      </c>
      <c r="G418" s="208" t="s">
        <v>109</v>
      </c>
      <c r="H418" s="209">
        <v>8.424</v>
      </c>
      <c r="I418" s="25"/>
      <c r="J418" s="210">
        <f>ROUND(I418*H418,2)</f>
        <v>0</v>
      </c>
      <c r="K418" s="211"/>
      <c r="L418" s="59"/>
      <c r="M418" s="212" t="s">
        <v>1</v>
      </c>
      <c r="N418" s="213" t="s">
        <v>43</v>
      </c>
      <c r="P418" s="214">
        <f>O418*H418</f>
        <v>0</v>
      </c>
      <c r="Q418" s="214">
        <v>0</v>
      </c>
      <c r="R418" s="214">
        <f>Q418*H418</f>
        <v>0</v>
      </c>
      <c r="S418" s="214">
        <v>0</v>
      </c>
      <c r="T418" s="215">
        <f>S418*H418</f>
        <v>0</v>
      </c>
      <c r="AR418" s="216" t="s">
        <v>162</v>
      </c>
      <c r="AT418" s="216" t="s">
        <v>158</v>
      </c>
      <c r="AU418" s="216" t="s">
        <v>21</v>
      </c>
      <c r="AY418" s="39" t="s">
        <v>156</v>
      </c>
      <c r="BE418" s="217">
        <f>IF(N418="základní",J418,0)</f>
        <v>0</v>
      </c>
      <c r="BF418" s="217">
        <f>IF(N418="snížená",J418,0)</f>
        <v>0</v>
      </c>
      <c r="BG418" s="217">
        <f>IF(N418="zákl. přenesená",J418,0)</f>
        <v>0</v>
      </c>
      <c r="BH418" s="217">
        <f>IF(N418="sníž. přenesená",J418,0)</f>
        <v>0</v>
      </c>
      <c r="BI418" s="217">
        <f>IF(N418="nulová",J418,0)</f>
        <v>0</v>
      </c>
      <c r="BJ418" s="39" t="s">
        <v>21</v>
      </c>
      <c r="BK418" s="217">
        <f>ROUND(I418*H418,2)</f>
        <v>0</v>
      </c>
      <c r="BL418" s="39" t="s">
        <v>162</v>
      </c>
      <c r="BM418" s="216" t="s">
        <v>655</v>
      </c>
    </row>
    <row r="419" spans="2:47" s="58" customFormat="1" ht="29.25">
      <c r="B419" s="59"/>
      <c r="D419" s="218" t="s">
        <v>164</v>
      </c>
      <c r="F419" s="219" t="s">
        <v>656</v>
      </c>
      <c r="L419" s="59"/>
      <c r="M419" s="220"/>
      <c r="T419" s="103"/>
      <c r="AT419" s="39" t="s">
        <v>164</v>
      </c>
      <c r="AU419" s="39" t="s">
        <v>21</v>
      </c>
    </row>
    <row r="420" spans="2:51" s="221" customFormat="1" ht="11.25">
      <c r="B420" s="222"/>
      <c r="D420" s="218" t="s">
        <v>184</v>
      </c>
      <c r="E420" s="223" t="s">
        <v>1</v>
      </c>
      <c r="F420" s="224" t="s">
        <v>657</v>
      </c>
      <c r="H420" s="225">
        <v>8.424</v>
      </c>
      <c r="L420" s="222"/>
      <c r="M420" s="226"/>
      <c r="T420" s="227"/>
      <c r="AT420" s="223" t="s">
        <v>184</v>
      </c>
      <c r="AU420" s="223" t="s">
        <v>21</v>
      </c>
      <c r="AV420" s="221" t="s">
        <v>86</v>
      </c>
      <c r="AW420" s="221" t="s">
        <v>35</v>
      </c>
      <c r="AX420" s="221" t="s">
        <v>21</v>
      </c>
      <c r="AY420" s="223" t="s">
        <v>156</v>
      </c>
    </row>
    <row r="421" spans="2:63" s="193" customFormat="1" ht="22.9" customHeight="1">
      <c r="B421" s="194"/>
      <c r="D421" s="195" t="s">
        <v>77</v>
      </c>
      <c r="E421" s="203" t="s">
        <v>658</v>
      </c>
      <c r="F421" s="203" t="s">
        <v>659</v>
      </c>
      <c r="J421" s="204">
        <f>BK421</f>
        <v>0</v>
      </c>
      <c r="L421" s="194"/>
      <c r="M421" s="198"/>
      <c r="P421" s="199">
        <f>SUM(P422:P425)</f>
        <v>0</v>
      </c>
      <c r="R421" s="199">
        <f>SUM(R422:R425)</f>
        <v>0</v>
      </c>
      <c r="T421" s="200">
        <f>SUM(T422:T425)</f>
        <v>0</v>
      </c>
      <c r="AR421" s="195" t="s">
        <v>21</v>
      </c>
      <c r="AT421" s="201" t="s">
        <v>77</v>
      </c>
      <c r="AU421" s="201" t="s">
        <v>21</v>
      </c>
      <c r="AY421" s="195" t="s">
        <v>156</v>
      </c>
      <c r="BK421" s="202">
        <f>SUM(BK422:BK425)</f>
        <v>0</v>
      </c>
    </row>
    <row r="422" spans="2:65" s="58" customFormat="1" ht="21.75" customHeight="1">
      <c r="B422" s="59"/>
      <c r="C422" s="205" t="s">
        <v>660</v>
      </c>
      <c r="D422" s="205" t="s">
        <v>158</v>
      </c>
      <c r="E422" s="206" t="s">
        <v>661</v>
      </c>
      <c r="F422" s="207" t="s">
        <v>662</v>
      </c>
      <c r="G422" s="208" t="s">
        <v>109</v>
      </c>
      <c r="H422" s="209">
        <v>86.249</v>
      </c>
      <c r="I422" s="25"/>
      <c r="J422" s="210">
        <f>ROUND(I422*H422,2)</f>
        <v>0</v>
      </c>
      <c r="K422" s="211"/>
      <c r="L422" s="59"/>
      <c r="M422" s="212" t="s">
        <v>1</v>
      </c>
      <c r="N422" s="213" t="s">
        <v>43</v>
      </c>
      <c r="P422" s="214">
        <f>O422*H422</f>
        <v>0</v>
      </c>
      <c r="Q422" s="214">
        <v>0</v>
      </c>
      <c r="R422" s="214">
        <f>Q422*H422</f>
        <v>0</v>
      </c>
      <c r="S422" s="214">
        <v>0</v>
      </c>
      <c r="T422" s="215">
        <f>S422*H422</f>
        <v>0</v>
      </c>
      <c r="AR422" s="216" t="s">
        <v>162</v>
      </c>
      <c r="AT422" s="216" t="s">
        <v>158</v>
      </c>
      <c r="AU422" s="216" t="s">
        <v>86</v>
      </c>
      <c r="AY422" s="39" t="s">
        <v>156</v>
      </c>
      <c r="BE422" s="217">
        <f>IF(N422="základní",J422,0)</f>
        <v>0</v>
      </c>
      <c r="BF422" s="217">
        <f>IF(N422="snížená",J422,0)</f>
        <v>0</v>
      </c>
      <c r="BG422" s="217">
        <f>IF(N422="zákl. přenesená",J422,0)</f>
        <v>0</v>
      </c>
      <c r="BH422" s="217">
        <f>IF(N422="sníž. přenesená",J422,0)</f>
        <v>0</v>
      </c>
      <c r="BI422" s="217">
        <f>IF(N422="nulová",J422,0)</f>
        <v>0</v>
      </c>
      <c r="BJ422" s="39" t="s">
        <v>21</v>
      </c>
      <c r="BK422" s="217">
        <f>ROUND(I422*H422,2)</f>
        <v>0</v>
      </c>
      <c r="BL422" s="39" t="s">
        <v>162</v>
      </c>
      <c r="BM422" s="216" t="s">
        <v>663</v>
      </c>
    </row>
    <row r="423" spans="2:47" s="58" customFormat="1" ht="19.5">
      <c r="B423" s="59"/>
      <c r="D423" s="218" t="s">
        <v>164</v>
      </c>
      <c r="F423" s="219" t="s">
        <v>662</v>
      </c>
      <c r="L423" s="59"/>
      <c r="M423" s="220"/>
      <c r="T423" s="103"/>
      <c r="AT423" s="39" t="s">
        <v>164</v>
      </c>
      <c r="AU423" s="39" t="s">
        <v>86</v>
      </c>
    </row>
    <row r="424" spans="2:51" s="221" customFormat="1" ht="33.75">
      <c r="B424" s="222"/>
      <c r="D424" s="218" t="s">
        <v>184</v>
      </c>
      <c r="E424" s="223" t="s">
        <v>1</v>
      </c>
      <c r="F424" s="224" t="s">
        <v>664</v>
      </c>
      <c r="H424" s="225">
        <v>86.249</v>
      </c>
      <c r="L424" s="222"/>
      <c r="M424" s="226"/>
      <c r="T424" s="227"/>
      <c r="AT424" s="223" t="s">
        <v>184</v>
      </c>
      <c r="AU424" s="223" t="s">
        <v>86</v>
      </c>
      <c r="AV424" s="221" t="s">
        <v>86</v>
      </c>
      <c r="AW424" s="221" t="s">
        <v>35</v>
      </c>
      <c r="AX424" s="221" t="s">
        <v>78</v>
      </c>
      <c r="AY424" s="223" t="s">
        <v>156</v>
      </c>
    </row>
    <row r="425" spans="2:51" s="228" customFormat="1" ht="11.25">
      <c r="B425" s="229"/>
      <c r="D425" s="218" t="s">
        <v>184</v>
      </c>
      <c r="E425" s="230" t="s">
        <v>1</v>
      </c>
      <c r="F425" s="231" t="s">
        <v>198</v>
      </c>
      <c r="H425" s="232">
        <v>86.249</v>
      </c>
      <c r="L425" s="229"/>
      <c r="M425" s="233"/>
      <c r="T425" s="234"/>
      <c r="AT425" s="230" t="s">
        <v>184</v>
      </c>
      <c r="AU425" s="230" t="s">
        <v>86</v>
      </c>
      <c r="AV425" s="228" t="s">
        <v>162</v>
      </c>
      <c r="AW425" s="228" t="s">
        <v>35</v>
      </c>
      <c r="AX425" s="228" t="s">
        <v>21</v>
      </c>
      <c r="AY425" s="230" t="s">
        <v>156</v>
      </c>
    </row>
    <row r="426" spans="2:63" s="193" customFormat="1" ht="25.9" customHeight="1">
      <c r="B426" s="194"/>
      <c r="D426" s="195" t="s">
        <v>77</v>
      </c>
      <c r="E426" s="196" t="s">
        <v>665</v>
      </c>
      <c r="F426" s="196" t="s">
        <v>666</v>
      </c>
      <c r="J426" s="197">
        <f>BK426</f>
        <v>0</v>
      </c>
      <c r="L426" s="194"/>
      <c r="M426" s="198"/>
      <c r="P426" s="199">
        <f>P427</f>
        <v>0</v>
      </c>
      <c r="R426" s="199">
        <f>R427</f>
        <v>0.061228040000000004</v>
      </c>
      <c r="T426" s="200">
        <f>T427</f>
        <v>0</v>
      </c>
      <c r="AR426" s="195" t="s">
        <v>86</v>
      </c>
      <c r="AT426" s="201" t="s">
        <v>77</v>
      </c>
      <c r="AU426" s="201" t="s">
        <v>78</v>
      </c>
      <c r="AY426" s="195" t="s">
        <v>156</v>
      </c>
      <c r="BK426" s="202">
        <f>BK427</f>
        <v>0</v>
      </c>
    </row>
    <row r="427" spans="2:63" s="193" customFormat="1" ht="22.9" customHeight="1">
      <c r="B427" s="194"/>
      <c r="D427" s="195" t="s">
        <v>77</v>
      </c>
      <c r="E427" s="203" t="s">
        <v>667</v>
      </c>
      <c r="F427" s="203" t="s">
        <v>668</v>
      </c>
      <c r="J427" s="204">
        <f>BK427</f>
        <v>0</v>
      </c>
      <c r="L427" s="194"/>
      <c r="M427" s="198"/>
      <c r="P427" s="199">
        <f>SUM(P428:P455)</f>
        <v>0</v>
      </c>
      <c r="R427" s="199">
        <f>SUM(R428:R455)</f>
        <v>0.061228040000000004</v>
      </c>
      <c r="T427" s="200">
        <f>SUM(T428:T455)</f>
        <v>0</v>
      </c>
      <c r="AR427" s="195" t="s">
        <v>86</v>
      </c>
      <c r="AT427" s="201" t="s">
        <v>77</v>
      </c>
      <c r="AU427" s="201" t="s">
        <v>21</v>
      </c>
      <c r="AY427" s="195" t="s">
        <v>156</v>
      </c>
      <c r="BK427" s="202">
        <f>SUM(BK428:BK455)</f>
        <v>0</v>
      </c>
    </row>
    <row r="428" spans="2:65" s="58" customFormat="1" ht="21.75" customHeight="1">
      <c r="B428" s="59"/>
      <c r="C428" s="205" t="s">
        <v>669</v>
      </c>
      <c r="D428" s="205" t="s">
        <v>158</v>
      </c>
      <c r="E428" s="206" t="s">
        <v>670</v>
      </c>
      <c r="F428" s="207" t="s">
        <v>671</v>
      </c>
      <c r="G428" s="208" t="s">
        <v>161</v>
      </c>
      <c r="H428" s="209">
        <v>38.018</v>
      </c>
      <c r="I428" s="25"/>
      <c r="J428" s="210">
        <f>ROUND(I428*H428,2)</f>
        <v>0</v>
      </c>
      <c r="K428" s="211"/>
      <c r="L428" s="59"/>
      <c r="M428" s="212" t="s">
        <v>1</v>
      </c>
      <c r="N428" s="213" t="s">
        <v>43</v>
      </c>
      <c r="P428" s="214">
        <f>O428*H428</f>
        <v>0</v>
      </c>
      <c r="Q428" s="214">
        <v>0</v>
      </c>
      <c r="R428" s="214">
        <f>Q428*H428</f>
        <v>0</v>
      </c>
      <c r="S428" s="214">
        <v>0</v>
      </c>
      <c r="T428" s="215">
        <f>S428*H428</f>
        <v>0</v>
      </c>
      <c r="AR428" s="216" t="s">
        <v>240</v>
      </c>
      <c r="AT428" s="216" t="s">
        <v>158</v>
      </c>
      <c r="AU428" s="216" t="s">
        <v>86</v>
      </c>
      <c r="AY428" s="39" t="s">
        <v>156</v>
      </c>
      <c r="BE428" s="217">
        <f>IF(N428="základní",J428,0)</f>
        <v>0</v>
      </c>
      <c r="BF428" s="217">
        <f>IF(N428="snížená",J428,0)</f>
        <v>0</v>
      </c>
      <c r="BG428" s="217">
        <f>IF(N428="zákl. přenesená",J428,0)</f>
        <v>0</v>
      </c>
      <c r="BH428" s="217">
        <f>IF(N428="sníž. přenesená",J428,0)</f>
        <v>0</v>
      </c>
      <c r="BI428" s="217">
        <f>IF(N428="nulová",J428,0)</f>
        <v>0</v>
      </c>
      <c r="BJ428" s="39" t="s">
        <v>21</v>
      </c>
      <c r="BK428" s="217">
        <f>ROUND(I428*H428,2)</f>
        <v>0</v>
      </c>
      <c r="BL428" s="39" t="s">
        <v>240</v>
      </c>
      <c r="BM428" s="216" t="s">
        <v>672</v>
      </c>
    </row>
    <row r="429" spans="2:47" s="58" customFormat="1" ht="19.5">
      <c r="B429" s="59"/>
      <c r="D429" s="218" t="s">
        <v>164</v>
      </c>
      <c r="F429" s="219" t="s">
        <v>673</v>
      </c>
      <c r="L429" s="59"/>
      <c r="M429" s="220"/>
      <c r="T429" s="103"/>
      <c r="AT429" s="39" t="s">
        <v>164</v>
      </c>
      <c r="AU429" s="39" t="s">
        <v>86</v>
      </c>
    </row>
    <row r="430" spans="2:51" s="221" customFormat="1" ht="22.5">
      <c r="B430" s="222"/>
      <c r="D430" s="218" t="s">
        <v>184</v>
      </c>
      <c r="E430" s="223" t="s">
        <v>1</v>
      </c>
      <c r="F430" s="224" t="s">
        <v>674</v>
      </c>
      <c r="H430" s="225">
        <v>38.018</v>
      </c>
      <c r="L430" s="222"/>
      <c r="M430" s="226"/>
      <c r="T430" s="227"/>
      <c r="AT430" s="223" t="s">
        <v>184</v>
      </c>
      <c r="AU430" s="223" t="s">
        <v>86</v>
      </c>
      <c r="AV430" s="221" t="s">
        <v>86</v>
      </c>
      <c r="AW430" s="221" t="s">
        <v>35</v>
      </c>
      <c r="AX430" s="221" t="s">
        <v>21</v>
      </c>
      <c r="AY430" s="223" t="s">
        <v>156</v>
      </c>
    </row>
    <row r="431" spans="2:65" s="58" customFormat="1" ht="16.5" customHeight="1">
      <c r="B431" s="59"/>
      <c r="C431" s="236" t="s">
        <v>675</v>
      </c>
      <c r="D431" s="236" t="s">
        <v>246</v>
      </c>
      <c r="E431" s="237" t="s">
        <v>676</v>
      </c>
      <c r="F431" s="238" t="s">
        <v>677</v>
      </c>
      <c r="G431" s="239" t="s">
        <v>109</v>
      </c>
      <c r="H431" s="240">
        <v>0.015</v>
      </c>
      <c r="I431" s="25"/>
      <c r="J431" s="241">
        <f>ROUND(I431*H431,2)</f>
        <v>0</v>
      </c>
      <c r="K431" s="242"/>
      <c r="L431" s="243"/>
      <c r="M431" s="244" t="s">
        <v>1</v>
      </c>
      <c r="N431" s="245" t="s">
        <v>43</v>
      </c>
      <c r="P431" s="214">
        <f>O431*H431</f>
        <v>0</v>
      </c>
      <c r="Q431" s="214">
        <v>0</v>
      </c>
      <c r="R431" s="214">
        <f>Q431*H431</f>
        <v>0</v>
      </c>
      <c r="S431" s="214">
        <v>0</v>
      </c>
      <c r="T431" s="215">
        <f>S431*H431</f>
        <v>0</v>
      </c>
      <c r="AR431" s="216" t="s">
        <v>324</v>
      </c>
      <c r="AT431" s="216" t="s">
        <v>246</v>
      </c>
      <c r="AU431" s="216" t="s">
        <v>86</v>
      </c>
      <c r="AY431" s="39" t="s">
        <v>156</v>
      </c>
      <c r="BE431" s="217">
        <f>IF(N431="základní",J431,0)</f>
        <v>0</v>
      </c>
      <c r="BF431" s="217">
        <f>IF(N431="snížená",J431,0)</f>
        <v>0</v>
      </c>
      <c r="BG431" s="217">
        <f>IF(N431="zákl. přenesená",J431,0)</f>
        <v>0</v>
      </c>
      <c r="BH431" s="217">
        <f>IF(N431="sníž. přenesená",J431,0)</f>
        <v>0</v>
      </c>
      <c r="BI431" s="217">
        <f>IF(N431="nulová",J431,0)</f>
        <v>0</v>
      </c>
      <c r="BJ431" s="39" t="s">
        <v>21</v>
      </c>
      <c r="BK431" s="217">
        <f>ROUND(I431*H431,2)</f>
        <v>0</v>
      </c>
      <c r="BL431" s="39" t="s">
        <v>240</v>
      </c>
      <c r="BM431" s="216" t="s">
        <v>678</v>
      </c>
    </row>
    <row r="432" spans="2:47" s="58" customFormat="1" ht="12.75">
      <c r="B432" s="59"/>
      <c r="D432" s="218" t="s">
        <v>164</v>
      </c>
      <c r="F432" s="219" t="s">
        <v>677</v>
      </c>
      <c r="L432" s="59"/>
      <c r="M432" s="220"/>
      <c r="T432" s="103"/>
      <c r="AT432" s="39" t="s">
        <v>164</v>
      </c>
      <c r="AU432" s="39" t="s">
        <v>86</v>
      </c>
    </row>
    <row r="433" spans="2:51" s="221" customFormat="1" ht="11.25">
      <c r="B433" s="222"/>
      <c r="D433" s="218" t="s">
        <v>184</v>
      </c>
      <c r="E433" s="223" t="s">
        <v>1</v>
      </c>
      <c r="F433" s="224" t="s">
        <v>679</v>
      </c>
      <c r="H433" s="225">
        <v>0.015</v>
      </c>
      <c r="L433" s="222"/>
      <c r="M433" s="226"/>
      <c r="T433" s="227"/>
      <c r="AT433" s="223" t="s">
        <v>184</v>
      </c>
      <c r="AU433" s="223" t="s">
        <v>86</v>
      </c>
      <c r="AV433" s="221" t="s">
        <v>86</v>
      </c>
      <c r="AW433" s="221" t="s">
        <v>35</v>
      </c>
      <c r="AX433" s="221" t="s">
        <v>78</v>
      </c>
      <c r="AY433" s="223" t="s">
        <v>156</v>
      </c>
    </row>
    <row r="434" spans="2:51" s="228" customFormat="1" ht="11.25">
      <c r="B434" s="229"/>
      <c r="D434" s="218" t="s">
        <v>184</v>
      </c>
      <c r="E434" s="230" t="s">
        <v>1</v>
      </c>
      <c r="F434" s="231" t="s">
        <v>198</v>
      </c>
      <c r="H434" s="232">
        <v>0.015</v>
      </c>
      <c r="L434" s="229"/>
      <c r="M434" s="233"/>
      <c r="T434" s="234"/>
      <c r="AT434" s="230" t="s">
        <v>184</v>
      </c>
      <c r="AU434" s="230" t="s">
        <v>86</v>
      </c>
      <c r="AV434" s="228" t="s">
        <v>162</v>
      </c>
      <c r="AW434" s="228" t="s">
        <v>35</v>
      </c>
      <c r="AX434" s="228" t="s">
        <v>21</v>
      </c>
      <c r="AY434" s="230" t="s">
        <v>156</v>
      </c>
    </row>
    <row r="435" spans="2:65" s="58" customFormat="1" ht="21.75" customHeight="1">
      <c r="B435" s="59"/>
      <c r="C435" s="205" t="s">
        <v>680</v>
      </c>
      <c r="D435" s="205" t="s">
        <v>158</v>
      </c>
      <c r="E435" s="206" t="s">
        <v>681</v>
      </c>
      <c r="F435" s="207" t="s">
        <v>682</v>
      </c>
      <c r="G435" s="208" t="s">
        <v>161</v>
      </c>
      <c r="H435" s="209">
        <v>76.036</v>
      </c>
      <c r="I435" s="25"/>
      <c r="J435" s="210">
        <f>ROUND(I435*H435,2)</f>
        <v>0</v>
      </c>
      <c r="K435" s="211"/>
      <c r="L435" s="59"/>
      <c r="M435" s="212" t="s">
        <v>1</v>
      </c>
      <c r="N435" s="213" t="s">
        <v>43</v>
      </c>
      <c r="P435" s="214">
        <f>O435*H435</f>
        <v>0</v>
      </c>
      <c r="Q435" s="214">
        <v>3E-05</v>
      </c>
      <c r="R435" s="214">
        <f>Q435*H435</f>
        <v>0.00228108</v>
      </c>
      <c r="S435" s="214">
        <v>0</v>
      </c>
      <c r="T435" s="215">
        <f>S435*H435</f>
        <v>0</v>
      </c>
      <c r="AR435" s="216" t="s">
        <v>240</v>
      </c>
      <c r="AT435" s="216" t="s">
        <v>158</v>
      </c>
      <c r="AU435" s="216" t="s">
        <v>86</v>
      </c>
      <c r="AY435" s="39" t="s">
        <v>156</v>
      </c>
      <c r="BE435" s="217">
        <f>IF(N435="základní",J435,0)</f>
        <v>0</v>
      </c>
      <c r="BF435" s="217">
        <f>IF(N435="snížená",J435,0)</f>
        <v>0</v>
      </c>
      <c r="BG435" s="217">
        <f>IF(N435="zákl. přenesená",J435,0)</f>
        <v>0</v>
      </c>
      <c r="BH435" s="217">
        <f>IF(N435="sníž. přenesená",J435,0)</f>
        <v>0</v>
      </c>
      <c r="BI435" s="217">
        <f>IF(N435="nulová",J435,0)</f>
        <v>0</v>
      </c>
      <c r="BJ435" s="39" t="s">
        <v>21</v>
      </c>
      <c r="BK435" s="217">
        <f>ROUND(I435*H435,2)</f>
        <v>0</v>
      </c>
      <c r="BL435" s="39" t="s">
        <v>240</v>
      </c>
      <c r="BM435" s="216" t="s">
        <v>683</v>
      </c>
    </row>
    <row r="436" spans="2:47" s="58" customFormat="1" ht="19.5">
      <c r="B436" s="59"/>
      <c r="D436" s="218" t="s">
        <v>164</v>
      </c>
      <c r="F436" s="219" t="s">
        <v>684</v>
      </c>
      <c r="L436" s="59"/>
      <c r="M436" s="220"/>
      <c r="T436" s="103"/>
      <c r="AT436" s="39" t="s">
        <v>164</v>
      </c>
      <c r="AU436" s="39" t="s">
        <v>86</v>
      </c>
    </row>
    <row r="437" spans="2:51" s="221" customFormat="1" ht="11.25">
      <c r="B437" s="222"/>
      <c r="D437" s="218" t="s">
        <v>184</v>
      </c>
      <c r="E437" s="223" t="s">
        <v>1</v>
      </c>
      <c r="F437" s="224" t="s">
        <v>685</v>
      </c>
      <c r="H437" s="225">
        <v>76.036</v>
      </c>
      <c r="L437" s="222"/>
      <c r="M437" s="226"/>
      <c r="T437" s="227"/>
      <c r="AT437" s="223" t="s">
        <v>184</v>
      </c>
      <c r="AU437" s="223" t="s">
        <v>86</v>
      </c>
      <c r="AV437" s="221" t="s">
        <v>86</v>
      </c>
      <c r="AW437" s="221" t="s">
        <v>35</v>
      </c>
      <c r="AX437" s="221" t="s">
        <v>21</v>
      </c>
      <c r="AY437" s="223" t="s">
        <v>156</v>
      </c>
    </row>
    <row r="438" spans="2:65" s="58" customFormat="1" ht="16.5" customHeight="1">
      <c r="B438" s="59"/>
      <c r="C438" s="236" t="s">
        <v>686</v>
      </c>
      <c r="D438" s="236" t="s">
        <v>246</v>
      </c>
      <c r="E438" s="237" t="s">
        <v>687</v>
      </c>
      <c r="F438" s="238" t="s">
        <v>688</v>
      </c>
      <c r="G438" s="239" t="s">
        <v>109</v>
      </c>
      <c r="H438" s="240">
        <v>0.023</v>
      </c>
      <c r="I438" s="25"/>
      <c r="J438" s="241">
        <f>ROUND(I438*H438,2)</f>
        <v>0</v>
      </c>
      <c r="K438" s="242"/>
      <c r="L438" s="243"/>
      <c r="M438" s="244" t="s">
        <v>1</v>
      </c>
      <c r="N438" s="245" t="s">
        <v>43</v>
      </c>
      <c r="P438" s="214">
        <f>O438*H438</f>
        <v>0</v>
      </c>
      <c r="Q438" s="214">
        <v>1</v>
      </c>
      <c r="R438" s="214">
        <f>Q438*H438</f>
        <v>0.023</v>
      </c>
      <c r="S438" s="214">
        <v>0</v>
      </c>
      <c r="T438" s="215">
        <f>S438*H438</f>
        <v>0</v>
      </c>
      <c r="AR438" s="216" t="s">
        <v>324</v>
      </c>
      <c r="AT438" s="216" t="s">
        <v>246</v>
      </c>
      <c r="AU438" s="216" t="s">
        <v>86</v>
      </c>
      <c r="AY438" s="39" t="s">
        <v>156</v>
      </c>
      <c r="BE438" s="217">
        <f>IF(N438="základní",J438,0)</f>
        <v>0</v>
      </c>
      <c r="BF438" s="217">
        <f>IF(N438="snížená",J438,0)</f>
        <v>0</v>
      </c>
      <c r="BG438" s="217">
        <f>IF(N438="zákl. přenesená",J438,0)</f>
        <v>0</v>
      </c>
      <c r="BH438" s="217">
        <f>IF(N438="sníž. přenesená",J438,0)</f>
        <v>0</v>
      </c>
      <c r="BI438" s="217">
        <f>IF(N438="nulová",J438,0)</f>
        <v>0</v>
      </c>
      <c r="BJ438" s="39" t="s">
        <v>21</v>
      </c>
      <c r="BK438" s="217">
        <f>ROUND(I438*H438,2)</f>
        <v>0</v>
      </c>
      <c r="BL438" s="39" t="s">
        <v>240</v>
      </c>
      <c r="BM438" s="216" t="s">
        <v>689</v>
      </c>
    </row>
    <row r="439" spans="2:47" s="58" customFormat="1" ht="12.75">
      <c r="B439" s="59"/>
      <c r="D439" s="218" t="s">
        <v>164</v>
      </c>
      <c r="F439" s="219" t="s">
        <v>688</v>
      </c>
      <c r="L439" s="59"/>
      <c r="M439" s="220"/>
      <c r="T439" s="103"/>
      <c r="AT439" s="39" t="s">
        <v>164</v>
      </c>
      <c r="AU439" s="39" t="s">
        <v>86</v>
      </c>
    </row>
    <row r="440" spans="2:51" s="221" customFormat="1" ht="11.25">
      <c r="B440" s="222"/>
      <c r="D440" s="218" t="s">
        <v>184</v>
      </c>
      <c r="E440" s="223" t="s">
        <v>1</v>
      </c>
      <c r="F440" s="224" t="s">
        <v>690</v>
      </c>
      <c r="H440" s="225">
        <v>0.023</v>
      </c>
      <c r="L440" s="222"/>
      <c r="M440" s="226"/>
      <c r="T440" s="227"/>
      <c r="AT440" s="223" t="s">
        <v>184</v>
      </c>
      <c r="AU440" s="223" t="s">
        <v>86</v>
      </c>
      <c r="AV440" s="221" t="s">
        <v>86</v>
      </c>
      <c r="AW440" s="221" t="s">
        <v>35</v>
      </c>
      <c r="AX440" s="221" t="s">
        <v>21</v>
      </c>
      <c r="AY440" s="223" t="s">
        <v>156</v>
      </c>
    </row>
    <row r="441" spans="2:65" s="58" customFormat="1" ht="21.75" customHeight="1">
      <c r="B441" s="59"/>
      <c r="C441" s="205" t="s">
        <v>691</v>
      </c>
      <c r="D441" s="205" t="s">
        <v>158</v>
      </c>
      <c r="E441" s="206" t="s">
        <v>692</v>
      </c>
      <c r="F441" s="207" t="s">
        <v>693</v>
      </c>
      <c r="G441" s="208" t="s">
        <v>161</v>
      </c>
      <c r="H441" s="209">
        <v>11</v>
      </c>
      <c r="I441" s="25"/>
      <c r="J441" s="210">
        <f>ROUND(I441*H441,2)</f>
        <v>0</v>
      </c>
      <c r="K441" s="211"/>
      <c r="L441" s="59"/>
      <c r="M441" s="212" t="s">
        <v>1</v>
      </c>
      <c r="N441" s="213" t="s">
        <v>43</v>
      </c>
      <c r="P441" s="214">
        <f>O441*H441</f>
        <v>0</v>
      </c>
      <c r="Q441" s="214">
        <v>0</v>
      </c>
      <c r="R441" s="214">
        <f>Q441*H441</f>
        <v>0</v>
      </c>
      <c r="S441" s="214">
        <v>0</v>
      </c>
      <c r="T441" s="215">
        <f>S441*H441</f>
        <v>0</v>
      </c>
      <c r="AR441" s="216" t="s">
        <v>240</v>
      </c>
      <c r="AT441" s="216" t="s">
        <v>158</v>
      </c>
      <c r="AU441" s="216" t="s">
        <v>86</v>
      </c>
      <c r="AY441" s="39" t="s">
        <v>156</v>
      </c>
      <c r="BE441" s="217">
        <f>IF(N441="základní",J441,0)</f>
        <v>0</v>
      </c>
      <c r="BF441" s="217">
        <f>IF(N441="snížená",J441,0)</f>
        <v>0</v>
      </c>
      <c r="BG441" s="217">
        <f>IF(N441="zákl. přenesená",J441,0)</f>
        <v>0</v>
      </c>
      <c r="BH441" s="217">
        <f>IF(N441="sníž. přenesená",J441,0)</f>
        <v>0</v>
      </c>
      <c r="BI441" s="217">
        <f>IF(N441="nulová",J441,0)</f>
        <v>0</v>
      </c>
      <c r="BJ441" s="39" t="s">
        <v>21</v>
      </c>
      <c r="BK441" s="217">
        <f>ROUND(I441*H441,2)</f>
        <v>0</v>
      </c>
      <c r="BL441" s="39" t="s">
        <v>240</v>
      </c>
      <c r="BM441" s="216" t="s">
        <v>694</v>
      </c>
    </row>
    <row r="442" spans="2:47" s="58" customFormat="1" ht="19.5">
      <c r="B442" s="59"/>
      <c r="D442" s="218" t="s">
        <v>164</v>
      </c>
      <c r="F442" s="219" t="s">
        <v>695</v>
      </c>
      <c r="L442" s="59"/>
      <c r="M442" s="220"/>
      <c r="T442" s="103"/>
      <c r="AT442" s="39" t="s">
        <v>164</v>
      </c>
      <c r="AU442" s="39" t="s">
        <v>86</v>
      </c>
    </row>
    <row r="443" spans="2:51" s="221" customFormat="1" ht="11.25">
      <c r="B443" s="222"/>
      <c r="D443" s="218" t="s">
        <v>184</v>
      </c>
      <c r="E443" s="223" t="s">
        <v>1</v>
      </c>
      <c r="F443" s="224" t="s">
        <v>696</v>
      </c>
      <c r="H443" s="225">
        <v>11</v>
      </c>
      <c r="L443" s="222"/>
      <c r="M443" s="226"/>
      <c r="T443" s="227"/>
      <c r="AT443" s="223" t="s">
        <v>184</v>
      </c>
      <c r="AU443" s="223" t="s">
        <v>86</v>
      </c>
      <c r="AV443" s="221" t="s">
        <v>86</v>
      </c>
      <c r="AW443" s="221" t="s">
        <v>35</v>
      </c>
      <c r="AX443" s="221" t="s">
        <v>21</v>
      </c>
      <c r="AY443" s="223" t="s">
        <v>156</v>
      </c>
    </row>
    <row r="444" spans="2:65" s="58" customFormat="1" ht="21.75" customHeight="1">
      <c r="B444" s="59"/>
      <c r="C444" s="236" t="s">
        <v>658</v>
      </c>
      <c r="D444" s="236" t="s">
        <v>246</v>
      </c>
      <c r="E444" s="237" t="s">
        <v>697</v>
      </c>
      <c r="F444" s="238" t="s">
        <v>698</v>
      </c>
      <c r="G444" s="239" t="s">
        <v>161</v>
      </c>
      <c r="H444" s="240">
        <v>13.2</v>
      </c>
      <c r="I444" s="25"/>
      <c r="J444" s="241">
        <f>ROUND(I444*H444,2)</f>
        <v>0</v>
      </c>
      <c r="K444" s="242"/>
      <c r="L444" s="243"/>
      <c r="M444" s="244" t="s">
        <v>1</v>
      </c>
      <c r="N444" s="245" t="s">
        <v>43</v>
      </c>
      <c r="P444" s="214">
        <f>O444*H444</f>
        <v>0</v>
      </c>
      <c r="Q444" s="214">
        <v>0.00112</v>
      </c>
      <c r="R444" s="214">
        <f>Q444*H444</f>
        <v>0.014783999999999999</v>
      </c>
      <c r="S444" s="214">
        <v>0</v>
      </c>
      <c r="T444" s="215">
        <f>S444*H444</f>
        <v>0</v>
      </c>
      <c r="AR444" s="216" t="s">
        <v>324</v>
      </c>
      <c r="AT444" s="216" t="s">
        <v>246</v>
      </c>
      <c r="AU444" s="216" t="s">
        <v>86</v>
      </c>
      <c r="AY444" s="39" t="s">
        <v>156</v>
      </c>
      <c r="BE444" s="217">
        <f>IF(N444="základní",J444,0)</f>
        <v>0</v>
      </c>
      <c r="BF444" s="217">
        <f>IF(N444="snížená",J444,0)</f>
        <v>0</v>
      </c>
      <c r="BG444" s="217">
        <f>IF(N444="zákl. přenesená",J444,0)</f>
        <v>0</v>
      </c>
      <c r="BH444" s="217">
        <f>IF(N444="sníž. přenesená",J444,0)</f>
        <v>0</v>
      </c>
      <c r="BI444" s="217">
        <f>IF(N444="nulová",J444,0)</f>
        <v>0</v>
      </c>
      <c r="BJ444" s="39" t="s">
        <v>21</v>
      </c>
      <c r="BK444" s="217">
        <f>ROUND(I444*H444,2)</f>
        <v>0</v>
      </c>
      <c r="BL444" s="39" t="s">
        <v>240</v>
      </c>
      <c r="BM444" s="216" t="s">
        <v>699</v>
      </c>
    </row>
    <row r="445" spans="2:47" s="58" customFormat="1" ht="19.5">
      <c r="B445" s="59"/>
      <c r="D445" s="218" t="s">
        <v>164</v>
      </c>
      <c r="F445" s="219" t="s">
        <v>698</v>
      </c>
      <c r="L445" s="59"/>
      <c r="M445" s="220"/>
      <c r="T445" s="103"/>
      <c r="AT445" s="39" t="s">
        <v>164</v>
      </c>
      <c r="AU445" s="39" t="s">
        <v>86</v>
      </c>
    </row>
    <row r="446" spans="2:51" s="221" customFormat="1" ht="11.25">
      <c r="B446" s="222"/>
      <c r="D446" s="218" t="s">
        <v>184</v>
      </c>
      <c r="E446" s="223" t="s">
        <v>1</v>
      </c>
      <c r="F446" s="224" t="s">
        <v>700</v>
      </c>
      <c r="H446" s="225">
        <v>13.2</v>
      </c>
      <c r="L446" s="222"/>
      <c r="M446" s="226"/>
      <c r="T446" s="227"/>
      <c r="AT446" s="223" t="s">
        <v>184</v>
      </c>
      <c r="AU446" s="223" t="s">
        <v>86</v>
      </c>
      <c r="AV446" s="221" t="s">
        <v>86</v>
      </c>
      <c r="AW446" s="221" t="s">
        <v>35</v>
      </c>
      <c r="AX446" s="221" t="s">
        <v>21</v>
      </c>
      <c r="AY446" s="223" t="s">
        <v>156</v>
      </c>
    </row>
    <row r="447" spans="2:65" s="58" customFormat="1" ht="16.5" customHeight="1">
      <c r="B447" s="59"/>
      <c r="C447" s="205" t="s">
        <v>26</v>
      </c>
      <c r="D447" s="205" t="s">
        <v>158</v>
      </c>
      <c r="E447" s="206" t="s">
        <v>701</v>
      </c>
      <c r="F447" s="207" t="s">
        <v>702</v>
      </c>
      <c r="G447" s="208" t="s">
        <v>161</v>
      </c>
      <c r="H447" s="209">
        <v>23.256</v>
      </c>
      <c r="I447" s="25"/>
      <c r="J447" s="210">
        <f>ROUND(I447*H447,2)</f>
        <v>0</v>
      </c>
      <c r="K447" s="211"/>
      <c r="L447" s="59"/>
      <c r="M447" s="212" t="s">
        <v>1</v>
      </c>
      <c r="N447" s="213" t="s">
        <v>43</v>
      </c>
      <c r="P447" s="214">
        <f>O447*H447</f>
        <v>0</v>
      </c>
      <c r="Q447" s="214">
        <v>0.00091</v>
      </c>
      <c r="R447" s="214">
        <f>Q447*H447</f>
        <v>0.02116296</v>
      </c>
      <c r="S447" s="214">
        <v>0</v>
      </c>
      <c r="T447" s="215">
        <f>S447*H447</f>
        <v>0</v>
      </c>
      <c r="AR447" s="216" t="s">
        <v>240</v>
      </c>
      <c r="AT447" s="216" t="s">
        <v>158</v>
      </c>
      <c r="AU447" s="216" t="s">
        <v>86</v>
      </c>
      <c r="AY447" s="39" t="s">
        <v>156</v>
      </c>
      <c r="BE447" s="217">
        <f>IF(N447="základní",J447,0)</f>
        <v>0</v>
      </c>
      <c r="BF447" s="217">
        <f>IF(N447="snížená",J447,0)</f>
        <v>0</v>
      </c>
      <c r="BG447" s="217">
        <f>IF(N447="zákl. přenesená",J447,0)</f>
        <v>0</v>
      </c>
      <c r="BH447" s="217">
        <f>IF(N447="sníž. přenesená",J447,0)</f>
        <v>0</v>
      </c>
      <c r="BI447" s="217">
        <f>IF(N447="nulová",J447,0)</f>
        <v>0</v>
      </c>
      <c r="BJ447" s="39" t="s">
        <v>21</v>
      </c>
      <c r="BK447" s="217">
        <f>ROUND(I447*H447,2)</f>
        <v>0</v>
      </c>
      <c r="BL447" s="39" t="s">
        <v>240</v>
      </c>
      <c r="BM447" s="216" t="s">
        <v>703</v>
      </c>
    </row>
    <row r="448" spans="2:47" s="58" customFormat="1" ht="12.75">
      <c r="B448" s="59"/>
      <c r="D448" s="218" t="s">
        <v>164</v>
      </c>
      <c r="F448" s="219" t="s">
        <v>702</v>
      </c>
      <c r="L448" s="59"/>
      <c r="M448" s="220"/>
      <c r="T448" s="103"/>
      <c r="AT448" s="39" t="s">
        <v>164</v>
      </c>
      <c r="AU448" s="39" t="s">
        <v>86</v>
      </c>
    </row>
    <row r="449" spans="2:47" s="58" customFormat="1" ht="19.5">
      <c r="B449" s="59"/>
      <c r="D449" s="218" t="s">
        <v>209</v>
      </c>
      <c r="F449" s="235" t="s">
        <v>704</v>
      </c>
      <c r="L449" s="59"/>
      <c r="M449" s="220"/>
      <c r="T449" s="103"/>
      <c r="AT449" s="39" t="s">
        <v>209</v>
      </c>
      <c r="AU449" s="39" t="s">
        <v>86</v>
      </c>
    </row>
    <row r="450" spans="2:51" s="221" customFormat="1" ht="11.25">
      <c r="B450" s="222"/>
      <c r="D450" s="218" t="s">
        <v>184</v>
      </c>
      <c r="E450" s="223" t="s">
        <v>1</v>
      </c>
      <c r="F450" s="224" t="s">
        <v>705</v>
      </c>
      <c r="H450" s="225">
        <v>23.256</v>
      </c>
      <c r="L450" s="222"/>
      <c r="M450" s="226"/>
      <c r="T450" s="227"/>
      <c r="AT450" s="223" t="s">
        <v>184</v>
      </c>
      <c r="AU450" s="223" t="s">
        <v>86</v>
      </c>
      <c r="AV450" s="221" t="s">
        <v>86</v>
      </c>
      <c r="AW450" s="221" t="s">
        <v>35</v>
      </c>
      <c r="AX450" s="221" t="s">
        <v>21</v>
      </c>
      <c r="AY450" s="223" t="s">
        <v>156</v>
      </c>
    </row>
    <row r="451" spans="2:65" s="58" customFormat="1" ht="16.5" customHeight="1">
      <c r="B451" s="59"/>
      <c r="C451" s="205" t="s">
        <v>706</v>
      </c>
      <c r="D451" s="205" t="s">
        <v>158</v>
      </c>
      <c r="E451" s="206" t="s">
        <v>707</v>
      </c>
      <c r="F451" s="207" t="s">
        <v>708</v>
      </c>
      <c r="G451" s="208" t="s">
        <v>161</v>
      </c>
      <c r="H451" s="209">
        <v>23.256</v>
      </c>
      <c r="I451" s="25"/>
      <c r="J451" s="210">
        <f>ROUND(I451*H451,2)</f>
        <v>0</v>
      </c>
      <c r="K451" s="211"/>
      <c r="L451" s="59"/>
      <c r="M451" s="212" t="s">
        <v>1</v>
      </c>
      <c r="N451" s="213" t="s">
        <v>43</v>
      </c>
      <c r="P451" s="214">
        <f>O451*H451</f>
        <v>0</v>
      </c>
      <c r="Q451" s="214">
        <v>0</v>
      </c>
      <c r="R451" s="214">
        <f>Q451*H451</f>
        <v>0</v>
      </c>
      <c r="S451" s="214">
        <v>0</v>
      </c>
      <c r="T451" s="215">
        <f>S451*H451</f>
        <v>0</v>
      </c>
      <c r="AR451" s="216" t="s">
        <v>240</v>
      </c>
      <c r="AT451" s="216" t="s">
        <v>158</v>
      </c>
      <c r="AU451" s="216" t="s">
        <v>86</v>
      </c>
      <c r="AY451" s="39" t="s">
        <v>156</v>
      </c>
      <c r="BE451" s="217">
        <f>IF(N451="základní",J451,0)</f>
        <v>0</v>
      </c>
      <c r="BF451" s="217">
        <f>IF(N451="snížená",J451,0)</f>
        <v>0</v>
      </c>
      <c r="BG451" s="217">
        <f>IF(N451="zákl. přenesená",J451,0)</f>
        <v>0</v>
      </c>
      <c r="BH451" s="217">
        <f>IF(N451="sníž. přenesená",J451,0)</f>
        <v>0</v>
      </c>
      <c r="BI451" s="217">
        <f>IF(N451="nulová",J451,0)</f>
        <v>0</v>
      </c>
      <c r="BJ451" s="39" t="s">
        <v>21</v>
      </c>
      <c r="BK451" s="217">
        <f>ROUND(I451*H451,2)</f>
        <v>0</v>
      </c>
      <c r="BL451" s="39" t="s">
        <v>240</v>
      </c>
      <c r="BM451" s="216" t="s">
        <v>709</v>
      </c>
    </row>
    <row r="452" spans="2:47" s="58" customFormat="1" ht="12.75">
      <c r="B452" s="59"/>
      <c r="D452" s="218" t="s">
        <v>164</v>
      </c>
      <c r="F452" s="219" t="s">
        <v>708</v>
      </c>
      <c r="L452" s="59"/>
      <c r="M452" s="220"/>
      <c r="T452" s="103"/>
      <c r="AT452" s="39" t="s">
        <v>164</v>
      </c>
      <c r="AU452" s="39" t="s">
        <v>86</v>
      </c>
    </row>
    <row r="453" spans="2:47" s="58" customFormat="1" ht="29.25">
      <c r="B453" s="59"/>
      <c r="D453" s="218" t="s">
        <v>209</v>
      </c>
      <c r="F453" s="235" t="s">
        <v>710</v>
      </c>
      <c r="L453" s="59"/>
      <c r="M453" s="220"/>
      <c r="T453" s="103"/>
      <c r="AT453" s="39" t="s">
        <v>209</v>
      </c>
      <c r="AU453" s="39" t="s">
        <v>86</v>
      </c>
    </row>
    <row r="454" spans="2:65" s="58" customFormat="1" ht="21.75" customHeight="1">
      <c r="B454" s="59"/>
      <c r="C454" s="205" t="s">
        <v>711</v>
      </c>
      <c r="D454" s="205" t="s">
        <v>158</v>
      </c>
      <c r="E454" s="206" t="s">
        <v>712</v>
      </c>
      <c r="F454" s="207" t="s">
        <v>713</v>
      </c>
      <c r="G454" s="208" t="s">
        <v>109</v>
      </c>
      <c r="H454" s="209">
        <v>0.061</v>
      </c>
      <c r="I454" s="25"/>
      <c r="J454" s="210">
        <f>ROUND(I454*H454,2)</f>
        <v>0</v>
      </c>
      <c r="K454" s="211"/>
      <c r="L454" s="59"/>
      <c r="M454" s="212" t="s">
        <v>1</v>
      </c>
      <c r="N454" s="213" t="s">
        <v>43</v>
      </c>
      <c r="P454" s="214">
        <f>O454*H454</f>
        <v>0</v>
      </c>
      <c r="Q454" s="214">
        <v>0</v>
      </c>
      <c r="R454" s="214">
        <f>Q454*H454</f>
        <v>0</v>
      </c>
      <c r="S454" s="214">
        <v>0</v>
      </c>
      <c r="T454" s="215">
        <f>S454*H454</f>
        <v>0</v>
      </c>
      <c r="AR454" s="216" t="s">
        <v>240</v>
      </c>
      <c r="AT454" s="216" t="s">
        <v>158</v>
      </c>
      <c r="AU454" s="216" t="s">
        <v>86</v>
      </c>
      <c r="AY454" s="39" t="s">
        <v>156</v>
      </c>
      <c r="BE454" s="217">
        <f>IF(N454="základní",J454,0)</f>
        <v>0</v>
      </c>
      <c r="BF454" s="217">
        <f>IF(N454="snížená",J454,0)</f>
        <v>0</v>
      </c>
      <c r="BG454" s="217">
        <f>IF(N454="zákl. přenesená",J454,0)</f>
        <v>0</v>
      </c>
      <c r="BH454" s="217">
        <f>IF(N454="sníž. přenesená",J454,0)</f>
        <v>0</v>
      </c>
      <c r="BI454" s="217">
        <f>IF(N454="nulová",J454,0)</f>
        <v>0</v>
      </c>
      <c r="BJ454" s="39" t="s">
        <v>21</v>
      </c>
      <c r="BK454" s="217">
        <f>ROUND(I454*H454,2)</f>
        <v>0</v>
      </c>
      <c r="BL454" s="39" t="s">
        <v>240</v>
      </c>
      <c r="BM454" s="216" t="s">
        <v>714</v>
      </c>
    </row>
    <row r="455" spans="2:47" s="58" customFormat="1" ht="29.25">
      <c r="B455" s="59"/>
      <c r="D455" s="218" t="s">
        <v>164</v>
      </c>
      <c r="F455" s="219" t="s">
        <v>715</v>
      </c>
      <c r="L455" s="59"/>
      <c r="M455" s="220"/>
      <c r="T455" s="103"/>
      <c r="AT455" s="39" t="s">
        <v>164</v>
      </c>
      <c r="AU455" s="39" t="s">
        <v>86</v>
      </c>
    </row>
    <row r="456" spans="2:63" s="193" customFormat="1" ht="25.9" customHeight="1">
      <c r="B456" s="194"/>
      <c r="D456" s="195" t="s">
        <v>77</v>
      </c>
      <c r="E456" s="196" t="s">
        <v>716</v>
      </c>
      <c r="F456" s="196" t="s">
        <v>717</v>
      </c>
      <c r="J456" s="197">
        <f>BK456</f>
        <v>0</v>
      </c>
      <c r="L456" s="194"/>
      <c r="M456" s="198"/>
      <c r="P456" s="199">
        <f>P457</f>
        <v>0</v>
      </c>
      <c r="R456" s="199">
        <f>R457</f>
        <v>0.0099</v>
      </c>
      <c r="T456" s="200">
        <f>T457</f>
        <v>0</v>
      </c>
      <c r="AR456" s="195" t="s">
        <v>21</v>
      </c>
      <c r="AT456" s="201" t="s">
        <v>77</v>
      </c>
      <c r="AU456" s="201" t="s">
        <v>78</v>
      </c>
      <c r="AY456" s="195" t="s">
        <v>156</v>
      </c>
      <c r="BK456" s="202">
        <f>BK457</f>
        <v>0</v>
      </c>
    </row>
    <row r="457" spans="2:63" s="193" customFormat="1" ht="22.9" customHeight="1">
      <c r="B457" s="194"/>
      <c r="D457" s="195" t="s">
        <v>77</v>
      </c>
      <c r="E457" s="203" t="s">
        <v>78</v>
      </c>
      <c r="F457" s="203" t="s">
        <v>718</v>
      </c>
      <c r="J457" s="204">
        <f>BK457</f>
        <v>0</v>
      </c>
      <c r="L457" s="194"/>
      <c r="M457" s="198"/>
      <c r="P457" s="199">
        <f>SUM(P458:P491)</f>
        <v>0</v>
      </c>
      <c r="R457" s="199">
        <f>SUM(R458:R491)</f>
        <v>0.0099</v>
      </c>
      <c r="T457" s="200">
        <f>SUM(T458:T491)</f>
        <v>0</v>
      </c>
      <c r="AR457" s="195" t="s">
        <v>21</v>
      </c>
      <c r="AT457" s="201" t="s">
        <v>77</v>
      </c>
      <c r="AU457" s="201" t="s">
        <v>21</v>
      </c>
      <c r="AY457" s="195" t="s">
        <v>156</v>
      </c>
      <c r="BK457" s="202">
        <f>SUM(BK458:BK491)</f>
        <v>0</v>
      </c>
    </row>
    <row r="458" spans="2:65" s="58" customFormat="1" ht="16.5" customHeight="1">
      <c r="B458" s="59"/>
      <c r="C458" s="205" t="s">
        <v>719</v>
      </c>
      <c r="D458" s="205" t="s">
        <v>158</v>
      </c>
      <c r="E458" s="206" t="s">
        <v>720</v>
      </c>
      <c r="F458" s="207" t="s">
        <v>721</v>
      </c>
      <c r="G458" s="208" t="s">
        <v>722</v>
      </c>
      <c r="H458" s="209">
        <v>1</v>
      </c>
      <c r="I458" s="25"/>
      <c r="J458" s="210">
        <f>ROUND(I458*H458,2)</f>
        <v>0</v>
      </c>
      <c r="K458" s="211"/>
      <c r="L458" s="59"/>
      <c r="M458" s="212" t="s">
        <v>1</v>
      </c>
      <c r="N458" s="213" t="s">
        <v>43</v>
      </c>
      <c r="P458" s="214">
        <f>O458*H458</f>
        <v>0</v>
      </c>
      <c r="Q458" s="214">
        <v>0</v>
      </c>
      <c r="R458" s="214">
        <f>Q458*H458</f>
        <v>0</v>
      </c>
      <c r="S458" s="214">
        <v>0</v>
      </c>
      <c r="T458" s="215">
        <f>S458*H458</f>
        <v>0</v>
      </c>
      <c r="AR458" s="216" t="s">
        <v>723</v>
      </c>
      <c r="AT458" s="216" t="s">
        <v>158</v>
      </c>
      <c r="AU458" s="216" t="s">
        <v>86</v>
      </c>
      <c r="AY458" s="39" t="s">
        <v>156</v>
      </c>
      <c r="BE458" s="217">
        <f>IF(N458="základní",J458,0)</f>
        <v>0</v>
      </c>
      <c r="BF458" s="217">
        <f>IF(N458="snížená",J458,0)</f>
        <v>0</v>
      </c>
      <c r="BG458" s="217">
        <f>IF(N458="zákl. přenesená",J458,0)</f>
        <v>0</v>
      </c>
      <c r="BH458" s="217">
        <f>IF(N458="sníž. přenesená",J458,0)</f>
        <v>0</v>
      </c>
      <c r="BI458" s="217">
        <f>IF(N458="nulová",J458,0)</f>
        <v>0</v>
      </c>
      <c r="BJ458" s="39" t="s">
        <v>21</v>
      </c>
      <c r="BK458" s="217">
        <f>ROUND(I458*H458,2)</f>
        <v>0</v>
      </c>
      <c r="BL458" s="39" t="s">
        <v>723</v>
      </c>
      <c r="BM458" s="216" t="s">
        <v>724</v>
      </c>
    </row>
    <row r="459" spans="2:47" s="58" customFormat="1" ht="12.75">
      <c r="B459" s="59"/>
      <c r="D459" s="218" t="s">
        <v>164</v>
      </c>
      <c r="F459" s="219" t="s">
        <v>725</v>
      </c>
      <c r="L459" s="59"/>
      <c r="M459" s="220"/>
      <c r="T459" s="103"/>
      <c r="AT459" s="39" t="s">
        <v>164</v>
      </c>
      <c r="AU459" s="39" t="s">
        <v>86</v>
      </c>
    </row>
    <row r="460" spans="2:65" s="58" customFormat="1" ht="16.5" customHeight="1">
      <c r="B460" s="59"/>
      <c r="C460" s="205" t="s">
        <v>726</v>
      </c>
      <c r="D460" s="205" t="s">
        <v>158</v>
      </c>
      <c r="E460" s="206" t="s">
        <v>727</v>
      </c>
      <c r="F460" s="207" t="s">
        <v>728</v>
      </c>
      <c r="G460" s="208" t="s">
        <v>722</v>
      </c>
      <c r="H460" s="209">
        <v>1</v>
      </c>
      <c r="I460" s="25"/>
      <c r="J460" s="210">
        <f>ROUND(I460*H460,2)</f>
        <v>0</v>
      </c>
      <c r="K460" s="211"/>
      <c r="L460" s="59"/>
      <c r="M460" s="212" t="s">
        <v>1</v>
      </c>
      <c r="N460" s="213" t="s">
        <v>43</v>
      </c>
      <c r="P460" s="214">
        <f>O460*H460</f>
        <v>0</v>
      </c>
      <c r="Q460" s="214">
        <v>0</v>
      </c>
      <c r="R460" s="214">
        <f>Q460*H460</f>
        <v>0</v>
      </c>
      <c r="S460" s="214">
        <v>0</v>
      </c>
      <c r="T460" s="215">
        <f>S460*H460</f>
        <v>0</v>
      </c>
      <c r="AR460" s="216" t="s">
        <v>162</v>
      </c>
      <c r="AT460" s="216" t="s">
        <v>158</v>
      </c>
      <c r="AU460" s="216" t="s">
        <v>86</v>
      </c>
      <c r="AY460" s="39" t="s">
        <v>156</v>
      </c>
      <c r="BE460" s="217">
        <f>IF(N460="základní",J460,0)</f>
        <v>0</v>
      </c>
      <c r="BF460" s="217">
        <f>IF(N460="snížená",J460,0)</f>
        <v>0</v>
      </c>
      <c r="BG460" s="217">
        <f>IF(N460="zákl. přenesená",J460,0)</f>
        <v>0</v>
      </c>
      <c r="BH460" s="217">
        <f>IF(N460="sníž. přenesená",J460,0)</f>
        <v>0</v>
      </c>
      <c r="BI460" s="217">
        <f>IF(N460="nulová",J460,0)</f>
        <v>0</v>
      </c>
      <c r="BJ460" s="39" t="s">
        <v>21</v>
      </c>
      <c r="BK460" s="217">
        <f>ROUND(I460*H460,2)</f>
        <v>0</v>
      </c>
      <c r="BL460" s="39" t="s">
        <v>162</v>
      </c>
      <c r="BM460" s="216" t="s">
        <v>729</v>
      </c>
    </row>
    <row r="461" spans="2:47" s="58" customFormat="1" ht="12.75">
      <c r="B461" s="59"/>
      <c r="D461" s="218" t="s">
        <v>164</v>
      </c>
      <c r="F461" s="219" t="s">
        <v>728</v>
      </c>
      <c r="L461" s="59"/>
      <c r="M461" s="220"/>
      <c r="T461" s="103"/>
      <c r="AT461" s="39" t="s">
        <v>164</v>
      </c>
      <c r="AU461" s="39" t="s">
        <v>86</v>
      </c>
    </row>
    <row r="462" spans="2:65" s="58" customFormat="1" ht="16.5" customHeight="1">
      <c r="B462" s="59"/>
      <c r="C462" s="205" t="s">
        <v>730</v>
      </c>
      <c r="D462" s="205" t="s">
        <v>158</v>
      </c>
      <c r="E462" s="206" t="s">
        <v>731</v>
      </c>
      <c r="F462" s="207" t="s">
        <v>732</v>
      </c>
      <c r="G462" s="208" t="s">
        <v>722</v>
      </c>
      <c r="H462" s="209">
        <v>1</v>
      </c>
      <c r="I462" s="25"/>
      <c r="J462" s="210">
        <f>ROUND(I462*H462,2)</f>
        <v>0</v>
      </c>
      <c r="K462" s="211"/>
      <c r="L462" s="59"/>
      <c r="M462" s="212" t="s">
        <v>1</v>
      </c>
      <c r="N462" s="213" t="s">
        <v>43</v>
      </c>
      <c r="P462" s="214">
        <f>O462*H462</f>
        <v>0</v>
      </c>
      <c r="Q462" s="214">
        <v>0</v>
      </c>
      <c r="R462" s="214">
        <f>Q462*H462</f>
        <v>0</v>
      </c>
      <c r="S462" s="214">
        <v>0</v>
      </c>
      <c r="T462" s="215">
        <f>S462*H462</f>
        <v>0</v>
      </c>
      <c r="AR462" s="216" t="s">
        <v>723</v>
      </c>
      <c r="AT462" s="216" t="s">
        <v>158</v>
      </c>
      <c r="AU462" s="216" t="s">
        <v>86</v>
      </c>
      <c r="AY462" s="39" t="s">
        <v>156</v>
      </c>
      <c r="BE462" s="217">
        <f>IF(N462="základní",J462,0)</f>
        <v>0</v>
      </c>
      <c r="BF462" s="217">
        <f>IF(N462="snížená",J462,0)</f>
        <v>0</v>
      </c>
      <c r="BG462" s="217">
        <f>IF(N462="zákl. přenesená",J462,0)</f>
        <v>0</v>
      </c>
      <c r="BH462" s="217">
        <f>IF(N462="sníž. přenesená",J462,0)</f>
        <v>0</v>
      </c>
      <c r="BI462" s="217">
        <f>IF(N462="nulová",J462,0)</f>
        <v>0</v>
      </c>
      <c r="BJ462" s="39" t="s">
        <v>21</v>
      </c>
      <c r="BK462" s="217">
        <f>ROUND(I462*H462,2)</f>
        <v>0</v>
      </c>
      <c r="BL462" s="39" t="s">
        <v>723</v>
      </c>
      <c r="BM462" s="216" t="s">
        <v>733</v>
      </c>
    </row>
    <row r="463" spans="2:47" s="58" customFormat="1" ht="12.75">
      <c r="B463" s="59"/>
      <c r="D463" s="218" t="s">
        <v>164</v>
      </c>
      <c r="F463" s="219" t="s">
        <v>732</v>
      </c>
      <c r="L463" s="59"/>
      <c r="M463" s="220"/>
      <c r="T463" s="103"/>
      <c r="AT463" s="39" t="s">
        <v>164</v>
      </c>
      <c r="AU463" s="39" t="s">
        <v>86</v>
      </c>
    </row>
    <row r="464" spans="2:65" s="58" customFormat="1" ht="16.5" customHeight="1">
      <c r="B464" s="59"/>
      <c r="C464" s="205" t="s">
        <v>734</v>
      </c>
      <c r="D464" s="205" t="s">
        <v>158</v>
      </c>
      <c r="E464" s="206" t="s">
        <v>735</v>
      </c>
      <c r="F464" s="207" t="s">
        <v>736</v>
      </c>
      <c r="G464" s="208" t="s">
        <v>722</v>
      </c>
      <c r="H464" s="209">
        <v>1</v>
      </c>
      <c r="I464" s="25"/>
      <c r="J464" s="210">
        <f>ROUND(I464*H464,2)</f>
        <v>0</v>
      </c>
      <c r="K464" s="211"/>
      <c r="L464" s="59"/>
      <c r="M464" s="212" t="s">
        <v>1</v>
      </c>
      <c r="N464" s="213" t="s">
        <v>43</v>
      </c>
      <c r="P464" s="214">
        <f>O464*H464</f>
        <v>0</v>
      </c>
      <c r="Q464" s="214">
        <v>0</v>
      </c>
      <c r="R464" s="214">
        <f>Q464*H464</f>
        <v>0</v>
      </c>
      <c r="S464" s="214">
        <v>0</v>
      </c>
      <c r="T464" s="215">
        <f>S464*H464</f>
        <v>0</v>
      </c>
      <c r="AR464" s="216" t="s">
        <v>162</v>
      </c>
      <c r="AT464" s="216" t="s">
        <v>158</v>
      </c>
      <c r="AU464" s="216" t="s">
        <v>86</v>
      </c>
      <c r="AY464" s="39" t="s">
        <v>156</v>
      </c>
      <c r="BE464" s="217">
        <f>IF(N464="základní",J464,0)</f>
        <v>0</v>
      </c>
      <c r="BF464" s="217">
        <f>IF(N464="snížená",J464,0)</f>
        <v>0</v>
      </c>
      <c r="BG464" s="217">
        <f>IF(N464="zákl. přenesená",J464,0)</f>
        <v>0</v>
      </c>
      <c r="BH464" s="217">
        <f>IF(N464="sníž. přenesená",J464,0)</f>
        <v>0</v>
      </c>
      <c r="BI464" s="217">
        <f>IF(N464="nulová",J464,0)</f>
        <v>0</v>
      </c>
      <c r="BJ464" s="39" t="s">
        <v>21</v>
      </c>
      <c r="BK464" s="217">
        <f>ROUND(I464*H464,2)</f>
        <v>0</v>
      </c>
      <c r="BL464" s="39" t="s">
        <v>162</v>
      </c>
      <c r="BM464" s="216" t="s">
        <v>737</v>
      </c>
    </row>
    <row r="465" spans="2:47" s="58" customFormat="1" ht="12.75">
      <c r="B465" s="59"/>
      <c r="D465" s="218" t="s">
        <v>164</v>
      </c>
      <c r="F465" s="219" t="s">
        <v>736</v>
      </c>
      <c r="L465" s="59"/>
      <c r="M465" s="220"/>
      <c r="T465" s="103"/>
      <c r="AT465" s="39" t="s">
        <v>164</v>
      </c>
      <c r="AU465" s="39" t="s">
        <v>86</v>
      </c>
    </row>
    <row r="466" spans="2:65" s="58" customFormat="1" ht="16.5" customHeight="1">
      <c r="B466" s="59"/>
      <c r="C466" s="205" t="s">
        <v>738</v>
      </c>
      <c r="D466" s="205" t="s">
        <v>158</v>
      </c>
      <c r="E466" s="206" t="s">
        <v>739</v>
      </c>
      <c r="F466" s="207" t="s">
        <v>740</v>
      </c>
      <c r="G466" s="208" t="s">
        <v>722</v>
      </c>
      <c r="H466" s="209">
        <v>1</v>
      </c>
      <c r="I466" s="25"/>
      <c r="J466" s="210">
        <f>ROUND(I466*H466,2)</f>
        <v>0</v>
      </c>
      <c r="K466" s="211"/>
      <c r="L466" s="59"/>
      <c r="M466" s="212" t="s">
        <v>1</v>
      </c>
      <c r="N466" s="213" t="s">
        <v>43</v>
      </c>
      <c r="P466" s="214">
        <f>O466*H466</f>
        <v>0</v>
      </c>
      <c r="Q466" s="214">
        <v>0</v>
      </c>
      <c r="R466" s="214">
        <f>Q466*H466</f>
        <v>0</v>
      </c>
      <c r="S466" s="214">
        <v>0</v>
      </c>
      <c r="T466" s="215">
        <f>S466*H466</f>
        <v>0</v>
      </c>
      <c r="AR466" s="216" t="s">
        <v>723</v>
      </c>
      <c r="AT466" s="216" t="s">
        <v>158</v>
      </c>
      <c r="AU466" s="216" t="s">
        <v>86</v>
      </c>
      <c r="AY466" s="39" t="s">
        <v>156</v>
      </c>
      <c r="BE466" s="217">
        <f>IF(N466="základní",J466,0)</f>
        <v>0</v>
      </c>
      <c r="BF466" s="217">
        <f>IF(N466="snížená",J466,0)</f>
        <v>0</v>
      </c>
      <c r="BG466" s="217">
        <f>IF(N466="zákl. přenesená",J466,0)</f>
        <v>0</v>
      </c>
      <c r="BH466" s="217">
        <f>IF(N466="sníž. přenesená",J466,0)</f>
        <v>0</v>
      </c>
      <c r="BI466" s="217">
        <f>IF(N466="nulová",J466,0)</f>
        <v>0</v>
      </c>
      <c r="BJ466" s="39" t="s">
        <v>21</v>
      </c>
      <c r="BK466" s="217">
        <f>ROUND(I466*H466,2)</f>
        <v>0</v>
      </c>
      <c r="BL466" s="39" t="s">
        <v>723</v>
      </c>
      <c r="BM466" s="216" t="s">
        <v>741</v>
      </c>
    </row>
    <row r="467" spans="2:47" s="58" customFormat="1" ht="12.75">
      <c r="B467" s="59"/>
      <c r="D467" s="218" t="s">
        <v>164</v>
      </c>
      <c r="F467" s="219" t="s">
        <v>742</v>
      </c>
      <c r="L467" s="59"/>
      <c r="M467" s="220"/>
      <c r="T467" s="103"/>
      <c r="AT467" s="39" t="s">
        <v>164</v>
      </c>
      <c r="AU467" s="39" t="s">
        <v>86</v>
      </c>
    </row>
    <row r="468" spans="2:65" s="58" customFormat="1" ht="16.5" customHeight="1">
      <c r="B468" s="59"/>
      <c r="C468" s="205" t="s">
        <v>743</v>
      </c>
      <c r="D468" s="205" t="s">
        <v>158</v>
      </c>
      <c r="E468" s="206" t="s">
        <v>744</v>
      </c>
      <c r="F468" s="207" t="s">
        <v>745</v>
      </c>
      <c r="G468" s="208" t="s">
        <v>722</v>
      </c>
      <c r="H468" s="209">
        <v>1</v>
      </c>
      <c r="I468" s="25"/>
      <c r="J468" s="210">
        <f>ROUND(I468*H468,2)</f>
        <v>0</v>
      </c>
      <c r="K468" s="211"/>
      <c r="L468" s="59"/>
      <c r="M468" s="212" t="s">
        <v>1</v>
      </c>
      <c r="N468" s="213" t="s">
        <v>43</v>
      </c>
      <c r="P468" s="214">
        <f>O468*H468</f>
        <v>0</v>
      </c>
      <c r="Q468" s="214">
        <v>0</v>
      </c>
      <c r="R468" s="214">
        <f>Q468*H468</f>
        <v>0</v>
      </c>
      <c r="S468" s="214">
        <v>0</v>
      </c>
      <c r="T468" s="215">
        <f>S468*H468</f>
        <v>0</v>
      </c>
      <c r="AR468" s="216" t="s">
        <v>162</v>
      </c>
      <c r="AT468" s="216" t="s">
        <v>158</v>
      </c>
      <c r="AU468" s="216" t="s">
        <v>86</v>
      </c>
      <c r="AY468" s="39" t="s">
        <v>156</v>
      </c>
      <c r="BE468" s="217">
        <f>IF(N468="základní",J468,0)</f>
        <v>0</v>
      </c>
      <c r="BF468" s="217">
        <f>IF(N468="snížená",J468,0)</f>
        <v>0</v>
      </c>
      <c r="BG468" s="217">
        <f>IF(N468="zákl. přenesená",J468,0)</f>
        <v>0</v>
      </c>
      <c r="BH468" s="217">
        <f>IF(N468="sníž. přenesená",J468,0)</f>
        <v>0</v>
      </c>
      <c r="BI468" s="217">
        <f>IF(N468="nulová",J468,0)</f>
        <v>0</v>
      </c>
      <c r="BJ468" s="39" t="s">
        <v>21</v>
      </c>
      <c r="BK468" s="217">
        <f>ROUND(I468*H468,2)</f>
        <v>0</v>
      </c>
      <c r="BL468" s="39" t="s">
        <v>162</v>
      </c>
      <c r="BM468" s="216" t="s">
        <v>746</v>
      </c>
    </row>
    <row r="469" spans="2:47" s="58" customFormat="1" ht="12.75">
      <c r="B469" s="59"/>
      <c r="D469" s="218" t="s">
        <v>164</v>
      </c>
      <c r="F469" s="219" t="s">
        <v>745</v>
      </c>
      <c r="L469" s="59"/>
      <c r="M469" s="220"/>
      <c r="T469" s="103"/>
      <c r="AT469" s="39" t="s">
        <v>164</v>
      </c>
      <c r="AU469" s="39" t="s">
        <v>86</v>
      </c>
    </row>
    <row r="470" spans="2:65" s="58" customFormat="1" ht="16.5" customHeight="1">
      <c r="B470" s="59"/>
      <c r="C470" s="205">
        <v>109</v>
      </c>
      <c r="D470" s="205" t="s">
        <v>158</v>
      </c>
      <c r="E470" s="206" t="s">
        <v>747</v>
      </c>
      <c r="F470" s="207" t="s">
        <v>748</v>
      </c>
      <c r="G470" s="208" t="s">
        <v>722</v>
      </c>
      <c r="H470" s="209">
        <v>1</v>
      </c>
      <c r="I470" s="25"/>
      <c r="J470" s="210">
        <f>ROUND(I470*H470,2)</f>
        <v>0</v>
      </c>
      <c r="K470" s="211"/>
      <c r="L470" s="59"/>
      <c r="M470" s="212" t="s">
        <v>1</v>
      </c>
      <c r="N470" s="213" t="s">
        <v>43</v>
      </c>
      <c r="P470" s="214">
        <f>O470*H470</f>
        <v>0</v>
      </c>
      <c r="Q470" s="214">
        <v>0</v>
      </c>
      <c r="R470" s="214">
        <f>Q470*H470</f>
        <v>0</v>
      </c>
      <c r="S470" s="214">
        <v>0</v>
      </c>
      <c r="T470" s="215">
        <f>S470*H470</f>
        <v>0</v>
      </c>
      <c r="AR470" s="216" t="s">
        <v>162</v>
      </c>
      <c r="AT470" s="216" t="s">
        <v>158</v>
      </c>
      <c r="AU470" s="216" t="s">
        <v>86</v>
      </c>
      <c r="AY470" s="39" t="s">
        <v>156</v>
      </c>
      <c r="BE470" s="217">
        <f>IF(N470="základní",J470,0)</f>
        <v>0</v>
      </c>
      <c r="BF470" s="217">
        <f>IF(N470="snížená",J470,0)</f>
        <v>0</v>
      </c>
      <c r="BG470" s="217">
        <f>IF(N470="zákl. přenesená",J470,0)</f>
        <v>0</v>
      </c>
      <c r="BH470" s="217">
        <f>IF(N470="sníž. přenesená",J470,0)</f>
        <v>0</v>
      </c>
      <c r="BI470" s="217">
        <f>IF(N470="nulová",J470,0)</f>
        <v>0</v>
      </c>
      <c r="BJ470" s="39" t="s">
        <v>21</v>
      </c>
      <c r="BK470" s="217">
        <f>ROUND(I470*H470,2)</f>
        <v>0</v>
      </c>
      <c r="BL470" s="39" t="s">
        <v>162</v>
      </c>
      <c r="BM470" s="216" t="s">
        <v>749</v>
      </c>
    </row>
    <row r="471" spans="2:47" s="58" customFormat="1" ht="12.75">
      <c r="B471" s="59"/>
      <c r="D471" s="218" t="s">
        <v>164</v>
      </c>
      <c r="F471" s="219" t="s">
        <v>748</v>
      </c>
      <c r="L471" s="59"/>
      <c r="M471" s="220"/>
      <c r="T471" s="103"/>
      <c r="AT471" s="39" t="s">
        <v>164</v>
      </c>
      <c r="AU471" s="39" t="s">
        <v>86</v>
      </c>
    </row>
    <row r="472" spans="2:65" s="58" customFormat="1" ht="16.5" customHeight="1">
      <c r="B472" s="59"/>
      <c r="C472" s="205">
        <v>110</v>
      </c>
      <c r="D472" s="205" t="s">
        <v>158</v>
      </c>
      <c r="E472" s="206" t="s">
        <v>750</v>
      </c>
      <c r="F472" s="207" t="s">
        <v>751</v>
      </c>
      <c r="G472" s="208" t="s">
        <v>722</v>
      </c>
      <c r="H472" s="209">
        <v>1</v>
      </c>
      <c r="I472" s="25"/>
      <c r="J472" s="210">
        <f>ROUND(I472*H472,2)</f>
        <v>0</v>
      </c>
      <c r="K472" s="211"/>
      <c r="L472" s="59"/>
      <c r="M472" s="212" t="s">
        <v>1</v>
      </c>
      <c r="N472" s="213" t="s">
        <v>43</v>
      </c>
      <c r="P472" s="214">
        <f>O472*H472</f>
        <v>0</v>
      </c>
      <c r="Q472" s="214">
        <v>0</v>
      </c>
      <c r="R472" s="214">
        <f>Q472*H472</f>
        <v>0</v>
      </c>
      <c r="S472" s="214">
        <v>0</v>
      </c>
      <c r="T472" s="215">
        <f>S472*H472</f>
        <v>0</v>
      </c>
      <c r="AR472" s="216" t="s">
        <v>162</v>
      </c>
      <c r="AT472" s="216" t="s">
        <v>158</v>
      </c>
      <c r="AU472" s="216" t="s">
        <v>86</v>
      </c>
      <c r="AY472" s="39" t="s">
        <v>156</v>
      </c>
      <c r="BE472" s="217">
        <f>IF(N472="základní",J472,0)</f>
        <v>0</v>
      </c>
      <c r="BF472" s="217">
        <f>IF(N472="snížená",J472,0)</f>
        <v>0</v>
      </c>
      <c r="BG472" s="217">
        <f>IF(N472="zákl. přenesená",J472,0)</f>
        <v>0</v>
      </c>
      <c r="BH472" s="217">
        <f>IF(N472="sníž. přenesená",J472,0)</f>
        <v>0</v>
      </c>
      <c r="BI472" s="217">
        <f>IF(N472="nulová",J472,0)</f>
        <v>0</v>
      </c>
      <c r="BJ472" s="39" t="s">
        <v>21</v>
      </c>
      <c r="BK472" s="217">
        <f>ROUND(I472*H472,2)</f>
        <v>0</v>
      </c>
      <c r="BL472" s="39" t="s">
        <v>162</v>
      </c>
      <c r="BM472" s="216" t="s">
        <v>752</v>
      </c>
    </row>
    <row r="473" spans="2:47" s="58" customFormat="1" ht="12.75">
      <c r="B473" s="59"/>
      <c r="D473" s="218" t="s">
        <v>164</v>
      </c>
      <c r="F473" s="219" t="s">
        <v>751</v>
      </c>
      <c r="L473" s="59"/>
      <c r="M473" s="220"/>
      <c r="T473" s="103"/>
      <c r="AT473" s="39" t="s">
        <v>164</v>
      </c>
      <c r="AU473" s="39" t="s">
        <v>86</v>
      </c>
    </row>
    <row r="474" spans="2:65" s="58" customFormat="1" ht="16.5" customHeight="1">
      <c r="B474" s="59"/>
      <c r="C474" s="205">
        <v>111</v>
      </c>
      <c r="D474" s="205" t="s">
        <v>158</v>
      </c>
      <c r="E474" s="206" t="s">
        <v>753</v>
      </c>
      <c r="F474" s="207" t="s">
        <v>754</v>
      </c>
      <c r="G474" s="208" t="s">
        <v>722</v>
      </c>
      <c r="H474" s="209">
        <v>1</v>
      </c>
      <c r="I474" s="25"/>
      <c r="J474" s="210">
        <f>ROUND(I474*H474,2)</f>
        <v>0</v>
      </c>
      <c r="K474" s="211"/>
      <c r="L474" s="59"/>
      <c r="M474" s="212" t="s">
        <v>1</v>
      </c>
      <c r="N474" s="213" t="s">
        <v>43</v>
      </c>
      <c r="P474" s="214">
        <f>O474*H474</f>
        <v>0</v>
      </c>
      <c r="Q474" s="214">
        <v>0</v>
      </c>
      <c r="R474" s="214">
        <f>Q474*H474</f>
        <v>0</v>
      </c>
      <c r="S474" s="214">
        <v>0</v>
      </c>
      <c r="T474" s="215">
        <f>S474*H474</f>
        <v>0</v>
      </c>
      <c r="AR474" s="216" t="s">
        <v>162</v>
      </c>
      <c r="AT474" s="216" t="s">
        <v>158</v>
      </c>
      <c r="AU474" s="216" t="s">
        <v>86</v>
      </c>
      <c r="AY474" s="39" t="s">
        <v>156</v>
      </c>
      <c r="BE474" s="217">
        <f>IF(N474="základní",J474,0)</f>
        <v>0</v>
      </c>
      <c r="BF474" s="217">
        <f>IF(N474="snížená",J474,0)</f>
        <v>0</v>
      </c>
      <c r="BG474" s="217">
        <f>IF(N474="zákl. přenesená",J474,0)</f>
        <v>0</v>
      </c>
      <c r="BH474" s="217">
        <f>IF(N474="sníž. přenesená",J474,0)</f>
        <v>0</v>
      </c>
      <c r="BI474" s="217">
        <f>IF(N474="nulová",J474,0)</f>
        <v>0</v>
      </c>
      <c r="BJ474" s="39" t="s">
        <v>21</v>
      </c>
      <c r="BK474" s="217">
        <f>ROUND(I474*H474,2)</f>
        <v>0</v>
      </c>
      <c r="BL474" s="39" t="s">
        <v>162</v>
      </c>
      <c r="BM474" s="216" t="s">
        <v>755</v>
      </c>
    </row>
    <row r="475" spans="2:47" s="58" customFormat="1" ht="12.75">
      <c r="B475" s="59"/>
      <c r="D475" s="218" t="s">
        <v>164</v>
      </c>
      <c r="F475" s="219" t="s">
        <v>754</v>
      </c>
      <c r="L475" s="59"/>
      <c r="M475" s="220"/>
      <c r="T475" s="103"/>
      <c r="AT475" s="39" t="s">
        <v>164</v>
      </c>
      <c r="AU475" s="39" t="s">
        <v>86</v>
      </c>
    </row>
    <row r="476" spans="2:47" s="58" customFormat="1" ht="19.5">
      <c r="B476" s="59"/>
      <c r="D476" s="218" t="s">
        <v>209</v>
      </c>
      <c r="F476" s="235" t="s">
        <v>756</v>
      </c>
      <c r="L476" s="59"/>
      <c r="M476" s="220"/>
      <c r="T476" s="103"/>
      <c r="AT476" s="39" t="s">
        <v>209</v>
      </c>
      <c r="AU476" s="39" t="s">
        <v>86</v>
      </c>
    </row>
    <row r="477" spans="2:65" s="58" customFormat="1" ht="16.5" customHeight="1">
      <c r="B477" s="59"/>
      <c r="C477" s="205">
        <v>112</v>
      </c>
      <c r="D477" s="205" t="s">
        <v>158</v>
      </c>
      <c r="E477" s="206" t="s">
        <v>757</v>
      </c>
      <c r="F477" s="207" t="s">
        <v>758</v>
      </c>
      <c r="G477" s="208" t="s">
        <v>722</v>
      </c>
      <c r="H477" s="209">
        <v>1</v>
      </c>
      <c r="I477" s="25"/>
      <c r="J477" s="210">
        <f>ROUND(I477*H477,2)</f>
        <v>0</v>
      </c>
      <c r="K477" s="211"/>
      <c r="L477" s="59"/>
      <c r="M477" s="212" t="s">
        <v>1</v>
      </c>
      <c r="N477" s="213" t="s">
        <v>43</v>
      </c>
      <c r="P477" s="214">
        <f>O477*H477</f>
        <v>0</v>
      </c>
      <c r="Q477" s="214">
        <v>0</v>
      </c>
      <c r="R477" s="214">
        <f>Q477*H477</f>
        <v>0</v>
      </c>
      <c r="S477" s="214">
        <v>0</v>
      </c>
      <c r="T477" s="215">
        <f>S477*H477</f>
        <v>0</v>
      </c>
      <c r="AR477" s="216" t="s">
        <v>162</v>
      </c>
      <c r="AT477" s="216" t="s">
        <v>158</v>
      </c>
      <c r="AU477" s="216" t="s">
        <v>86</v>
      </c>
      <c r="AY477" s="39" t="s">
        <v>156</v>
      </c>
      <c r="BE477" s="217">
        <f>IF(N477="základní",J477,0)</f>
        <v>0</v>
      </c>
      <c r="BF477" s="217">
        <f>IF(N477="snížená",J477,0)</f>
        <v>0</v>
      </c>
      <c r="BG477" s="217">
        <f>IF(N477="zákl. přenesená",J477,0)</f>
        <v>0</v>
      </c>
      <c r="BH477" s="217">
        <f>IF(N477="sníž. přenesená",J477,0)</f>
        <v>0</v>
      </c>
      <c r="BI477" s="217">
        <f>IF(N477="nulová",J477,0)</f>
        <v>0</v>
      </c>
      <c r="BJ477" s="39" t="s">
        <v>21</v>
      </c>
      <c r="BK477" s="217">
        <f>ROUND(I477*H477,2)</f>
        <v>0</v>
      </c>
      <c r="BL477" s="39" t="s">
        <v>162</v>
      </c>
      <c r="BM477" s="216" t="s">
        <v>759</v>
      </c>
    </row>
    <row r="478" spans="2:47" s="58" customFormat="1" ht="12.75">
      <c r="B478" s="59"/>
      <c r="D478" s="218" t="s">
        <v>164</v>
      </c>
      <c r="F478" s="219" t="s">
        <v>758</v>
      </c>
      <c r="L478" s="59"/>
      <c r="M478" s="220"/>
      <c r="T478" s="103"/>
      <c r="AT478" s="39" t="s">
        <v>164</v>
      </c>
      <c r="AU478" s="39" t="s">
        <v>86</v>
      </c>
    </row>
    <row r="479" spans="2:47" s="58" customFormat="1" ht="19.5">
      <c r="B479" s="59"/>
      <c r="D479" s="218" t="s">
        <v>209</v>
      </c>
      <c r="F479" s="235" t="s">
        <v>760</v>
      </c>
      <c r="L479" s="59"/>
      <c r="M479" s="220"/>
      <c r="T479" s="103"/>
      <c r="AT479" s="39" t="s">
        <v>209</v>
      </c>
      <c r="AU479" s="39" t="s">
        <v>86</v>
      </c>
    </row>
    <row r="480" spans="2:65" s="58" customFormat="1" ht="16.5" customHeight="1">
      <c r="B480" s="59"/>
      <c r="C480" s="205">
        <v>113</v>
      </c>
      <c r="D480" s="205" t="s">
        <v>158</v>
      </c>
      <c r="E480" s="206" t="s">
        <v>761</v>
      </c>
      <c r="F480" s="207" t="s">
        <v>762</v>
      </c>
      <c r="G480" s="208" t="s">
        <v>722</v>
      </c>
      <c r="H480" s="209">
        <v>1</v>
      </c>
      <c r="I480" s="25"/>
      <c r="J480" s="210">
        <f>ROUND(I480*H480,2)</f>
        <v>0</v>
      </c>
      <c r="K480" s="211"/>
      <c r="L480" s="59"/>
      <c r="M480" s="212" t="s">
        <v>1</v>
      </c>
      <c r="N480" s="213" t="s">
        <v>43</v>
      </c>
      <c r="P480" s="214">
        <f>O480*H480</f>
        <v>0</v>
      </c>
      <c r="Q480" s="214">
        <v>0</v>
      </c>
      <c r="R480" s="214">
        <f>Q480*H480</f>
        <v>0</v>
      </c>
      <c r="S480" s="214">
        <v>0</v>
      </c>
      <c r="T480" s="215">
        <f>S480*H480</f>
        <v>0</v>
      </c>
      <c r="AR480" s="216" t="s">
        <v>723</v>
      </c>
      <c r="AT480" s="216" t="s">
        <v>158</v>
      </c>
      <c r="AU480" s="216" t="s">
        <v>86</v>
      </c>
      <c r="AY480" s="39" t="s">
        <v>156</v>
      </c>
      <c r="BE480" s="217">
        <f>IF(N480="základní",J480,0)</f>
        <v>0</v>
      </c>
      <c r="BF480" s="217">
        <f>IF(N480="snížená",J480,0)</f>
        <v>0</v>
      </c>
      <c r="BG480" s="217">
        <f>IF(N480="zákl. přenesená",J480,0)</f>
        <v>0</v>
      </c>
      <c r="BH480" s="217">
        <f>IF(N480="sníž. přenesená",J480,0)</f>
        <v>0</v>
      </c>
      <c r="BI480" s="217">
        <f>IF(N480="nulová",J480,0)</f>
        <v>0</v>
      </c>
      <c r="BJ480" s="39" t="s">
        <v>21</v>
      </c>
      <c r="BK480" s="217">
        <f>ROUND(I480*H480,2)</f>
        <v>0</v>
      </c>
      <c r="BL480" s="39" t="s">
        <v>723</v>
      </c>
      <c r="BM480" s="216" t="s">
        <v>763</v>
      </c>
    </row>
    <row r="481" spans="2:47" s="58" customFormat="1" ht="12.75">
      <c r="B481" s="59"/>
      <c r="D481" s="218" t="s">
        <v>164</v>
      </c>
      <c r="F481" s="219" t="s">
        <v>762</v>
      </c>
      <c r="L481" s="59"/>
      <c r="M481" s="220"/>
      <c r="T481" s="103"/>
      <c r="AT481" s="39" t="s">
        <v>164</v>
      </c>
      <c r="AU481" s="39" t="s">
        <v>86</v>
      </c>
    </row>
    <row r="482" spans="2:47" s="58" customFormat="1" ht="19.5">
      <c r="B482" s="59"/>
      <c r="D482" s="218" t="s">
        <v>209</v>
      </c>
      <c r="F482" s="235" t="s">
        <v>764</v>
      </c>
      <c r="L482" s="59"/>
      <c r="M482" s="220"/>
      <c r="T482" s="103"/>
      <c r="AT482" s="39" t="s">
        <v>209</v>
      </c>
      <c r="AU482" s="39" t="s">
        <v>86</v>
      </c>
    </row>
    <row r="483" spans="2:65" s="58" customFormat="1" ht="16.5" customHeight="1">
      <c r="B483" s="59"/>
      <c r="C483" s="205">
        <v>114</v>
      </c>
      <c r="D483" s="205" t="s">
        <v>158</v>
      </c>
      <c r="E483" s="206" t="s">
        <v>765</v>
      </c>
      <c r="F483" s="207" t="s">
        <v>766</v>
      </c>
      <c r="G483" s="208" t="s">
        <v>722</v>
      </c>
      <c r="H483" s="209">
        <v>1</v>
      </c>
      <c r="I483" s="25"/>
      <c r="J483" s="210">
        <f>ROUND(I483*H483,2)</f>
        <v>0</v>
      </c>
      <c r="K483" s="211"/>
      <c r="L483" s="59"/>
      <c r="M483" s="212" t="s">
        <v>1</v>
      </c>
      <c r="N483" s="213" t="s">
        <v>43</v>
      </c>
      <c r="P483" s="214">
        <f>O483*H483</f>
        <v>0</v>
      </c>
      <c r="Q483" s="214">
        <v>0</v>
      </c>
      <c r="R483" s="214">
        <f>Q483*H483</f>
        <v>0</v>
      </c>
      <c r="S483" s="214">
        <v>0</v>
      </c>
      <c r="T483" s="215">
        <f>S483*H483</f>
        <v>0</v>
      </c>
      <c r="AR483" s="216" t="s">
        <v>723</v>
      </c>
      <c r="AT483" s="216" t="s">
        <v>158</v>
      </c>
      <c r="AU483" s="216" t="s">
        <v>86</v>
      </c>
      <c r="AY483" s="39" t="s">
        <v>156</v>
      </c>
      <c r="BE483" s="217">
        <f>IF(N483="základní",J483,0)</f>
        <v>0</v>
      </c>
      <c r="BF483" s="217">
        <f>IF(N483="snížená",J483,0)</f>
        <v>0</v>
      </c>
      <c r="BG483" s="217">
        <f>IF(N483="zákl. přenesená",J483,0)</f>
        <v>0</v>
      </c>
      <c r="BH483" s="217">
        <f>IF(N483="sníž. přenesená",J483,0)</f>
        <v>0</v>
      </c>
      <c r="BI483" s="217">
        <f>IF(N483="nulová",J483,0)</f>
        <v>0</v>
      </c>
      <c r="BJ483" s="39" t="s">
        <v>21</v>
      </c>
      <c r="BK483" s="217">
        <f>ROUND(I483*H483,2)</f>
        <v>0</v>
      </c>
      <c r="BL483" s="39" t="s">
        <v>723</v>
      </c>
      <c r="BM483" s="216" t="s">
        <v>767</v>
      </c>
    </row>
    <row r="484" spans="2:47" s="58" customFormat="1" ht="12.75">
      <c r="B484" s="59"/>
      <c r="D484" s="218" t="s">
        <v>164</v>
      </c>
      <c r="F484" s="219" t="s">
        <v>766</v>
      </c>
      <c r="L484" s="59"/>
      <c r="M484" s="220"/>
      <c r="T484" s="103"/>
      <c r="AT484" s="39" t="s">
        <v>164</v>
      </c>
      <c r="AU484" s="39" t="s">
        <v>86</v>
      </c>
    </row>
    <row r="485" spans="2:47" s="58" customFormat="1" ht="19.5">
      <c r="B485" s="59"/>
      <c r="D485" s="218" t="s">
        <v>209</v>
      </c>
      <c r="F485" s="235" t="s">
        <v>768</v>
      </c>
      <c r="L485" s="59"/>
      <c r="M485" s="220"/>
      <c r="T485" s="103"/>
      <c r="AT485" s="39" t="s">
        <v>209</v>
      </c>
      <c r="AU485" s="39" t="s">
        <v>86</v>
      </c>
    </row>
    <row r="486" spans="2:65" s="58" customFormat="1" ht="16.5" customHeight="1">
      <c r="B486" s="59"/>
      <c r="C486" s="205">
        <v>115</v>
      </c>
      <c r="D486" s="205" t="s">
        <v>158</v>
      </c>
      <c r="E486" s="206" t="s">
        <v>769</v>
      </c>
      <c r="F486" s="207" t="s">
        <v>770</v>
      </c>
      <c r="G486" s="208" t="s">
        <v>722</v>
      </c>
      <c r="H486" s="209">
        <v>1</v>
      </c>
      <c r="I486" s="25"/>
      <c r="J486" s="210">
        <f>ROUND(I486*H486,2)</f>
        <v>0</v>
      </c>
      <c r="K486" s="211"/>
      <c r="L486" s="59"/>
      <c r="M486" s="212" t="s">
        <v>1</v>
      </c>
      <c r="N486" s="213" t="s">
        <v>43</v>
      </c>
      <c r="P486" s="214">
        <f>O486*H486</f>
        <v>0</v>
      </c>
      <c r="Q486" s="214">
        <v>0</v>
      </c>
      <c r="R486" s="214">
        <f>Q486*H486</f>
        <v>0</v>
      </c>
      <c r="S486" s="214">
        <v>0</v>
      </c>
      <c r="T486" s="215">
        <f>S486*H486</f>
        <v>0</v>
      </c>
      <c r="AR486" s="216" t="s">
        <v>723</v>
      </c>
      <c r="AT486" s="216" t="s">
        <v>158</v>
      </c>
      <c r="AU486" s="216" t="s">
        <v>86</v>
      </c>
      <c r="AY486" s="39" t="s">
        <v>156</v>
      </c>
      <c r="BE486" s="217">
        <f>IF(N486="základní",J486,0)</f>
        <v>0</v>
      </c>
      <c r="BF486" s="217">
        <f>IF(N486="snížená",J486,0)</f>
        <v>0</v>
      </c>
      <c r="BG486" s="217">
        <f>IF(N486="zákl. přenesená",J486,0)</f>
        <v>0</v>
      </c>
      <c r="BH486" s="217">
        <f>IF(N486="sníž. přenesená",J486,0)</f>
        <v>0</v>
      </c>
      <c r="BI486" s="217">
        <f>IF(N486="nulová",J486,0)</f>
        <v>0</v>
      </c>
      <c r="BJ486" s="39" t="s">
        <v>21</v>
      </c>
      <c r="BK486" s="217">
        <f>ROUND(I486*H486,2)</f>
        <v>0</v>
      </c>
      <c r="BL486" s="39" t="s">
        <v>723</v>
      </c>
      <c r="BM486" s="216" t="s">
        <v>771</v>
      </c>
    </row>
    <row r="487" spans="2:47" s="58" customFormat="1" ht="12.75">
      <c r="B487" s="59"/>
      <c r="D487" s="218" t="s">
        <v>164</v>
      </c>
      <c r="F487" s="219" t="s">
        <v>770</v>
      </c>
      <c r="L487" s="59"/>
      <c r="M487" s="220"/>
      <c r="T487" s="103"/>
      <c r="AT487" s="39" t="s">
        <v>164</v>
      </c>
      <c r="AU487" s="39" t="s">
        <v>86</v>
      </c>
    </row>
    <row r="488" spans="2:47" s="58" customFormat="1" ht="39">
      <c r="B488" s="59"/>
      <c r="D488" s="218" t="s">
        <v>209</v>
      </c>
      <c r="F488" s="235" t="s">
        <v>772</v>
      </c>
      <c r="L488" s="59"/>
      <c r="M488" s="220"/>
      <c r="T488" s="103"/>
      <c r="AT488" s="39" t="s">
        <v>209</v>
      </c>
      <c r="AU488" s="39" t="s">
        <v>86</v>
      </c>
    </row>
    <row r="489" spans="2:65" s="58" customFormat="1" ht="16.5" customHeight="1">
      <c r="B489" s="59"/>
      <c r="C489" s="205">
        <v>116</v>
      </c>
      <c r="D489" s="205" t="s">
        <v>158</v>
      </c>
      <c r="E489" s="206" t="s">
        <v>773</v>
      </c>
      <c r="F489" s="207" t="s">
        <v>774</v>
      </c>
      <c r="G489" s="208" t="s">
        <v>722</v>
      </c>
      <c r="H489" s="209">
        <v>1</v>
      </c>
      <c r="I489" s="25"/>
      <c r="J489" s="210">
        <f>ROUND(I489*H489,2)</f>
        <v>0</v>
      </c>
      <c r="K489" s="211"/>
      <c r="L489" s="59"/>
      <c r="M489" s="212" t="s">
        <v>1</v>
      </c>
      <c r="N489" s="213" t="s">
        <v>43</v>
      </c>
      <c r="P489" s="214">
        <f>O489*H489</f>
        <v>0</v>
      </c>
      <c r="Q489" s="214">
        <v>0.0099</v>
      </c>
      <c r="R489" s="214">
        <f>Q489*H489</f>
        <v>0.0099</v>
      </c>
      <c r="S489" s="214">
        <v>0</v>
      </c>
      <c r="T489" s="215">
        <f>S489*H489</f>
        <v>0</v>
      </c>
      <c r="AR489" s="216" t="s">
        <v>723</v>
      </c>
      <c r="AT489" s="216" t="s">
        <v>158</v>
      </c>
      <c r="AU489" s="216" t="s">
        <v>86</v>
      </c>
      <c r="AY489" s="39" t="s">
        <v>156</v>
      </c>
      <c r="BE489" s="217">
        <f>IF(N489="základní",J489,0)</f>
        <v>0</v>
      </c>
      <c r="BF489" s="217">
        <f>IF(N489="snížená",J489,0)</f>
        <v>0</v>
      </c>
      <c r="BG489" s="217">
        <f>IF(N489="zákl. přenesená",J489,0)</f>
        <v>0</v>
      </c>
      <c r="BH489" s="217">
        <f>IF(N489="sníž. přenesená",J489,0)</f>
        <v>0</v>
      </c>
      <c r="BI489" s="217">
        <f>IF(N489="nulová",J489,0)</f>
        <v>0</v>
      </c>
      <c r="BJ489" s="39" t="s">
        <v>21</v>
      </c>
      <c r="BK489" s="217">
        <f>ROUND(I489*H489,2)</f>
        <v>0</v>
      </c>
      <c r="BL489" s="39" t="s">
        <v>723</v>
      </c>
      <c r="BM489" s="216" t="s">
        <v>775</v>
      </c>
    </row>
    <row r="490" spans="2:47" s="58" customFormat="1" ht="12.75">
      <c r="B490" s="59"/>
      <c r="D490" s="218" t="s">
        <v>164</v>
      </c>
      <c r="F490" s="219" t="s">
        <v>774</v>
      </c>
      <c r="L490" s="59"/>
      <c r="M490" s="220"/>
      <c r="T490" s="103"/>
      <c r="AT490" s="39" t="s">
        <v>164</v>
      </c>
      <c r="AU490" s="39" t="s">
        <v>86</v>
      </c>
    </row>
    <row r="491" spans="2:47" s="58" customFormat="1" ht="19.5">
      <c r="B491" s="59"/>
      <c r="D491" s="218" t="s">
        <v>209</v>
      </c>
      <c r="F491" s="235" t="s">
        <v>776</v>
      </c>
      <c r="L491" s="59"/>
      <c r="M491" s="246"/>
      <c r="N491" s="247"/>
      <c r="O491" s="247"/>
      <c r="P491" s="247"/>
      <c r="Q491" s="247"/>
      <c r="R491" s="247"/>
      <c r="S491" s="247"/>
      <c r="T491" s="248"/>
      <c r="AT491" s="39" t="s">
        <v>209</v>
      </c>
      <c r="AU491" s="39" t="s">
        <v>86</v>
      </c>
    </row>
    <row r="492" spans="2:12" s="58" customFormat="1" ht="6.95" customHeight="1">
      <c r="B492" s="82"/>
      <c r="C492" s="83"/>
      <c r="D492" s="83"/>
      <c r="E492" s="83"/>
      <c r="F492" s="83"/>
      <c r="G492" s="83"/>
      <c r="H492" s="83"/>
      <c r="I492" s="83"/>
      <c r="J492" s="83"/>
      <c r="K492" s="83"/>
      <c r="L492" s="59"/>
    </row>
  </sheetData>
  <sheetProtection algorithmName="SHA-512" hashValue="p6ywITIdqHZKH2h3ZV1pG/2Oj68OWbvSkh+9JH7PPB7YM1NT/PMlAOdbCnbQh9sbDQ9dPdXiL1o7aV8/Jv3Vtw==" saltValue="5aCoDWbRAGgsrrh7Z6dS5Q==" spinCount="100000" sheet="1"/>
  <mergeCells count="9">
    <mergeCell ref="E87:H87"/>
    <mergeCell ref="E118:H118"/>
    <mergeCell ref="E120:H120"/>
    <mergeCell ref="L2:V2"/>
    <mergeCell ref="E7:H7"/>
    <mergeCell ref="E9:H9"/>
    <mergeCell ref="E18:H18"/>
    <mergeCell ref="E27:H27"/>
    <mergeCell ref="E85:H85"/>
  </mergeCells>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85755-8D16-45BB-A090-77BFAE024F28}">
  <dimension ref="B2:BM120"/>
  <sheetViews>
    <sheetView showGridLines="0" workbookViewId="0" topLeftCell="A1">
      <selection activeCell="X95" sqref="X95"/>
    </sheetView>
  </sheetViews>
  <sheetFormatPr defaultColWidth="9.140625" defaultRowHeight="12.75"/>
  <cols>
    <col min="1" max="1" width="7.140625" style="37" customWidth="1"/>
    <col min="2" max="2" width="1.421875" style="37" customWidth="1"/>
    <col min="3" max="3" width="3.57421875" style="37" customWidth="1"/>
    <col min="4" max="4" width="3.7109375" style="37" customWidth="1"/>
    <col min="5" max="5" width="14.7109375" style="37" customWidth="1"/>
    <col min="6" max="6" width="43.57421875" style="37" customWidth="1"/>
    <col min="7" max="7" width="6.00390625" style="37" customWidth="1"/>
    <col min="8" max="8" width="9.8515625" style="37" customWidth="1"/>
    <col min="9" max="10" width="17.28125" style="37" customWidth="1"/>
    <col min="11" max="11" width="17.28125" style="37" hidden="1" customWidth="1"/>
    <col min="12" max="12" width="8.00390625" style="37" customWidth="1"/>
    <col min="13" max="13" width="9.28125" style="37" hidden="1" customWidth="1"/>
    <col min="14" max="14" width="9.140625" style="37" hidden="1" customWidth="1"/>
    <col min="15" max="20" width="12.140625" style="37" hidden="1" customWidth="1"/>
    <col min="21" max="21" width="14.00390625" style="37" hidden="1" customWidth="1"/>
    <col min="22" max="22" width="10.57421875" style="37" customWidth="1"/>
    <col min="23" max="23" width="14.00390625" style="37" customWidth="1"/>
    <col min="24" max="24" width="10.57421875" style="37" customWidth="1"/>
    <col min="25" max="25" width="12.8515625" style="37" customWidth="1"/>
    <col min="26" max="26" width="9.421875" style="37" customWidth="1"/>
    <col min="27" max="27" width="12.8515625" style="37" customWidth="1"/>
    <col min="28" max="28" width="14.00390625" style="37" customWidth="1"/>
    <col min="29" max="29" width="9.421875" style="37" customWidth="1"/>
    <col min="30" max="30" width="12.8515625" style="37" customWidth="1"/>
    <col min="31" max="31" width="14.00390625" style="37" customWidth="1"/>
    <col min="32" max="16384" width="9.140625" style="37" customWidth="1"/>
  </cols>
  <sheetData>
    <row r="2" spans="12:46" ht="36.95" customHeight="1">
      <c r="L2" s="38"/>
      <c r="M2" s="38"/>
      <c r="N2" s="38"/>
      <c r="O2" s="38"/>
      <c r="P2" s="38"/>
      <c r="Q2" s="38"/>
      <c r="R2" s="38"/>
      <c r="S2" s="38"/>
      <c r="T2" s="38"/>
      <c r="U2" s="38"/>
      <c r="V2" s="38"/>
      <c r="AT2" s="39" t="s">
        <v>89</v>
      </c>
    </row>
    <row r="3" spans="2:46" ht="6.95" customHeight="1">
      <c r="B3" s="40"/>
      <c r="C3" s="41"/>
      <c r="D3" s="41"/>
      <c r="E3" s="41"/>
      <c r="F3" s="41"/>
      <c r="G3" s="41"/>
      <c r="H3" s="41"/>
      <c r="I3" s="41"/>
      <c r="J3" s="41"/>
      <c r="K3" s="41"/>
      <c r="L3" s="42"/>
      <c r="AT3" s="39" t="s">
        <v>86</v>
      </c>
    </row>
    <row r="4" spans="2:46" ht="24.95" customHeight="1">
      <c r="B4" s="42"/>
      <c r="D4" s="43" t="s">
        <v>95</v>
      </c>
      <c r="L4" s="42"/>
      <c r="M4" s="148" t="s">
        <v>10</v>
      </c>
      <c r="AT4" s="39" t="s">
        <v>4</v>
      </c>
    </row>
    <row r="5" spans="2:12" ht="6.95" customHeight="1">
      <c r="B5" s="42"/>
      <c r="L5" s="42"/>
    </row>
    <row r="6" spans="2:12" ht="12" customHeight="1">
      <c r="B6" s="42"/>
      <c r="D6" s="52" t="s">
        <v>16</v>
      </c>
      <c r="L6" s="42"/>
    </row>
    <row r="7" spans="2:12" ht="16.5" customHeight="1">
      <c r="B7" s="42"/>
      <c r="E7" s="149" t="str">
        <f>'Rekapitulace stavby'!K6</f>
        <v>K1909 Stavební úpravy lávky přes Bílý potok u Penny</v>
      </c>
      <c r="F7" s="150"/>
      <c r="G7" s="150"/>
      <c r="H7" s="150"/>
      <c r="L7" s="42"/>
    </row>
    <row r="8" spans="2:12" s="58" customFormat="1" ht="12" customHeight="1">
      <c r="B8" s="59"/>
      <c r="D8" s="52" t="s">
        <v>108</v>
      </c>
      <c r="L8" s="59"/>
    </row>
    <row r="9" spans="2:12" s="58" customFormat="1" ht="24.75" customHeight="1">
      <c r="B9" s="59"/>
      <c r="E9" s="91" t="s">
        <v>777</v>
      </c>
      <c r="F9" s="151"/>
      <c r="G9" s="151"/>
      <c r="H9" s="151"/>
      <c r="L9" s="59"/>
    </row>
    <row r="10" spans="2:12" s="58" customFormat="1" ht="12.75">
      <c r="B10" s="59"/>
      <c r="L10" s="59"/>
    </row>
    <row r="11" spans="2:12" s="58" customFormat="1" ht="12" customHeight="1">
      <c r="B11" s="59"/>
      <c r="D11" s="52" t="s">
        <v>19</v>
      </c>
      <c r="F11" s="53" t="s">
        <v>1</v>
      </c>
      <c r="I11" s="52" t="s">
        <v>20</v>
      </c>
      <c r="J11" s="53" t="s">
        <v>1</v>
      </c>
      <c r="L11" s="59"/>
    </row>
    <row r="12" spans="2:12" s="58" customFormat="1" ht="12" customHeight="1">
      <c r="B12" s="59"/>
      <c r="D12" s="52" t="s">
        <v>22</v>
      </c>
      <c r="F12" s="53" t="s">
        <v>23</v>
      </c>
      <c r="I12" s="52" t="s">
        <v>24</v>
      </c>
      <c r="J12" s="152">
        <f>'Rekapitulace stavby'!AN8</f>
        <v>45301</v>
      </c>
      <c r="L12" s="59"/>
    </row>
    <row r="13" spans="2:12" s="58" customFormat="1" ht="10.9" customHeight="1">
      <c r="B13" s="59"/>
      <c r="L13" s="59"/>
    </row>
    <row r="14" spans="2:12" s="58" customFormat="1" ht="12" customHeight="1">
      <c r="B14" s="59"/>
      <c r="D14" s="52" t="s">
        <v>27</v>
      </c>
      <c r="I14" s="52" t="s">
        <v>28</v>
      </c>
      <c r="J14" s="53" t="s">
        <v>1</v>
      </c>
      <c r="L14" s="59"/>
    </row>
    <row r="15" spans="2:12" s="58" customFormat="1" ht="18" customHeight="1">
      <c r="B15" s="59"/>
      <c r="E15" s="53" t="s">
        <v>29</v>
      </c>
      <c r="I15" s="52" t="s">
        <v>30</v>
      </c>
      <c r="J15" s="53" t="s">
        <v>1</v>
      </c>
      <c r="L15" s="59"/>
    </row>
    <row r="16" spans="2:12" s="58" customFormat="1" ht="6.95" customHeight="1">
      <c r="B16" s="59"/>
      <c r="L16" s="59"/>
    </row>
    <row r="17" spans="2:12" s="58" customFormat="1" ht="12" customHeight="1">
      <c r="B17" s="59"/>
      <c r="D17" s="52" t="s">
        <v>31</v>
      </c>
      <c r="I17" s="52" t="s">
        <v>28</v>
      </c>
      <c r="J17" s="54" t="str">
        <f>'Rekapitulace stavby'!AN13</f>
        <v>Vyplň údaj</v>
      </c>
      <c r="L17" s="59"/>
    </row>
    <row r="18" spans="2:12" s="58" customFormat="1" ht="18" customHeight="1">
      <c r="B18" s="59"/>
      <c r="E18" s="55" t="str">
        <f>'Rekapitulace stavby'!E14</f>
        <v>Vyplň údaj</v>
      </c>
      <c r="F18" s="47"/>
      <c r="G18" s="47"/>
      <c r="H18" s="47"/>
      <c r="I18" s="52" t="s">
        <v>30</v>
      </c>
      <c r="J18" s="54" t="str">
        <f>'Rekapitulace stavby'!AN14</f>
        <v>Vyplň údaj</v>
      </c>
      <c r="L18" s="59"/>
    </row>
    <row r="19" spans="2:12" s="58" customFormat="1" ht="6.95" customHeight="1">
      <c r="B19" s="59"/>
      <c r="L19" s="59"/>
    </row>
    <row r="20" spans="2:12" s="58" customFormat="1" ht="12" customHeight="1">
      <c r="B20" s="59"/>
      <c r="D20" s="52" t="s">
        <v>33</v>
      </c>
      <c r="I20" s="52" t="s">
        <v>28</v>
      </c>
      <c r="J20" s="53" t="str">
        <f>IF('Rekapitulace stavby'!AN16="","",'Rekapitulace stavby'!AN16)</f>
        <v/>
      </c>
      <c r="L20" s="59"/>
    </row>
    <row r="21" spans="2:12" s="58" customFormat="1" ht="18" customHeight="1">
      <c r="B21" s="59"/>
      <c r="E21" s="53" t="str">
        <f>IF('Rekapitulace stavby'!E17="","",'Rekapitulace stavby'!E17)</f>
        <v xml:space="preserve"> </v>
      </c>
      <c r="I21" s="52" t="s">
        <v>30</v>
      </c>
      <c r="J21" s="53" t="str">
        <f>IF('Rekapitulace stavby'!AN17="","",'Rekapitulace stavby'!AN17)</f>
        <v/>
      </c>
      <c r="L21" s="59"/>
    </row>
    <row r="22" spans="2:12" s="58" customFormat="1" ht="6.95" customHeight="1">
      <c r="B22" s="59"/>
      <c r="L22" s="59"/>
    </row>
    <row r="23" spans="2:12" s="58" customFormat="1" ht="12" customHeight="1">
      <c r="B23" s="59"/>
      <c r="D23" s="52" t="s">
        <v>36</v>
      </c>
      <c r="I23" s="52" t="s">
        <v>28</v>
      </c>
      <c r="J23" s="53" t="str">
        <f>IF('Rekapitulace stavby'!AN19="","",'Rekapitulace stavby'!AN19)</f>
        <v/>
      </c>
      <c r="L23" s="59"/>
    </row>
    <row r="24" spans="2:12" s="58" customFormat="1" ht="18" customHeight="1">
      <c r="B24" s="59"/>
      <c r="E24" s="53" t="str">
        <f>IF('Rekapitulace stavby'!E20="","",'Rekapitulace stavby'!E20)</f>
        <v xml:space="preserve"> </v>
      </c>
      <c r="I24" s="52" t="s">
        <v>30</v>
      </c>
      <c r="J24" s="53" t="str">
        <f>IF('Rekapitulace stavby'!AN20="","",'Rekapitulace stavby'!AN20)</f>
        <v/>
      </c>
      <c r="L24" s="59"/>
    </row>
    <row r="25" spans="2:12" s="58" customFormat="1" ht="6.95" customHeight="1">
      <c r="B25" s="59"/>
      <c r="L25" s="59"/>
    </row>
    <row r="26" spans="2:12" s="58" customFormat="1" ht="12" customHeight="1">
      <c r="B26" s="59"/>
      <c r="D26" s="52" t="s">
        <v>37</v>
      </c>
      <c r="L26" s="59"/>
    </row>
    <row r="27" spans="2:12" s="153" customFormat="1" ht="16.5" customHeight="1">
      <c r="B27" s="154"/>
      <c r="E27" s="56" t="s">
        <v>1</v>
      </c>
      <c r="F27" s="56"/>
      <c r="G27" s="56"/>
      <c r="H27" s="56"/>
      <c r="L27" s="154"/>
    </row>
    <row r="28" spans="2:12" s="58" customFormat="1" ht="6.95" customHeight="1">
      <c r="B28" s="59"/>
      <c r="L28" s="59"/>
    </row>
    <row r="29" spans="2:12" s="58" customFormat="1" ht="6.95" customHeight="1">
      <c r="B29" s="59"/>
      <c r="D29" s="99"/>
      <c r="E29" s="99"/>
      <c r="F29" s="99"/>
      <c r="G29" s="99"/>
      <c r="H29" s="99"/>
      <c r="I29" s="99"/>
      <c r="J29" s="99"/>
      <c r="K29" s="99"/>
      <c r="L29" s="59"/>
    </row>
    <row r="30" spans="2:12" s="58" customFormat="1" ht="25.35" customHeight="1">
      <c r="B30" s="59"/>
      <c r="D30" s="155" t="s">
        <v>38</v>
      </c>
      <c r="J30" s="156">
        <f>ROUND(J116,2)</f>
        <v>0</v>
      </c>
      <c r="L30" s="59"/>
    </row>
    <row r="31" spans="2:12" s="58" customFormat="1" ht="6.95" customHeight="1">
      <c r="B31" s="59"/>
      <c r="D31" s="99"/>
      <c r="E31" s="99"/>
      <c r="F31" s="99"/>
      <c r="G31" s="99"/>
      <c r="H31" s="99"/>
      <c r="I31" s="99"/>
      <c r="J31" s="99"/>
      <c r="K31" s="99"/>
      <c r="L31" s="59"/>
    </row>
    <row r="32" spans="2:12" s="58" customFormat="1" ht="14.45" customHeight="1">
      <c r="B32" s="59"/>
      <c r="F32" s="157" t="s">
        <v>40</v>
      </c>
      <c r="I32" s="157" t="s">
        <v>39</v>
      </c>
      <c r="J32" s="157" t="s">
        <v>41</v>
      </c>
      <c r="L32" s="59"/>
    </row>
    <row r="33" spans="2:12" s="58" customFormat="1" ht="14.45" customHeight="1">
      <c r="B33" s="59"/>
      <c r="D33" s="158" t="s">
        <v>42</v>
      </c>
      <c r="E33" s="52" t="s">
        <v>43</v>
      </c>
      <c r="F33" s="159">
        <f>ROUND((SUM(BE116:BE119)),2)</f>
        <v>0</v>
      </c>
      <c r="I33" s="160">
        <v>0.21</v>
      </c>
      <c r="J33" s="159">
        <f>ROUND(((SUM(BE116:BE119))*I33),2)</f>
        <v>0</v>
      </c>
      <c r="L33" s="59"/>
    </row>
    <row r="34" spans="2:12" s="58" customFormat="1" ht="14.45" customHeight="1">
      <c r="B34" s="59"/>
      <c r="E34" s="52" t="s">
        <v>44</v>
      </c>
      <c r="F34" s="159">
        <f>ROUND((SUM(BF116:BF119)),2)</f>
        <v>0</v>
      </c>
      <c r="I34" s="160">
        <v>0.15</v>
      </c>
      <c r="J34" s="159">
        <f>ROUND(((SUM(BF116:BF119))*I34),2)</f>
        <v>0</v>
      </c>
      <c r="L34" s="59"/>
    </row>
    <row r="35" spans="2:12" s="58" customFormat="1" ht="14.45" customHeight="1" hidden="1">
      <c r="B35" s="59"/>
      <c r="E35" s="52" t="s">
        <v>45</v>
      </c>
      <c r="F35" s="159">
        <f>ROUND((SUM(BG116:BG119)),2)</f>
        <v>0</v>
      </c>
      <c r="I35" s="160">
        <v>0.21</v>
      </c>
      <c r="J35" s="159">
        <f>0</f>
        <v>0</v>
      </c>
      <c r="L35" s="59"/>
    </row>
    <row r="36" spans="2:12" s="58" customFormat="1" ht="14.45" customHeight="1" hidden="1">
      <c r="B36" s="59"/>
      <c r="E36" s="52" t="s">
        <v>46</v>
      </c>
      <c r="F36" s="159">
        <f>ROUND((SUM(BH116:BH119)),2)</f>
        <v>0</v>
      </c>
      <c r="I36" s="160">
        <v>0.15</v>
      </c>
      <c r="J36" s="159">
        <f>0</f>
        <v>0</v>
      </c>
      <c r="L36" s="59"/>
    </row>
    <row r="37" spans="2:12" s="58" customFormat="1" ht="14.45" customHeight="1" hidden="1">
      <c r="B37" s="59"/>
      <c r="E37" s="52" t="s">
        <v>47</v>
      </c>
      <c r="F37" s="159">
        <f>ROUND((SUM(BI116:BI119)),2)</f>
        <v>0</v>
      </c>
      <c r="I37" s="160">
        <v>0</v>
      </c>
      <c r="J37" s="159">
        <f>0</f>
        <v>0</v>
      </c>
      <c r="L37" s="59"/>
    </row>
    <row r="38" spans="2:12" s="58" customFormat="1" ht="6.95" customHeight="1">
      <c r="B38" s="59"/>
      <c r="L38" s="59"/>
    </row>
    <row r="39" spans="2:12" s="58" customFormat="1" ht="25.35" customHeight="1">
      <c r="B39" s="59"/>
      <c r="C39" s="161"/>
      <c r="D39" s="162" t="s">
        <v>48</v>
      </c>
      <c r="E39" s="106"/>
      <c r="F39" s="106"/>
      <c r="G39" s="163" t="s">
        <v>49</v>
      </c>
      <c r="H39" s="164" t="s">
        <v>50</v>
      </c>
      <c r="I39" s="106"/>
      <c r="J39" s="165">
        <f>SUM(J30:J37)</f>
        <v>0</v>
      </c>
      <c r="K39" s="166"/>
      <c r="L39" s="59"/>
    </row>
    <row r="40" spans="2:12" s="58" customFormat="1" ht="14.45" customHeight="1">
      <c r="B40" s="59"/>
      <c r="L40" s="59"/>
    </row>
    <row r="41" spans="2:12" ht="14.45" customHeight="1">
      <c r="B41" s="42"/>
      <c r="L41" s="42"/>
    </row>
    <row r="42" spans="2:12" ht="14.45" customHeight="1">
      <c r="B42" s="42"/>
      <c r="L42" s="42"/>
    </row>
    <row r="43" spans="2:12" ht="14.45" customHeight="1">
      <c r="B43" s="42"/>
      <c r="L43" s="42"/>
    </row>
    <row r="44" spans="2:12" ht="14.45" customHeight="1">
      <c r="B44" s="42"/>
      <c r="L44" s="42"/>
    </row>
    <row r="45" spans="2:12" ht="14.45" customHeight="1">
      <c r="B45" s="42"/>
      <c r="L45" s="42"/>
    </row>
    <row r="46" spans="2:12" ht="14.45" customHeight="1">
      <c r="B46" s="42"/>
      <c r="L46" s="42"/>
    </row>
    <row r="47" spans="2:12" ht="14.45" customHeight="1">
      <c r="B47" s="42"/>
      <c r="L47" s="42"/>
    </row>
    <row r="48" spans="2:12" ht="14.45" customHeight="1">
      <c r="B48" s="42"/>
      <c r="L48" s="42"/>
    </row>
    <row r="49" spans="2:12" ht="14.45" customHeight="1">
      <c r="B49" s="42"/>
      <c r="L49" s="42"/>
    </row>
    <row r="50" spans="2:12" s="58" customFormat="1" ht="14.45" customHeight="1">
      <c r="B50" s="59"/>
      <c r="D50" s="79" t="s">
        <v>51</v>
      </c>
      <c r="E50" s="80"/>
      <c r="F50" s="80"/>
      <c r="G50" s="79" t="s">
        <v>52</v>
      </c>
      <c r="H50" s="80"/>
      <c r="I50" s="80"/>
      <c r="J50" s="80"/>
      <c r="K50" s="80"/>
      <c r="L50" s="59"/>
    </row>
    <row r="51" spans="2:12" ht="12.75">
      <c r="B51" s="42"/>
      <c r="L51" s="42"/>
    </row>
    <row r="52" spans="2:12" ht="12.75">
      <c r="B52" s="42"/>
      <c r="L52" s="42"/>
    </row>
    <row r="53" spans="2:12" ht="12.75">
      <c r="B53" s="42"/>
      <c r="L53" s="42"/>
    </row>
    <row r="54" spans="2:12" ht="12.75">
      <c r="B54" s="42"/>
      <c r="L54" s="42"/>
    </row>
    <row r="55" spans="2:12" ht="12.75">
      <c r="B55" s="42"/>
      <c r="L55" s="42"/>
    </row>
    <row r="56" spans="2:12" ht="12.75">
      <c r="B56" s="42"/>
      <c r="L56" s="42"/>
    </row>
    <row r="57" spans="2:12" ht="12.75">
      <c r="B57" s="42"/>
      <c r="L57" s="42"/>
    </row>
    <row r="58" spans="2:12" ht="12.75">
      <c r="B58" s="42"/>
      <c r="L58" s="42"/>
    </row>
    <row r="59" spans="2:12" ht="12.75">
      <c r="B59" s="42"/>
      <c r="L59" s="42"/>
    </row>
    <row r="60" spans="2:12" ht="12.75">
      <c r="B60" s="42"/>
      <c r="L60" s="42"/>
    </row>
    <row r="61" spans="2:12" s="58" customFormat="1" ht="12.75">
      <c r="B61" s="59"/>
      <c r="D61" s="81" t="s">
        <v>53</v>
      </c>
      <c r="E61" s="61"/>
      <c r="F61" s="167" t="s">
        <v>54</v>
      </c>
      <c r="G61" s="81" t="s">
        <v>53</v>
      </c>
      <c r="H61" s="61"/>
      <c r="I61" s="61"/>
      <c r="J61" s="168" t="s">
        <v>54</v>
      </c>
      <c r="K61" s="61"/>
      <c r="L61" s="59"/>
    </row>
    <row r="62" spans="2:12" ht="12.75">
      <c r="B62" s="42"/>
      <c r="L62" s="42"/>
    </row>
    <row r="63" spans="2:12" ht="12.75">
      <c r="B63" s="42"/>
      <c r="L63" s="42"/>
    </row>
    <row r="64" spans="2:12" ht="12.75">
      <c r="B64" s="42"/>
      <c r="L64" s="42"/>
    </row>
    <row r="65" spans="2:12" s="58" customFormat="1" ht="12.75">
      <c r="B65" s="59"/>
      <c r="D65" s="79" t="s">
        <v>55</v>
      </c>
      <c r="E65" s="80"/>
      <c r="F65" s="80"/>
      <c r="G65" s="79" t="s">
        <v>56</v>
      </c>
      <c r="H65" s="80"/>
      <c r="I65" s="80"/>
      <c r="J65" s="80"/>
      <c r="K65" s="80"/>
      <c r="L65" s="59"/>
    </row>
    <row r="66" spans="2:12" ht="12.75">
      <c r="B66" s="42"/>
      <c r="L66" s="42"/>
    </row>
    <row r="67" spans="2:12" ht="12.75">
      <c r="B67" s="42"/>
      <c r="L67" s="42"/>
    </row>
    <row r="68" spans="2:12" ht="12.75">
      <c r="B68" s="42"/>
      <c r="L68" s="42"/>
    </row>
    <row r="69" spans="2:12" ht="12.75">
      <c r="B69" s="42"/>
      <c r="L69" s="42"/>
    </row>
    <row r="70" spans="2:12" ht="12.75">
      <c r="B70" s="42"/>
      <c r="L70" s="42"/>
    </row>
    <row r="71" spans="2:12" ht="12.75">
      <c r="B71" s="42"/>
      <c r="L71" s="42"/>
    </row>
    <row r="72" spans="2:12" ht="12.75">
      <c r="B72" s="42"/>
      <c r="L72" s="42"/>
    </row>
    <row r="73" spans="2:12" ht="12.75">
      <c r="B73" s="42"/>
      <c r="L73" s="42"/>
    </row>
    <row r="74" spans="2:12" ht="12.75">
      <c r="B74" s="42"/>
      <c r="L74" s="42"/>
    </row>
    <row r="75" spans="2:12" ht="12.75">
      <c r="B75" s="42"/>
      <c r="L75" s="42"/>
    </row>
    <row r="76" spans="2:12" s="58" customFormat="1" ht="12.75">
      <c r="B76" s="59"/>
      <c r="D76" s="81" t="s">
        <v>53</v>
      </c>
      <c r="E76" s="61"/>
      <c r="F76" s="167" t="s">
        <v>54</v>
      </c>
      <c r="G76" s="81" t="s">
        <v>53</v>
      </c>
      <c r="H76" s="61"/>
      <c r="I76" s="61"/>
      <c r="J76" s="168" t="s">
        <v>54</v>
      </c>
      <c r="K76" s="61"/>
      <c r="L76" s="59"/>
    </row>
    <row r="77" spans="2:12" s="58" customFormat="1" ht="14.45" customHeight="1">
      <c r="B77" s="82"/>
      <c r="C77" s="83"/>
      <c r="D77" s="83"/>
      <c r="E77" s="83"/>
      <c r="F77" s="83"/>
      <c r="G77" s="83"/>
      <c r="H77" s="83"/>
      <c r="I77" s="83"/>
      <c r="J77" s="83"/>
      <c r="K77" s="83"/>
      <c r="L77" s="59"/>
    </row>
    <row r="81" spans="2:12" s="58" customFormat="1" ht="6.95" customHeight="1">
      <c r="B81" s="84"/>
      <c r="C81" s="85"/>
      <c r="D81" s="85"/>
      <c r="E81" s="85"/>
      <c r="F81" s="85"/>
      <c r="G81" s="85"/>
      <c r="H81" s="85"/>
      <c r="I81" s="85"/>
      <c r="J81" s="85"/>
      <c r="K81" s="85"/>
      <c r="L81" s="59"/>
    </row>
    <row r="82" spans="2:12" s="58" customFormat="1" ht="24.95" customHeight="1">
      <c r="B82" s="59"/>
      <c r="C82" s="43" t="s">
        <v>124</v>
      </c>
      <c r="L82" s="59"/>
    </row>
    <row r="83" spans="2:12" s="58" customFormat="1" ht="6.95" customHeight="1">
      <c r="B83" s="59"/>
      <c r="L83" s="59"/>
    </row>
    <row r="84" spans="2:12" s="58" customFormat="1" ht="12" customHeight="1">
      <c r="B84" s="59"/>
      <c r="C84" s="52" t="s">
        <v>16</v>
      </c>
      <c r="L84" s="59"/>
    </row>
    <row r="85" spans="2:12" s="58" customFormat="1" ht="16.5" customHeight="1">
      <c r="B85" s="59"/>
      <c r="E85" s="149" t="str">
        <f>E7</f>
        <v>K1909 Stavební úpravy lávky přes Bílý potok u Penny</v>
      </c>
      <c r="F85" s="150"/>
      <c r="G85" s="150"/>
      <c r="H85" s="150"/>
      <c r="L85" s="59"/>
    </row>
    <row r="86" spans="2:12" s="58" customFormat="1" ht="12" customHeight="1">
      <c r="B86" s="59"/>
      <c r="C86" s="52" t="s">
        <v>108</v>
      </c>
      <c r="L86" s="59"/>
    </row>
    <row r="87" spans="2:12" s="58" customFormat="1" ht="24.75" customHeight="1">
      <c r="B87" s="59"/>
      <c r="E87" s="91" t="str">
        <f>E9</f>
        <v>Sítě - K1909 Stavební úpravy lávky přes Bílý potok u Penny - přeložení sítí</v>
      </c>
      <c r="F87" s="151"/>
      <c r="G87" s="151"/>
      <c r="H87" s="151"/>
      <c r="L87" s="59"/>
    </row>
    <row r="88" spans="2:12" s="58" customFormat="1" ht="6.95" customHeight="1">
      <c r="B88" s="59"/>
      <c r="L88" s="59"/>
    </row>
    <row r="89" spans="2:12" s="58" customFormat="1" ht="12" customHeight="1">
      <c r="B89" s="59"/>
      <c r="C89" s="52" t="s">
        <v>22</v>
      </c>
      <c r="F89" s="53" t="str">
        <f>F12</f>
        <v>Litvínov</v>
      </c>
      <c r="I89" s="52" t="s">
        <v>24</v>
      </c>
      <c r="J89" s="152">
        <f>IF(J12="","",J12)</f>
        <v>45301</v>
      </c>
      <c r="L89" s="59"/>
    </row>
    <row r="90" spans="2:12" s="58" customFormat="1" ht="6.95" customHeight="1">
      <c r="B90" s="59"/>
      <c r="L90" s="59"/>
    </row>
    <row r="91" spans="2:12" s="58" customFormat="1" ht="15.2" customHeight="1">
      <c r="B91" s="59"/>
      <c r="C91" s="52" t="s">
        <v>27</v>
      </c>
      <c r="F91" s="53" t="str">
        <f>E15</f>
        <v>Město Litvínov</v>
      </c>
      <c r="I91" s="52" t="s">
        <v>33</v>
      </c>
      <c r="J91" s="169" t="str">
        <f>E21</f>
        <v xml:space="preserve"> </v>
      </c>
      <c r="L91" s="59"/>
    </row>
    <row r="92" spans="2:12" s="58" customFormat="1" ht="15.2" customHeight="1">
      <c r="B92" s="59"/>
      <c r="C92" s="52" t="s">
        <v>31</v>
      </c>
      <c r="F92" s="53" t="str">
        <f>IF(E18="","",E18)</f>
        <v>Vyplň údaj</v>
      </c>
      <c r="I92" s="52" t="s">
        <v>36</v>
      </c>
      <c r="J92" s="169" t="str">
        <f>E24</f>
        <v xml:space="preserve"> </v>
      </c>
      <c r="L92" s="59"/>
    </row>
    <row r="93" spans="2:12" s="58" customFormat="1" ht="10.35" customHeight="1">
      <c r="B93" s="59"/>
      <c r="L93" s="59"/>
    </row>
    <row r="94" spans="2:12" s="58" customFormat="1" ht="29.25" customHeight="1">
      <c r="B94" s="59"/>
      <c r="C94" s="170" t="s">
        <v>125</v>
      </c>
      <c r="D94" s="161"/>
      <c r="E94" s="161"/>
      <c r="F94" s="161"/>
      <c r="G94" s="161"/>
      <c r="H94" s="161"/>
      <c r="I94" s="161"/>
      <c r="J94" s="171" t="s">
        <v>126</v>
      </c>
      <c r="K94" s="161"/>
      <c r="L94" s="59"/>
    </row>
    <row r="95" spans="2:12" s="58" customFormat="1" ht="10.35" customHeight="1">
      <c r="B95" s="59"/>
      <c r="L95" s="59"/>
    </row>
    <row r="96" spans="2:47" s="58" customFormat="1" ht="22.9" customHeight="1">
      <c r="B96" s="59"/>
      <c r="C96" s="172" t="s">
        <v>127</v>
      </c>
      <c r="J96" s="156">
        <f>J116</f>
        <v>0</v>
      </c>
      <c r="L96" s="59"/>
      <c r="AU96" s="39" t="s">
        <v>128</v>
      </c>
    </row>
    <row r="97" spans="2:12" s="58" customFormat="1" ht="21.75" customHeight="1">
      <c r="B97" s="59"/>
      <c r="L97" s="59"/>
    </row>
    <row r="98" spans="2:12" s="58" customFormat="1" ht="6.95" customHeight="1">
      <c r="B98" s="82"/>
      <c r="C98" s="83"/>
      <c r="D98" s="83"/>
      <c r="E98" s="83"/>
      <c r="F98" s="83"/>
      <c r="G98" s="83"/>
      <c r="H98" s="83"/>
      <c r="I98" s="83"/>
      <c r="J98" s="83"/>
      <c r="K98" s="83"/>
      <c r="L98" s="59"/>
    </row>
    <row r="102" spans="2:12" s="58" customFormat="1" ht="6.95" customHeight="1">
      <c r="B102" s="84"/>
      <c r="C102" s="85"/>
      <c r="D102" s="85"/>
      <c r="E102" s="85"/>
      <c r="F102" s="85"/>
      <c r="G102" s="85"/>
      <c r="H102" s="85"/>
      <c r="I102" s="85"/>
      <c r="J102" s="85"/>
      <c r="K102" s="85"/>
      <c r="L102" s="59"/>
    </row>
    <row r="103" spans="2:12" s="58" customFormat="1" ht="24.95" customHeight="1">
      <c r="B103" s="59"/>
      <c r="C103" s="43" t="s">
        <v>141</v>
      </c>
      <c r="L103" s="59"/>
    </row>
    <row r="104" spans="2:12" s="58" customFormat="1" ht="6.95" customHeight="1">
      <c r="B104" s="59"/>
      <c r="L104" s="59"/>
    </row>
    <row r="105" spans="2:12" s="58" customFormat="1" ht="12" customHeight="1">
      <c r="B105" s="59"/>
      <c r="C105" s="52" t="s">
        <v>16</v>
      </c>
      <c r="L105" s="59"/>
    </row>
    <row r="106" spans="2:12" s="58" customFormat="1" ht="16.5" customHeight="1">
      <c r="B106" s="59"/>
      <c r="E106" s="149" t="str">
        <f>E7</f>
        <v>K1909 Stavební úpravy lávky přes Bílý potok u Penny</v>
      </c>
      <c r="F106" s="150"/>
      <c r="G106" s="150"/>
      <c r="H106" s="150"/>
      <c r="L106" s="59"/>
    </row>
    <row r="107" spans="2:12" s="58" customFormat="1" ht="12" customHeight="1">
      <c r="B107" s="59"/>
      <c r="C107" s="52" t="s">
        <v>108</v>
      </c>
      <c r="L107" s="59"/>
    </row>
    <row r="108" spans="2:12" s="58" customFormat="1" ht="24.75" customHeight="1">
      <c r="B108" s="59"/>
      <c r="E108" s="91" t="str">
        <f>E9</f>
        <v>Sítě - K1909 Stavební úpravy lávky přes Bílý potok u Penny - přeložení sítí</v>
      </c>
      <c r="F108" s="151"/>
      <c r="G108" s="151"/>
      <c r="H108" s="151"/>
      <c r="L108" s="59"/>
    </row>
    <row r="109" spans="2:12" s="58" customFormat="1" ht="6.95" customHeight="1">
      <c r="B109" s="59"/>
      <c r="L109" s="59"/>
    </row>
    <row r="110" spans="2:12" s="58" customFormat="1" ht="12" customHeight="1">
      <c r="B110" s="59"/>
      <c r="C110" s="52" t="s">
        <v>22</v>
      </c>
      <c r="F110" s="53" t="str">
        <f>F12</f>
        <v>Litvínov</v>
      </c>
      <c r="I110" s="52" t="s">
        <v>24</v>
      </c>
      <c r="J110" s="152">
        <f>IF(J12="","",J12)</f>
        <v>45301</v>
      </c>
      <c r="L110" s="59"/>
    </row>
    <row r="111" spans="2:12" s="58" customFormat="1" ht="6.95" customHeight="1">
      <c r="B111" s="59"/>
      <c r="L111" s="59"/>
    </row>
    <row r="112" spans="2:12" s="58" customFormat="1" ht="15.2" customHeight="1">
      <c r="B112" s="59"/>
      <c r="C112" s="52" t="s">
        <v>27</v>
      </c>
      <c r="F112" s="53" t="str">
        <f>E15</f>
        <v>Město Litvínov</v>
      </c>
      <c r="I112" s="52" t="s">
        <v>33</v>
      </c>
      <c r="J112" s="169" t="str">
        <f>E21</f>
        <v xml:space="preserve"> </v>
      </c>
      <c r="L112" s="59"/>
    </row>
    <row r="113" spans="2:12" s="58" customFormat="1" ht="15.2" customHeight="1">
      <c r="B113" s="59"/>
      <c r="C113" s="52" t="s">
        <v>31</v>
      </c>
      <c r="F113" s="53" t="str">
        <f>IF(E18="","",E18)</f>
        <v>Vyplň údaj</v>
      </c>
      <c r="I113" s="52" t="s">
        <v>36</v>
      </c>
      <c r="J113" s="169" t="str">
        <f>E24</f>
        <v xml:space="preserve"> </v>
      </c>
      <c r="L113" s="59"/>
    </row>
    <row r="114" spans="2:12" s="58" customFormat="1" ht="10.35" customHeight="1">
      <c r="B114" s="59"/>
      <c r="L114" s="59"/>
    </row>
    <row r="115" spans="2:20" s="183" customFormat="1" ht="29.25" customHeight="1">
      <c r="B115" s="184"/>
      <c r="C115" s="185" t="s">
        <v>142</v>
      </c>
      <c r="D115" s="186" t="s">
        <v>63</v>
      </c>
      <c r="E115" s="186" t="s">
        <v>59</v>
      </c>
      <c r="F115" s="186" t="s">
        <v>60</v>
      </c>
      <c r="G115" s="186" t="s">
        <v>143</v>
      </c>
      <c r="H115" s="186" t="s">
        <v>144</v>
      </c>
      <c r="I115" s="186" t="s">
        <v>145</v>
      </c>
      <c r="J115" s="187" t="s">
        <v>126</v>
      </c>
      <c r="K115" s="188" t="s">
        <v>146</v>
      </c>
      <c r="L115" s="184"/>
      <c r="M115" s="111" t="s">
        <v>1</v>
      </c>
      <c r="N115" s="112" t="s">
        <v>42</v>
      </c>
      <c r="O115" s="112" t="s">
        <v>147</v>
      </c>
      <c r="P115" s="112" t="s">
        <v>148</v>
      </c>
      <c r="Q115" s="112" t="s">
        <v>149</v>
      </c>
      <c r="R115" s="112" t="s">
        <v>150</v>
      </c>
      <c r="S115" s="112" t="s">
        <v>151</v>
      </c>
      <c r="T115" s="113" t="s">
        <v>152</v>
      </c>
    </row>
    <row r="116" spans="2:63" s="58" customFormat="1" ht="22.9" customHeight="1">
      <c r="B116" s="59"/>
      <c r="C116" s="117" t="s">
        <v>153</v>
      </c>
      <c r="J116" s="189">
        <f>BK116</f>
        <v>0</v>
      </c>
      <c r="L116" s="59"/>
      <c r="M116" s="114"/>
      <c r="N116" s="99"/>
      <c r="O116" s="99"/>
      <c r="P116" s="190">
        <f>SUM(P117:P119)</f>
        <v>0</v>
      </c>
      <c r="Q116" s="99"/>
      <c r="R116" s="190">
        <f>SUM(R117:R119)</f>
        <v>0</v>
      </c>
      <c r="S116" s="99"/>
      <c r="T116" s="191">
        <f>SUM(T117:T119)</f>
        <v>0</v>
      </c>
      <c r="AT116" s="39" t="s">
        <v>77</v>
      </c>
      <c r="AU116" s="39" t="s">
        <v>128</v>
      </c>
      <c r="BK116" s="192">
        <f>SUM(BK117:BK119)</f>
        <v>0</v>
      </c>
    </row>
    <row r="117" spans="2:65" s="58" customFormat="1" ht="16.5" customHeight="1">
      <c r="B117" s="59"/>
      <c r="C117" s="205" t="s">
        <v>21</v>
      </c>
      <c r="D117" s="205" t="s">
        <v>158</v>
      </c>
      <c r="E117" s="206" t="s">
        <v>778</v>
      </c>
      <c r="F117" s="207" t="s">
        <v>779</v>
      </c>
      <c r="G117" s="208" t="s">
        <v>722</v>
      </c>
      <c r="H117" s="209">
        <v>1</v>
      </c>
      <c r="I117" s="25"/>
      <c r="J117" s="210">
        <f>ROUND(I117*H117,2)</f>
        <v>0</v>
      </c>
      <c r="K117" s="211"/>
      <c r="L117" s="59"/>
      <c r="M117" s="212" t="s">
        <v>1</v>
      </c>
      <c r="N117" s="213" t="s">
        <v>43</v>
      </c>
      <c r="P117" s="214">
        <f>O117*H117</f>
        <v>0</v>
      </c>
      <c r="Q117" s="214">
        <v>0</v>
      </c>
      <c r="R117" s="214">
        <f>Q117*H117</f>
        <v>0</v>
      </c>
      <c r="S117" s="214">
        <v>0</v>
      </c>
      <c r="T117" s="215">
        <f>S117*H117</f>
        <v>0</v>
      </c>
      <c r="AR117" s="216" t="s">
        <v>723</v>
      </c>
      <c r="AT117" s="216" t="s">
        <v>158</v>
      </c>
      <c r="AU117" s="216" t="s">
        <v>78</v>
      </c>
      <c r="AY117" s="39" t="s">
        <v>156</v>
      </c>
      <c r="BE117" s="217">
        <f>IF(N117="základní",J117,0)</f>
        <v>0</v>
      </c>
      <c r="BF117" s="217">
        <f>IF(N117="snížená",J117,0)</f>
        <v>0</v>
      </c>
      <c r="BG117" s="217">
        <f>IF(N117="zákl. přenesená",J117,0)</f>
        <v>0</v>
      </c>
      <c r="BH117" s="217">
        <f>IF(N117="sníž. přenesená",J117,0)</f>
        <v>0</v>
      </c>
      <c r="BI117" s="217">
        <f>IF(N117="nulová",J117,0)</f>
        <v>0</v>
      </c>
      <c r="BJ117" s="39" t="s">
        <v>21</v>
      </c>
      <c r="BK117" s="217">
        <f>ROUND(I117*H117,2)</f>
        <v>0</v>
      </c>
      <c r="BL117" s="39" t="s">
        <v>723</v>
      </c>
      <c r="BM117" s="216" t="s">
        <v>780</v>
      </c>
    </row>
    <row r="118" spans="2:47" s="58" customFormat="1" ht="12.75">
      <c r="B118" s="59"/>
      <c r="D118" s="218" t="s">
        <v>164</v>
      </c>
      <c r="F118" s="219" t="s">
        <v>781</v>
      </c>
      <c r="L118" s="59"/>
      <c r="M118" s="220"/>
      <c r="T118" s="103"/>
      <c r="AT118" s="39" t="s">
        <v>164</v>
      </c>
      <c r="AU118" s="39" t="s">
        <v>78</v>
      </c>
    </row>
    <row r="119" spans="2:47" s="58" customFormat="1" ht="48.75">
      <c r="B119" s="59"/>
      <c r="D119" s="218" t="s">
        <v>209</v>
      </c>
      <c r="F119" s="235" t="s">
        <v>782</v>
      </c>
      <c r="L119" s="59"/>
      <c r="M119" s="246"/>
      <c r="N119" s="247"/>
      <c r="O119" s="247"/>
      <c r="P119" s="247"/>
      <c r="Q119" s="247"/>
      <c r="R119" s="247"/>
      <c r="S119" s="247"/>
      <c r="T119" s="248"/>
      <c r="AT119" s="39" t="s">
        <v>209</v>
      </c>
      <c r="AU119" s="39" t="s">
        <v>78</v>
      </c>
    </row>
    <row r="120" spans="2:12" s="58" customFormat="1" ht="6.95" customHeight="1">
      <c r="B120" s="82"/>
      <c r="C120" s="83"/>
      <c r="D120" s="83"/>
      <c r="E120" s="83"/>
      <c r="F120" s="83"/>
      <c r="G120" s="83"/>
      <c r="H120" s="83"/>
      <c r="I120" s="83"/>
      <c r="J120" s="83"/>
      <c r="K120" s="83"/>
      <c r="L120" s="59"/>
    </row>
  </sheetData>
  <sheetProtection algorithmName="SHA-512" hashValue="qWO/sbalXhZd0V3PP/gwEoYAgSJH4PMPmlDlRW7ni8fmFjwCuxOwomKowUkMHVcaBT70v9W7lI4i/0tTn64Png==" saltValue="Zujrzh0y9j3pkNvnwEnISQ==" spinCount="100000" sheet="1"/>
  <mergeCells count="9">
    <mergeCell ref="E87:H87"/>
    <mergeCell ref="E106:H106"/>
    <mergeCell ref="E108:H108"/>
    <mergeCell ref="L2:V2"/>
    <mergeCell ref="E7:H7"/>
    <mergeCell ref="E9:H9"/>
    <mergeCell ref="E18:H18"/>
    <mergeCell ref="E27:H27"/>
    <mergeCell ref="E85:H85"/>
  </mergeCells>
  <printOptions/>
  <pageMargins left="0.7" right="0.7" top="0.787401575" bottom="0.7874015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B904EA-C12A-44B8-8F90-D06F6A3482E9}">
  <dimension ref="B3:H82"/>
  <sheetViews>
    <sheetView showGridLines="0" workbookViewId="0" topLeftCell="A1"/>
  </sheetViews>
  <sheetFormatPr defaultColWidth="9.140625" defaultRowHeight="12.75"/>
  <cols>
    <col min="1" max="1" width="7.140625" style="0" customWidth="1"/>
    <col min="2" max="2" width="1.421875" style="0" customWidth="1"/>
    <col min="3" max="3" width="21.421875" style="0" customWidth="1"/>
    <col min="4" max="4" width="65.00390625" style="0" customWidth="1"/>
    <col min="5" max="5" width="11.421875" style="0" customWidth="1"/>
    <col min="6" max="6" width="17.140625" style="0" customWidth="1"/>
    <col min="7" max="7" width="1.421875" style="0" customWidth="1"/>
    <col min="8" max="8" width="7.140625" style="0" customWidth="1"/>
  </cols>
  <sheetData>
    <row r="1" ht="11.25" customHeight="1"/>
    <row r="2" ht="36.95" customHeight="1"/>
    <row r="3" spans="2:8" ht="6.95" customHeight="1">
      <c r="B3" s="3"/>
      <c r="C3" s="4"/>
      <c r="D3" s="4"/>
      <c r="E3" s="4"/>
      <c r="F3" s="4"/>
      <c r="G3" s="4"/>
      <c r="H3" s="5"/>
    </row>
    <row r="4" spans="2:8" ht="24.95" customHeight="1">
      <c r="B4" s="5"/>
      <c r="C4" s="6" t="s">
        <v>783</v>
      </c>
      <c r="H4" s="5"/>
    </row>
    <row r="5" spans="2:8" ht="12" customHeight="1">
      <c r="B5" s="5"/>
      <c r="C5" s="7" t="s">
        <v>13</v>
      </c>
      <c r="D5" s="13" t="s">
        <v>14</v>
      </c>
      <c r="E5" s="1"/>
      <c r="F5" s="1"/>
      <c r="H5" s="5"/>
    </row>
    <row r="6" spans="2:8" ht="36.95" customHeight="1">
      <c r="B6" s="5"/>
      <c r="C6" s="8" t="s">
        <v>16</v>
      </c>
      <c r="D6" s="9" t="s">
        <v>17</v>
      </c>
      <c r="E6" s="1"/>
      <c r="F6" s="1"/>
      <c r="H6" s="5"/>
    </row>
    <row r="7" spans="2:8" ht="16.5" customHeight="1">
      <c r="B7" s="5"/>
      <c r="C7" s="10" t="s">
        <v>24</v>
      </c>
      <c r="D7" s="19">
        <f>'Rekapitulace stavby'!AN8</f>
        <v>45301</v>
      </c>
      <c r="H7" s="5"/>
    </row>
    <row r="8" spans="2:8" s="14" customFormat="1" ht="10.9" customHeight="1">
      <c r="B8" s="15"/>
      <c r="H8" s="15"/>
    </row>
    <row r="9" spans="2:8" s="20" customFormat="1" ht="29.25" customHeight="1">
      <c r="B9" s="21"/>
      <c r="C9" s="22" t="s">
        <v>59</v>
      </c>
      <c r="D9" s="23" t="s">
        <v>60</v>
      </c>
      <c r="E9" s="23" t="s">
        <v>143</v>
      </c>
      <c r="F9" s="24" t="s">
        <v>784</v>
      </c>
      <c r="H9" s="21"/>
    </row>
    <row r="10" spans="2:8" s="14" customFormat="1" ht="26.45" customHeight="1">
      <c r="B10" s="15"/>
      <c r="C10" s="27" t="s">
        <v>785</v>
      </c>
      <c r="D10" s="27" t="s">
        <v>17</v>
      </c>
      <c r="H10" s="15"/>
    </row>
    <row r="11" spans="2:8" s="14" customFormat="1" ht="16.9" customHeight="1">
      <c r="B11" s="15"/>
      <c r="C11" s="28" t="s">
        <v>121</v>
      </c>
      <c r="D11" s="29" t="s">
        <v>122</v>
      </c>
      <c r="E11" s="30" t="s">
        <v>1</v>
      </c>
      <c r="F11" s="31">
        <v>2.202</v>
      </c>
      <c r="H11" s="15"/>
    </row>
    <row r="12" spans="2:8" s="14" customFormat="1" ht="16.9" customHeight="1">
      <c r="B12" s="15"/>
      <c r="C12" s="32" t="s">
        <v>121</v>
      </c>
      <c r="D12" s="32" t="s">
        <v>573</v>
      </c>
      <c r="E12" s="2" t="s">
        <v>1</v>
      </c>
      <c r="F12" s="33">
        <v>2.202</v>
      </c>
      <c r="H12" s="15"/>
    </row>
    <row r="13" spans="2:8" s="14" customFormat="1" ht="16.9" customHeight="1">
      <c r="B13" s="15"/>
      <c r="C13" s="34" t="s">
        <v>786</v>
      </c>
      <c r="H13" s="15"/>
    </row>
    <row r="14" spans="2:8" s="14" customFormat="1" ht="25.5">
      <c r="B14" s="15"/>
      <c r="C14" s="32" t="s">
        <v>568</v>
      </c>
      <c r="D14" s="32" t="s">
        <v>569</v>
      </c>
      <c r="E14" s="2" t="s">
        <v>189</v>
      </c>
      <c r="F14" s="33">
        <v>2.202</v>
      </c>
      <c r="H14" s="15"/>
    </row>
    <row r="15" spans="2:8" s="14" customFormat="1" ht="25.5">
      <c r="B15" s="15"/>
      <c r="C15" s="32" t="s">
        <v>640</v>
      </c>
      <c r="D15" s="32" t="s">
        <v>641</v>
      </c>
      <c r="E15" s="2" t="s">
        <v>109</v>
      </c>
      <c r="F15" s="33">
        <v>5.065</v>
      </c>
      <c r="H15" s="15"/>
    </row>
    <row r="16" spans="2:8" s="14" customFormat="1" ht="16.9" customHeight="1">
      <c r="B16" s="15"/>
      <c r="C16" s="32" t="s">
        <v>622</v>
      </c>
      <c r="D16" s="32" t="s">
        <v>623</v>
      </c>
      <c r="E16" s="2" t="s">
        <v>109</v>
      </c>
      <c r="F16" s="33">
        <v>42.879</v>
      </c>
      <c r="H16" s="15"/>
    </row>
    <row r="17" spans="2:8" s="14" customFormat="1" ht="16.9" customHeight="1">
      <c r="B17" s="15"/>
      <c r="C17" s="28" t="s">
        <v>722</v>
      </c>
      <c r="D17" s="29" t="s">
        <v>787</v>
      </c>
      <c r="E17" s="30" t="s">
        <v>1</v>
      </c>
      <c r="F17" s="31">
        <v>1.2</v>
      </c>
      <c r="H17" s="15"/>
    </row>
    <row r="18" spans="2:8" s="14" customFormat="1" ht="16.9" customHeight="1">
      <c r="B18" s="15"/>
      <c r="C18" s="32" t="s">
        <v>722</v>
      </c>
      <c r="D18" s="32" t="s">
        <v>788</v>
      </c>
      <c r="E18" s="2" t="s">
        <v>1</v>
      </c>
      <c r="F18" s="33">
        <v>1.2</v>
      </c>
      <c r="H18" s="15"/>
    </row>
    <row r="19" spans="2:8" s="14" customFormat="1" ht="16.9" customHeight="1">
      <c r="B19" s="15"/>
      <c r="C19" s="28" t="s">
        <v>789</v>
      </c>
      <c r="D19" s="29" t="s">
        <v>790</v>
      </c>
      <c r="E19" s="30" t="s">
        <v>1</v>
      </c>
      <c r="F19" s="31">
        <v>52.13</v>
      </c>
      <c r="H19" s="15"/>
    </row>
    <row r="20" spans="2:8" s="14" customFormat="1" ht="16.9" customHeight="1">
      <c r="B20" s="15"/>
      <c r="C20" s="32" t="s">
        <v>789</v>
      </c>
      <c r="D20" s="32" t="s">
        <v>791</v>
      </c>
      <c r="E20" s="2" t="s">
        <v>1</v>
      </c>
      <c r="F20" s="33">
        <v>52.13</v>
      </c>
      <c r="H20" s="15"/>
    </row>
    <row r="21" spans="2:8" s="14" customFormat="1" ht="16.9" customHeight="1">
      <c r="B21" s="15"/>
      <c r="C21" s="28" t="s">
        <v>792</v>
      </c>
      <c r="D21" s="29" t="s">
        <v>793</v>
      </c>
      <c r="E21" s="30" t="s">
        <v>1</v>
      </c>
      <c r="F21" s="31">
        <v>44.655</v>
      </c>
      <c r="H21" s="15"/>
    </row>
    <row r="22" spans="2:8" s="14" customFormat="1" ht="16.9" customHeight="1">
      <c r="B22" s="15"/>
      <c r="C22" s="32" t="s">
        <v>792</v>
      </c>
      <c r="D22" s="32" t="s">
        <v>794</v>
      </c>
      <c r="E22" s="2" t="s">
        <v>1</v>
      </c>
      <c r="F22" s="33">
        <v>44.655</v>
      </c>
      <c r="H22" s="15"/>
    </row>
    <row r="23" spans="2:8" s="14" customFormat="1" ht="16.9" customHeight="1">
      <c r="B23" s="15"/>
      <c r="C23" s="28" t="s">
        <v>90</v>
      </c>
      <c r="D23" s="29" t="s">
        <v>91</v>
      </c>
      <c r="E23" s="30" t="s">
        <v>1</v>
      </c>
      <c r="F23" s="31">
        <v>59.942</v>
      </c>
      <c r="H23" s="15"/>
    </row>
    <row r="24" spans="2:8" s="14" customFormat="1" ht="38.25">
      <c r="B24" s="15"/>
      <c r="C24" s="32" t="s">
        <v>90</v>
      </c>
      <c r="D24" s="32" t="s">
        <v>197</v>
      </c>
      <c r="E24" s="2" t="s">
        <v>1</v>
      </c>
      <c r="F24" s="33">
        <v>59.942</v>
      </c>
      <c r="H24" s="15"/>
    </row>
    <row r="25" spans="2:8" s="14" customFormat="1" ht="16.9" customHeight="1">
      <c r="B25" s="15"/>
      <c r="C25" s="34" t="s">
        <v>786</v>
      </c>
      <c r="H25" s="15"/>
    </row>
    <row r="26" spans="2:8" s="14" customFormat="1" ht="16.9" customHeight="1">
      <c r="B26" s="15"/>
      <c r="C26" s="32" t="s">
        <v>194</v>
      </c>
      <c r="D26" s="32" t="s">
        <v>195</v>
      </c>
      <c r="E26" s="2" t="s">
        <v>189</v>
      </c>
      <c r="F26" s="33">
        <v>59.942</v>
      </c>
      <c r="H26" s="15"/>
    </row>
    <row r="27" spans="2:8" s="14" customFormat="1" ht="16.9" customHeight="1">
      <c r="B27" s="15"/>
      <c r="C27" s="32" t="s">
        <v>200</v>
      </c>
      <c r="D27" s="32" t="s">
        <v>201</v>
      </c>
      <c r="E27" s="2" t="s">
        <v>189</v>
      </c>
      <c r="F27" s="33">
        <v>59.942</v>
      </c>
      <c r="H27" s="15"/>
    </row>
    <row r="28" spans="2:8" s="14" customFormat="1" ht="16.9" customHeight="1">
      <c r="B28" s="15"/>
      <c r="C28" s="32" t="s">
        <v>217</v>
      </c>
      <c r="D28" s="32" t="s">
        <v>218</v>
      </c>
      <c r="E28" s="2" t="s">
        <v>189</v>
      </c>
      <c r="F28" s="33">
        <v>74.482</v>
      </c>
      <c r="H28" s="15"/>
    </row>
    <row r="29" spans="2:8" s="14" customFormat="1" ht="25.5">
      <c r="B29" s="15"/>
      <c r="C29" s="32" t="s">
        <v>241</v>
      </c>
      <c r="D29" s="32" t="s">
        <v>242</v>
      </c>
      <c r="E29" s="2" t="s">
        <v>189</v>
      </c>
      <c r="F29" s="33">
        <v>59.942</v>
      </c>
      <c r="H29" s="15"/>
    </row>
    <row r="30" spans="2:8" s="14" customFormat="1" ht="16.9" customHeight="1">
      <c r="B30" s="15"/>
      <c r="C30" s="28" t="s">
        <v>112</v>
      </c>
      <c r="D30" s="29" t="s">
        <v>113</v>
      </c>
      <c r="E30" s="30" t="s">
        <v>1</v>
      </c>
      <c r="F30" s="31">
        <v>1.75</v>
      </c>
      <c r="H30" s="15"/>
    </row>
    <row r="31" spans="2:8" s="14" customFormat="1" ht="16.9" customHeight="1">
      <c r="B31" s="15"/>
      <c r="C31" s="32" t="s">
        <v>112</v>
      </c>
      <c r="D31" s="32" t="s">
        <v>192</v>
      </c>
      <c r="E31" s="2" t="s">
        <v>1</v>
      </c>
      <c r="F31" s="33">
        <v>1.75</v>
      </c>
      <c r="H31" s="15"/>
    </row>
    <row r="32" spans="2:8" s="14" customFormat="1" ht="16.9" customHeight="1">
      <c r="B32" s="15"/>
      <c r="C32" s="34" t="s">
        <v>786</v>
      </c>
      <c r="H32" s="15"/>
    </row>
    <row r="33" spans="2:8" s="14" customFormat="1" ht="25.5">
      <c r="B33" s="15"/>
      <c r="C33" s="32" t="s">
        <v>187</v>
      </c>
      <c r="D33" s="32" t="s">
        <v>188</v>
      </c>
      <c r="E33" s="2" t="s">
        <v>189</v>
      </c>
      <c r="F33" s="33">
        <v>1.75</v>
      </c>
      <c r="H33" s="15"/>
    </row>
    <row r="34" spans="2:8" s="14" customFormat="1" ht="16.9" customHeight="1">
      <c r="B34" s="15"/>
      <c r="C34" s="32" t="s">
        <v>217</v>
      </c>
      <c r="D34" s="32" t="s">
        <v>218</v>
      </c>
      <c r="E34" s="2" t="s">
        <v>189</v>
      </c>
      <c r="F34" s="33">
        <v>74.482</v>
      </c>
      <c r="H34" s="15"/>
    </row>
    <row r="35" spans="2:8" s="14" customFormat="1" ht="16.9" customHeight="1">
      <c r="B35" s="15"/>
      <c r="C35" s="28" t="s">
        <v>115</v>
      </c>
      <c r="D35" s="29" t="s">
        <v>116</v>
      </c>
      <c r="E35" s="30" t="s">
        <v>1</v>
      </c>
      <c r="F35" s="31">
        <v>11.318</v>
      </c>
      <c r="H35" s="15"/>
    </row>
    <row r="36" spans="2:8" s="14" customFormat="1" ht="16.9" customHeight="1">
      <c r="B36" s="15"/>
      <c r="C36" s="32" t="s">
        <v>115</v>
      </c>
      <c r="D36" s="32" t="s">
        <v>560</v>
      </c>
      <c r="E36" s="2" t="s">
        <v>1</v>
      </c>
      <c r="F36" s="33">
        <v>11.318</v>
      </c>
      <c r="H36" s="15"/>
    </row>
    <row r="37" spans="2:8" s="14" customFormat="1" ht="16.9" customHeight="1">
      <c r="B37" s="15"/>
      <c r="C37" s="34" t="s">
        <v>786</v>
      </c>
      <c r="H37" s="15"/>
    </row>
    <row r="38" spans="2:8" s="14" customFormat="1" ht="16.9" customHeight="1">
      <c r="B38" s="15"/>
      <c r="C38" s="32" t="s">
        <v>556</v>
      </c>
      <c r="D38" s="32" t="s">
        <v>557</v>
      </c>
      <c r="E38" s="2" t="s">
        <v>189</v>
      </c>
      <c r="F38" s="33">
        <v>11.318</v>
      </c>
      <c r="H38" s="15"/>
    </row>
    <row r="39" spans="2:8" s="14" customFormat="1" ht="16.9" customHeight="1">
      <c r="B39" s="15"/>
      <c r="C39" s="32" t="s">
        <v>646</v>
      </c>
      <c r="D39" s="32" t="s">
        <v>647</v>
      </c>
      <c r="E39" s="2" t="s">
        <v>109</v>
      </c>
      <c r="F39" s="33">
        <v>28.295</v>
      </c>
      <c r="H39" s="15"/>
    </row>
    <row r="40" spans="2:8" s="14" customFormat="1" ht="16.9" customHeight="1">
      <c r="B40" s="15"/>
      <c r="C40" s="32" t="s">
        <v>622</v>
      </c>
      <c r="D40" s="32" t="s">
        <v>623</v>
      </c>
      <c r="E40" s="2" t="s">
        <v>109</v>
      </c>
      <c r="F40" s="33">
        <v>42.879</v>
      </c>
      <c r="H40" s="15"/>
    </row>
    <row r="41" spans="2:8" s="14" customFormat="1" ht="16.9" customHeight="1">
      <c r="B41" s="15"/>
      <c r="C41" s="28" t="s">
        <v>105</v>
      </c>
      <c r="D41" s="29" t="s">
        <v>106</v>
      </c>
      <c r="E41" s="30" t="s">
        <v>1</v>
      </c>
      <c r="F41" s="31">
        <v>13.95</v>
      </c>
      <c r="H41" s="15"/>
    </row>
    <row r="42" spans="2:8" s="14" customFormat="1" ht="16.9" customHeight="1">
      <c r="B42" s="15"/>
      <c r="C42" s="32" t="s">
        <v>105</v>
      </c>
      <c r="D42" s="32" t="s">
        <v>185</v>
      </c>
      <c r="E42" s="2" t="s">
        <v>1</v>
      </c>
      <c r="F42" s="33">
        <v>13.95</v>
      </c>
      <c r="H42" s="15"/>
    </row>
    <row r="43" spans="2:8" s="14" customFormat="1" ht="16.9" customHeight="1">
      <c r="B43" s="15"/>
      <c r="C43" s="34" t="s">
        <v>786</v>
      </c>
      <c r="H43" s="15"/>
    </row>
    <row r="44" spans="2:8" s="14" customFormat="1" ht="16.9" customHeight="1">
      <c r="B44" s="15"/>
      <c r="C44" s="32" t="s">
        <v>180</v>
      </c>
      <c r="D44" s="32" t="s">
        <v>181</v>
      </c>
      <c r="E44" s="2" t="s">
        <v>161</v>
      </c>
      <c r="F44" s="33">
        <v>13.95</v>
      </c>
      <c r="H44" s="15"/>
    </row>
    <row r="45" spans="2:8" s="14" customFormat="1" ht="16.9" customHeight="1">
      <c r="B45" s="15"/>
      <c r="C45" s="32" t="s">
        <v>217</v>
      </c>
      <c r="D45" s="32" t="s">
        <v>218</v>
      </c>
      <c r="E45" s="2" t="s">
        <v>189</v>
      </c>
      <c r="F45" s="33">
        <v>74.482</v>
      </c>
      <c r="H45" s="15"/>
    </row>
    <row r="46" spans="2:8" s="14" customFormat="1" ht="16.9" customHeight="1">
      <c r="B46" s="15"/>
      <c r="C46" s="28" t="s">
        <v>118</v>
      </c>
      <c r="D46" s="29" t="s">
        <v>119</v>
      </c>
      <c r="E46" s="30" t="s">
        <v>1</v>
      </c>
      <c r="F46" s="31">
        <v>27.45</v>
      </c>
      <c r="H46" s="15"/>
    </row>
    <row r="47" spans="2:8" s="14" customFormat="1" ht="16.9" customHeight="1">
      <c r="B47" s="15"/>
      <c r="C47" s="32" t="s">
        <v>118</v>
      </c>
      <c r="D47" s="32" t="s">
        <v>554</v>
      </c>
      <c r="E47" s="2" t="s">
        <v>1</v>
      </c>
      <c r="F47" s="33">
        <v>27.45</v>
      </c>
      <c r="H47" s="15"/>
    </row>
    <row r="48" spans="2:8" s="14" customFormat="1" ht="16.9" customHeight="1">
      <c r="B48" s="15"/>
      <c r="C48" s="34" t="s">
        <v>786</v>
      </c>
      <c r="H48" s="15"/>
    </row>
    <row r="49" spans="2:8" s="14" customFormat="1" ht="16.9" customHeight="1">
      <c r="B49" s="15"/>
      <c r="C49" s="32" t="s">
        <v>550</v>
      </c>
      <c r="D49" s="32" t="s">
        <v>551</v>
      </c>
      <c r="E49" s="2" t="s">
        <v>167</v>
      </c>
      <c r="F49" s="33">
        <v>27.45</v>
      </c>
      <c r="H49" s="15"/>
    </row>
    <row r="50" spans="2:8" s="14" customFormat="1" ht="25.5">
      <c r="B50" s="15"/>
      <c r="C50" s="32" t="s">
        <v>653</v>
      </c>
      <c r="D50" s="32" t="s">
        <v>654</v>
      </c>
      <c r="E50" s="2" t="s">
        <v>109</v>
      </c>
      <c r="F50" s="33">
        <v>8.424</v>
      </c>
      <c r="H50" s="15"/>
    </row>
    <row r="51" spans="2:8" s="14" customFormat="1" ht="16.9" customHeight="1">
      <c r="B51" s="15"/>
      <c r="C51" s="32" t="s">
        <v>622</v>
      </c>
      <c r="D51" s="32" t="s">
        <v>623</v>
      </c>
      <c r="E51" s="2" t="s">
        <v>109</v>
      </c>
      <c r="F51" s="33">
        <v>42.879</v>
      </c>
      <c r="H51" s="15"/>
    </row>
    <row r="52" spans="2:8" s="14" customFormat="1" ht="16.9" customHeight="1">
      <c r="B52" s="15"/>
      <c r="C52" s="28" t="s">
        <v>93</v>
      </c>
      <c r="D52" s="29" t="s">
        <v>94</v>
      </c>
      <c r="E52" s="30" t="s">
        <v>1</v>
      </c>
      <c r="F52" s="31">
        <v>59.942</v>
      </c>
      <c r="H52" s="15"/>
    </row>
    <row r="53" spans="2:8" s="14" customFormat="1" ht="16.9" customHeight="1">
      <c r="B53" s="15"/>
      <c r="C53" s="32" t="s">
        <v>93</v>
      </c>
      <c r="D53" s="32" t="s">
        <v>90</v>
      </c>
      <c r="E53" s="2" t="s">
        <v>1</v>
      </c>
      <c r="F53" s="33">
        <v>59.942</v>
      </c>
      <c r="H53" s="15"/>
    </row>
    <row r="54" spans="2:8" s="14" customFormat="1" ht="16.9" customHeight="1">
      <c r="B54" s="15"/>
      <c r="C54" s="34" t="s">
        <v>786</v>
      </c>
      <c r="H54" s="15"/>
    </row>
    <row r="55" spans="2:8" s="14" customFormat="1" ht="25.5">
      <c r="B55" s="15"/>
      <c r="C55" s="32" t="s">
        <v>241</v>
      </c>
      <c r="D55" s="32" t="s">
        <v>242</v>
      </c>
      <c r="E55" s="2" t="s">
        <v>189</v>
      </c>
      <c r="F55" s="33">
        <v>59.942</v>
      </c>
      <c r="H55" s="15"/>
    </row>
    <row r="56" spans="2:8" s="14" customFormat="1" ht="16.9" customHeight="1">
      <c r="B56" s="15"/>
      <c r="C56" s="32" t="s">
        <v>247</v>
      </c>
      <c r="D56" s="32" t="s">
        <v>248</v>
      </c>
      <c r="E56" s="2" t="s">
        <v>109</v>
      </c>
      <c r="F56" s="33">
        <v>113.89</v>
      </c>
      <c r="H56" s="15"/>
    </row>
    <row r="57" spans="2:8" s="14" customFormat="1" ht="16.9" customHeight="1">
      <c r="B57" s="15"/>
      <c r="C57" s="28" t="s">
        <v>96</v>
      </c>
      <c r="D57" s="29" t="s">
        <v>97</v>
      </c>
      <c r="E57" s="30" t="s">
        <v>1</v>
      </c>
      <c r="F57" s="31">
        <v>74.482</v>
      </c>
      <c r="H57" s="15"/>
    </row>
    <row r="58" spans="2:8" s="14" customFormat="1" ht="16.9" customHeight="1">
      <c r="B58" s="15"/>
      <c r="C58" s="32" t="s">
        <v>96</v>
      </c>
      <c r="D58" s="32" t="s">
        <v>220</v>
      </c>
      <c r="E58" s="2" t="s">
        <v>1</v>
      </c>
      <c r="F58" s="33">
        <v>74.482</v>
      </c>
      <c r="H58" s="15"/>
    </row>
    <row r="59" spans="2:8" s="14" customFormat="1" ht="16.9" customHeight="1">
      <c r="B59" s="15"/>
      <c r="C59" s="34" t="s">
        <v>786</v>
      </c>
      <c r="H59" s="15"/>
    </row>
    <row r="60" spans="2:8" s="14" customFormat="1" ht="16.9" customHeight="1">
      <c r="B60" s="15"/>
      <c r="C60" s="32" t="s">
        <v>217</v>
      </c>
      <c r="D60" s="32" t="s">
        <v>218</v>
      </c>
      <c r="E60" s="2" t="s">
        <v>189</v>
      </c>
      <c r="F60" s="33">
        <v>74.482</v>
      </c>
      <c r="H60" s="15"/>
    </row>
    <row r="61" spans="2:8" s="14" customFormat="1" ht="16.9" customHeight="1">
      <c r="B61" s="15"/>
      <c r="C61" s="32" t="s">
        <v>222</v>
      </c>
      <c r="D61" s="32" t="s">
        <v>223</v>
      </c>
      <c r="E61" s="2" t="s">
        <v>189</v>
      </c>
      <c r="F61" s="33">
        <v>74.482</v>
      </c>
      <c r="H61" s="15"/>
    </row>
    <row r="62" spans="2:8" s="14" customFormat="1" ht="25.5">
      <c r="B62" s="15"/>
      <c r="C62" s="32" t="s">
        <v>226</v>
      </c>
      <c r="D62" s="32" t="s">
        <v>227</v>
      </c>
      <c r="E62" s="2" t="s">
        <v>189</v>
      </c>
      <c r="F62" s="33">
        <v>1117.23</v>
      </c>
      <c r="H62" s="15"/>
    </row>
    <row r="63" spans="2:8" s="14" customFormat="1" ht="16.9" customHeight="1">
      <c r="B63" s="15"/>
      <c r="C63" s="32" t="s">
        <v>231</v>
      </c>
      <c r="D63" s="32" t="s">
        <v>232</v>
      </c>
      <c r="E63" s="2" t="s">
        <v>189</v>
      </c>
      <c r="F63" s="33">
        <v>74.482</v>
      </c>
      <c r="H63" s="15"/>
    </row>
    <row r="64" spans="2:8" s="14" customFormat="1" ht="16.9" customHeight="1">
      <c r="B64" s="15"/>
      <c r="C64" s="32" t="s">
        <v>235</v>
      </c>
      <c r="D64" s="32" t="s">
        <v>236</v>
      </c>
      <c r="E64" s="2" t="s">
        <v>109</v>
      </c>
      <c r="F64" s="33">
        <v>134.068</v>
      </c>
      <c r="H64" s="15"/>
    </row>
    <row r="65" spans="2:8" s="14" customFormat="1" ht="16.9" customHeight="1">
      <c r="B65" s="15"/>
      <c r="C65" s="28" t="s">
        <v>99</v>
      </c>
      <c r="D65" s="29" t="s">
        <v>100</v>
      </c>
      <c r="E65" s="30" t="s">
        <v>1</v>
      </c>
      <c r="F65" s="31">
        <v>42.879</v>
      </c>
      <c r="H65" s="15"/>
    </row>
    <row r="66" spans="2:8" s="14" customFormat="1" ht="16.9" customHeight="1">
      <c r="B66" s="15"/>
      <c r="C66" s="32" t="s">
        <v>99</v>
      </c>
      <c r="D66" s="32" t="s">
        <v>626</v>
      </c>
      <c r="E66" s="2" t="s">
        <v>1</v>
      </c>
      <c r="F66" s="33">
        <v>42.879</v>
      </c>
      <c r="H66" s="15"/>
    </row>
    <row r="67" spans="2:8" s="14" customFormat="1" ht="16.9" customHeight="1">
      <c r="B67" s="15"/>
      <c r="C67" s="34" t="s">
        <v>786</v>
      </c>
      <c r="H67" s="15"/>
    </row>
    <row r="68" spans="2:8" s="14" customFormat="1" ht="16.9" customHeight="1">
      <c r="B68" s="15"/>
      <c r="C68" s="32" t="s">
        <v>622</v>
      </c>
      <c r="D68" s="32" t="s">
        <v>623</v>
      </c>
      <c r="E68" s="2" t="s">
        <v>109</v>
      </c>
      <c r="F68" s="33">
        <v>42.879</v>
      </c>
      <c r="H68" s="15"/>
    </row>
    <row r="69" spans="2:8" s="14" customFormat="1" ht="16.9" customHeight="1">
      <c r="B69" s="15"/>
      <c r="C69" s="32" t="s">
        <v>628</v>
      </c>
      <c r="D69" s="32" t="s">
        <v>629</v>
      </c>
      <c r="E69" s="2" t="s">
        <v>109</v>
      </c>
      <c r="F69" s="33">
        <v>42.879</v>
      </c>
      <c r="H69" s="15"/>
    </row>
    <row r="70" spans="2:8" s="14" customFormat="1" ht="16.9" customHeight="1">
      <c r="B70" s="15"/>
      <c r="C70" s="32" t="s">
        <v>634</v>
      </c>
      <c r="D70" s="32" t="s">
        <v>635</v>
      </c>
      <c r="E70" s="2" t="s">
        <v>109</v>
      </c>
      <c r="F70" s="33">
        <v>643.185</v>
      </c>
      <c r="H70" s="15"/>
    </row>
    <row r="71" spans="2:8" s="14" customFormat="1" ht="16.9" customHeight="1">
      <c r="B71" s="15"/>
      <c r="C71" s="28" t="s">
        <v>109</v>
      </c>
      <c r="D71" s="29" t="s">
        <v>110</v>
      </c>
      <c r="E71" s="30" t="s">
        <v>1</v>
      </c>
      <c r="F71" s="31">
        <v>10</v>
      </c>
      <c r="H71" s="15"/>
    </row>
    <row r="72" spans="2:8" s="14" customFormat="1" ht="16.9" customHeight="1">
      <c r="B72" s="15"/>
      <c r="C72" s="32" t="s">
        <v>109</v>
      </c>
      <c r="D72" s="32" t="s">
        <v>211</v>
      </c>
      <c r="E72" s="2" t="s">
        <v>1</v>
      </c>
      <c r="F72" s="33">
        <v>10</v>
      </c>
      <c r="H72" s="15"/>
    </row>
    <row r="73" spans="2:8" s="14" customFormat="1" ht="16.9" customHeight="1">
      <c r="B73" s="15"/>
      <c r="C73" s="34" t="s">
        <v>786</v>
      </c>
      <c r="H73" s="15"/>
    </row>
    <row r="74" spans="2:8" s="14" customFormat="1" ht="16.9" customHeight="1">
      <c r="B74" s="15"/>
      <c r="C74" s="32" t="s">
        <v>205</v>
      </c>
      <c r="D74" s="32" t="s">
        <v>206</v>
      </c>
      <c r="E74" s="2" t="s">
        <v>189</v>
      </c>
      <c r="F74" s="33">
        <v>10</v>
      </c>
      <c r="H74" s="15"/>
    </row>
    <row r="75" spans="2:8" s="14" customFormat="1" ht="16.9" customHeight="1">
      <c r="B75" s="15"/>
      <c r="C75" s="32" t="s">
        <v>217</v>
      </c>
      <c r="D75" s="32" t="s">
        <v>218</v>
      </c>
      <c r="E75" s="2" t="s">
        <v>189</v>
      </c>
      <c r="F75" s="33">
        <v>74.482</v>
      </c>
      <c r="H75" s="15"/>
    </row>
    <row r="76" spans="2:8" s="14" customFormat="1" ht="16.9" customHeight="1">
      <c r="B76" s="15"/>
      <c r="C76" s="28" t="s">
        <v>102</v>
      </c>
      <c r="D76" s="29" t="s">
        <v>103</v>
      </c>
      <c r="E76" s="30" t="s">
        <v>1</v>
      </c>
      <c r="F76" s="31">
        <v>2.268</v>
      </c>
      <c r="H76" s="15"/>
    </row>
    <row r="77" spans="2:8" s="14" customFormat="1" ht="16.9" customHeight="1">
      <c r="B77" s="15"/>
      <c r="C77" s="32" t="s">
        <v>102</v>
      </c>
      <c r="D77" s="32" t="s">
        <v>566</v>
      </c>
      <c r="E77" s="2" t="s">
        <v>1</v>
      </c>
      <c r="F77" s="33">
        <v>2.268</v>
      </c>
      <c r="H77" s="15"/>
    </row>
    <row r="78" spans="2:8" s="14" customFormat="1" ht="16.9" customHeight="1">
      <c r="B78" s="15"/>
      <c r="C78" s="34" t="s">
        <v>786</v>
      </c>
      <c r="H78" s="15"/>
    </row>
    <row r="79" spans="2:8" s="14" customFormat="1" ht="16.9" customHeight="1">
      <c r="B79" s="15"/>
      <c r="C79" s="32" t="s">
        <v>562</v>
      </c>
      <c r="D79" s="32" t="s">
        <v>563</v>
      </c>
      <c r="E79" s="2" t="s">
        <v>189</v>
      </c>
      <c r="F79" s="33">
        <v>2.268</v>
      </c>
      <c r="H79" s="15"/>
    </row>
    <row r="80" spans="2:8" s="14" customFormat="1" ht="25.5">
      <c r="B80" s="15"/>
      <c r="C80" s="32" t="s">
        <v>653</v>
      </c>
      <c r="D80" s="32" t="s">
        <v>654</v>
      </c>
      <c r="E80" s="2" t="s">
        <v>109</v>
      </c>
      <c r="F80" s="33">
        <v>8.424</v>
      </c>
      <c r="H80" s="15"/>
    </row>
    <row r="81" spans="2:8" s="14" customFormat="1" ht="16.9" customHeight="1">
      <c r="B81" s="15"/>
      <c r="C81" s="32" t="s">
        <v>622</v>
      </c>
      <c r="D81" s="32" t="s">
        <v>623</v>
      </c>
      <c r="E81" s="2" t="s">
        <v>109</v>
      </c>
      <c r="F81" s="33">
        <v>42.879</v>
      </c>
      <c r="H81" s="15"/>
    </row>
    <row r="82" spans="2:8" s="14" customFormat="1" ht="7.35" customHeight="1">
      <c r="B82" s="16"/>
      <c r="C82" s="17"/>
      <c r="D82" s="17"/>
      <c r="E82" s="17"/>
      <c r="F82" s="17"/>
      <c r="G82" s="17"/>
      <c r="H82" s="15"/>
    </row>
    <row r="83" s="14" customFormat="1" ht="12.75"/>
  </sheetData>
  <sheetProtection algorithmName="SHA-512" hashValue="Xt5MmRqCNgXvTx9YURG0bE6BpL431CIoXY2C24wSaQnuKgvec+o0ft2v4hrG8bzH/plUNsx+RZ5aiT2ej6vpBw==" saltValue="aiZrV0ZoN2XmRNXp5IGyNw==" spinCount="100000" sheet="1" objects="1" scenarios="1"/>
  <mergeCells count="2">
    <mergeCell ref="D5:F5"/>
    <mergeCell ref="D6:F6"/>
  </mergeCell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Cernohorsky Dusan</dc:creator>
  <cp:keywords/>
  <dc:description/>
  <cp:lastModifiedBy>Cernohorsky Dusan</cp:lastModifiedBy>
  <dcterms:created xsi:type="dcterms:W3CDTF">2024-01-10T08:05:45Z</dcterms:created>
  <dcterms:modified xsi:type="dcterms:W3CDTF">2024-01-10T09:01:06Z</dcterms:modified>
  <cp:category/>
  <cp:version/>
  <cp:contentType/>
  <cp:contentStatus/>
</cp:coreProperties>
</file>