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28680" yWindow="65416" windowWidth="29040" windowHeight="15840" activeTab="0"/>
  </bookViews>
  <sheets>
    <sheet name="Rekapitulace stavby" sheetId="1" r:id="rId1"/>
    <sheet name="SO02A - Stavební práce au...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<sst xmlns="http://schemas.openxmlformats.org/spreadsheetml/2006/main" count="2185" uniqueCount="488">
  <si>
    <t>{1bbaff09-a64b-447c-a0ec-8630723f2018}</t>
  </si>
  <si>
    <t>2</t>
  </si>
  <si>
    <t>KRYCÍ LIST SOUPISU PRACÍ</t>
  </si>
  <si>
    <t>v ---  níže se nacházejí doplnkové a pomocné údaje k sestavám  --- v</t>
  </si>
  <si>
    <t>False</t>
  </si>
  <si>
    <t>Stavba:</t>
  </si>
  <si>
    <t>Objekt:</t>
  </si>
  <si>
    <t>SO02A - Stavební práce autobusové zastávky</t>
  </si>
  <si>
    <t>KSO:</t>
  </si>
  <si>
    <t/>
  </si>
  <si>
    <t>CC-CZ:</t>
  </si>
  <si>
    <t>Místo:</t>
  </si>
  <si>
    <t>Litvínov</t>
  </si>
  <si>
    <t>Datum:</t>
  </si>
  <si>
    <t>Zadavatel:</t>
  </si>
  <si>
    <t>IČ:</t>
  </si>
  <si>
    <t>002 66 027</t>
  </si>
  <si>
    <t>Město Litvínov</t>
  </si>
  <si>
    <t>DIČ:</t>
  </si>
  <si>
    <t>CZ00266027</t>
  </si>
  <si>
    <t>Uchazeč:</t>
  </si>
  <si>
    <t>Projektant:</t>
  </si>
  <si>
    <t>246 68 613</t>
  </si>
  <si>
    <t>ADVISIA s.r.o.</t>
  </si>
  <si>
    <t>CZ24668613</t>
  </si>
  <si>
    <t>Zpracovatel:</t>
  </si>
  <si>
    <t>764 89 337</t>
  </si>
  <si>
    <t>Tomáš Valenta</t>
  </si>
  <si>
    <t>CZ8002143259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</si>
  <si>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</si>
  <si>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</si>
  <si>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</si>
  <si>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</si>
  <si>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</si>
  <si>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</si>
  <si>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</si>
  <si>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</si>
  <si>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</si>
  <si>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</si>
  <si>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</si>
  <si>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</si>
  <si>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</si>
  <si>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</si>
  <si>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</si>
  <si>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</si>
  <si>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</si>
  <si>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stavby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</si>
  <si>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</si>
  <si>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</si>
  <si>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</si>
  <si>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</si>
  <si>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</si>
  <si>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</si>
  <si>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</si>
  <si>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</si>
  <si>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</si>
  <si>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</si>
  <si>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>VRN - Vedlejší rozpočtové náklady</t>
  </si>
  <si>
    <t xml:space="preserve">    VRN7 - Provozní vlivy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</si>
  <si>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</si>
  <si>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</si>
  <si>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</si>
  <si>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</si>
  <si>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</si>
  <si>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</si>
  <si>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</si>
  <si>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</si>
  <si>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</si>
  <si>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</si>
  <si>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</si>
  <si>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</si>
  <si>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</si>
  <si>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</si>
  <si>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</si>
  <si>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</si>
  <si>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</si>
  <si>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HSV</t>
  </si>
  <si>
    <t>Práce a dodávky HSV</t>
  </si>
  <si>
    <t>1</t>
  </si>
  <si>
    <t>0</t>
  </si>
  <si>
    <t>ROZPOCET</t>
  </si>
  <si>
    <t>Zemní práce</t>
  </si>
  <si>
    <t>K</t>
  </si>
  <si>
    <t>113106132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</si>
  <si>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betonových, kameninových nebo dl</t>
  </si>
  <si>
    <t>m2</t>
  </si>
  <si>
    <t>4</t>
  </si>
  <si>
    <t>-1998508003</t>
  </si>
  <si>
    <t>PP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</si>
  <si>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betonových, kameninových nebo dlaždic, desek nebo tvarovek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</si>
  <si>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</si>
  <si>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</si>
  <si>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1387615799</t>
  </si>
  <si>
    <t>VV</t>
  </si>
  <si>
    <t>89</t>
  </si>
  <si>
    <t>True</t>
  </si>
  <si>
    <t>pod stávajícím chodníkem</t>
  </si>
  <si>
    <t>3</t>
  </si>
  <si>
    <t>113107163</t>
  </si>
  <si>
    <t>Odstranění podkladu z kameniva drceného tl přes 200 do 300 mm strojně pl přes 50 do 200 m2</t>
  </si>
  <si>
    <t>CS ÚRS 2023 01</t>
  </si>
  <si>
    <t>495729473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</si>
  <si>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</si>
  <si>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Online PSC</t>
  </si>
  <si>
    <t>https://podminky.urs.cz/item/CS_URS_2023_01/113107163</t>
  </si>
  <si>
    <t>114</t>
  </si>
  <si>
    <t xml:space="preserve">pod stávající vozovkou </t>
  </si>
  <si>
    <t>113107181</t>
  </si>
  <si>
    <t>Odstranění podkladů nebo krytů strojně plochy jednotlivě přes 50 m2 do 200 m2 s přemístěním hmot na skládku na vzdálenost do 20 m nebo s naložením na dopravní prostředek živičných, o tl. vrstvy do 50 mm</t>
  </si>
  <si>
    <t>-42554590</t>
  </si>
  <si>
    <t>119</t>
  </si>
  <si>
    <t>komunikace</t>
  </si>
  <si>
    <t>Součet</t>
  </si>
  <si>
    <t>5</t>
  </si>
  <si>
    <t>113154124</t>
  </si>
  <si>
    <t>Frézování živičného podkladu nebo krytu s naložením na dopravní prostředek plochy do 500 m2 bez překážek v trase pruhu šířky přes 0,5 m do 1 m, tloušťky vrstvy 100 mm</t>
  </si>
  <si>
    <t>1279618278</t>
  </si>
  <si>
    <t>6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</si>
  <si>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</si>
  <si>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</si>
  <si>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</si>
  <si>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-1082718987</t>
  </si>
  <si>
    <t>7</t>
  </si>
  <si>
    <t>113204111</t>
  </si>
  <si>
    <t>Vytrhání obrub záhonových</t>
  </si>
  <si>
    <t>-837533543</t>
  </si>
  <si>
    <t>Vytrhání obrub s vybouráním lože, s přemístěním hmot na skládku na vzdálenost do 3 m nebo s naložením na dopravní prostředek záhonových</t>
  </si>
  <si>
    <t>https://podminky.urs.cz/item/CS_URS_2023_01/113204111</t>
  </si>
  <si>
    <t>8</t>
  </si>
  <si>
    <t>122252204</t>
  </si>
  <si>
    <t>Odkopávky a prokopávky nezapažené pro silnice a dálnice strojně v hornině třídy těžitelnosti I přes 100 do 500 m3</t>
  </si>
  <si>
    <t>m3</t>
  </si>
  <si>
    <t>-787614939</t>
  </si>
  <si>
    <t>(1,6*17)+(25*0,3)+((55+31)*0,15)</t>
  </si>
  <si>
    <t>odkop</t>
  </si>
  <si>
    <t>(86*0,5)</t>
  </si>
  <si>
    <t>9</t>
  </si>
  <si>
    <t>129001101</t>
  </si>
  <si>
    <t>Příplatek k cenám vykopávek za ztížení vykopávky v blízkosti podzemního vedení nebo výbušnin v horninách jakékoliv třídy</t>
  </si>
  <si>
    <t>1313505660</t>
  </si>
  <si>
    <t>90,6*0,1 "Přepočtené koeficientem množství</t>
  </si>
  <si>
    <t>10</t>
  </si>
  <si>
    <t>132151103</t>
  </si>
  <si>
    <t>Hloubení nezapažených rýh šířky do 800 mm strojně s urovnáním dna do předepsaného profilu a spádu v hornině třídy těžitelnosti I skupiny 1 a 2 přes 50 do 100 m3</t>
  </si>
  <si>
    <t>-257376185</t>
  </si>
  <si>
    <t>4*0,5*0,5</t>
  </si>
  <si>
    <t>11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</si>
  <si>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</si>
  <si>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</si>
  <si>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-1184998113</t>
  </si>
  <si>
    <t>12</t>
  </si>
  <si>
    <t>162751119</t>
  </si>
  <si>
    <t xml:space="preserve"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</t>
  </si>
  <si>
    <t>-264920603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</si>
  <si>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</si>
  <si>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90,6*10 "Přepočtené koeficientem množství</t>
  </si>
  <si>
    <t>13</t>
  </si>
  <si>
    <t>167151111</t>
  </si>
  <si>
    <t>Nakládání, skládání a překládání neulehlého výkopku nebo sypaniny strojně nakládání, množství přes 100 m3, z hornin třídy těžitelnosti I, skupiny 1 až 3</t>
  </si>
  <si>
    <t>251937897</t>
  </si>
  <si>
    <t>14</t>
  </si>
  <si>
    <t>171201221</t>
  </si>
  <si>
    <t>Poplatek za uložení na skládce (skládkovné) zeminy a kamení kód odpadu 17 05 04</t>
  </si>
  <si>
    <t>t</t>
  </si>
  <si>
    <t>1325197860</t>
  </si>
  <si>
    <t>Poplatek za uložení stavebního odpadu na skládce (skládkovné) zeminy a kamení zatříděného do Katalogu odpadů pod kódem 17 05 04</t>
  </si>
  <si>
    <t>https://podminky.urs.cz/item/CS_URS_2023_01/171201221</t>
  </si>
  <si>
    <t>90,6*2</t>
  </si>
  <si>
    <t>15</t>
  </si>
  <si>
    <t>171251201</t>
  </si>
  <si>
    <t>Uložení sypaniny na skládky nebo meziskládky bez hutnění s upravením uložené sypaniny do předepsaného tvaru</t>
  </si>
  <si>
    <t>-1765927801</t>
  </si>
  <si>
    <t>16</t>
  </si>
  <si>
    <t>171152111</t>
  </si>
  <si>
    <t>Uložení sypaniny do zhutněných násypů pro silnice, dálnice a letiště s rozprostřením sypaniny ve vrstvách, s hrubým urovnáním a uzavřením povrchu násypu z hornin nesoudržných sypkých v aktivní zóně</t>
  </si>
  <si>
    <t>992454182</t>
  </si>
  <si>
    <t>(55+32)*0,5</t>
  </si>
  <si>
    <t>20</t>
  </si>
  <si>
    <t>181152302</t>
  </si>
  <si>
    <t>Úprava pláně na stavbách silnic a dálnic strojně v zářezech mimo skalních se zhutněním</t>
  </si>
  <si>
    <t>-2104925528</t>
  </si>
  <si>
    <t>21</t>
  </si>
  <si>
    <t>181351003</t>
  </si>
  <si>
    <t>Rozprostření a urovnání ornice v rovině nebo ve svahu sklonu do 1:5 strojně při souvislé ploše do 100 m2, tl. vrstvy do 200 mm</t>
  </si>
  <si>
    <t>-186714953</t>
  </si>
  <si>
    <t>22</t>
  </si>
  <si>
    <t>181411131</t>
  </si>
  <si>
    <t>Založení trávníku na půdě předem připravené plochy do 1000 m2 výsevem včetně utažení parkového v rovině nebo na svahu do 1:5</t>
  </si>
  <si>
    <t>276967864</t>
  </si>
  <si>
    <t>23</t>
  </si>
  <si>
    <t>M</t>
  </si>
  <si>
    <t>00572410</t>
  </si>
  <si>
    <t>osivo směs travní parková</t>
  </si>
  <si>
    <t>kg</t>
  </si>
  <si>
    <t>1438696946</t>
  </si>
  <si>
    <t>54*0,02 "Přepočtené koeficientem množství</t>
  </si>
  <si>
    <t>24</t>
  </si>
  <si>
    <t>185804312</t>
  </si>
  <si>
    <t>Zalití rostlin vodou plochy záhonů jednotlivě přes 20 m2</t>
  </si>
  <si>
    <t>850743197</t>
  </si>
  <si>
    <t>Vodorovné konstrukce</t>
  </si>
  <si>
    <t>25</t>
  </si>
  <si>
    <t>451573111</t>
  </si>
  <si>
    <t>Lože pod potrubí, stoky a drobné objekty v otevřeném výkopu z písku a štěrkopísku do 63 mm</t>
  </si>
  <si>
    <t>-1193920368</t>
  </si>
  <si>
    <t>4*0,5*0,2</t>
  </si>
  <si>
    <t>Komunikace pozemní</t>
  </si>
  <si>
    <t>26</t>
  </si>
  <si>
    <t>564851011</t>
  </si>
  <si>
    <t>Podklad ze štěrkodrtě ŠD plochy do 100 m2 tl 150 mm</t>
  </si>
  <si>
    <t>213309720</t>
  </si>
  <si>
    <t>Podklad ze štěrkodrti ŠD s rozprostřením a zhutněním plochy jednotlivě do 100 m2, po zhutnění tl. 150 mm</t>
  </si>
  <si>
    <t>https://podminky.urs.cz/item/CS_URS_2023_01/564851011</t>
  </si>
  <si>
    <t>82*1,2</t>
  </si>
  <si>
    <t>chodník</t>
  </si>
  <si>
    <t>27</t>
  </si>
  <si>
    <t>564851111</t>
  </si>
  <si>
    <t>Podklad ze štěrkodrti ŠD s rozprostřením a zhutněním, po zhutnění tl. 150 mm</t>
  </si>
  <si>
    <t>1955971911</t>
  </si>
  <si>
    <t>(2*55)</t>
  </si>
  <si>
    <t>28</t>
  </si>
  <si>
    <t>564871011</t>
  </si>
  <si>
    <t>Podklad ze štěrkodrtě ŠD plochy do 100 m2 tl 250 mm</t>
  </si>
  <si>
    <t>397284445</t>
  </si>
  <si>
    <t>Podklad ze štěrkodrti ŠD s rozprostřením a zhutněním plochy jednotlivě do 100 m2, po zhutnění tl. 250 mm</t>
  </si>
  <si>
    <t>https://podminky.urs.cz/item/CS_URS_2023_01/564871011</t>
  </si>
  <si>
    <t>35</t>
  </si>
  <si>
    <t>29</t>
  </si>
  <si>
    <t>564871016</t>
  </si>
  <si>
    <t>Podklad ze štěrkodrtě ŠD plochy do 100 m2 tl 300 mm</t>
  </si>
  <si>
    <t>-1320981547</t>
  </si>
  <si>
    <t>Podklad ze štěrkodrti ŠD s rozprostřením a zhutněním plochy jednotlivě do 100 m2, po zhutnění tl. 300 mm</t>
  </si>
  <si>
    <t>https://podminky.urs.cz/item/CS_URS_2023_01/564871016</t>
  </si>
  <si>
    <t>55</t>
  </si>
  <si>
    <t>30</t>
  </si>
  <si>
    <t>565136101</t>
  </si>
  <si>
    <t>Asfaltový beton vrstva podkladní ACP 22 (obalované kamenivo OKH) tl 50 mm š do 1,5 m</t>
  </si>
  <si>
    <t>1548677993</t>
  </si>
  <si>
    <t>Asfaltový beton vrstva podkladní ACP 22 (obalované kamenivo hrubozrnné - OKH) s rozprostřením a zhutněním v pruhu šířky do 1,5 m, po zhutnění tl. 50 mm</t>
  </si>
  <si>
    <t>https://podminky.urs.cz/item/CS_URS_2023_01/565136101</t>
  </si>
  <si>
    <t>31</t>
  </si>
  <si>
    <t>573111112</t>
  </si>
  <si>
    <t>Postřik infiltrační PI z asfaltu silničního s posypem kamenivem, v množství 1,00 kg/m2</t>
  </si>
  <si>
    <t>-886119509</t>
  </si>
  <si>
    <t>32</t>
  </si>
  <si>
    <t>573211108</t>
  </si>
  <si>
    <t>Postřik spojovací PS bez posypu kamenivem z asfaltu silničního, v množství 0,40 kg/m2</t>
  </si>
  <si>
    <t>1462646354</t>
  </si>
  <si>
    <t>56*2</t>
  </si>
  <si>
    <t>33</t>
  </si>
  <si>
    <t>577134131</t>
  </si>
  <si>
    <t>Asfaltový beton vrstva obrusná ACO 11 (ABS) s rozprostřením a se zhutněním z modifikovaného asfaltu v pruhu šířky přes do 1,5 do 3 m, po zhutnění tl. 40 mm</t>
  </si>
  <si>
    <t>-524238230</t>
  </si>
  <si>
    <t>34</t>
  </si>
  <si>
    <t>577155142</t>
  </si>
  <si>
    <t>Asfaltový beton vrstva ložní ACL 16 (ABH) s rozprostřením a zhutněním z modifikovaného asfaltu v pruhu šířky přes 3 m, po zhutnění tl. 60 mm</t>
  </si>
  <si>
    <t>266972423</t>
  </si>
  <si>
    <t>584921109</t>
  </si>
  <si>
    <t>Osazení dílců z předpjatého betonu s podkladem z kameniva těženého do tl. 50 mm dílce hmotnosti do 6 t/kus, na plochu jednotlivě přes 15 do 50 m2</t>
  </si>
  <si>
    <t>-1728360785</t>
  </si>
  <si>
    <t>2,95*2,15*4</t>
  </si>
  <si>
    <t>2,95*2,00</t>
  </si>
  <si>
    <t>2,95*2,15</t>
  </si>
  <si>
    <t>2,00*0,75*4</t>
  </si>
  <si>
    <t>2,15*0,75*4</t>
  </si>
  <si>
    <t>36</t>
  </si>
  <si>
    <t>CSB.0056130.URS</t>
  </si>
  <si>
    <t>Zastávkový panel základní - nás.hrana 16cm (420/2950/2150)</t>
  </si>
  <si>
    <t>kus</t>
  </si>
  <si>
    <t>-1805673399</t>
  </si>
  <si>
    <t>37</t>
  </si>
  <si>
    <t>CSB.0056125.URS</t>
  </si>
  <si>
    <t>Zastávkový panel nájezdový - nás.hrana 16cm (420/2950/2000)</t>
  </si>
  <si>
    <t>-576854552</t>
  </si>
  <si>
    <t>38</t>
  </si>
  <si>
    <t>CSB.0056128.URS</t>
  </si>
  <si>
    <t>Zastávkový panel výjezdový - nás.hrana 16cm (420/2950/2150)</t>
  </si>
  <si>
    <t>822143264</t>
  </si>
  <si>
    <t>39</t>
  </si>
  <si>
    <t>CSB.0056122.URS</t>
  </si>
  <si>
    <t>Zastávkový panel DESKA 3 (100/2000/750)</t>
  </si>
  <si>
    <t>-632837653</t>
  </si>
  <si>
    <t>40</t>
  </si>
  <si>
    <t>CSB.0056123.URS</t>
  </si>
  <si>
    <t>Zastávkový panel DESKA 4 (100/2150/750)</t>
  </si>
  <si>
    <t>-143176696</t>
  </si>
  <si>
    <t>41</t>
  </si>
  <si>
    <t>596211111</t>
  </si>
  <si>
    <t>Kladení zámkové dlažby komunikací pro pěší ručně tl 60 mm skupiny A pl přes 50 do 100 m2</t>
  </si>
  <si>
    <t>-883494284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</si>
  <si>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50 do 100 m2</t>
  </si>
  <si>
    <t>https://podminky.urs.cz/item/CS_URS_2023_01/596211111</t>
  </si>
  <si>
    <t>42</t>
  </si>
  <si>
    <t>59245018</t>
  </si>
  <si>
    <t>dlažba tvar obdélník betonová 200x100x60mm přírodní</t>
  </si>
  <si>
    <t>1287449985</t>
  </si>
  <si>
    <t>82-6</t>
  </si>
  <si>
    <t>43</t>
  </si>
  <si>
    <t>59245006</t>
  </si>
  <si>
    <t>dlažba tvar obdélník betonová pro nevidomé 200x100x60mm barevná</t>
  </si>
  <si>
    <t>2043257083</t>
  </si>
  <si>
    <t>Trubní vedení</t>
  </si>
  <si>
    <t>44</t>
  </si>
  <si>
    <t>721171916</t>
  </si>
  <si>
    <t>Opravy odpadního potrubí plastového propojení dosavadního potrubí DN 125</t>
  </si>
  <si>
    <t>273300635</t>
  </si>
  <si>
    <t>45</t>
  </si>
  <si>
    <t>59221012</t>
  </si>
  <si>
    <t>trouba mikroštěrbinová betonová s přerušovanou štěrbinou bez vnitřního spádu 220x260x1000mm</t>
  </si>
  <si>
    <t>-651535122</t>
  </si>
  <si>
    <t>46</t>
  </si>
  <si>
    <t>59221638</t>
  </si>
  <si>
    <t>čistící kus základní (pero,drážka) pro mikroštěrbinovou troubu 220x260x1000mm</t>
  </si>
  <si>
    <t>2055696899</t>
  </si>
  <si>
    <t>Ostatní konstrukce a práce, bourání</t>
  </si>
  <si>
    <t>47</t>
  </si>
  <si>
    <t>914111111</t>
  </si>
  <si>
    <t>Montáž svislé dopravní značky základní velikosti do 1 m2 objímkami na sloupky nebo konzoly</t>
  </si>
  <si>
    <t>789574509</t>
  </si>
  <si>
    <t>48</t>
  </si>
  <si>
    <t>40445643</t>
  </si>
  <si>
    <t>informativní značky jiné IJ1-IJ3, IJ4c-IJ16 500x700mm</t>
  </si>
  <si>
    <t>1776959020</t>
  </si>
  <si>
    <t>49</t>
  </si>
  <si>
    <t>914511111</t>
  </si>
  <si>
    <t>Montáž sloupku dopravních značek délky do 3,5 m do betonového základu</t>
  </si>
  <si>
    <t>22970450</t>
  </si>
  <si>
    <t>50</t>
  </si>
  <si>
    <t>40445225</t>
  </si>
  <si>
    <t>sloupek pro dopravní značku Zn D 60mm v 3,5m</t>
  </si>
  <si>
    <t>357352985</t>
  </si>
  <si>
    <t>51</t>
  </si>
  <si>
    <t>915131112</t>
  </si>
  <si>
    <t>Vodorovné dopravní značení stříkané barvou přechody pro chodce, šipky, symboly bílé retroreflexní</t>
  </si>
  <si>
    <t>1370269638</t>
  </si>
  <si>
    <t>52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</si>
  <si>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</si>
  <si>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</si>
  <si>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1602508752</t>
  </si>
  <si>
    <t>53</t>
  </si>
  <si>
    <t>59217031</t>
  </si>
  <si>
    <t>obrubník betonový silniční 1000x150x250mm</t>
  </si>
  <si>
    <t>2138731708</t>
  </si>
  <si>
    <t>28*1,02 "Přepočtené koeficientem množství</t>
  </si>
  <si>
    <t>54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</si>
  <si>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</si>
  <si>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</si>
  <si>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-182667968</t>
  </si>
  <si>
    <t>59217001</t>
  </si>
  <si>
    <t>obrubník betonový zahradní 1000x50x250mm</t>
  </si>
  <si>
    <t>324871247</t>
  </si>
  <si>
    <t>46*1,02 "Přepočtené koeficientem množství</t>
  </si>
  <si>
    <t>46,92*1,02 'Přepočtené koeficientem množství</t>
  </si>
  <si>
    <t>56</t>
  </si>
  <si>
    <t>919121211</t>
  </si>
  <si>
    <t>Utěsnění dilatačních spár zálivkou za studena v cementobetonovém nebo živičném krytu včetně adhezního nátěru bez těsnicího profilu pod zálivkou, pro komůrky šířky 10 mm, hloubky 15 mm</t>
  </si>
  <si>
    <t>-739981677</t>
  </si>
  <si>
    <t>57</t>
  </si>
  <si>
    <t>919735112</t>
  </si>
  <si>
    <t>Řezání stávajícího živičného krytu nebo podkladu hloubky přes 50 do 100 mm</t>
  </si>
  <si>
    <t>-131077548</t>
  </si>
  <si>
    <t>58</t>
  </si>
  <si>
    <t>935114111</t>
  </si>
  <si>
    <t>Mikroštěrbinový odvodňovací betonový žlab 220x260 mm bez vnitřního spádu se základem</t>
  </si>
  <si>
    <t>-247199939</t>
  </si>
  <si>
    <t>Štěrbinový odvodňovací betonový žlab se základem z betonu prostého a s obetonováním rozměru 220x260 mm (mikroštěrbinový) bez vnitřního spádu</t>
  </si>
  <si>
    <t>https://podminky.urs.cz/item/CS_URS_2023_01/935114111</t>
  </si>
  <si>
    <t>997</t>
  </si>
  <si>
    <t>Přesun sutě</t>
  </si>
  <si>
    <t>59</t>
  </si>
  <si>
    <t>997013645</t>
  </si>
  <si>
    <t>Poplatek za uložení na skládce (skládkovné) odpadu asfaltového bez dehtu kód odpadu 17 03 02</t>
  </si>
  <si>
    <t>-980011567</t>
  </si>
  <si>
    <t>Poplatek za uložení stavebního odpadu na skládce (skládkovné) asfaltového bez obsahu dehtu zatříděného do Katalogu odpadů pod kódem 17 03 02</t>
  </si>
  <si>
    <t>https://podminky.urs.cz/item/CS_URS_2023_01/997013645</t>
  </si>
  <si>
    <t>(114*0,1*1,3)+(114*0,05*1,6)</t>
  </si>
  <si>
    <t>60</t>
  </si>
  <si>
    <t>997221551</t>
  </si>
  <si>
    <t>Vodorovná doprava suti bez naložení, ale se složením a s hrubým urovnáním ze sypkých materiálů, na vzdálenost do 1 km</t>
  </si>
  <si>
    <t>-1837922748</t>
  </si>
  <si>
    <t>(114*0,3*1,6)</t>
  </si>
  <si>
    <t>61</t>
  </si>
  <si>
    <t>997221559</t>
  </si>
  <si>
    <t>Vodorovná doprava suti bez naložení, ale se složením a s hrubým urovnáním Příplatek k ceně za každý další i započatý 1 km přes 1 km</t>
  </si>
  <si>
    <t>-299726654</t>
  </si>
  <si>
    <t>78,86*19 "Přepočtené koeficientem množství</t>
  </si>
  <si>
    <t>62</t>
  </si>
  <si>
    <t>997221561</t>
  </si>
  <si>
    <t>Vodorovná doprava suti bez naložení, ale se složením a s hrubým urovnáním z kusových materiálů, na vzdálenost do 1 km</t>
  </si>
  <si>
    <t>1393807461</t>
  </si>
  <si>
    <t>17,5</t>
  </si>
  <si>
    <t>63</t>
  </si>
  <si>
    <t>997221569</t>
  </si>
  <si>
    <t>-1734725993</t>
  </si>
  <si>
    <t>17,5*19 "Přepočtené koeficientem množství</t>
  </si>
  <si>
    <t>64</t>
  </si>
  <si>
    <t>997221615</t>
  </si>
  <si>
    <t>Poplatek za uložení na skládce (skládkovné) stavebního odpadu betonového kód odpadu 17 01 01</t>
  </si>
  <si>
    <t>863591690</t>
  </si>
  <si>
    <t>Poplatek za uložení stavebního odpadu na skládce (skládkovné) z prostého betonu zatříděného do Katalogu odpadů pod kódem 17 01 01</t>
  </si>
  <si>
    <t>https://podminky.urs.cz/item/CS_URS_2023_01/997221615</t>
  </si>
  <si>
    <t>998</t>
  </si>
  <si>
    <t>Přesun hmot</t>
  </si>
  <si>
    <t>65</t>
  </si>
  <si>
    <t>998226011</t>
  </si>
  <si>
    <t>Přesun hmot pro pozemní komunikace a letiště s krytem montovaným ze silničních dílců ze železového nebo předpjatého betonu dopravní vzdálenost do 200 m jakékoliv délky objektu</t>
  </si>
  <si>
    <t>301898569</t>
  </si>
  <si>
    <t>PSV</t>
  </si>
  <si>
    <t>Práce a dodávky PSV</t>
  </si>
  <si>
    <t>VRN</t>
  </si>
  <si>
    <t>Vedlejší rozpočtové náklady</t>
  </si>
  <si>
    <t>66</t>
  </si>
  <si>
    <t>031002000</t>
  </si>
  <si>
    <t>Zařízení staveniště</t>
  </si>
  <si>
    <t>%</t>
  </si>
  <si>
    <t>-860899774</t>
  </si>
  <si>
    <t>67</t>
  </si>
  <si>
    <t>090001000</t>
  </si>
  <si>
    <t>Geodetické vytýčení před zahájením realizace stavebních prací</t>
  </si>
  <si>
    <t>soubor</t>
  </si>
  <si>
    <t>1216485847</t>
  </si>
  <si>
    <t>68</t>
  </si>
  <si>
    <t>091002000</t>
  </si>
  <si>
    <t>Ostatní náklady související s objektem</t>
  </si>
  <si>
    <t>1024</t>
  </si>
  <si>
    <t>-1546721109</t>
  </si>
  <si>
    <t>69</t>
  </si>
  <si>
    <t>091003000</t>
  </si>
  <si>
    <t>Geodetické práce po výstavbě</t>
  </si>
  <si>
    <t>-1213542979</t>
  </si>
  <si>
    <t>70</t>
  </si>
  <si>
    <t>091404000</t>
  </si>
  <si>
    <t>Zkoušky, atesty a revize podle ČSN a případných jiných právních nebo technických předpisů</t>
  </si>
  <si>
    <t>1308272513</t>
  </si>
  <si>
    <t>VRN7</t>
  </si>
  <si>
    <t>Provozní vlivy</t>
  </si>
  <si>
    <t>71</t>
  </si>
  <si>
    <t>072103001</t>
  </si>
  <si>
    <t>Projednání DIO a zajištění DIR komunikace II.a III. třídy</t>
  </si>
  <si>
    <t>soub</t>
  </si>
  <si>
    <t>14545526</t>
  </si>
  <si>
    <t>72</t>
  </si>
  <si>
    <t>R1</t>
  </si>
  <si>
    <t>Provizorní zastávka MHD</t>
  </si>
  <si>
    <t>kpl</t>
  </si>
  <si>
    <t>1777285365</t>
  </si>
  <si>
    <t xml:space="preserve">Provizorní zastávka MHD. Konktrétní umístění a zřízení bude projednáno s dopravcem před realizací stavby. </t>
  </si>
  <si>
    <t>Export Komplet</t>
  </si>
  <si>
    <t>VZ</t>
  </si>
  <si>
    <t>2.0</t>
  </si>
  <si>
    <t>ZAMOK</t>
  </si>
  <si>
    <t>{9d3f3203-c9c2-4d76-a198-e8eb01f45ba0}</t>
  </si>
  <si>
    <t>0,01</t>
  </si>
  <si>
    <t>REKAPITULACE STAVBY</t>
  </si>
  <si>
    <t>Návod na vyplnění</t>
  </si>
  <si>
    <t>0,001</t>
  </si>
  <si>
    <t>Kód:</t>
  </si>
  <si>
    <t>0261-09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</si>
  <si>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</si>
  <si>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Autobusová zastávka_Hamr</t>
  </si>
  <si>
    <t>1. 2. 2023</t>
  </si>
  <si>
    <t>Vyplň údaj</t>
  </si>
  <si>
    <t xml:space="preserve">Tereza Škorpilová 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</si>
  <si>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</si>
  <si>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REKAPITULACE OBJEKTŮ STAVBY A SOUPISŮ PRACÍ</t>
  </si>
  <si>
    <t>Informatívní údaje z listů zakázek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</si>
  <si>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</si>
  <si>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</si>
  <si>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</si>
  <si>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</si>
  <si>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</si>
  <si>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</si>
  <si>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</si>
  <si>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</si>
  <si>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</si>
  <si>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</si>
  <si>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</si>
  <si>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</si>
  <si>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</si>
  <si>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</si>
  <si>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###NOIMPORT###</t>
  </si>
  <si>
    <t>IMPORT</t>
  </si>
  <si>
    <t>{00000000-0000-0000-0000-000000000000}</t>
  </si>
  <si>
    <t>/</t>
  </si>
  <si>
    <t>SO02A</t>
  </si>
  <si>
    <t>Stavební práce autobusové zastávky</t>
  </si>
  <si>
    <t>STA</t>
  </si>
  <si>
    <t>Ostatní náklady související s objektem
Dokumentace skutečného provedení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</si>
</sst>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#,##0.00%"/>
    <numFmt numFmtId="166" formatCode="#,##0.00000"/>
    <numFmt numFmtId="167" formatCode="#,##0.000"/>
  </numFmts>
  <fonts count="41">
    <font>
      <sz val="10"/>
      <color theme="1"/>
      <name val="Arial"/>
      <family val="2"/>
    </font>
    <font>
      <sz val="10"/>
      <name val="Arial"/>
      <family val="2"/>
    </font>
    <font>
      <u val="single"/>
      <sz val="10"/>
      <color theme="10"/>
      <name val="Arial"/>
      <family val="2"/>
    </font>
    <font>
      <b/>
      <sz val="14"/>
      <name val="Arial CE"/>
      <family val="2"/>
    </font>
    <font>
      <sz val="10"/>
      <color rgb="FF3366FF"/>
      <name val="Arial CE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color rgb="FF960000"/>
      <name val="Arial CE"/>
      <family val="2"/>
    </font>
    <font>
      <sz val="8"/>
      <color rgb="FF96969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color rgb="FFFF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sz val="11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BEBEBE"/>
        <bgColor indexed="64"/>
      </patternFill>
    </fill>
  </fills>
  <borders count="23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2">
    <xf numFmtId="0" fontId="0" fillId="0" borderId="0" xfId="0"/>
    <xf numFmtId="0" fontId="7" fillId="2" borderId="0" xfId="0" applyFont="1" applyFill="1" applyAlignment="1" applyProtection="1">
      <alignment horizontal="left" vertical="center"/>
      <protection locked="0"/>
    </xf>
    <xf numFmtId="4" fontId="12" fillId="2" borderId="1" xfId="0" applyNumberFormat="1" applyFont="1" applyFill="1" applyBorder="1" applyAlignment="1" applyProtection="1">
      <alignment vertical="center"/>
      <protection locked="0"/>
    </xf>
    <xf numFmtId="0" fontId="25" fillId="0" borderId="0" xfId="20" applyFont="1" applyAlignment="1" applyProtection="1">
      <alignment vertical="center" wrapText="1"/>
      <protection/>
    </xf>
    <xf numFmtId="4" fontId="27" fillId="2" borderId="1" xfId="0" applyNumberFormat="1" applyFont="1" applyFill="1" applyBorder="1" applyAlignment="1" applyProtection="1">
      <alignment vertical="center"/>
      <protection locked="0"/>
    </xf>
    <xf numFmtId="167" fontId="12" fillId="2" borderId="1" xfId="0" applyNumberFormat="1" applyFont="1" applyFill="1" applyBorder="1" applyAlignment="1" applyProtection="1">
      <alignment vertical="center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49" fontId="7" fillId="2" borderId="0" xfId="0" applyNumberFormat="1" applyFont="1" applyFill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8" fillId="0" borderId="0" xfId="0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11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center" vertical="center"/>
    </xf>
    <xf numFmtId="4" fontId="11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4" fontId="14" fillId="0" borderId="11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4" fontId="15" fillId="0" borderId="11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" fontId="9" fillId="0" borderId="0" xfId="0" applyNumberFormat="1" applyFont="1"/>
    <xf numFmtId="0" fontId="0" fillId="0" borderId="15" xfId="0" applyBorder="1" applyAlignment="1">
      <alignment vertical="center"/>
    </xf>
    <xf numFmtId="166" fontId="17" fillId="0" borderId="5" xfId="0" applyNumberFormat="1" applyFont="1" applyBorder="1"/>
    <xf numFmtId="166" fontId="17" fillId="0" borderId="16" xfId="0" applyNumberFormat="1" applyFont="1" applyBorder="1"/>
    <xf numFmtId="4" fontId="18" fillId="0" borderId="0" xfId="0" applyNumberFormat="1" applyFont="1" applyAlignment="1">
      <alignment vertical="center"/>
    </xf>
    <xf numFmtId="0" fontId="19" fillId="0" borderId="0" xfId="0" applyFont="1"/>
    <xf numFmtId="0" fontId="19" fillId="0" borderId="4" xfId="0" applyFont="1" applyBorder="1"/>
    <xf numFmtId="0" fontId="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" fontId="14" fillId="0" borderId="0" xfId="0" applyNumberFormat="1" applyFont="1"/>
    <xf numFmtId="0" fontId="19" fillId="0" borderId="17" xfId="0" applyFont="1" applyBorder="1"/>
    <xf numFmtId="166" fontId="19" fillId="0" borderId="0" xfId="0" applyNumberFormat="1" applyFont="1"/>
    <xf numFmtId="166" fontId="19" fillId="0" borderId="18" xfId="0" applyNumberFormat="1" applyFont="1" applyBorder="1"/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vertical="center"/>
    </xf>
    <xf numFmtId="0" fontId="15" fillId="0" borderId="0" xfId="0" applyFont="1" applyAlignment="1">
      <alignment horizontal="left"/>
    </xf>
    <xf numFmtId="4" fontId="15" fillId="0" borderId="0" xfId="0" applyNumberFormat="1" applyFont="1"/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0" fontId="16" fillId="2" borderId="17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166" fontId="16" fillId="0" borderId="0" xfId="0" applyNumberFormat="1" applyFont="1" applyAlignment="1">
      <alignment vertical="center"/>
    </xf>
    <xf numFmtId="166" fontId="16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67" fontId="22" fillId="0" borderId="0" xfId="0" applyNumberFormat="1" applyFont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4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167" fontId="26" fillId="0" borderId="0" xfId="0" applyNumberFormat="1" applyFont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167" fontId="27" fillId="0" borderId="1" xfId="0" applyNumberFormat="1" applyFont="1" applyBorder="1" applyAlignment="1">
      <alignment vertical="center"/>
    </xf>
    <xf numFmtId="4" fontId="27" fillId="0" borderId="1" xfId="0" applyNumberFormat="1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7" fillId="2" borderId="17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21" xfId="0" applyBorder="1"/>
    <xf numFmtId="0" fontId="8" fillId="0" borderId="22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11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11" fillId="4" borderId="7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12" fillId="3" borderId="8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34" fillId="0" borderId="17" xfId="0" applyNumberFormat="1" applyFont="1" applyBorder="1" applyAlignment="1">
      <alignment vertical="center"/>
    </xf>
    <xf numFmtId="4" fontId="34" fillId="0" borderId="0" xfId="0" applyNumberFormat="1" applyFont="1" applyAlignment="1">
      <alignment vertical="center"/>
    </xf>
    <xf numFmtId="166" fontId="34" fillId="0" borderId="0" xfId="0" applyNumberFormat="1" applyFont="1" applyAlignment="1">
      <alignment vertical="center"/>
    </xf>
    <xf numFmtId="4" fontId="34" fillId="0" borderId="18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 applyProtection="1">
      <alignment horizontal="center" vertical="center"/>
      <protection/>
    </xf>
    <xf numFmtId="0" fontId="37" fillId="0" borderId="4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40" fillId="0" borderId="19" xfId="0" applyNumberFormat="1" applyFont="1" applyBorder="1" applyAlignment="1">
      <alignment vertical="center"/>
    </xf>
    <xf numFmtId="4" fontId="40" fillId="0" borderId="11" xfId="0" applyNumberFormat="1" applyFont="1" applyBorder="1" applyAlignment="1">
      <alignment vertical="center"/>
    </xf>
    <xf numFmtId="166" fontId="40" fillId="0" borderId="11" xfId="0" applyNumberFormat="1" applyFont="1" applyBorder="1" applyAlignment="1">
      <alignment vertical="center"/>
    </xf>
    <xf numFmtId="4" fontId="40" fillId="0" borderId="20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4" fontId="9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vertical="center"/>
    </xf>
    <xf numFmtId="0" fontId="38" fillId="0" borderId="0" xfId="0" applyFont="1" applyAlignment="1">
      <alignment horizontal="left" vertical="center" wrapText="1"/>
    </xf>
    <xf numFmtId="4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16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4" fillId="0" borderId="15" xfId="0" applyFont="1" applyBorder="1" applyAlignment="1">
      <alignment horizontal="center" vertical="center"/>
    </xf>
    <xf numFmtId="0" fontId="34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right" vertical="center"/>
    </xf>
    <xf numFmtId="165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4" fontId="33" fillId="0" borderId="0" xfId="0" applyNumberFormat="1" applyFont="1" applyAlignment="1">
      <alignment vertical="center"/>
    </xf>
    <xf numFmtId="0" fontId="11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4" fontId="11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0" xfId="0"/>
    <xf numFmtId="0" fontId="7" fillId="0" borderId="0" xfId="0" applyFont="1" applyAlignment="1">
      <alignment horizontal="left" vertical="center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49" fontId="7" fillId="2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 wrapText="1"/>
    </xf>
    <xf numFmtId="4" fontId="8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9" fontId="7" fillId="2" borderId="0" xfId="0" applyNumberFormat="1" applyFont="1" applyFill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163" TargetMode="External" /><Relationship Id="rId2" Type="http://schemas.openxmlformats.org/officeDocument/2006/relationships/hyperlink" Target="https://podminky.urs.cz/item/CS_URS_2023_01/113204111" TargetMode="External" /><Relationship Id="rId3" Type="http://schemas.openxmlformats.org/officeDocument/2006/relationships/hyperlink" Target="https://podminky.urs.cz/item/CS_URS_2023_01/171201221" TargetMode="External" /><Relationship Id="rId4" Type="http://schemas.openxmlformats.org/officeDocument/2006/relationships/hyperlink" Target="https://podminky.urs.cz/item/CS_URS_2023_01/564851011" TargetMode="External" /><Relationship Id="rId5" Type="http://schemas.openxmlformats.org/officeDocument/2006/relationships/hyperlink" Target="https://podminky.urs.cz/item/CS_URS_2023_01/564871011" TargetMode="External" /><Relationship Id="rId6" Type="http://schemas.openxmlformats.org/officeDocument/2006/relationships/hyperlink" Target="https://podminky.urs.cz/item/CS_URS_2023_01/564871016" TargetMode="External" /><Relationship Id="rId7" Type="http://schemas.openxmlformats.org/officeDocument/2006/relationships/hyperlink" Target="https://podminky.urs.cz/item/CS_URS_2023_01/565136101" TargetMode="External" /><Relationship Id="rId8" Type="http://schemas.openxmlformats.org/officeDocument/2006/relationships/hyperlink" Target="https://podminky.urs.cz/item/CS_URS_2023_01/596211111" TargetMode="External" /><Relationship Id="rId9" Type="http://schemas.openxmlformats.org/officeDocument/2006/relationships/hyperlink" Target="https://podminky.urs.cz/item/CS_URS_2023_01/935114111" TargetMode="External" /><Relationship Id="rId10" Type="http://schemas.openxmlformats.org/officeDocument/2006/relationships/hyperlink" Target="https://podminky.urs.cz/item/CS_URS_2023_01/997013645" TargetMode="External" /><Relationship Id="rId11" Type="http://schemas.openxmlformats.org/officeDocument/2006/relationships/hyperlink" Target="https://podminky.urs.cz/item/CS_URS_2023_01/99722161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784D2-36EB-404A-9120-CEFC6045AF91}">
  <dimension ref="A1:CM57"/>
  <sheetViews>
    <sheetView showGridLines="0" tabSelected="1" workbookViewId="0" topLeftCell="A1">
      <selection activeCell="C1" sqref="C1"/>
    </sheetView>
  </sheetViews>
  <sheetFormatPr defaultColWidth="9.140625" defaultRowHeight="12.75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customWidth="1"/>
    <col min="44" max="44" width="11.7109375" style="0" customWidth="1"/>
    <col min="45" max="47" width="22.140625" style="0" hidden="1" customWidth="1"/>
    <col min="48" max="49" width="18.57421875" style="0" hidden="1" customWidth="1"/>
    <col min="50" max="51" width="21.421875" style="0" hidden="1" customWidth="1"/>
    <col min="52" max="52" width="18.57421875" style="0" hidden="1" customWidth="1"/>
    <col min="53" max="53" width="16.421875" style="0" hidden="1" customWidth="1"/>
    <col min="54" max="54" width="21.421875" style="0" hidden="1" customWidth="1"/>
    <col min="55" max="55" width="18.57421875" style="0" hidden="1" customWidth="1"/>
    <col min="56" max="56" width="16.421875" style="0" hidden="1" customWidth="1"/>
    <col min="57" max="57" width="57.00390625" style="0" customWidth="1"/>
  </cols>
  <sheetData>
    <row r="1" spans="1:74" ht="12.75">
      <c r="A1" s="128" t="s">
        <v>447</v>
      </c>
      <c r="AZ1" s="128" t="s">
        <v>448</v>
      </c>
      <c r="BA1" s="128" t="s">
        <v>449</v>
      </c>
      <c r="BB1" s="128" t="s">
        <v>450</v>
      </c>
      <c r="BT1" s="128" t="s">
        <v>4</v>
      </c>
      <c r="BU1" s="128" t="s">
        <v>4</v>
      </c>
      <c r="BV1" s="128" t="s">
        <v>451</v>
      </c>
    </row>
    <row r="2" spans="44:72" ht="36.95" customHeight="1"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S2" s="7" t="s">
        <v>452</v>
      </c>
      <c r="BT2" s="7" t="s">
        <v>181</v>
      </c>
    </row>
    <row r="3" spans="2:72" ht="6.9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  <c r="BS3" s="7" t="s">
        <v>452</v>
      </c>
      <c r="BT3" s="7" t="s">
        <v>168</v>
      </c>
    </row>
    <row r="4" spans="2:71" ht="18">
      <c r="B4" s="10"/>
      <c r="D4" s="11" t="s">
        <v>453</v>
      </c>
      <c r="AR4" s="10"/>
      <c r="AS4" s="129" t="s">
        <v>3</v>
      </c>
      <c r="BE4" s="130" t="s">
        <v>454</v>
      </c>
      <c r="BS4" s="7" t="s">
        <v>455</v>
      </c>
    </row>
    <row r="5" spans="2:71" ht="12" customHeight="1">
      <c r="B5" s="10"/>
      <c r="D5" s="131" t="s">
        <v>456</v>
      </c>
      <c r="K5" s="197" t="s">
        <v>457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R5" s="10"/>
      <c r="BE5" s="198" t="s">
        <v>458</v>
      </c>
      <c r="BS5" s="7" t="s">
        <v>452</v>
      </c>
    </row>
    <row r="6" spans="2:71" ht="15">
      <c r="B6" s="10"/>
      <c r="D6" s="132" t="s">
        <v>5</v>
      </c>
      <c r="K6" s="201" t="s">
        <v>459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R6" s="10"/>
      <c r="BE6" s="199"/>
      <c r="BS6" s="7" t="s">
        <v>452</v>
      </c>
    </row>
    <row r="7" spans="2:71" ht="12" customHeight="1">
      <c r="B7" s="10"/>
      <c r="D7" s="13" t="s">
        <v>8</v>
      </c>
      <c r="K7" s="16" t="s">
        <v>9</v>
      </c>
      <c r="AK7" s="13" t="s">
        <v>10</v>
      </c>
      <c r="AN7" s="16" t="s">
        <v>9</v>
      </c>
      <c r="AR7" s="10"/>
      <c r="BE7" s="199"/>
      <c r="BS7" s="7" t="s">
        <v>452</v>
      </c>
    </row>
    <row r="8" spans="2:71" ht="12" customHeight="1">
      <c r="B8" s="10"/>
      <c r="D8" s="13" t="s">
        <v>11</v>
      </c>
      <c r="K8" s="16" t="s">
        <v>12</v>
      </c>
      <c r="AK8" s="13" t="s">
        <v>13</v>
      </c>
      <c r="AN8" s="1" t="s">
        <v>460</v>
      </c>
      <c r="AR8" s="10"/>
      <c r="BE8" s="199"/>
      <c r="BS8" s="7" t="s">
        <v>452</v>
      </c>
    </row>
    <row r="9" spans="2:71" ht="14.45" customHeight="1">
      <c r="B9" s="10"/>
      <c r="AR9" s="10"/>
      <c r="BE9" s="199"/>
      <c r="BS9" s="7" t="s">
        <v>452</v>
      </c>
    </row>
    <row r="10" spans="2:71" ht="12" customHeight="1">
      <c r="B10" s="10"/>
      <c r="D10" s="13" t="s">
        <v>14</v>
      </c>
      <c r="AK10" s="13" t="s">
        <v>15</v>
      </c>
      <c r="AN10" s="16" t="s">
        <v>16</v>
      </c>
      <c r="AR10" s="10"/>
      <c r="BE10" s="199"/>
      <c r="BS10" s="7" t="s">
        <v>452</v>
      </c>
    </row>
    <row r="11" spans="2:71" ht="18.4" customHeight="1">
      <c r="B11" s="10"/>
      <c r="E11" s="16" t="s">
        <v>17</v>
      </c>
      <c r="AK11" s="13" t="s">
        <v>18</v>
      </c>
      <c r="AN11" s="16" t="s">
        <v>19</v>
      </c>
      <c r="AR11" s="10"/>
      <c r="BE11" s="199"/>
      <c r="BS11" s="7" t="s">
        <v>452</v>
      </c>
    </row>
    <row r="12" spans="2:71" ht="6.95" customHeight="1">
      <c r="B12" s="10"/>
      <c r="AR12" s="10"/>
      <c r="BE12" s="199"/>
      <c r="BS12" s="7" t="s">
        <v>452</v>
      </c>
    </row>
    <row r="13" spans="2:71" ht="12" customHeight="1">
      <c r="B13" s="10"/>
      <c r="D13" s="13" t="s">
        <v>20</v>
      </c>
      <c r="AK13" s="13" t="s">
        <v>15</v>
      </c>
      <c r="AN13" s="6" t="s">
        <v>461</v>
      </c>
      <c r="AR13" s="10"/>
      <c r="BE13" s="199"/>
      <c r="BS13" s="7" t="s">
        <v>452</v>
      </c>
    </row>
    <row r="14" spans="2:71" ht="12.75">
      <c r="B14" s="10"/>
      <c r="E14" s="202" t="s">
        <v>461</v>
      </c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13" t="s">
        <v>18</v>
      </c>
      <c r="AN14" s="6" t="s">
        <v>461</v>
      </c>
      <c r="AR14" s="10"/>
      <c r="BE14" s="199"/>
      <c r="BS14" s="7" t="s">
        <v>452</v>
      </c>
    </row>
    <row r="15" spans="2:71" ht="6.95" customHeight="1">
      <c r="B15" s="10"/>
      <c r="AR15" s="10"/>
      <c r="BE15" s="199"/>
      <c r="BS15" s="7" t="s">
        <v>4</v>
      </c>
    </row>
    <row r="16" spans="2:71" ht="12" customHeight="1">
      <c r="B16" s="10"/>
      <c r="D16" s="13" t="s">
        <v>21</v>
      </c>
      <c r="AK16" s="13" t="s">
        <v>15</v>
      </c>
      <c r="AN16" s="16" t="s">
        <v>22</v>
      </c>
      <c r="AR16" s="10"/>
      <c r="BE16" s="199"/>
      <c r="BS16" s="7" t="s">
        <v>4</v>
      </c>
    </row>
    <row r="17" spans="2:71" ht="18.4" customHeight="1">
      <c r="B17" s="10"/>
      <c r="E17" s="16" t="s">
        <v>23</v>
      </c>
      <c r="AK17" s="13" t="s">
        <v>18</v>
      </c>
      <c r="AN17" s="16" t="s">
        <v>24</v>
      </c>
      <c r="AR17" s="10"/>
      <c r="BE17" s="199"/>
      <c r="BS17" s="7" t="s">
        <v>95</v>
      </c>
    </row>
    <row r="18" spans="2:71" ht="6.95" customHeight="1">
      <c r="B18" s="10"/>
      <c r="AR18" s="10"/>
      <c r="BE18" s="199"/>
      <c r="BS18" s="7" t="s">
        <v>452</v>
      </c>
    </row>
    <row r="19" spans="2:71" ht="12" customHeight="1">
      <c r="B19" s="10"/>
      <c r="D19" s="13" t="s">
        <v>25</v>
      </c>
      <c r="AK19" s="13" t="s">
        <v>15</v>
      </c>
      <c r="AN19" s="16" t="s">
        <v>9</v>
      </c>
      <c r="AR19" s="10"/>
      <c r="BE19" s="199"/>
      <c r="BS19" s="7" t="s">
        <v>452</v>
      </c>
    </row>
    <row r="20" spans="2:71" ht="18.4" customHeight="1">
      <c r="B20" s="10"/>
      <c r="E20" s="16" t="s">
        <v>462</v>
      </c>
      <c r="AK20" s="13" t="s">
        <v>18</v>
      </c>
      <c r="AN20" s="16" t="s">
        <v>9</v>
      </c>
      <c r="AR20" s="10"/>
      <c r="BE20" s="199"/>
      <c r="BS20" s="7" t="s">
        <v>95</v>
      </c>
    </row>
    <row r="21" spans="2:57" ht="6.95" customHeight="1">
      <c r="B21" s="10"/>
      <c r="AR21" s="10"/>
      <c r="BE21" s="199"/>
    </row>
    <row r="22" spans="2:57" ht="12" customHeight="1">
      <c r="B22" s="10"/>
      <c r="D22" s="13" t="s">
        <v>29</v>
      </c>
      <c r="AR22" s="10"/>
      <c r="BE22" s="199"/>
    </row>
    <row r="23" spans="2:57" ht="47.25" customHeight="1">
      <c r="B23" s="10"/>
      <c r="E23" s="204" t="s">
        <v>463</v>
      </c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R23" s="10"/>
      <c r="BE23" s="199"/>
    </row>
    <row r="24" spans="2:57" ht="6.95" customHeight="1">
      <c r="B24" s="10"/>
      <c r="AR24" s="10"/>
      <c r="BE24" s="199"/>
    </row>
    <row r="25" spans="2:57" ht="6.95" customHeight="1">
      <c r="B25" s="10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R25" s="10"/>
      <c r="BE25" s="199"/>
    </row>
    <row r="26" spans="2:57" s="14" customFormat="1" ht="25.9" customHeight="1">
      <c r="B26" s="15"/>
      <c r="D26" s="134" t="s">
        <v>30</v>
      </c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205">
        <f>ROUND(AG54,2)</f>
        <v>0</v>
      </c>
      <c r="AL26" s="206"/>
      <c r="AM26" s="206"/>
      <c r="AN26" s="206"/>
      <c r="AO26" s="206"/>
      <c r="AR26" s="15"/>
      <c r="BE26" s="199"/>
    </row>
    <row r="27" spans="2:57" s="14" customFormat="1" ht="6.95" customHeight="1">
      <c r="B27" s="15"/>
      <c r="AR27" s="15"/>
      <c r="BE27" s="199"/>
    </row>
    <row r="28" spans="2:57" s="14" customFormat="1" ht="12.75">
      <c r="B28" s="15"/>
      <c r="L28" s="207" t="s">
        <v>32</v>
      </c>
      <c r="M28" s="207"/>
      <c r="N28" s="207"/>
      <c r="O28" s="207"/>
      <c r="P28" s="207"/>
      <c r="W28" s="207" t="s">
        <v>31</v>
      </c>
      <c r="X28" s="207"/>
      <c r="Y28" s="207"/>
      <c r="Z28" s="207"/>
      <c r="AA28" s="207"/>
      <c r="AB28" s="207"/>
      <c r="AC28" s="207"/>
      <c r="AD28" s="207"/>
      <c r="AE28" s="207"/>
      <c r="AK28" s="207" t="s">
        <v>33</v>
      </c>
      <c r="AL28" s="207"/>
      <c r="AM28" s="207"/>
      <c r="AN28" s="207"/>
      <c r="AO28" s="207"/>
      <c r="AR28" s="15"/>
      <c r="BE28" s="199"/>
    </row>
    <row r="29" spans="2:57" s="136" customFormat="1" ht="14.45" customHeight="1">
      <c r="B29" s="137"/>
      <c r="D29" s="13" t="s">
        <v>34</v>
      </c>
      <c r="F29" s="13" t="s">
        <v>35</v>
      </c>
      <c r="L29" s="187">
        <v>0.21</v>
      </c>
      <c r="M29" s="188"/>
      <c r="N29" s="188"/>
      <c r="O29" s="188"/>
      <c r="P29" s="188"/>
      <c r="W29" s="189">
        <f>ROUND(AZ54,2)</f>
        <v>0</v>
      </c>
      <c r="X29" s="188"/>
      <c r="Y29" s="188"/>
      <c r="Z29" s="188"/>
      <c r="AA29" s="188"/>
      <c r="AB29" s="188"/>
      <c r="AC29" s="188"/>
      <c r="AD29" s="188"/>
      <c r="AE29" s="188"/>
      <c r="AK29" s="189">
        <f>ROUND(AV54,2)</f>
        <v>0</v>
      </c>
      <c r="AL29" s="188"/>
      <c r="AM29" s="188"/>
      <c r="AN29" s="188"/>
      <c r="AO29" s="188"/>
      <c r="AR29" s="137"/>
      <c r="BE29" s="200"/>
    </row>
    <row r="30" spans="2:57" s="136" customFormat="1" ht="14.45" customHeight="1">
      <c r="B30" s="137"/>
      <c r="F30" s="13" t="s">
        <v>36</v>
      </c>
      <c r="L30" s="187">
        <v>0.15</v>
      </c>
      <c r="M30" s="188"/>
      <c r="N30" s="188"/>
      <c r="O30" s="188"/>
      <c r="P30" s="188"/>
      <c r="W30" s="189">
        <f>ROUND(BA54,2)</f>
        <v>0</v>
      </c>
      <c r="X30" s="188"/>
      <c r="Y30" s="188"/>
      <c r="Z30" s="188"/>
      <c r="AA30" s="188"/>
      <c r="AB30" s="188"/>
      <c r="AC30" s="188"/>
      <c r="AD30" s="188"/>
      <c r="AE30" s="188"/>
      <c r="AK30" s="189">
        <f>ROUND(AW54,2)</f>
        <v>0</v>
      </c>
      <c r="AL30" s="188"/>
      <c r="AM30" s="188"/>
      <c r="AN30" s="188"/>
      <c r="AO30" s="188"/>
      <c r="AR30" s="137"/>
      <c r="BE30" s="200"/>
    </row>
    <row r="31" spans="2:57" s="136" customFormat="1" ht="14.45" customHeight="1" hidden="1">
      <c r="B31" s="137"/>
      <c r="F31" s="13" t="s">
        <v>37</v>
      </c>
      <c r="L31" s="187">
        <v>0.21</v>
      </c>
      <c r="M31" s="188"/>
      <c r="N31" s="188"/>
      <c r="O31" s="188"/>
      <c r="P31" s="188"/>
      <c r="W31" s="189">
        <f>ROUND(BB54,2)</f>
        <v>0</v>
      </c>
      <c r="X31" s="188"/>
      <c r="Y31" s="188"/>
      <c r="Z31" s="188"/>
      <c r="AA31" s="188"/>
      <c r="AB31" s="188"/>
      <c r="AC31" s="188"/>
      <c r="AD31" s="188"/>
      <c r="AE31" s="188"/>
      <c r="AK31" s="189">
        <v>0</v>
      </c>
      <c r="AL31" s="188"/>
      <c r="AM31" s="188"/>
      <c r="AN31" s="188"/>
      <c r="AO31" s="188"/>
      <c r="AR31" s="137"/>
      <c r="BE31" s="200"/>
    </row>
    <row r="32" spans="2:57" s="136" customFormat="1" ht="14.45" customHeight="1" hidden="1">
      <c r="B32" s="137"/>
      <c r="F32" s="13" t="s">
        <v>38</v>
      </c>
      <c r="L32" s="187">
        <v>0.15</v>
      </c>
      <c r="M32" s="188"/>
      <c r="N32" s="188"/>
      <c r="O32" s="188"/>
      <c r="P32" s="188"/>
      <c r="W32" s="189">
        <f>ROUND(BC54,2)</f>
        <v>0</v>
      </c>
      <c r="X32" s="188"/>
      <c r="Y32" s="188"/>
      <c r="Z32" s="188"/>
      <c r="AA32" s="188"/>
      <c r="AB32" s="188"/>
      <c r="AC32" s="188"/>
      <c r="AD32" s="188"/>
      <c r="AE32" s="188"/>
      <c r="AK32" s="189">
        <v>0</v>
      </c>
      <c r="AL32" s="188"/>
      <c r="AM32" s="188"/>
      <c r="AN32" s="188"/>
      <c r="AO32" s="188"/>
      <c r="AR32" s="137"/>
      <c r="BE32" s="200"/>
    </row>
    <row r="33" spans="2:44" s="136" customFormat="1" ht="14.45" customHeight="1" hidden="1">
      <c r="B33" s="137"/>
      <c r="F33" s="13" t="s">
        <v>39</v>
      </c>
      <c r="L33" s="187">
        <v>0</v>
      </c>
      <c r="M33" s="188"/>
      <c r="N33" s="188"/>
      <c r="O33" s="188"/>
      <c r="P33" s="188"/>
      <c r="W33" s="189">
        <f>ROUND(BD54,2)</f>
        <v>0</v>
      </c>
      <c r="X33" s="188"/>
      <c r="Y33" s="188"/>
      <c r="Z33" s="188"/>
      <c r="AA33" s="188"/>
      <c r="AB33" s="188"/>
      <c r="AC33" s="188"/>
      <c r="AD33" s="188"/>
      <c r="AE33" s="188"/>
      <c r="AK33" s="189">
        <v>0</v>
      </c>
      <c r="AL33" s="188"/>
      <c r="AM33" s="188"/>
      <c r="AN33" s="188"/>
      <c r="AO33" s="188"/>
      <c r="AR33" s="137"/>
    </row>
    <row r="34" spans="2:44" s="14" customFormat="1" ht="6.95" customHeight="1">
      <c r="B34" s="15"/>
      <c r="AR34" s="15"/>
    </row>
    <row r="35" spans="2:44" s="14" customFormat="1" ht="15.75">
      <c r="B35" s="15"/>
      <c r="C35" s="138"/>
      <c r="D35" s="139" t="s">
        <v>40</v>
      </c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1" t="s">
        <v>41</v>
      </c>
      <c r="U35" s="140"/>
      <c r="V35" s="140"/>
      <c r="W35" s="140"/>
      <c r="X35" s="190" t="s">
        <v>42</v>
      </c>
      <c r="Y35" s="191"/>
      <c r="Z35" s="191"/>
      <c r="AA35" s="191"/>
      <c r="AB35" s="191"/>
      <c r="AC35" s="140"/>
      <c r="AD35" s="140"/>
      <c r="AE35" s="140"/>
      <c r="AF35" s="140"/>
      <c r="AG35" s="140"/>
      <c r="AH35" s="140"/>
      <c r="AI35" s="140"/>
      <c r="AJ35" s="140"/>
      <c r="AK35" s="192">
        <f>SUM(AK26:AK33)</f>
        <v>0</v>
      </c>
      <c r="AL35" s="191"/>
      <c r="AM35" s="191"/>
      <c r="AN35" s="191"/>
      <c r="AO35" s="193"/>
      <c r="AP35" s="138"/>
      <c r="AQ35" s="138"/>
      <c r="AR35" s="15"/>
    </row>
    <row r="36" spans="2:44" s="14" customFormat="1" ht="6.95" customHeight="1">
      <c r="B36" s="15"/>
      <c r="AR36" s="15"/>
    </row>
    <row r="37" spans="2:44" s="14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15"/>
    </row>
    <row r="41" spans="2:44" s="14" customFormat="1" ht="6.9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15"/>
    </row>
    <row r="42" spans="2:44" s="14" customFormat="1" ht="18">
      <c r="B42" s="15"/>
      <c r="C42" s="11" t="s">
        <v>464</v>
      </c>
      <c r="AR42" s="15"/>
    </row>
    <row r="43" spans="2:44" s="14" customFormat="1" ht="6.95" customHeight="1">
      <c r="B43" s="15"/>
      <c r="AR43" s="15"/>
    </row>
    <row r="44" spans="2:44" s="142" customFormat="1" ht="12" customHeight="1">
      <c r="B44" s="143"/>
      <c r="C44" s="13" t="s">
        <v>456</v>
      </c>
      <c r="L44" s="142" t="str">
        <f>K5</f>
        <v>0261-09</v>
      </c>
      <c r="AR44" s="143"/>
    </row>
    <row r="45" spans="2:44" s="144" customFormat="1" ht="15">
      <c r="B45" s="145"/>
      <c r="C45" s="146" t="s">
        <v>5</v>
      </c>
      <c r="L45" s="194" t="str">
        <f>K6</f>
        <v>Autobusová zastávka_Hamr</v>
      </c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R45" s="145"/>
    </row>
    <row r="46" spans="2:44" s="14" customFormat="1" ht="6.95" customHeight="1">
      <c r="B46" s="15"/>
      <c r="AR46" s="15"/>
    </row>
    <row r="47" spans="2:44" s="14" customFormat="1" ht="12" customHeight="1">
      <c r="B47" s="15"/>
      <c r="C47" s="13" t="s">
        <v>11</v>
      </c>
      <c r="L47" s="147" t="str">
        <f>IF(K8="","",K8)</f>
        <v>Litvínov</v>
      </c>
      <c r="AI47" s="13" t="s">
        <v>13</v>
      </c>
      <c r="AM47" s="176" t="str">
        <f>IF(AN8="","",AN8)</f>
        <v>1. 2. 2023</v>
      </c>
      <c r="AN47" s="176"/>
      <c r="AR47" s="15"/>
    </row>
    <row r="48" spans="2:44" s="14" customFormat="1" ht="6.95" customHeight="1">
      <c r="B48" s="15"/>
      <c r="AR48" s="15"/>
    </row>
    <row r="49" spans="2:56" s="14" customFormat="1" ht="15.2" customHeight="1">
      <c r="B49" s="15"/>
      <c r="C49" s="13" t="s">
        <v>14</v>
      </c>
      <c r="L49" s="142" t="str">
        <f>IF(E11="","",E11)</f>
        <v>Město Litvínov</v>
      </c>
      <c r="AI49" s="13" t="s">
        <v>21</v>
      </c>
      <c r="AM49" s="177" t="str">
        <f>IF(E17="","",E17)</f>
        <v>ADVISIA s.r.o.</v>
      </c>
      <c r="AN49" s="178"/>
      <c r="AO49" s="178"/>
      <c r="AP49" s="178"/>
      <c r="AR49" s="15"/>
      <c r="AS49" s="179" t="s">
        <v>465</v>
      </c>
      <c r="AT49" s="180"/>
      <c r="AU49" s="22"/>
      <c r="AV49" s="22"/>
      <c r="AW49" s="22"/>
      <c r="AX49" s="22"/>
      <c r="AY49" s="22"/>
      <c r="AZ49" s="22"/>
      <c r="BA49" s="22"/>
      <c r="BB49" s="22"/>
      <c r="BC49" s="22"/>
      <c r="BD49" s="148"/>
    </row>
    <row r="50" spans="2:56" s="14" customFormat="1" ht="15.2" customHeight="1">
      <c r="B50" s="15"/>
      <c r="C50" s="13" t="s">
        <v>20</v>
      </c>
      <c r="L50" s="142" t="str">
        <f>IF(E14="Vyplň údaj","",E14)</f>
        <v/>
      </c>
      <c r="AI50" s="13" t="s">
        <v>25</v>
      </c>
      <c r="AM50" s="177" t="str">
        <f>IF(E20="","",E20)</f>
        <v xml:space="preserve">Tereza Škorpilová </v>
      </c>
      <c r="AN50" s="178"/>
      <c r="AO50" s="178"/>
      <c r="AP50" s="178"/>
      <c r="AR50" s="15"/>
      <c r="AS50" s="181"/>
      <c r="AT50" s="182"/>
      <c r="BD50" s="94"/>
    </row>
    <row r="51" spans="2:56" s="14" customFormat="1" ht="10.9" customHeight="1">
      <c r="B51" s="15"/>
      <c r="AR51" s="15"/>
      <c r="AS51" s="181"/>
      <c r="AT51" s="182"/>
      <c r="BD51" s="94"/>
    </row>
    <row r="52" spans="2:56" s="14" customFormat="1" ht="36">
      <c r="B52" s="15"/>
      <c r="C52" s="183" t="s">
        <v>62</v>
      </c>
      <c r="D52" s="184"/>
      <c r="E52" s="184"/>
      <c r="F52" s="184"/>
      <c r="G52" s="184"/>
      <c r="H52" s="31"/>
      <c r="I52" s="185" t="s">
        <v>63</v>
      </c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6" t="s">
        <v>466</v>
      </c>
      <c r="AH52" s="184"/>
      <c r="AI52" s="184"/>
      <c r="AJ52" s="184"/>
      <c r="AK52" s="184"/>
      <c r="AL52" s="184"/>
      <c r="AM52" s="184"/>
      <c r="AN52" s="185" t="s">
        <v>467</v>
      </c>
      <c r="AO52" s="184"/>
      <c r="AP52" s="184"/>
      <c r="AQ52" s="149" t="s">
        <v>61</v>
      </c>
      <c r="AR52" s="15"/>
      <c r="AS52" s="58" t="s">
        <v>468</v>
      </c>
      <c r="AT52" s="59" t="s">
        <v>469</v>
      </c>
      <c r="AU52" s="59" t="s">
        <v>470</v>
      </c>
      <c r="AV52" s="59" t="s">
        <v>471</v>
      </c>
      <c r="AW52" s="59" t="s">
        <v>472</v>
      </c>
      <c r="AX52" s="59" t="s">
        <v>473</v>
      </c>
      <c r="AY52" s="59" t="s">
        <v>474</v>
      </c>
      <c r="AZ52" s="59" t="s">
        <v>475</v>
      </c>
      <c r="BA52" s="59" t="s">
        <v>476</v>
      </c>
      <c r="BB52" s="59" t="s">
        <v>477</v>
      </c>
      <c r="BC52" s="59" t="s">
        <v>478</v>
      </c>
      <c r="BD52" s="60" t="s">
        <v>479</v>
      </c>
    </row>
    <row r="53" spans="2:56" s="14" customFormat="1" ht="10.9" customHeight="1">
      <c r="B53" s="15"/>
      <c r="AR53" s="15"/>
      <c r="AS53" s="63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148"/>
    </row>
    <row r="54" spans="2:90" s="150" customFormat="1" ht="15.75">
      <c r="B54" s="151"/>
      <c r="C54" s="61" t="s">
        <v>46</v>
      </c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71">
        <f>ROUND(AG55,2)</f>
        <v>0</v>
      </c>
      <c r="AH54" s="171"/>
      <c r="AI54" s="171"/>
      <c r="AJ54" s="171"/>
      <c r="AK54" s="171"/>
      <c r="AL54" s="171"/>
      <c r="AM54" s="171"/>
      <c r="AN54" s="172">
        <f>SUM(AG54,AT54)</f>
        <v>0</v>
      </c>
      <c r="AO54" s="172"/>
      <c r="AP54" s="172"/>
      <c r="AQ54" s="153" t="s">
        <v>9</v>
      </c>
      <c r="AR54" s="151"/>
      <c r="AS54" s="154">
        <f>ROUND(AS55,2)</f>
        <v>0</v>
      </c>
      <c r="AT54" s="155">
        <f>ROUND(SUM(AV54:AW54),2)</f>
        <v>0</v>
      </c>
      <c r="AU54" s="156">
        <f>ROUND(AU55,5)</f>
        <v>0</v>
      </c>
      <c r="AV54" s="155">
        <f>ROUND(AZ54*L29,2)</f>
        <v>0</v>
      </c>
      <c r="AW54" s="155">
        <f>ROUND(BA54*L30,2)</f>
        <v>0</v>
      </c>
      <c r="AX54" s="155">
        <f>ROUND(BB54*L29,2)</f>
        <v>0</v>
      </c>
      <c r="AY54" s="155">
        <f>ROUND(BC54*L30,2)</f>
        <v>0</v>
      </c>
      <c r="AZ54" s="155">
        <f>ROUND(AZ55,2)</f>
        <v>0</v>
      </c>
      <c r="BA54" s="155">
        <f>ROUND(BA55,2)</f>
        <v>0</v>
      </c>
      <c r="BB54" s="155">
        <f>ROUND(BB55,2)</f>
        <v>0</v>
      </c>
      <c r="BC54" s="155">
        <f>ROUND(BC55,2)</f>
        <v>0</v>
      </c>
      <c r="BD54" s="157">
        <f>ROUND(BD55,2)</f>
        <v>0</v>
      </c>
      <c r="BS54" s="158" t="s">
        <v>75</v>
      </c>
      <c r="BT54" s="158" t="s">
        <v>79</v>
      </c>
      <c r="BU54" s="159" t="s">
        <v>480</v>
      </c>
      <c r="BV54" s="158" t="s">
        <v>481</v>
      </c>
      <c r="BW54" s="158" t="s">
        <v>451</v>
      </c>
      <c r="BX54" s="158" t="s">
        <v>482</v>
      </c>
      <c r="CL54" s="158" t="s">
        <v>9</v>
      </c>
    </row>
    <row r="55" spans="1:91" s="169" customFormat="1" ht="22.5">
      <c r="A55" s="160" t="s">
        <v>483</v>
      </c>
      <c r="B55" s="161"/>
      <c r="C55" s="162"/>
      <c r="D55" s="173" t="s">
        <v>484</v>
      </c>
      <c r="E55" s="173"/>
      <c r="F55" s="173"/>
      <c r="G55" s="173"/>
      <c r="H55" s="173"/>
      <c r="I55" s="163"/>
      <c r="J55" s="173" t="s">
        <v>485</v>
      </c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4">
        <f>'SO02A - Stavební práce au...'!J30</f>
        <v>0</v>
      </c>
      <c r="AH55" s="175"/>
      <c r="AI55" s="175"/>
      <c r="AJ55" s="175"/>
      <c r="AK55" s="175"/>
      <c r="AL55" s="175"/>
      <c r="AM55" s="175"/>
      <c r="AN55" s="174">
        <f>SUM(AG55,AT55)</f>
        <v>0</v>
      </c>
      <c r="AO55" s="175"/>
      <c r="AP55" s="175"/>
      <c r="AQ55" s="164" t="s">
        <v>486</v>
      </c>
      <c r="AR55" s="161"/>
      <c r="AS55" s="165">
        <v>0</v>
      </c>
      <c r="AT55" s="166">
        <f>ROUND(SUM(AV55:AW55),2)</f>
        <v>0</v>
      </c>
      <c r="AU55" s="167">
        <f>'SO02A - Stavební práce au...'!P90</f>
        <v>0</v>
      </c>
      <c r="AV55" s="166">
        <f>'SO02A - Stavební práce au...'!J33</f>
        <v>0</v>
      </c>
      <c r="AW55" s="166">
        <f>'SO02A - Stavební práce au...'!J34</f>
        <v>0</v>
      </c>
      <c r="AX55" s="166">
        <f>'SO02A - Stavební práce au...'!J35</f>
        <v>0</v>
      </c>
      <c r="AY55" s="166">
        <f>'SO02A - Stavební práce au...'!J36</f>
        <v>0</v>
      </c>
      <c r="AZ55" s="166">
        <f>'SO02A - Stavební práce au...'!F33</f>
        <v>0</v>
      </c>
      <c r="BA55" s="166">
        <f>'SO02A - Stavební práce au...'!F34</f>
        <v>0</v>
      </c>
      <c r="BB55" s="166">
        <f>'SO02A - Stavební práce au...'!F35</f>
        <v>0</v>
      </c>
      <c r="BC55" s="166">
        <f>'SO02A - Stavební práce au...'!F36</f>
        <v>0</v>
      </c>
      <c r="BD55" s="168">
        <f>'SO02A - Stavební práce au...'!F37</f>
        <v>0</v>
      </c>
      <c r="BT55" s="170" t="s">
        <v>78</v>
      </c>
      <c r="BV55" s="170" t="s">
        <v>481</v>
      </c>
      <c r="BW55" s="170" t="s">
        <v>0</v>
      </c>
      <c r="BX55" s="170" t="s">
        <v>451</v>
      </c>
      <c r="CL55" s="170" t="s">
        <v>9</v>
      </c>
      <c r="CM55" s="170" t="s">
        <v>1</v>
      </c>
    </row>
    <row r="56" spans="2:44" s="14" customFormat="1" ht="30" customHeight="1">
      <c r="B56" s="15"/>
      <c r="AR56" s="15"/>
    </row>
    <row r="57" spans="2:44" s="14" customFormat="1" ht="6.95" customHeight="1"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15"/>
    </row>
  </sheetData>
  <sheetProtection algorithmName="SHA-512" hashValue="Yw8bLz8agzkWkHxEZ/RasN0gFVxvlX/0TsDwU1i5EeC4xMArvG03HGRWSz7VrCPPuF2l1zWB6mbd5v3acjggnw==" saltValue="sTfhJFaE6ZeUG84St/SfEQ==" spinCount="100000" sheet="1"/>
  <mergeCells count="42">
    <mergeCell ref="AR2:BE2"/>
    <mergeCell ref="K5:AO5"/>
    <mergeCell ref="BE5:BE32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45:AO4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G54:AM54"/>
    <mergeCell ref="AN54:AP54"/>
    <mergeCell ref="D55:H55"/>
    <mergeCell ref="J55:AF55"/>
    <mergeCell ref="AG55:AM55"/>
    <mergeCell ref="AN55:AP55"/>
  </mergeCells>
  <hyperlinks>
    <hyperlink ref="A55" location="'SO02A - Stavební práce au...'!C2" display="/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EE433-72F3-4244-8A8A-F1407106478D}">
  <dimension ref="B2:BM308"/>
  <sheetViews>
    <sheetView showGridLines="0" workbookViewId="0" topLeftCell="A1">
      <selection activeCell="L2" sqref="L2:V2"/>
    </sheetView>
  </sheetViews>
  <sheetFormatPr defaultColWidth="9.140625" defaultRowHeight="12.75"/>
  <cols>
    <col min="1" max="1" width="7.140625" style="0" customWidth="1"/>
    <col min="2" max="2" width="0.99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421875" style="0" customWidth="1"/>
    <col min="8" max="8" width="12.00390625" style="0" customWidth="1"/>
    <col min="9" max="9" width="13.57421875" style="0" customWidth="1"/>
    <col min="10" max="11" width="19.1406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2" spans="12:46" ht="36.95" customHeight="1"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7" t="s">
        <v>0</v>
      </c>
    </row>
    <row r="3" spans="2:46" ht="6.9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10"/>
      <c r="AT3" s="7" t="s">
        <v>1</v>
      </c>
    </row>
    <row r="4" spans="2:46" ht="24.95" customHeight="1">
      <c r="B4" s="10"/>
      <c r="D4" s="11" t="s">
        <v>2</v>
      </c>
      <c r="L4" s="10"/>
      <c r="M4" s="12" t="s">
        <v>3</v>
      </c>
      <c r="AT4" s="7" t="s">
        <v>4</v>
      </c>
    </row>
    <row r="5" spans="2:12" ht="6.95" customHeight="1">
      <c r="B5" s="10"/>
      <c r="L5" s="10"/>
    </row>
    <row r="6" spans="2:12" ht="12" customHeight="1">
      <c r="B6" s="10"/>
      <c r="D6" s="13" t="s">
        <v>5</v>
      </c>
      <c r="L6" s="10"/>
    </row>
    <row r="7" spans="2:12" ht="16.5" customHeight="1">
      <c r="B7" s="10"/>
      <c r="E7" s="209" t="str">
        <f>'Rekapitulace stavby'!K6</f>
        <v>Autobusová zastávka_Hamr</v>
      </c>
      <c r="F7" s="210"/>
      <c r="G7" s="210"/>
      <c r="H7" s="210"/>
      <c r="L7" s="10"/>
    </row>
    <row r="8" spans="2:12" s="14" customFormat="1" ht="12" customHeight="1">
      <c r="B8" s="15"/>
      <c r="D8" s="13" t="s">
        <v>6</v>
      </c>
      <c r="L8" s="15"/>
    </row>
    <row r="9" spans="2:12" s="14" customFormat="1" ht="16.5" customHeight="1">
      <c r="B9" s="15"/>
      <c r="E9" s="194" t="s">
        <v>7</v>
      </c>
      <c r="F9" s="208"/>
      <c r="G9" s="208"/>
      <c r="H9" s="208"/>
      <c r="L9" s="15"/>
    </row>
    <row r="10" spans="2:12" s="14" customFormat="1" ht="12.75">
      <c r="B10" s="15"/>
      <c r="L10" s="15"/>
    </row>
    <row r="11" spans="2:12" s="14" customFormat="1" ht="12" customHeight="1">
      <c r="B11" s="15"/>
      <c r="D11" s="13" t="s">
        <v>8</v>
      </c>
      <c r="F11" s="16" t="s">
        <v>9</v>
      </c>
      <c r="I11" s="13" t="s">
        <v>10</v>
      </c>
      <c r="J11" s="16" t="s">
        <v>9</v>
      </c>
      <c r="L11" s="15"/>
    </row>
    <row r="12" spans="2:12" s="14" customFormat="1" ht="12" customHeight="1">
      <c r="B12" s="15"/>
      <c r="D12" s="13" t="s">
        <v>11</v>
      </c>
      <c r="F12" s="16" t="s">
        <v>12</v>
      </c>
      <c r="I12" s="13" t="s">
        <v>13</v>
      </c>
      <c r="J12" s="17" t="str">
        <f>'Rekapitulace stavby'!AN8</f>
        <v>1. 2. 2023</v>
      </c>
      <c r="L12" s="15"/>
    </row>
    <row r="13" spans="2:12" s="14" customFormat="1" ht="10.9" customHeight="1">
      <c r="B13" s="15"/>
      <c r="L13" s="15"/>
    </row>
    <row r="14" spans="2:12" s="14" customFormat="1" ht="12" customHeight="1">
      <c r="B14" s="15"/>
      <c r="D14" s="13" t="s">
        <v>14</v>
      </c>
      <c r="I14" s="13" t="s">
        <v>15</v>
      </c>
      <c r="J14" s="16" t="s">
        <v>16</v>
      </c>
      <c r="L14" s="15"/>
    </row>
    <row r="15" spans="2:12" s="14" customFormat="1" ht="18" customHeight="1">
      <c r="B15" s="15"/>
      <c r="E15" s="16" t="s">
        <v>17</v>
      </c>
      <c r="I15" s="13" t="s">
        <v>18</v>
      </c>
      <c r="J15" s="16" t="s">
        <v>19</v>
      </c>
      <c r="L15" s="15"/>
    </row>
    <row r="16" spans="2:12" s="14" customFormat="1" ht="6.95" customHeight="1">
      <c r="B16" s="15"/>
      <c r="L16" s="15"/>
    </row>
    <row r="17" spans="2:12" s="14" customFormat="1" ht="12" customHeight="1">
      <c r="B17" s="15"/>
      <c r="D17" s="13" t="s">
        <v>20</v>
      </c>
      <c r="I17" s="13" t="s">
        <v>15</v>
      </c>
      <c r="J17" s="18" t="str">
        <f>'Rekapitulace stavby'!AN13</f>
        <v>Vyplň údaj</v>
      </c>
      <c r="L17" s="15"/>
    </row>
    <row r="18" spans="2:12" s="14" customFormat="1" ht="18" customHeight="1">
      <c r="B18" s="15"/>
      <c r="E18" s="211" t="str">
        <f>'Rekapitulace stavby'!E14</f>
        <v>Vyplň údaj</v>
      </c>
      <c r="F18" s="197"/>
      <c r="G18" s="197"/>
      <c r="H18" s="197"/>
      <c r="I18" s="13" t="s">
        <v>18</v>
      </c>
      <c r="J18" s="18" t="str">
        <f>'Rekapitulace stavby'!AN14</f>
        <v>Vyplň údaj</v>
      </c>
      <c r="L18" s="15"/>
    </row>
    <row r="19" spans="2:12" s="14" customFormat="1" ht="6.95" customHeight="1">
      <c r="B19" s="15"/>
      <c r="L19" s="15"/>
    </row>
    <row r="20" spans="2:12" s="14" customFormat="1" ht="12" customHeight="1">
      <c r="B20" s="15"/>
      <c r="D20" s="13" t="s">
        <v>21</v>
      </c>
      <c r="I20" s="13" t="s">
        <v>15</v>
      </c>
      <c r="J20" s="16" t="s">
        <v>22</v>
      </c>
      <c r="L20" s="15"/>
    </row>
    <row r="21" spans="2:12" s="14" customFormat="1" ht="18" customHeight="1">
      <c r="B21" s="15"/>
      <c r="E21" s="16" t="s">
        <v>23</v>
      </c>
      <c r="I21" s="13" t="s">
        <v>18</v>
      </c>
      <c r="J21" s="16" t="s">
        <v>24</v>
      </c>
      <c r="L21" s="15"/>
    </row>
    <row r="22" spans="2:12" s="14" customFormat="1" ht="6.95" customHeight="1">
      <c r="B22" s="15"/>
      <c r="L22" s="15"/>
    </row>
    <row r="23" spans="2:12" s="14" customFormat="1" ht="12" customHeight="1">
      <c r="B23" s="15"/>
      <c r="D23" s="13" t="s">
        <v>25</v>
      </c>
      <c r="I23" s="13" t="s">
        <v>15</v>
      </c>
      <c r="J23" s="16" t="s">
        <v>26</v>
      </c>
      <c r="L23" s="15"/>
    </row>
    <row r="24" spans="2:12" s="14" customFormat="1" ht="18" customHeight="1">
      <c r="B24" s="15"/>
      <c r="E24" s="16" t="s">
        <v>27</v>
      </c>
      <c r="I24" s="13" t="s">
        <v>18</v>
      </c>
      <c r="J24" s="16" t="s">
        <v>28</v>
      </c>
      <c r="L24" s="15"/>
    </row>
    <row r="25" spans="2:12" s="14" customFormat="1" ht="6.95" customHeight="1">
      <c r="B25" s="15"/>
      <c r="L25" s="15"/>
    </row>
    <row r="26" spans="2:12" s="14" customFormat="1" ht="12" customHeight="1">
      <c r="B26" s="15"/>
      <c r="D26" s="13" t="s">
        <v>29</v>
      </c>
      <c r="L26" s="15"/>
    </row>
    <row r="27" spans="2:12" s="19" customFormat="1" ht="16.5" customHeight="1">
      <c r="B27" s="20"/>
      <c r="E27" s="204" t="s">
        <v>9</v>
      </c>
      <c r="F27" s="204"/>
      <c r="G27" s="204"/>
      <c r="H27" s="204"/>
      <c r="L27" s="20"/>
    </row>
    <row r="28" spans="2:12" s="14" customFormat="1" ht="6.95" customHeight="1">
      <c r="B28" s="15"/>
      <c r="L28" s="15"/>
    </row>
    <row r="29" spans="2:12" s="14" customFormat="1" ht="6.95" customHeight="1">
      <c r="B29" s="15"/>
      <c r="D29" s="22"/>
      <c r="E29" s="22"/>
      <c r="F29" s="22"/>
      <c r="G29" s="22"/>
      <c r="H29" s="22"/>
      <c r="I29" s="22"/>
      <c r="J29" s="22"/>
      <c r="K29" s="22"/>
      <c r="L29" s="15"/>
    </row>
    <row r="30" spans="2:12" s="14" customFormat="1" ht="25.35" customHeight="1">
      <c r="B30" s="15"/>
      <c r="D30" s="23" t="s">
        <v>30</v>
      </c>
      <c r="J30" s="24">
        <f>ROUND(J90,2)</f>
        <v>0</v>
      </c>
      <c r="L30" s="15"/>
    </row>
    <row r="31" spans="2:12" s="14" customFormat="1" ht="6.95" customHeight="1">
      <c r="B31" s="15"/>
      <c r="D31" s="22"/>
      <c r="E31" s="22"/>
      <c r="F31" s="22"/>
      <c r="G31" s="22"/>
      <c r="H31" s="22"/>
      <c r="I31" s="22"/>
      <c r="J31" s="22"/>
      <c r="K31" s="22"/>
      <c r="L31" s="15"/>
    </row>
    <row r="32" spans="2:12" s="14" customFormat="1" ht="14.45" customHeight="1">
      <c r="B32" s="15"/>
      <c r="F32" s="25" t="s">
        <v>31</v>
      </c>
      <c r="I32" s="25" t="s">
        <v>32</v>
      </c>
      <c r="J32" s="25" t="s">
        <v>33</v>
      </c>
      <c r="L32" s="15"/>
    </row>
    <row r="33" spans="2:12" s="14" customFormat="1" ht="14.45" customHeight="1">
      <c r="B33" s="15"/>
      <c r="D33" s="26" t="s">
        <v>34</v>
      </c>
      <c r="E33" s="13" t="s">
        <v>35</v>
      </c>
      <c r="F33" s="27">
        <f>ROUND((SUM(BE90:BE307)),2)</f>
        <v>0</v>
      </c>
      <c r="I33" s="28">
        <v>0.21</v>
      </c>
      <c r="J33" s="27">
        <f>ROUND(((SUM(BE90:BE307))*I33),2)</f>
        <v>0</v>
      </c>
      <c r="L33" s="15"/>
    </row>
    <row r="34" spans="2:12" s="14" customFormat="1" ht="14.45" customHeight="1">
      <c r="B34" s="15"/>
      <c r="E34" s="13" t="s">
        <v>36</v>
      </c>
      <c r="F34" s="27">
        <f>ROUND((SUM(BF90:BF307)),2)</f>
        <v>0</v>
      </c>
      <c r="I34" s="28">
        <v>0.15</v>
      </c>
      <c r="J34" s="27">
        <f>ROUND(((SUM(BF90:BF307))*I34),2)</f>
        <v>0</v>
      </c>
      <c r="L34" s="15"/>
    </row>
    <row r="35" spans="2:12" s="14" customFormat="1" ht="14.45" customHeight="1" hidden="1">
      <c r="B35" s="15"/>
      <c r="E35" s="13" t="s">
        <v>37</v>
      </c>
      <c r="F35" s="27">
        <f>ROUND((SUM(BG90:BG307)),2)</f>
        <v>0</v>
      </c>
      <c r="I35" s="28">
        <v>0.21</v>
      </c>
      <c r="J35" s="27">
        <f>0</f>
        <v>0</v>
      </c>
      <c r="L35" s="15"/>
    </row>
    <row r="36" spans="2:12" s="14" customFormat="1" ht="14.45" customHeight="1" hidden="1">
      <c r="B36" s="15"/>
      <c r="E36" s="13" t="s">
        <v>38</v>
      </c>
      <c r="F36" s="27">
        <f>ROUND((SUM(BH90:BH307)),2)</f>
        <v>0</v>
      </c>
      <c r="I36" s="28">
        <v>0.15</v>
      </c>
      <c r="J36" s="27">
        <f>0</f>
        <v>0</v>
      </c>
      <c r="L36" s="15"/>
    </row>
    <row r="37" spans="2:12" s="14" customFormat="1" ht="14.45" customHeight="1" hidden="1">
      <c r="B37" s="15"/>
      <c r="E37" s="13" t="s">
        <v>39</v>
      </c>
      <c r="F37" s="27">
        <f>ROUND((SUM(BI90:BI307)),2)</f>
        <v>0</v>
      </c>
      <c r="I37" s="28">
        <v>0</v>
      </c>
      <c r="J37" s="27">
        <f>0</f>
        <v>0</v>
      </c>
      <c r="L37" s="15"/>
    </row>
    <row r="38" spans="2:12" s="14" customFormat="1" ht="6.95" customHeight="1">
      <c r="B38" s="15"/>
      <c r="L38" s="15"/>
    </row>
    <row r="39" spans="2:12" s="14" customFormat="1" ht="25.35" customHeight="1">
      <c r="B39" s="15"/>
      <c r="C39" s="29"/>
      <c r="D39" s="30" t="s">
        <v>40</v>
      </c>
      <c r="E39" s="31"/>
      <c r="F39" s="31"/>
      <c r="G39" s="32" t="s">
        <v>41</v>
      </c>
      <c r="H39" s="33" t="s">
        <v>42</v>
      </c>
      <c r="I39" s="31"/>
      <c r="J39" s="34">
        <f>SUM(J30:J37)</f>
        <v>0</v>
      </c>
      <c r="K39" s="35"/>
      <c r="L39" s="15"/>
    </row>
    <row r="40" spans="2:12" s="14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15"/>
    </row>
    <row r="44" spans="2:12" s="14" customFormat="1" ht="6.95" customHeight="1" hidden="1"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15"/>
    </row>
    <row r="45" spans="2:12" s="14" customFormat="1" ht="24.95" customHeight="1" hidden="1">
      <c r="B45" s="15"/>
      <c r="C45" s="11" t="s">
        <v>43</v>
      </c>
      <c r="L45" s="15"/>
    </row>
    <row r="46" spans="2:12" s="14" customFormat="1" ht="6.95" customHeight="1" hidden="1">
      <c r="B46" s="15"/>
      <c r="L46" s="15"/>
    </row>
    <row r="47" spans="2:12" s="14" customFormat="1" ht="12" customHeight="1" hidden="1">
      <c r="B47" s="15"/>
      <c r="C47" s="13" t="s">
        <v>5</v>
      </c>
      <c r="L47" s="15"/>
    </row>
    <row r="48" spans="2:12" s="14" customFormat="1" ht="16.5" customHeight="1" hidden="1">
      <c r="B48" s="15"/>
      <c r="E48" s="209" t="str">
        <f>E7</f>
        <v>Autobusová zastávka_Hamr</v>
      </c>
      <c r="F48" s="210"/>
      <c r="G48" s="210"/>
      <c r="H48" s="210"/>
      <c r="L48" s="15"/>
    </row>
    <row r="49" spans="2:12" s="14" customFormat="1" ht="12" customHeight="1" hidden="1">
      <c r="B49" s="15"/>
      <c r="C49" s="13" t="s">
        <v>6</v>
      </c>
      <c r="L49" s="15"/>
    </row>
    <row r="50" spans="2:12" s="14" customFormat="1" ht="16.5" customHeight="1" hidden="1">
      <c r="B50" s="15"/>
      <c r="E50" s="194" t="str">
        <f>E9</f>
        <v>SO02A - Stavební práce autobusové zastávky</v>
      </c>
      <c r="F50" s="208"/>
      <c r="G50" s="208"/>
      <c r="H50" s="208"/>
      <c r="L50" s="15"/>
    </row>
    <row r="51" spans="2:12" s="14" customFormat="1" ht="6.95" customHeight="1" hidden="1">
      <c r="B51" s="15"/>
      <c r="L51" s="15"/>
    </row>
    <row r="52" spans="2:12" s="14" customFormat="1" ht="12" customHeight="1" hidden="1">
      <c r="B52" s="15"/>
      <c r="C52" s="13" t="s">
        <v>11</v>
      </c>
      <c r="F52" s="16" t="str">
        <f>F12</f>
        <v>Litvínov</v>
      </c>
      <c r="I52" s="13" t="s">
        <v>13</v>
      </c>
      <c r="J52" s="17" t="str">
        <f>IF(J12="","",J12)</f>
        <v>1. 2. 2023</v>
      </c>
      <c r="L52" s="15"/>
    </row>
    <row r="53" spans="2:12" s="14" customFormat="1" ht="6.95" customHeight="1" hidden="1">
      <c r="B53" s="15"/>
      <c r="L53" s="15"/>
    </row>
    <row r="54" spans="2:12" s="14" customFormat="1" ht="15.2" customHeight="1" hidden="1">
      <c r="B54" s="15"/>
      <c r="C54" s="13" t="s">
        <v>14</v>
      </c>
      <c r="F54" s="16" t="str">
        <f>E15</f>
        <v>Město Litvínov</v>
      </c>
      <c r="I54" s="13" t="s">
        <v>21</v>
      </c>
      <c r="J54" s="21" t="str">
        <f>E21</f>
        <v>ADVISIA s.r.o.</v>
      </c>
      <c r="L54" s="15"/>
    </row>
    <row r="55" spans="2:12" s="14" customFormat="1" ht="15.2" customHeight="1" hidden="1">
      <c r="B55" s="15"/>
      <c r="C55" s="13" t="s">
        <v>20</v>
      </c>
      <c r="F55" s="16" t="str">
        <f>IF(E18="","",E18)</f>
        <v>Vyplň údaj</v>
      </c>
      <c r="I55" s="13" t="s">
        <v>25</v>
      </c>
      <c r="J55" s="21" t="str">
        <f>E24</f>
        <v>Tomáš Valenta</v>
      </c>
      <c r="L55" s="15"/>
    </row>
    <row r="56" spans="2:12" s="14" customFormat="1" ht="10.35" customHeight="1" hidden="1">
      <c r="B56" s="15"/>
      <c r="L56" s="15"/>
    </row>
    <row r="57" spans="2:12" s="14" customFormat="1" ht="29.25" customHeight="1" hidden="1">
      <c r="B57" s="15"/>
      <c r="C57" s="40" t="s">
        <v>44</v>
      </c>
      <c r="D57" s="29"/>
      <c r="E57" s="29"/>
      <c r="F57" s="29"/>
      <c r="G57" s="29"/>
      <c r="H57" s="29"/>
      <c r="I57" s="29"/>
      <c r="J57" s="41" t="s">
        <v>45</v>
      </c>
      <c r="K57" s="29"/>
      <c r="L57" s="15"/>
    </row>
    <row r="58" spans="2:12" s="14" customFormat="1" ht="10.35" customHeight="1" hidden="1">
      <c r="B58" s="15"/>
      <c r="L58" s="15"/>
    </row>
    <row r="59" spans="2:47" s="14" customFormat="1" ht="22.9" customHeight="1" hidden="1">
      <c r="B59" s="15"/>
      <c r="C59" s="42" t="s">
        <v>46</v>
      </c>
      <c r="J59" s="24">
        <f>J90</f>
        <v>0</v>
      </c>
      <c r="L59" s="15"/>
      <c r="AU59" s="7" t="s">
        <v>47</v>
      </c>
    </row>
    <row r="60" spans="2:12" s="43" customFormat="1" ht="24.95" customHeight="1" hidden="1">
      <c r="B60" s="44"/>
      <c r="D60" s="45" t="s">
        <v>48</v>
      </c>
      <c r="E60" s="46"/>
      <c r="F60" s="46"/>
      <c r="G60" s="46"/>
      <c r="H60" s="46"/>
      <c r="I60" s="46"/>
      <c r="J60" s="47">
        <f>J91</f>
        <v>0</v>
      </c>
      <c r="L60" s="44"/>
    </row>
    <row r="61" spans="2:12" s="48" customFormat="1" ht="19.9" customHeight="1" hidden="1">
      <c r="B61" s="49"/>
      <c r="D61" s="50" t="s">
        <v>49</v>
      </c>
      <c r="E61" s="51"/>
      <c r="F61" s="51"/>
      <c r="G61" s="51"/>
      <c r="H61" s="51"/>
      <c r="I61" s="51"/>
      <c r="J61" s="52">
        <f>J92</f>
        <v>0</v>
      </c>
      <c r="L61" s="49"/>
    </row>
    <row r="62" spans="2:12" s="48" customFormat="1" ht="19.9" customHeight="1" hidden="1">
      <c r="B62" s="49"/>
      <c r="D62" s="50" t="s">
        <v>50</v>
      </c>
      <c r="E62" s="51"/>
      <c r="F62" s="51"/>
      <c r="G62" s="51"/>
      <c r="H62" s="51"/>
      <c r="I62" s="51"/>
      <c r="J62" s="52">
        <f>J167</f>
        <v>0</v>
      </c>
      <c r="L62" s="49"/>
    </row>
    <row r="63" spans="2:12" s="48" customFormat="1" ht="19.9" customHeight="1" hidden="1">
      <c r="B63" s="49"/>
      <c r="D63" s="50" t="s">
        <v>51</v>
      </c>
      <c r="E63" s="51"/>
      <c r="F63" s="51"/>
      <c r="G63" s="51"/>
      <c r="H63" s="51"/>
      <c r="I63" s="51"/>
      <c r="J63" s="52">
        <f>J172</f>
        <v>0</v>
      </c>
      <c r="L63" s="49"/>
    </row>
    <row r="64" spans="2:12" s="48" customFormat="1" ht="19.9" customHeight="1" hidden="1">
      <c r="B64" s="49"/>
      <c r="D64" s="50" t="s">
        <v>52</v>
      </c>
      <c r="E64" s="51"/>
      <c r="F64" s="51"/>
      <c r="G64" s="51"/>
      <c r="H64" s="51"/>
      <c r="I64" s="51"/>
      <c r="J64" s="52">
        <f>J230</f>
        <v>0</v>
      </c>
      <c r="L64" s="49"/>
    </row>
    <row r="65" spans="2:12" s="48" customFormat="1" ht="19.9" customHeight="1" hidden="1">
      <c r="B65" s="49"/>
      <c r="D65" s="50" t="s">
        <v>53</v>
      </c>
      <c r="E65" s="51"/>
      <c r="F65" s="51"/>
      <c r="G65" s="51"/>
      <c r="H65" s="51"/>
      <c r="I65" s="51"/>
      <c r="J65" s="52">
        <f>J237</f>
        <v>0</v>
      </c>
      <c r="L65" s="49"/>
    </row>
    <row r="66" spans="2:12" s="48" customFormat="1" ht="19.9" customHeight="1" hidden="1">
      <c r="B66" s="49"/>
      <c r="D66" s="50" t="s">
        <v>54</v>
      </c>
      <c r="E66" s="51"/>
      <c r="F66" s="51"/>
      <c r="G66" s="51"/>
      <c r="H66" s="51"/>
      <c r="I66" s="51"/>
      <c r="J66" s="52">
        <f>J266</f>
        <v>0</v>
      </c>
      <c r="L66" s="49"/>
    </row>
    <row r="67" spans="2:12" s="48" customFormat="1" ht="19.9" customHeight="1" hidden="1">
      <c r="B67" s="49"/>
      <c r="D67" s="50" t="s">
        <v>55</v>
      </c>
      <c r="E67" s="51"/>
      <c r="F67" s="51"/>
      <c r="G67" s="51"/>
      <c r="H67" s="51"/>
      <c r="I67" s="51"/>
      <c r="J67" s="52">
        <f>J288</f>
        <v>0</v>
      </c>
      <c r="L67" s="49"/>
    </row>
    <row r="68" spans="2:12" s="43" customFormat="1" ht="24.95" customHeight="1" hidden="1">
      <c r="B68" s="44"/>
      <c r="D68" s="45" t="s">
        <v>56</v>
      </c>
      <c r="E68" s="46"/>
      <c r="F68" s="46"/>
      <c r="G68" s="46"/>
      <c r="H68" s="46"/>
      <c r="I68" s="46"/>
      <c r="J68" s="47">
        <f>J291</f>
        <v>0</v>
      </c>
      <c r="L68" s="44"/>
    </row>
    <row r="69" spans="2:12" s="43" customFormat="1" ht="24.95" customHeight="1" hidden="1">
      <c r="B69" s="44"/>
      <c r="D69" s="45" t="s">
        <v>57</v>
      </c>
      <c r="E69" s="46"/>
      <c r="F69" s="46"/>
      <c r="G69" s="46"/>
      <c r="H69" s="46"/>
      <c r="I69" s="46"/>
      <c r="J69" s="47">
        <f>J292</f>
        <v>0</v>
      </c>
      <c r="L69" s="44"/>
    </row>
    <row r="70" spans="2:12" s="48" customFormat="1" ht="19.9" customHeight="1" hidden="1">
      <c r="B70" s="49"/>
      <c r="D70" s="50" t="s">
        <v>58</v>
      </c>
      <c r="E70" s="51"/>
      <c r="F70" s="51"/>
      <c r="G70" s="51"/>
      <c r="H70" s="51"/>
      <c r="I70" s="51"/>
      <c r="J70" s="52">
        <f>J303</f>
        <v>0</v>
      </c>
      <c r="L70" s="49"/>
    </row>
    <row r="71" spans="2:12" s="14" customFormat="1" ht="21.75" customHeight="1" hidden="1">
      <c r="B71" s="15"/>
      <c r="L71" s="15"/>
    </row>
    <row r="72" spans="2:12" s="14" customFormat="1" ht="6.95" customHeight="1" hidden="1"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5"/>
    </row>
    <row r="73" ht="12.75" hidden="1"/>
    <row r="74" ht="12.75" hidden="1"/>
    <row r="75" ht="12.75" hidden="1"/>
    <row r="76" spans="2:12" s="14" customFormat="1" ht="6.95" customHeight="1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5"/>
    </row>
    <row r="77" spans="2:12" s="14" customFormat="1" ht="24.95" customHeight="1">
      <c r="B77" s="15"/>
      <c r="C77" s="11" t="s">
        <v>59</v>
      </c>
      <c r="L77" s="15"/>
    </row>
    <row r="78" spans="2:12" s="14" customFormat="1" ht="6.95" customHeight="1">
      <c r="B78" s="15"/>
      <c r="L78" s="15"/>
    </row>
    <row r="79" spans="2:12" s="14" customFormat="1" ht="12" customHeight="1">
      <c r="B79" s="15"/>
      <c r="C79" s="13" t="s">
        <v>5</v>
      </c>
      <c r="L79" s="15"/>
    </row>
    <row r="80" spans="2:12" s="14" customFormat="1" ht="16.5" customHeight="1">
      <c r="B80" s="15"/>
      <c r="E80" s="209" t="str">
        <f>E7</f>
        <v>Autobusová zastávka_Hamr</v>
      </c>
      <c r="F80" s="210"/>
      <c r="G80" s="210"/>
      <c r="H80" s="210"/>
      <c r="L80" s="15"/>
    </row>
    <row r="81" spans="2:12" s="14" customFormat="1" ht="12" customHeight="1">
      <c r="B81" s="15"/>
      <c r="C81" s="13" t="s">
        <v>6</v>
      </c>
      <c r="L81" s="15"/>
    </row>
    <row r="82" spans="2:12" s="14" customFormat="1" ht="16.5" customHeight="1">
      <c r="B82" s="15"/>
      <c r="E82" s="194" t="str">
        <f>E9</f>
        <v>SO02A - Stavební práce autobusové zastávky</v>
      </c>
      <c r="F82" s="208"/>
      <c r="G82" s="208"/>
      <c r="H82" s="208"/>
      <c r="L82" s="15"/>
    </row>
    <row r="83" spans="2:12" s="14" customFormat="1" ht="6.95" customHeight="1">
      <c r="B83" s="15"/>
      <c r="L83" s="15"/>
    </row>
    <row r="84" spans="2:12" s="14" customFormat="1" ht="12" customHeight="1">
      <c r="B84" s="15"/>
      <c r="C84" s="13" t="s">
        <v>11</v>
      </c>
      <c r="F84" s="16" t="str">
        <f>F12</f>
        <v>Litvínov</v>
      </c>
      <c r="I84" s="13" t="s">
        <v>13</v>
      </c>
      <c r="J84" s="17" t="str">
        <f>IF(J12="","",J12)</f>
        <v>1. 2. 2023</v>
      </c>
      <c r="L84" s="15"/>
    </row>
    <row r="85" spans="2:12" s="14" customFormat="1" ht="6.95" customHeight="1">
      <c r="B85" s="15"/>
      <c r="L85" s="15"/>
    </row>
    <row r="86" spans="2:12" s="14" customFormat="1" ht="15.2" customHeight="1">
      <c r="B86" s="15"/>
      <c r="C86" s="13" t="s">
        <v>14</v>
      </c>
      <c r="F86" s="16" t="str">
        <f>E15</f>
        <v>Město Litvínov</v>
      </c>
      <c r="I86" s="13" t="s">
        <v>21</v>
      </c>
      <c r="J86" s="21" t="str">
        <f>E21</f>
        <v>ADVISIA s.r.o.</v>
      </c>
      <c r="L86" s="15"/>
    </row>
    <row r="87" spans="2:12" s="14" customFormat="1" ht="15.2" customHeight="1">
      <c r="B87" s="15"/>
      <c r="C87" s="13" t="s">
        <v>20</v>
      </c>
      <c r="F87" s="16" t="str">
        <f>IF(E18="","",E18)</f>
        <v>Vyplň údaj</v>
      </c>
      <c r="I87" s="13" t="s">
        <v>25</v>
      </c>
      <c r="J87" s="21" t="str">
        <f>E24</f>
        <v>Tomáš Valenta</v>
      </c>
      <c r="L87" s="15"/>
    </row>
    <row r="88" spans="2:12" s="14" customFormat="1" ht="10.35" customHeight="1">
      <c r="B88" s="15"/>
      <c r="L88" s="15"/>
    </row>
    <row r="89" spans="2:20" s="53" customFormat="1" ht="29.25" customHeight="1">
      <c r="B89" s="54"/>
      <c r="C89" s="55" t="s">
        <v>60</v>
      </c>
      <c r="D89" s="56" t="s">
        <v>61</v>
      </c>
      <c r="E89" s="56" t="s">
        <v>62</v>
      </c>
      <c r="F89" s="56" t="s">
        <v>63</v>
      </c>
      <c r="G89" s="56" t="s">
        <v>64</v>
      </c>
      <c r="H89" s="56" t="s">
        <v>65</v>
      </c>
      <c r="I89" s="56" t="s">
        <v>66</v>
      </c>
      <c r="J89" s="56" t="s">
        <v>45</v>
      </c>
      <c r="K89" s="57" t="s">
        <v>67</v>
      </c>
      <c r="L89" s="54"/>
      <c r="M89" s="58" t="s">
        <v>9</v>
      </c>
      <c r="N89" s="59" t="s">
        <v>34</v>
      </c>
      <c r="O89" s="59" t="s">
        <v>68</v>
      </c>
      <c r="P89" s="59" t="s">
        <v>69</v>
      </c>
      <c r="Q89" s="59" t="s">
        <v>70</v>
      </c>
      <c r="R89" s="59" t="s">
        <v>71</v>
      </c>
      <c r="S89" s="59" t="s">
        <v>72</v>
      </c>
      <c r="T89" s="60" t="s">
        <v>73</v>
      </c>
    </row>
    <row r="90" spans="2:63" s="14" customFormat="1" ht="22.9" customHeight="1">
      <c r="B90" s="15"/>
      <c r="C90" s="61" t="s">
        <v>74</v>
      </c>
      <c r="J90" s="62">
        <f>BK90</f>
        <v>0</v>
      </c>
      <c r="L90" s="15"/>
      <c r="M90" s="63"/>
      <c r="N90" s="22"/>
      <c r="O90" s="22"/>
      <c r="P90" s="64">
        <f>P91+P291+P292</f>
        <v>0</v>
      </c>
      <c r="Q90" s="22"/>
      <c r="R90" s="64">
        <f>R91+R291+R292</f>
        <v>65.202382335</v>
      </c>
      <c r="S90" s="22"/>
      <c r="T90" s="65">
        <f>T91+T291+T292</f>
        <v>153.11700000000002</v>
      </c>
      <c r="AT90" s="7" t="s">
        <v>75</v>
      </c>
      <c r="AU90" s="7" t="s">
        <v>47</v>
      </c>
      <c r="BK90" s="66">
        <f>BK91+BK291+BK292</f>
        <v>0</v>
      </c>
    </row>
    <row r="91" spans="2:63" s="67" customFormat="1" ht="25.9" customHeight="1">
      <c r="B91" s="68"/>
      <c r="D91" s="69" t="s">
        <v>75</v>
      </c>
      <c r="E91" s="70" t="s">
        <v>76</v>
      </c>
      <c r="F91" s="70" t="s">
        <v>77</v>
      </c>
      <c r="J91" s="71">
        <f>BK91</f>
        <v>0</v>
      </c>
      <c r="L91" s="68"/>
      <c r="M91" s="72"/>
      <c r="P91" s="73">
        <f>P92+P167+P172+P230+P237+P266+P288</f>
        <v>0</v>
      </c>
      <c r="R91" s="73">
        <f>R92+R167+R172+R230+R237+R266+R288</f>
        <v>65.202382335</v>
      </c>
      <c r="T91" s="74">
        <f>T92+T167+T172+T230+T237+T266+T288</f>
        <v>153.11700000000002</v>
      </c>
      <c r="AR91" s="69" t="s">
        <v>78</v>
      </c>
      <c r="AT91" s="75" t="s">
        <v>75</v>
      </c>
      <c r="AU91" s="75" t="s">
        <v>79</v>
      </c>
      <c r="AY91" s="69" t="s">
        <v>80</v>
      </c>
      <c r="BK91" s="76">
        <f>BK92+BK167+BK172+BK230+BK237+BK266+BK288</f>
        <v>0</v>
      </c>
    </row>
    <row r="92" spans="2:63" s="67" customFormat="1" ht="22.9" customHeight="1">
      <c r="B92" s="68"/>
      <c r="D92" s="69" t="s">
        <v>75</v>
      </c>
      <c r="E92" s="77" t="s">
        <v>78</v>
      </c>
      <c r="F92" s="77" t="s">
        <v>81</v>
      </c>
      <c r="J92" s="78">
        <f>BK92</f>
        <v>0</v>
      </c>
      <c r="L92" s="68"/>
      <c r="M92" s="72"/>
      <c r="P92" s="73">
        <f>SUM(P93:P166)</f>
        <v>0</v>
      </c>
      <c r="R92" s="73">
        <f>SUM(R93:R166)</f>
        <v>0.01179</v>
      </c>
      <c r="T92" s="74">
        <f>SUM(T93:T166)</f>
        <v>153.11700000000002</v>
      </c>
      <c r="AR92" s="69" t="s">
        <v>78</v>
      </c>
      <c r="AT92" s="75" t="s">
        <v>75</v>
      </c>
      <c r="AU92" s="75" t="s">
        <v>78</v>
      </c>
      <c r="AY92" s="69" t="s">
        <v>80</v>
      </c>
      <c r="BK92" s="76">
        <f>SUM(BK93:BK166)</f>
        <v>0</v>
      </c>
    </row>
    <row r="93" spans="2:65" s="14" customFormat="1" ht="76.35" customHeight="1">
      <c r="B93" s="15"/>
      <c r="C93" s="79" t="s">
        <v>78</v>
      </c>
      <c r="D93" s="79" t="s">
        <v>82</v>
      </c>
      <c r="E93" s="80" t="s">
        <v>83</v>
      </c>
      <c r="F93" s="81" t="s">
        <v>84</v>
      </c>
      <c r="G93" s="82" t="s">
        <v>85</v>
      </c>
      <c r="H93" s="83">
        <v>89</v>
      </c>
      <c r="I93" s="2"/>
      <c r="J93" s="84">
        <f>ROUND(I93*H93,2)</f>
        <v>0</v>
      </c>
      <c r="K93" s="81" t="s">
        <v>9</v>
      </c>
      <c r="L93" s="15"/>
      <c r="M93" s="85" t="s">
        <v>9</v>
      </c>
      <c r="N93" s="86" t="s">
        <v>35</v>
      </c>
      <c r="P93" s="87">
        <f>O93*H93</f>
        <v>0</v>
      </c>
      <c r="Q93" s="87">
        <v>0</v>
      </c>
      <c r="R93" s="87">
        <f>Q93*H93</f>
        <v>0</v>
      </c>
      <c r="S93" s="87">
        <v>0.255</v>
      </c>
      <c r="T93" s="88">
        <f>S93*H93</f>
        <v>22.695</v>
      </c>
      <c r="AR93" s="89" t="s">
        <v>86</v>
      </c>
      <c r="AT93" s="89" t="s">
        <v>82</v>
      </c>
      <c r="AU93" s="89" t="s">
        <v>1</v>
      </c>
      <c r="AY93" s="7" t="s">
        <v>80</v>
      </c>
      <c r="BE93" s="90">
        <f>IF(N93="základní",J93,0)</f>
        <v>0</v>
      </c>
      <c r="BF93" s="90">
        <f>IF(N93="snížená",J93,0)</f>
        <v>0</v>
      </c>
      <c r="BG93" s="90">
        <f>IF(N93="zákl. přenesená",J93,0)</f>
        <v>0</v>
      </c>
      <c r="BH93" s="90">
        <f>IF(N93="sníž. přenesená",J93,0)</f>
        <v>0</v>
      </c>
      <c r="BI93" s="90">
        <f>IF(N93="nulová",J93,0)</f>
        <v>0</v>
      </c>
      <c r="BJ93" s="7" t="s">
        <v>78</v>
      </c>
      <c r="BK93" s="90">
        <f>ROUND(I93*H93,2)</f>
        <v>0</v>
      </c>
      <c r="BL93" s="7" t="s">
        <v>86</v>
      </c>
      <c r="BM93" s="89" t="s">
        <v>87</v>
      </c>
    </row>
    <row r="94" spans="2:47" s="14" customFormat="1" ht="48.75">
      <c r="B94" s="15"/>
      <c r="D94" s="91" t="s">
        <v>88</v>
      </c>
      <c r="F94" s="92" t="s">
        <v>89</v>
      </c>
      <c r="L94" s="15"/>
      <c r="M94" s="93"/>
      <c r="T94" s="94"/>
      <c r="AT94" s="7" t="s">
        <v>88</v>
      </c>
      <c r="AU94" s="7" t="s">
        <v>1</v>
      </c>
    </row>
    <row r="95" spans="2:65" s="14" customFormat="1" ht="66.75" customHeight="1">
      <c r="B95" s="15"/>
      <c r="C95" s="79" t="s">
        <v>1</v>
      </c>
      <c r="D95" s="79" t="s">
        <v>82</v>
      </c>
      <c r="E95" s="80" t="s">
        <v>90</v>
      </c>
      <c r="F95" s="81" t="s">
        <v>91</v>
      </c>
      <c r="G95" s="82" t="s">
        <v>85</v>
      </c>
      <c r="H95" s="83">
        <v>89</v>
      </c>
      <c r="I95" s="2"/>
      <c r="J95" s="84">
        <f>ROUND(I95*H95,2)</f>
        <v>0</v>
      </c>
      <c r="K95" s="81" t="s">
        <v>9</v>
      </c>
      <c r="L95" s="15"/>
      <c r="M95" s="85" t="s">
        <v>9</v>
      </c>
      <c r="N95" s="86" t="s">
        <v>35</v>
      </c>
      <c r="P95" s="87">
        <f>O95*H95</f>
        <v>0</v>
      </c>
      <c r="Q95" s="87">
        <v>0</v>
      </c>
      <c r="R95" s="87">
        <f>Q95*H95</f>
        <v>0</v>
      </c>
      <c r="S95" s="87">
        <v>0.29</v>
      </c>
      <c r="T95" s="88">
        <f>S95*H95</f>
        <v>25.81</v>
      </c>
      <c r="AR95" s="89" t="s">
        <v>86</v>
      </c>
      <c r="AT95" s="89" t="s">
        <v>82</v>
      </c>
      <c r="AU95" s="89" t="s">
        <v>1</v>
      </c>
      <c r="AY95" s="7" t="s">
        <v>80</v>
      </c>
      <c r="BE95" s="90">
        <f>IF(N95="základní",J95,0)</f>
        <v>0</v>
      </c>
      <c r="BF95" s="90">
        <f>IF(N95="snížená",J95,0)</f>
        <v>0</v>
      </c>
      <c r="BG95" s="90">
        <f>IF(N95="zákl. přenesená",J95,0)</f>
        <v>0</v>
      </c>
      <c r="BH95" s="90">
        <f>IF(N95="sníž. přenesená",J95,0)</f>
        <v>0</v>
      </c>
      <c r="BI95" s="90">
        <f>IF(N95="nulová",J95,0)</f>
        <v>0</v>
      </c>
      <c r="BJ95" s="7" t="s">
        <v>78</v>
      </c>
      <c r="BK95" s="90">
        <f>ROUND(I95*H95,2)</f>
        <v>0</v>
      </c>
      <c r="BL95" s="7" t="s">
        <v>86</v>
      </c>
      <c r="BM95" s="89" t="s">
        <v>92</v>
      </c>
    </row>
    <row r="96" spans="2:47" s="14" customFormat="1" ht="39">
      <c r="B96" s="15"/>
      <c r="D96" s="91" t="s">
        <v>88</v>
      </c>
      <c r="F96" s="92" t="s">
        <v>91</v>
      </c>
      <c r="L96" s="15"/>
      <c r="M96" s="93"/>
      <c r="T96" s="94"/>
      <c r="AT96" s="7" t="s">
        <v>88</v>
      </c>
      <c r="AU96" s="7" t="s">
        <v>1</v>
      </c>
    </row>
    <row r="97" spans="2:51" s="95" customFormat="1" ht="11.25">
      <c r="B97" s="96"/>
      <c r="D97" s="91" t="s">
        <v>93</v>
      </c>
      <c r="E97" s="97" t="s">
        <v>9</v>
      </c>
      <c r="F97" s="98" t="s">
        <v>94</v>
      </c>
      <c r="H97" s="99">
        <v>89</v>
      </c>
      <c r="L97" s="96"/>
      <c r="M97" s="100"/>
      <c r="T97" s="101"/>
      <c r="AT97" s="97" t="s">
        <v>93</v>
      </c>
      <c r="AU97" s="97" t="s">
        <v>1</v>
      </c>
      <c r="AV97" s="95" t="s">
        <v>1</v>
      </c>
      <c r="AW97" s="95" t="s">
        <v>95</v>
      </c>
      <c r="AX97" s="95" t="s">
        <v>78</v>
      </c>
      <c r="AY97" s="97" t="s">
        <v>80</v>
      </c>
    </row>
    <row r="98" spans="2:51" s="102" customFormat="1" ht="11.25">
      <c r="B98" s="103"/>
      <c r="D98" s="91" t="s">
        <v>93</v>
      </c>
      <c r="E98" s="104" t="s">
        <v>9</v>
      </c>
      <c r="F98" s="105" t="s">
        <v>96</v>
      </c>
      <c r="H98" s="104" t="s">
        <v>9</v>
      </c>
      <c r="L98" s="103"/>
      <c r="M98" s="106"/>
      <c r="T98" s="107"/>
      <c r="AT98" s="104" t="s">
        <v>93</v>
      </c>
      <c r="AU98" s="104" t="s">
        <v>1</v>
      </c>
      <c r="AV98" s="102" t="s">
        <v>78</v>
      </c>
      <c r="AW98" s="102" t="s">
        <v>95</v>
      </c>
      <c r="AX98" s="102" t="s">
        <v>79</v>
      </c>
      <c r="AY98" s="104" t="s">
        <v>80</v>
      </c>
    </row>
    <row r="99" spans="2:65" s="14" customFormat="1" ht="33" customHeight="1">
      <c r="B99" s="15"/>
      <c r="C99" s="79" t="s">
        <v>97</v>
      </c>
      <c r="D99" s="79" t="s">
        <v>82</v>
      </c>
      <c r="E99" s="80" t="s">
        <v>98</v>
      </c>
      <c r="F99" s="81" t="s">
        <v>99</v>
      </c>
      <c r="G99" s="82" t="s">
        <v>85</v>
      </c>
      <c r="H99" s="83">
        <v>114</v>
      </c>
      <c r="I99" s="2"/>
      <c r="J99" s="84">
        <f>ROUND(I99*H99,2)</f>
        <v>0</v>
      </c>
      <c r="K99" s="81" t="s">
        <v>100</v>
      </c>
      <c r="L99" s="15"/>
      <c r="M99" s="85" t="s">
        <v>9</v>
      </c>
      <c r="N99" s="86" t="s">
        <v>35</v>
      </c>
      <c r="P99" s="87">
        <f>O99*H99</f>
        <v>0</v>
      </c>
      <c r="Q99" s="87">
        <v>0</v>
      </c>
      <c r="R99" s="87">
        <f>Q99*H99</f>
        <v>0</v>
      </c>
      <c r="S99" s="87">
        <v>0.44</v>
      </c>
      <c r="T99" s="88">
        <f>S99*H99</f>
        <v>50.160000000000004</v>
      </c>
      <c r="AR99" s="89" t="s">
        <v>86</v>
      </c>
      <c r="AT99" s="89" t="s">
        <v>82</v>
      </c>
      <c r="AU99" s="89" t="s">
        <v>1</v>
      </c>
      <c r="AY99" s="7" t="s">
        <v>80</v>
      </c>
      <c r="BE99" s="90">
        <f>IF(N99="základní",J99,0)</f>
        <v>0</v>
      </c>
      <c r="BF99" s="90">
        <f>IF(N99="snížená",J99,0)</f>
        <v>0</v>
      </c>
      <c r="BG99" s="90">
        <f>IF(N99="zákl. přenesená",J99,0)</f>
        <v>0</v>
      </c>
      <c r="BH99" s="90">
        <f>IF(N99="sníž. přenesená",J99,0)</f>
        <v>0</v>
      </c>
      <c r="BI99" s="90">
        <f>IF(N99="nulová",J99,0)</f>
        <v>0</v>
      </c>
      <c r="BJ99" s="7" t="s">
        <v>78</v>
      </c>
      <c r="BK99" s="90">
        <f>ROUND(I99*H99,2)</f>
        <v>0</v>
      </c>
      <c r="BL99" s="7" t="s">
        <v>86</v>
      </c>
      <c r="BM99" s="89" t="s">
        <v>101</v>
      </c>
    </row>
    <row r="100" spans="2:47" s="14" customFormat="1" ht="39">
      <c r="B100" s="15"/>
      <c r="D100" s="91" t="s">
        <v>88</v>
      </c>
      <c r="F100" s="92" t="s">
        <v>102</v>
      </c>
      <c r="L100" s="15"/>
      <c r="M100" s="93"/>
      <c r="T100" s="94"/>
      <c r="AT100" s="7" t="s">
        <v>88</v>
      </c>
      <c r="AU100" s="7" t="s">
        <v>1</v>
      </c>
    </row>
    <row r="101" spans="2:47" s="14" customFormat="1" ht="12.75">
      <c r="B101" s="15"/>
      <c r="D101" s="108" t="s">
        <v>103</v>
      </c>
      <c r="F101" s="3" t="s">
        <v>104</v>
      </c>
      <c r="L101" s="15"/>
      <c r="M101" s="93"/>
      <c r="T101" s="94"/>
      <c r="AT101" s="7" t="s">
        <v>103</v>
      </c>
      <c r="AU101" s="7" t="s">
        <v>1</v>
      </c>
    </row>
    <row r="102" spans="2:51" s="95" customFormat="1" ht="11.25">
      <c r="B102" s="96"/>
      <c r="D102" s="91" t="s">
        <v>93</v>
      </c>
      <c r="E102" s="97" t="s">
        <v>9</v>
      </c>
      <c r="F102" s="98" t="s">
        <v>105</v>
      </c>
      <c r="H102" s="99">
        <v>114</v>
      </c>
      <c r="L102" s="96"/>
      <c r="M102" s="100"/>
      <c r="T102" s="101"/>
      <c r="AT102" s="97" t="s">
        <v>93</v>
      </c>
      <c r="AU102" s="97" t="s">
        <v>1</v>
      </c>
      <c r="AV102" s="95" t="s">
        <v>1</v>
      </c>
      <c r="AW102" s="95" t="s">
        <v>95</v>
      </c>
      <c r="AX102" s="95" t="s">
        <v>78</v>
      </c>
      <c r="AY102" s="97" t="s">
        <v>80</v>
      </c>
    </row>
    <row r="103" spans="2:51" s="102" customFormat="1" ht="11.25">
      <c r="B103" s="103"/>
      <c r="D103" s="91" t="s">
        <v>93</v>
      </c>
      <c r="E103" s="104" t="s">
        <v>9</v>
      </c>
      <c r="F103" s="105" t="s">
        <v>106</v>
      </c>
      <c r="H103" s="104" t="s">
        <v>9</v>
      </c>
      <c r="L103" s="103"/>
      <c r="M103" s="106"/>
      <c r="T103" s="107"/>
      <c r="AT103" s="104" t="s">
        <v>93</v>
      </c>
      <c r="AU103" s="104" t="s">
        <v>1</v>
      </c>
      <c r="AV103" s="102" t="s">
        <v>78</v>
      </c>
      <c r="AW103" s="102" t="s">
        <v>95</v>
      </c>
      <c r="AX103" s="102" t="s">
        <v>79</v>
      </c>
      <c r="AY103" s="104" t="s">
        <v>80</v>
      </c>
    </row>
    <row r="104" spans="2:65" s="14" customFormat="1" ht="55.5" customHeight="1">
      <c r="B104" s="15"/>
      <c r="C104" s="79" t="s">
        <v>86</v>
      </c>
      <c r="D104" s="79" t="s">
        <v>82</v>
      </c>
      <c r="E104" s="80" t="s">
        <v>107</v>
      </c>
      <c r="F104" s="81" t="s">
        <v>108</v>
      </c>
      <c r="G104" s="82" t="s">
        <v>85</v>
      </c>
      <c r="H104" s="83">
        <v>119</v>
      </c>
      <c r="I104" s="2"/>
      <c r="J104" s="84">
        <f>ROUND(I104*H104,2)</f>
        <v>0</v>
      </c>
      <c r="K104" s="81" t="s">
        <v>9</v>
      </c>
      <c r="L104" s="15"/>
      <c r="M104" s="85" t="s">
        <v>9</v>
      </c>
      <c r="N104" s="86" t="s">
        <v>35</v>
      </c>
      <c r="P104" s="87">
        <f>O104*H104</f>
        <v>0</v>
      </c>
      <c r="Q104" s="87">
        <v>0</v>
      </c>
      <c r="R104" s="87">
        <f>Q104*H104</f>
        <v>0</v>
      </c>
      <c r="S104" s="87">
        <v>0.098</v>
      </c>
      <c r="T104" s="88">
        <f>S104*H104</f>
        <v>11.662</v>
      </c>
      <c r="AR104" s="89" t="s">
        <v>86</v>
      </c>
      <c r="AT104" s="89" t="s">
        <v>82</v>
      </c>
      <c r="AU104" s="89" t="s">
        <v>1</v>
      </c>
      <c r="AY104" s="7" t="s">
        <v>80</v>
      </c>
      <c r="BE104" s="90">
        <f>IF(N104="základní",J104,0)</f>
        <v>0</v>
      </c>
      <c r="BF104" s="90">
        <f>IF(N104="snížená",J104,0)</f>
        <v>0</v>
      </c>
      <c r="BG104" s="90">
        <f>IF(N104="zákl. přenesená",J104,0)</f>
        <v>0</v>
      </c>
      <c r="BH104" s="90">
        <f>IF(N104="sníž. přenesená",J104,0)</f>
        <v>0</v>
      </c>
      <c r="BI104" s="90">
        <f>IF(N104="nulová",J104,0)</f>
        <v>0</v>
      </c>
      <c r="BJ104" s="7" t="s">
        <v>78</v>
      </c>
      <c r="BK104" s="90">
        <f>ROUND(I104*H104,2)</f>
        <v>0</v>
      </c>
      <c r="BL104" s="7" t="s">
        <v>86</v>
      </c>
      <c r="BM104" s="89" t="s">
        <v>109</v>
      </c>
    </row>
    <row r="105" spans="2:47" s="14" customFormat="1" ht="39">
      <c r="B105" s="15"/>
      <c r="D105" s="91" t="s">
        <v>88</v>
      </c>
      <c r="F105" s="92" t="s">
        <v>108</v>
      </c>
      <c r="L105" s="15"/>
      <c r="M105" s="93"/>
      <c r="T105" s="94"/>
      <c r="AT105" s="7" t="s">
        <v>88</v>
      </c>
      <c r="AU105" s="7" t="s">
        <v>1</v>
      </c>
    </row>
    <row r="106" spans="2:51" s="95" customFormat="1" ht="11.25">
      <c r="B106" s="96"/>
      <c r="D106" s="91" t="s">
        <v>93</v>
      </c>
      <c r="E106" s="97" t="s">
        <v>9</v>
      </c>
      <c r="F106" s="98" t="s">
        <v>110</v>
      </c>
      <c r="H106" s="99">
        <v>119</v>
      </c>
      <c r="L106" s="96"/>
      <c r="M106" s="100"/>
      <c r="T106" s="101"/>
      <c r="AT106" s="97" t="s">
        <v>93</v>
      </c>
      <c r="AU106" s="97" t="s">
        <v>1</v>
      </c>
      <c r="AV106" s="95" t="s">
        <v>1</v>
      </c>
      <c r="AW106" s="95" t="s">
        <v>95</v>
      </c>
      <c r="AX106" s="95" t="s">
        <v>79</v>
      </c>
      <c r="AY106" s="97" t="s">
        <v>80</v>
      </c>
    </row>
    <row r="107" spans="2:51" s="102" customFormat="1" ht="11.25">
      <c r="B107" s="103"/>
      <c r="D107" s="91" t="s">
        <v>93</v>
      </c>
      <c r="E107" s="104" t="s">
        <v>9</v>
      </c>
      <c r="F107" s="105" t="s">
        <v>111</v>
      </c>
      <c r="H107" s="104" t="s">
        <v>9</v>
      </c>
      <c r="L107" s="103"/>
      <c r="M107" s="106"/>
      <c r="T107" s="107"/>
      <c r="AT107" s="104" t="s">
        <v>93</v>
      </c>
      <c r="AU107" s="104" t="s">
        <v>1</v>
      </c>
      <c r="AV107" s="102" t="s">
        <v>78</v>
      </c>
      <c r="AW107" s="102" t="s">
        <v>95</v>
      </c>
      <c r="AX107" s="102" t="s">
        <v>79</v>
      </c>
      <c r="AY107" s="104" t="s">
        <v>80</v>
      </c>
    </row>
    <row r="108" spans="2:51" s="109" customFormat="1" ht="11.25">
      <c r="B108" s="110"/>
      <c r="D108" s="91" t="s">
        <v>93</v>
      </c>
      <c r="E108" s="111" t="s">
        <v>9</v>
      </c>
      <c r="F108" s="112" t="s">
        <v>112</v>
      </c>
      <c r="H108" s="113">
        <v>119</v>
      </c>
      <c r="L108" s="110"/>
      <c r="M108" s="114"/>
      <c r="T108" s="115"/>
      <c r="AT108" s="111" t="s">
        <v>93</v>
      </c>
      <c r="AU108" s="111" t="s">
        <v>1</v>
      </c>
      <c r="AV108" s="109" t="s">
        <v>86</v>
      </c>
      <c r="AW108" s="109" t="s">
        <v>95</v>
      </c>
      <c r="AX108" s="109" t="s">
        <v>78</v>
      </c>
      <c r="AY108" s="111" t="s">
        <v>80</v>
      </c>
    </row>
    <row r="109" spans="2:65" s="14" customFormat="1" ht="49.15" customHeight="1">
      <c r="B109" s="15"/>
      <c r="C109" s="79" t="s">
        <v>113</v>
      </c>
      <c r="D109" s="79" t="s">
        <v>82</v>
      </c>
      <c r="E109" s="80" t="s">
        <v>114</v>
      </c>
      <c r="F109" s="81" t="s">
        <v>115</v>
      </c>
      <c r="G109" s="82" t="s">
        <v>85</v>
      </c>
      <c r="H109" s="83">
        <v>119</v>
      </c>
      <c r="I109" s="2"/>
      <c r="J109" s="84">
        <f>ROUND(I109*H109,2)</f>
        <v>0</v>
      </c>
      <c r="K109" s="81" t="s">
        <v>9</v>
      </c>
      <c r="L109" s="15"/>
      <c r="M109" s="85" t="s">
        <v>9</v>
      </c>
      <c r="N109" s="86" t="s">
        <v>35</v>
      </c>
      <c r="P109" s="87">
        <f>O109*H109</f>
        <v>0</v>
      </c>
      <c r="Q109" s="87">
        <v>9E-05</v>
      </c>
      <c r="R109" s="87">
        <f>Q109*H109</f>
        <v>0.01071</v>
      </c>
      <c r="S109" s="87">
        <v>0.23</v>
      </c>
      <c r="T109" s="88">
        <f>S109*H109</f>
        <v>27.37</v>
      </c>
      <c r="AR109" s="89" t="s">
        <v>86</v>
      </c>
      <c r="AT109" s="89" t="s">
        <v>82</v>
      </c>
      <c r="AU109" s="89" t="s">
        <v>1</v>
      </c>
      <c r="AY109" s="7" t="s">
        <v>80</v>
      </c>
      <c r="BE109" s="90">
        <f>IF(N109="základní",J109,0)</f>
        <v>0</v>
      </c>
      <c r="BF109" s="90">
        <f>IF(N109="snížená",J109,0)</f>
        <v>0</v>
      </c>
      <c r="BG109" s="90">
        <f>IF(N109="zákl. přenesená",J109,0)</f>
        <v>0</v>
      </c>
      <c r="BH109" s="90">
        <f>IF(N109="sníž. přenesená",J109,0)</f>
        <v>0</v>
      </c>
      <c r="BI109" s="90">
        <f>IF(N109="nulová",J109,0)</f>
        <v>0</v>
      </c>
      <c r="BJ109" s="7" t="s">
        <v>78</v>
      </c>
      <c r="BK109" s="90">
        <f>ROUND(I109*H109,2)</f>
        <v>0</v>
      </c>
      <c r="BL109" s="7" t="s">
        <v>86</v>
      </c>
      <c r="BM109" s="89" t="s">
        <v>116</v>
      </c>
    </row>
    <row r="110" spans="2:47" s="14" customFormat="1" ht="29.25">
      <c r="B110" s="15"/>
      <c r="D110" s="91" t="s">
        <v>88</v>
      </c>
      <c r="F110" s="92" t="s">
        <v>115</v>
      </c>
      <c r="L110" s="15"/>
      <c r="M110" s="93"/>
      <c r="T110" s="94"/>
      <c r="AT110" s="7" t="s">
        <v>88</v>
      </c>
      <c r="AU110" s="7" t="s">
        <v>1</v>
      </c>
    </row>
    <row r="111" spans="2:51" s="95" customFormat="1" ht="11.25">
      <c r="B111" s="96"/>
      <c r="D111" s="91" t="s">
        <v>93</v>
      </c>
      <c r="E111" s="97" t="s">
        <v>9</v>
      </c>
      <c r="F111" s="98" t="s">
        <v>110</v>
      </c>
      <c r="H111" s="99">
        <v>119</v>
      </c>
      <c r="L111" s="96"/>
      <c r="M111" s="100"/>
      <c r="T111" s="101"/>
      <c r="AT111" s="97" t="s">
        <v>93</v>
      </c>
      <c r="AU111" s="97" t="s">
        <v>1</v>
      </c>
      <c r="AV111" s="95" t="s">
        <v>1</v>
      </c>
      <c r="AW111" s="95" t="s">
        <v>95</v>
      </c>
      <c r="AX111" s="95" t="s">
        <v>79</v>
      </c>
      <c r="AY111" s="97" t="s">
        <v>80</v>
      </c>
    </row>
    <row r="112" spans="2:51" s="109" customFormat="1" ht="11.25">
      <c r="B112" s="110"/>
      <c r="D112" s="91" t="s">
        <v>93</v>
      </c>
      <c r="E112" s="111" t="s">
        <v>9</v>
      </c>
      <c r="F112" s="112" t="s">
        <v>112</v>
      </c>
      <c r="H112" s="113">
        <v>119</v>
      </c>
      <c r="L112" s="110"/>
      <c r="M112" s="114"/>
      <c r="T112" s="115"/>
      <c r="AT112" s="111" t="s">
        <v>93</v>
      </c>
      <c r="AU112" s="111" t="s">
        <v>1</v>
      </c>
      <c r="AV112" s="109" t="s">
        <v>86</v>
      </c>
      <c r="AW112" s="109" t="s">
        <v>95</v>
      </c>
      <c r="AX112" s="109" t="s">
        <v>78</v>
      </c>
      <c r="AY112" s="111" t="s">
        <v>80</v>
      </c>
    </row>
    <row r="113" spans="2:65" s="14" customFormat="1" ht="44.25" customHeight="1">
      <c r="B113" s="15"/>
      <c r="C113" s="79" t="s">
        <v>117</v>
      </c>
      <c r="D113" s="79" t="s">
        <v>82</v>
      </c>
      <c r="E113" s="80" t="s">
        <v>118</v>
      </c>
      <c r="F113" s="81" t="s">
        <v>119</v>
      </c>
      <c r="G113" s="82" t="s">
        <v>120</v>
      </c>
      <c r="H113" s="83">
        <v>46</v>
      </c>
      <c r="I113" s="2"/>
      <c r="J113" s="84">
        <f>ROUND(I113*H113,2)</f>
        <v>0</v>
      </c>
      <c r="K113" s="81" t="s">
        <v>9</v>
      </c>
      <c r="L113" s="15"/>
      <c r="M113" s="85" t="s">
        <v>9</v>
      </c>
      <c r="N113" s="86" t="s">
        <v>35</v>
      </c>
      <c r="P113" s="87">
        <f>O113*H113</f>
        <v>0</v>
      </c>
      <c r="Q113" s="87">
        <v>0</v>
      </c>
      <c r="R113" s="87">
        <f>Q113*H113</f>
        <v>0</v>
      </c>
      <c r="S113" s="87">
        <v>0.29</v>
      </c>
      <c r="T113" s="88">
        <f>S113*H113</f>
        <v>13.34</v>
      </c>
      <c r="AR113" s="89" t="s">
        <v>86</v>
      </c>
      <c r="AT113" s="89" t="s">
        <v>82</v>
      </c>
      <c r="AU113" s="89" t="s">
        <v>1</v>
      </c>
      <c r="AY113" s="7" t="s">
        <v>80</v>
      </c>
      <c r="BE113" s="90">
        <f>IF(N113="základní",J113,0)</f>
        <v>0</v>
      </c>
      <c r="BF113" s="90">
        <f>IF(N113="snížená",J113,0)</f>
        <v>0</v>
      </c>
      <c r="BG113" s="90">
        <f>IF(N113="zákl. přenesená",J113,0)</f>
        <v>0</v>
      </c>
      <c r="BH113" s="90">
        <f>IF(N113="sníž. přenesená",J113,0)</f>
        <v>0</v>
      </c>
      <c r="BI113" s="90">
        <f>IF(N113="nulová",J113,0)</f>
        <v>0</v>
      </c>
      <c r="BJ113" s="7" t="s">
        <v>78</v>
      </c>
      <c r="BK113" s="90">
        <f>ROUND(I113*H113,2)</f>
        <v>0</v>
      </c>
      <c r="BL113" s="7" t="s">
        <v>86</v>
      </c>
      <c r="BM113" s="89" t="s">
        <v>121</v>
      </c>
    </row>
    <row r="114" spans="2:47" s="14" customFormat="1" ht="29.25">
      <c r="B114" s="15"/>
      <c r="D114" s="91" t="s">
        <v>88</v>
      </c>
      <c r="F114" s="92" t="s">
        <v>119</v>
      </c>
      <c r="L114" s="15"/>
      <c r="M114" s="93"/>
      <c r="T114" s="94"/>
      <c r="AT114" s="7" t="s">
        <v>88</v>
      </c>
      <c r="AU114" s="7" t="s">
        <v>1</v>
      </c>
    </row>
    <row r="115" spans="2:65" s="14" customFormat="1" ht="16.5" customHeight="1">
      <c r="B115" s="15"/>
      <c r="C115" s="79" t="s">
        <v>122</v>
      </c>
      <c r="D115" s="79" t="s">
        <v>82</v>
      </c>
      <c r="E115" s="80" t="s">
        <v>123</v>
      </c>
      <c r="F115" s="81" t="s">
        <v>124</v>
      </c>
      <c r="G115" s="82" t="s">
        <v>120</v>
      </c>
      <c r="H115" s="83">
        <v>52</v>
      </c>
      <c r="I115" s="2"/>
      <c r="J115" s="84">
        <f>ROUND(I115*H115,2)</f>
        <v>0</v>
      </c>
      <c r="K115" s="81" t="s">
        <v>100</v>
      </c>
      <c r="L115" s="15"/>
      <c r="M115" s="85" t="s">
        <v>9</v>
      </c>
      <c r="N115" s="86" t="s">
        <v>35</v>
      </c>
      <c r="P115" s="87">
        <f>O115*H115</f>
        <v>0</v>
      </c>
      <c r="Q115" s="87">
        <v>0</v>
      </c>
      <c r="R115" s="87">
        <f>Q115*H115</f>
        <v>0</v>
      </c>
      <c r="S115" s="87">
        <v>0.04</v>
      </c>
      <c r="T115" s="88">
        <f>S115*H115</f>
        <v>2.08</v>
      </c>
      <c r="AR115" s="89" t="s">
        <v>86</v>
      </c>
      <c r="AT115" s="89" t="s">
        <v>82</v>
      </c>
      <c r="AU115" s="89" t="s">
        <v>1</v>
      </c>
      <c r="AY115" s="7" t="s">
        <v>80</v>
      </c>
      <c r="BE115" s="90">
        <f>IF(N115="základní",J115,0)</f>
        <v>0</v>
      </c>
      <c r="BF115" s="90">
        <f>IF(N115="snížená",J115,0)</f>
        <v>0</v>
      </c>
      <c r="BG115" s="90">
        <f>IF(N115="zákl. přenesená",J115,0)</f>
        <v>0</v>
      </c>
      <c r="BH115" s="90">
        <f>IF(N115="sníž. přenesená",J115,0)</f>
        <v>0</v>
      </c>
      <c r="BI115" s="90">
        <f>IF(N115="nulová",J115,0)</f>
        <v>0</v>
      </c>
      <c r="BJ115" s="7" t="s">
        <v>78</v>
      </c>
      <c r="BK115" s="90">
        <f>ROUND(I115*H115,2)</f>
        <v>0</v>
      </c>
      <c r="BL115" s="7" t="s">
        <v>86</v>
      </c>
      <c r="BM115" s="89" t="s">
        <v>125</v>
      </c>
    </row>
    <row r="116" spans="2:47" s="14" customFormat="1" ht="29.25">
      <c r="B116" s="15"/>
      <c r="D116" s="91" t="s">
        <v>88</v>
      </c>
      <c r="F116" s="92" t="s">
        <v>126</v>
      </c>
      <c r="L116" s="15"/>
      <c r="M116" s="93"/>
      <c r="T116" s="94"/>
      <c r="AT116" s="7" t="s">
        <v>88</v>
      </c>
      <c r="AU116" s="7" t="s">
        <v>1</v>
      </c>
    </row>
    <row r="117" spans="2:47" s="14" customFormat="1" ht="12.75">
      <c r="B117" s="15"/>
      <c r="D117" s="108" t="s">
        <v>103</v>
      </c>
      <c r="F117" s="3" t="s">
        <v>127</v>
      </c>
      <c r="L117" s="15"/>
      <c r="M117" s="93"/>
      <c r="T117" s="94"/>
      <c r="AT117" s="7" t="s">
        <v>103</v>
      </c>
      <c r="AU117" s="7" t="s">
        <v>1</v>
      </c>
    </row>
    <row r="118" spans="2:65" s="14" customFormat="1" ht="37.9" customHeight="1">
      <c r="B118" s="15"/>
      <c r="C118" s="79" t="s">
        <v>128</v>
      </c>
      <c r="D118" s="79" t="s">
        <v>82</v>
      </c>
      <c r="E118" s="80" t="s">
        <v>129</v>
      </c>
      <c r="F118" s="81" t="s">
        <v>130</v>
      </c>
      <c r="G118" s="82" t="s">
        <v>131</v>
      </c>
      <c r="H118" s="83">
        <v>90.6</v>
      </c>
      <c r="I118" s="2"/>
      <c r="J118" s="84">
        <f>ROUND(I118*H118,2)</f>
        <v>0</v>
      </c>
      <c r="K118" s="81" t="s">
        <v>9</v>
      </c>
      <c r="L118" s="15"/>
      <c r="M118" s="85" t="s">
        <v>9</v>
      </c>
      <c r="N118" s="86" t="s">
        <v>35</v>
      </c>
      <c r="P118" s="87">
        <f>O118*H118</f>
        <v>0</v>
      </c>
      <c r="Q118" s="87">
        <v>0</v>
      </c>
      <c r="R118" s="87">
        <f>Q118*H118</f>
        <v>0</v>
      </c>
      <c r="S118" s="87">
        <v>0</v>
      </c>
      <c r="T118" s="88">
        <f>S118*H118</f>
        <v>0</v>
      </c>
      <c r="AR118" s="89" t="s">
        <v>86</v>
      </c>
      <c r="AT118" s="89" t="s">
        <v>82</v>
      </c>
      <c r="AU118" s="89" t="s">
        <v>1</v>
      </c>
      <c r="AY118" s="7" t="s">
        <v>80</v>
      </c>
      <c r="BE118" s="90">
        <f>IF(N118="základní",J118,0)</f>
        <v>0</v>
      </c>
      <c r="BF118" s="90">
        <f>IF(N118="snížená",J118,0)</f>
        <v>0</v>
      </c>
      <c r="BG118" s="90">
        <f>IF(N118="zákl. přenesená",J118,0)</f>
        <v>0</v>
      </c>
      <c r="BH118" s="90">
        <f>IF(N118="sníž. přenesená",J118,0)</f>
        <v>0</v>
      </c>
      <c r="BI118" s="90">
        <f>IF(N118="nulová",J118,0)</f>
        <v>0</v>
      </c>
      <c r="BJ118" s="7" t="s">
        <v>78</v>
      </c>
      <c r="BK118" s="90">
        <f>ROUND(I118*H118,2)</f>
        <v>0</v>
      </c>
      <c r="BL118" s="7" t="s">
        <v>86</v>
      </c>
      <c r="BM118" s="89" t="s">
        <v>132</v>
      </c>
    </row>
    <row r="119" spans="2:47" s="14" customFormat="1" ht="19.5">
      <c r="B119" s="15"/>
      <c r="D119" s="91" t="s">
        <v>88</v>
      </c>
      <c r="F119" s="92" t="s">
        <v>130</v>
      </c>
      <c r="L119" s="15"/>
      <c r="M119" s="93"/>
      <c r="T119" s="94"/>
      <c r="AT119" s="7" t="s">
        <v>88</v>
      </c>
      <c r="AU119" s="7" t="s">
        <v>1</v>
      </c>
    </row>
    <row r="120" spans="2:51" s="95" customFormat="1" ht="11.25">
      <c r="B120" s="96"/>
      <c r="D120" s="91" t="s">
        <v>93</v>
      </c>
      <c r="E120" s="97" t="s">
        <v>9</v>
      </c>
      <c r="F120" s="98" t="s">
        <v>133</v>
      </c>
      <c r="H120" s="99">
        <v>47.6</v>
      </c>
      <c r="L120" s="96"/>
      <c r="M120" s="100"/>
      <c r="T120" s="101"/>
      <c r="AT120" s="97" t="s">
        <v>93</v>
      </c>
      <c r="AU120" s="97" t="s">
        <v>1</v>
      </c>
      <c r="AV120" s="95" t="s">
        <v>1</v>
      </c>
      <c r="AW120" s="95" t="s">
        <v>95</v>
      </c>
      <c r="AX120" s="95" t="s">
        <v>79</v>
      </c>
      <c r="AY120" s="97" t="s">
        <v>80</v>
      </c>
    </row>
    <row r="121" spans="2:51" s="102" customFormat="1" ht="11.25">
      <c r="B121" s="103"/>
      <c r="D121" s="91" t="s">
        <v>93</v>
      </c>
      <c r="E121" s="104" t="s">
        <v>9</v>
      </c>
      <c r="F121" s="105" t="s">
        <v>134</v>
      </c>
      <c r="H121" s="104" t="s">
        <v>9</v>
      </c>
      <c r="L121" s="103"/>
      <c r="M121" s="106"/>
      <c r="T121" s="107"/>
      <c r="AT121" s="104" t="s">
        <v>93</v>
      </c>
      <c r="AU121" s="104" t="s">
        <v>1</v>
      </c>
      <c r="AV121" s="102" t="s">
        <v>78</v>
      </c>
      <c r="AW121" s="102" t="s">
        <v>95</v>
      </c>
      <c r="AX121" s="102" t="s">
        <v>79</v>
      </c>
      <c r="AY121" s="104" t="s">
        <v>80</v>
      </c>
    </row>
    <row r="122" spans="2:51" s="95" customFormat="1" ht="11.25">
      <c r="B122" s="96"/>
      <c r="D122" s="91" t="s">
        <v>93</v>
      </c>
      <c r="E122" s="97" t="s">
        <v>9</v>
      </c>
      <c r="F122" s="98" t="s">
        <v>135</v>
      </c>
      <c r="H122" s="99">
        <v>43</v>
      </c>
      <c r="L122" s="96"/>
      <c r="M122" s="100"/>
      <c r="T122" s="101"/>
      <c r="AT122" s="97" t="s">
        <v>93</v>
      </c>
      <c r="AU122" s="97" t="s">
        <v>1</v>
      </c>
      <c r="AV122" s="95" t="s">
        <v>1</v>
      </c>
      <c r="AW122" s="95" t="s">
        <v>95</v>
      </c>
      <c r="AX122" s="95" t="s">
        <v>79</v>
      </c>
      <c r="AY122" s="97" t="s">
        <v>80</v>
      </c>
    </row>
    <row r="123" spans="2:51" s="109" customFormat="1" ht="11.25">
      <c r="B123" s="110"/>
      <c r="D123" s="91" t="s">
        <v>93</v>
      </c>
      <c r="E123" s="111" t="s">
        <v>9</v>
      </c>
      <c r="F123" s="112" t="s">
        <v>112</v>
      </c>
      <c r="H123" s="113">
        <v>90.6</v>
      </c>
      <c r="L123" s="110"/>
      <c r="M123" s="114"/>
      <c r="T123" s="115"/>
      <c r="AT123" s="111" t="s">
        <v>93</v>
      </c>
      <c r="AU123" s="111" t="s">
        <v>1</v>
      </c>
      <c r="AV123" s="109" t="s">
        <v>86</v>
      </c>
      <c r="AW123" s="109" t="s">
        <v>95</v>
      </c>
      <c r="AX123" s="109" t="s">
        <v>78</v>
      </c>
      <c r="AY123" s="111" t="s">
        <v>80</v>
      </c>
    </row>
    <row r="124" spans="2:65" s="14" customFormat="1" ht="37.9" customHeight="1">
      <c r="B124" s="15"/>
      <c r="C124" s="79" t="s">
        <v>136</v>
      </c>
      <c r="D124" s="79" t="s">
        <v>82</v>
      </c>
      <c r="E124" s="80" t="s">
        <v>137</v>
      </c>
      <c r="F124" s="81" t="s">
        <v>138</v>
      </c>
      <c r="G124" s="82" t="s">
        <v>131</v>
      </c>
      <c r="H124" s="83">
        <v>9.06</v>
      </c>
      <c r="I124" s="2"/>
      <c r="J124" s="84">
        <f>ROUND(I124*H124,2)</f>
        <v>0</v>
      </c>
      <c r="K124" s="81" t="s">
        <v>9</v>
      </c>
      <c r="L124" s="15"/>
      <c r="M124" s="85" t="s">
        <v>9</v>
      </c>
      <c r="N124" s="86" t="s">
        <v>35</v>
      </c>
      <c r="P124" s="87">
        <f>O124*H124</f>
        <v>0</v>
      </c>
      <c r="Q124" s="87">
        <v>0</v>
      </c>
      <c r="R124" s="87">
        <f>Q124*H124</f>
        <v>0</v>
      </c>
      <c r="S124" s="87">
        <v>0</v>
      </c>
      <c r="T124" s="88">
        <f>S124*H124</f>
        <v>0</v>
      </c>
      <c r="AR124" s="89" t="s">
        <v>86</v>
      </c>
      <c r="AT124" s="89" t="s">
        <v>82</v>
      </c>
      <c r="AU124" s="89" t="s">
        <v>1</v>
      </c>
      <c r="AY124" s="7" t="s">
        <v>80</v>
      </c>
      <c r="BE124" s="90">
        <f>IF(N124="základní",J124,0)</f>
        <v>0</v>
      </c>
      <c r="BF124" s="90">
        <f>IF(N124="snížená",J124,0)</f>
        <v>0</v>
      </c>
      <c r="BG124" s="90">
        <f>IF(N124="zákl. přenesená",J124,0)</f>
        <v>0</v>
      </c>
      <c r="BH124" s="90">
        <f>IF(N124="sníž. přenesená",J124,0)</f>
        <v>0</v>
      </c>
      <c r="BI124" s="90">
        <f>IF(N124="nulová",J124,0)</f>
        <v>0</v>
      </c>
      <c r="BJ124" s="7" t="s">
        <v>78</v>
      </c>
      <c r="BK124" s="90">
        <f>ROUND(I124*H124,2)</f>
        <v>0</v>
      </c>
      <c r="BL124" s="7" t="s">
        <v>86</v>
      </c>
      <c r="BM124" s="89" t="s">
        <v>139</v>
      </c>
    </row>
    <row r="125" spans="2:47" s="14" customFormat="1" ht="19.5">
      <c r="B125" s="15"/>
      <c r="D125" s="91" t="s">
        <v>88</v>
      </c>
      <c r="F125" s="92" t="s">
        <v>138</v>
      </c>
      <c r="L125" s="15"/>
      <c r="M125" s="93"/>
      <c r="T125" s="94"/>
      <c r="AT125" s="7" t="s">
        <v>88</v>
      </c>
      <c r="AU125" s="7" t="s">
        <v>1</v>
      </c>
    </row>
    <row r="126" spans="2:51" s="95" customFormat="1" ht="11.25">
      <c r="B126" s="96"/>
      <c r="D126" s="91" t="s">
        <v>93</v>
      </c>
      <c r="E126" s="97" t="s">
        <v>9</v>
      </c>
      <c r="F126" s="98" t="s">
        <v>133</v>
      </c>
      <c r="H126" s="99">
        <v>47.6</v>
      </c>
      <c r="L126" s="96"/>
      <c r="M126" s="100"/>
      <c r="T126" s="101"/>
      <c r="AT126" s="97" t="s">
        <v>93</v>
      </c>
      <c r="AU126" s="97" t="s">
        <v>1</v>
      </c>
      <c r="AV126" s="95" t="s">
        <v>1</v>
      </c>
      <c r="AW126" s="95" t="s">
        <v>95</v>
      </c>
      <c r="AX126" s="95" t="s">
        <v>79</v>
      </c>
      <c r="AY126" s="97" t="s">
        <v>80</v>
      </c>
    </row>
    <row r="127" spans="2:51" s="102" customFormat="1" ht="11.25">
      <c r="B127" s="103"/>
      <c r="D127" s="91" t="s">
        <v>93</v>
      </c>
      <c r="E127" s="104" t="s">
        <v>9</v>
      </c>
      <c r="F127" s="105" t="s">
        <v>134</v>
      </c>
      <c r="H127" s="104" t="s">
        <v>9</v>
      </c>
      <c r="L127" s="103"/>
      <c r="M127" s="106"/>
      <c r="T127" s="107"/>
      <c r="AT127" s="104" t="s">
        <v>93</v>
      </c>
      <c r="AU127" s="104" t="s">
        <v>1</v>
      </c>
      <c r="AV127" s="102" t="s">
        <v>78</v>
      </c>
      <c r="AW127" s="102" t="s">
        <v>95</v>
      </c>
      <c r="AX127" s="102" t="s">
        <v>79</v>
      </c>
      <c r="AY127" s="104" t="s">
        <v>80</v>
      </c>
    </row>
    <row r="128" spans="2:51" s="95" customFormat="1" ht="11.25">
      <c r="B128" s="96"/>
      <c r="D128" s="91" t="s">
        <v>93</v>
      </c>
      <c r="E128" s="97" t="s">
        <v>9</v>
      </c>
      <c r="F128" s="98" t="s">
        <v>135</v>
      </c>
      <c r="H128" s="99">
        <v>43</v>
      </c>
      <c r="L128" s="96"/>
      <c r="M128" s="100"/>
      <c r="T128" s="101"/>
      <c r="AT128" s="97" t="s">
        <v>93</v>
      </c>
      <c r="AU128" s="97" t="s">
        <v>1</v>
      </c>
      <c r="AV128" s="95" t="s">
        <v>1</v>
      </c>
      <c r="AW128" s="95" t="s">
        <v>95</v>
      </c>
      <c r="AX128" s="95" t="s">
        <v>79</v>
      </c>
      <c r="AY128" s="97" t="s">
        <v>80</v>
      </c>
    </row>
    <row r="129" spans="2:51" s="109" customFormat="1" ht="11.25">
      <c r="B129" s="110"/>
      <c r="D129" s="91" t="s">
        <v>93</v>
      </c>
      <c r="E129" s="111" t="s">
        <v>9</v>
      </c>
      <c r="F129" s="112" t="s">
        <v>112</v>
      </c>
      <c r="H129" s="113">
        <v>90.6</v>
      </c>
      <c r="L129" s="110"/>
      <c r="M129" s="114"/>
      <c r="T129" s="115"/>
      <c r="AT129" s="111" t="s">
        <v>93</v>
      </c>
      <c r="AU129" s="111" t="s">
        <v>1</v>
      </c>
      <c r="AV129" s="109" t="s">
        <v>86</v>
      </c>
      <c r="AW129" s="109" t="s">
        <v>95</v>
      </c>
      <c r="AX129" s="109" t="s">
        <v>79</v>
      </c>
      <c r="AY129" s="111" t="s">
        <v>80</v>
      </c>
    </row>
    <row r="130" spans="2:51" s="95" customFormat="1" ht="11.25">
      <c r="B130" s="96"/>
      <c r="D130" s="91" t="s">
        <v>93</v>
      </c>
      <c r="E130" s="97" t="s">
        <v>9</v>
      </c>
      <c r="F130" s="98" t="s">
        <v>140</v>
      </c>
      <c r="H130" s="99">
        <v>9.06</v>
      </c>
      <c r="L130" s="96"/>
      <c r="M130" s="100"/>
      <c r="T130" s="101"/>
      <c r="AT130" s="97" t="s">
        <v>93</v>
      </c>
      <c r="AU130" s="97" t="s">
        <v>1</v>
      </c>
      <c r="AV130" s="95" t="s">
        <v>1</v>
      </c>
      <c r="AW130" s="95" t="s">
        <v>95</v>
      </c>
      <c r="AX130" s="95" t="s">
        <v>78</v>
      </c>
      <c r="AY130" s="97" t="s">
        <v>80</v>
      </c>
    </row>
    <row r="131" spans="2:65" s="14" customFormat="1" ht="49.15" customHeight="1">
      <c r="B131" s="15"/>
      <c r="C131" s="79" t="s">
        <v>141</v>
      </c>
      <c r="D131" s="79" t="s">
        <v>82</v>
      </c>
      <c r="E131" s="80" t="s">
        <v>142</v>
      </c>
      <c r="F131" s="81" t="s">
        <v>143</v>
      </c>
      <c r="G131" s="82" t="s">
        <v>131</v>
      </c>
      <c r="H131" s="83">
        <v>1</v>
      </c>
      <c r="I131" s="2"/>
      <c r="J131" s="84">
        <f>ROUND(I131*H131,2)</f>
        <v>0</v>
      </c>
      <c r="K131" s="81" t="s">
        <v>9</v>
      </c>
      <c r="L131" s="15"/>
      <c r="M131" s="85" t="s">
        <v>9</v>
      </c>
      <c r="N131" s="86" t="s">
        <v>35</v>
      </c>
      <c r="P131" s="87">
        <f>O131*H131</f>
        <v>0</v>
      </c>
      <c r="Q131" s="87">
        <v>0</v>
      </c>
      <c r="R131" s="87">
        <f>Q131*H131</f>
        <v>0</v>
      </c>
      <c r="S131" s="87">
        <v>0</v>
      </c>
      <c r="T131" s="88">
        <f>S131*H131</f>
        <v>0</v>
      </c>
      <c r="AR131" s="89" t="s">
        <v>86</v>
      </c>
      <c r="AT131" s="89" t="s">
        <v>82</v>
      </c>
      <c r="AU131" s="89" t="s">
        <v>1</v>
      </c>
      <c r="AY131" s="7" t="s">
        <v>80</v>
      </c>
      <c r="BE131" s="90">
        <f>IF(N131="základní",J131,0)</f>
        <v>0</v>
      </c>
      <c r="BF131" s="90">
        <f>IF(N131="snížená",J131,0)</f>
        <v>0</v>
      </c>
      <c r="BG131" s="90">
        <f>IF(N131="zákl. přenesená",J131,0)</f>
        <v>0</v>
      </c>
      <c r="BH131" s="90">
        <f>IF(N131="sníž. přenesená",J131,0)</f>
        <v>0</v>
      </c>
      <c r="BI131" s="90">
        <f>IF(N131="nulová",J131,0)</f>
        <v>0</v>
      </c>
      <c r="BJ131" s="7" t="s">
        <v>78</v>
      </c>
      <c r="BK131" s="90">
        <f>ROUND(I131*H131,2)</f>
        <v>0</v>
      </c>
      <c r="BL131" s="7" t="s">
        <v>86</v>
      </c>
      <c r="BM131" s="89" t="s">
        <v>144</v>
      </c>
    </row>
    <row r="132" spans="2:47" s="14" customFormat="1" ht="29.25">
      <c r="B132" s="15"/>
      <c r="D132" s="91" t="s">
        <v>88</v>
      </c>
      <c r="F132" s="92" t="s">
        <v>143</v>
      </c>
      <c r="L132" s="15"/>
      <c r="M132" s="93"/>
      <c r="T132" s="94"/>
      <c r="AT132" s="7" t="s">
        <v>88</v>
      </c>
      <c r="AU132" s="7" t="s">
        <v>1</v>
      </c>
    </row>
    <row r="133" spans="2:51" s="95" customFormat="1" ht="11.25">
      <c r="B133" s="96"/>
      <c r="D133" s="91" t="s">
        <v>93</v>
      </c>
      <c r="E133" s="97" t="s">
        <v>9</v>
      </c>
      <c r="F133" s="98" t="s">
        <v>145</v>
      </c>
      <c r="H133" s="99">
        <v>1</v>
      </c>
      <c r="L133" s="96"/>
      <c r="M133" s="100"/>
      <c r="T133" s="101"/>
      <c r="AT133" s="97" t="s">
        <v>93</v>
      </c>
      <c r="AU133" s="97" t="s">
        <v>1</v>
      </c>
      <c r="AV133" s="95" t="s">
        <v>1</v>
      </c>
      <c r="AW133" s="95" t="s">
        <v>95</v>
      </c>
      <c r="AX133" s="95" t="s">
        <v>79</v>
      </c>
      <c r="AY133" s="97" t="s">
        <v>80</v>
      </c>
    </row>
    <row r="134" spans="2:51" s="109" customFormat="1" ht="11.25">
      <c r="B134" s="110"/>
      <c r="D134" s="91" t="s">
        <v>93</v>
      </c>
      <c r="E134" s="111" t="s">
        <v>9</v>
      </c>
      <c r="F134" s="112" t="s">
        <v>112</v>
      </c>
      <c r="H134" s="113">
        <v>1</v>
      </c>
      <c r="L134" s="110"/>
      <c r="M134" s="114"/>
      <c r="T134" s="115"/>
      <c r="AT134" s="111" t="s">
        <v>93</v>
      </c>
      <c r="AU134" s="111" t="s">
        <v>1</v>
      </c>
      <c r="AV134" s="109" t="s">
        <v>86</v>
      </c>
      <c r="AW134" s="109" t="s">
        <v>95</v>
      </c>
      <c r="AX134" s="109" t="s">
        <v>78</v>
      </c>
      <c r="AY134" s="111" t="s">
        <v>80</v>
      </c>
    </row>
    <row r="135" spans="2:65" s="14" customFormat="1" ht="62.65" customHeight="1">
      <c r="B135" s="15"/>
      <c r="C135" s="79" t="s">
        <v>146</v>
      </c>
      <c r="D135" s="79" t="s">
        <v>82</v>
      </c>
      <c r="E135" s="80" t="s">
        <v>147</v>
      </c>
      <c r="F135" s="81" t="s">
        <v>148</v>
      </c>
      <c r="G135" s="82" t="s">
        <v>131</v>
      </c>
      <c r="H135" s="83">
        <v>90.6</v>
      </c>
      <c r="I135" s="2"/>
      <c r="J135" s="84">
        <f>ROUND(I135*H135,2)</f>
        <v>0</v>
      </c>
      <c r="K135" s="81" t="s">
        <v>9</v>
      </c>
      <c r="L135" s="15"/>
      <c r="M135" s="85" t="s">
        <v>9</v>
      </c>
      <c r="N135" s="86" t="s">
        <v>35</v>
      </c>
      <c r="P135" s="87">
        <f>O135*H135</f>
        <v>0</v>
      </c>
      <c r="Q135" s="87">
        <v>0</v>
      </c>
      <c r="R135" s="87">
        <f>Q135*H135</f>
        <v>0</v>
      </c>
      <c r="S135" s="87">
        <v>0</v>
      </c>
      <c r="T135" s="88">
        <f>S135*H135</f>
        <v>0</v>
      </c>
      <c r="AR135" s="89" t="s">
        <v>86</v>
      </c>
      <c r="AT135" s="89" t="s">
        <v>82</v>
      </c>
      <c r="AU135" s="89" t="s">
        <v>1</v>
      </c>
      <c r="AY135" s="7" t="s">
        <v>80</v>
      </c>
      <c r="BE135" s="90">
        <f>IF(N135="základní",J135,0)</f>
        <v>0</v>
      </c>
      <c r="BF135" s="90">
        <f>IF(N135="snížená",J135,0)</f>
        <v>0</v>
      </c>
      <c r="BG135" s="90">
        <f>IF(N135="zákl. přenesená",J135,0)</f>
        <v>0</v>
      </c>
      <c r="BH135" s="90">
        <f>IF(N135="sníž. přenesená",J135,0)</f>
        <v>0</v>
      </c>
      <c r="BI135" s="90">
        <f>IF(N135="nulová",J135,0)</f>
        <v>0</v>
      </c>
      <c r="BJ135" s="7" t="s">
        <v>78</v>
      </c>
      <c r="BK135" s="90">
        <f>ROUND(I135*H135,2)</f>
        <v>0</v>
      </c>
      <c r="BL135" s="7" t="s">
        <v>86</v>
      </c>
      <c r="BM135" s="89" t="s">
        <v>149</v>
      </c>
    </row>
    <row r="136" spans="2:47" s="14" customFormat="1" ht="39">
      <c r="B136" s="15"/>
      <c r="D136" s="91" t="s">
        <v>88</v>
      </c>
      <c r="F136" s="92" t="s">
        <v>148</v>
      </c>
      <c r="L136" s="15"/>
      <c r="M136" s="93"/>
      <c r="T136" s="94"/>
      <c r="AT136" s="7" t="s">
        <v>88</v>
      </c>
      <c r="AU136" s="7" t="s">
        <v>1</v>
      </c>
    </row>
    <row r="137" spans="2:51" s="95" customFormat="1" ht="11.25">
      <c r="B137" s="96"/>
      <c r="D137" s="91" t="s">
        <v>93</v>
      </c>
      <c r="E137" s="97" t="s">
        <v>9</v>
      </c>
      <c r="F137" s="98" t="s">
        <v>133</v>
      </c>
      <c r="H137" s="99">
        <v>47.6</v>
      </c>
      <c r="L137" s="96"/>
      <c r="M137" s="100"/>
      <c r="T137" s="101"/>
      <c r="AT137" s="97" t="s">
        <v>93</v>
      </c>
      <c r="AU137" s="97" t="s">
        <v>1</v>
      </c>
      <c r="AV137" s="95" t="s">
        <v>1</v>
      </c>
      <c r="AW137" s="95" t="s">
        <v>95</v>
      </c>
      <c r="AX137" s="95" t="s">
        <v>79</v>
      </c>
      <c r="AY137" s="97" t="s">
        <v>80</v>
      </c>
    </row>
    <row r="138" spans="2:51" s="102" customFormat="1" ht="11.25">
      <c r="B138" s="103"/>
      <c r="D138" s="91" t="s">
        <v>93</v>
      </c>
      <c r="E138" s="104" t="s">
        <v>9</v>
      </c>
      <c r="F138" s="105" t="s">
        <v>134</v>
      </c>
      <c r="H138" s="104" t="s">
        <v>9</v>
      </c>
      <c r="L138" s="103"/>
      <c r="M138" s="106"/>
      <c r="T138" s="107"/>
      <c r="AT138" s="104" t="s">
        <v>93</v>
      </c>
      <c r="AU138" s="104" t="s">
        <v>1</v>
      </c>
      <c r="AV138" s="102" t="s">
        <v>78</v>
      </c>
      <c r="AW138" s="102" t="s">
        <v>95</v>
      </c>
      <c r="AX138" s="102" t="s">
        <v>79</v>
      </c>
      <c r="AY138" s="104" t="s">
        <v>80</v>
      </c>
    </row>
    <row r="139" spans="2:51" s="95" customFormat="1" ht="11.25">
      <c r="B139" s="96"/>
      <c r="D139" s="91" t="s">
        <v>93</v>
      </c>
      <c r="E139" s="97" t="s">
        <v>9</v>
      </c>
      <c r="F139" s="98" t="s">
        <v>135</v>
      </c>
      <c r="H139" s="99">
        <v>43</v>
      </c>
      <c r="L139" s="96"/>
      <c r="M139" s="100"/>
      <c r="T139" s="101"/>
      <c r="AT139" s="97" t="s">
        <v>93</v>
      </c>
      <c r="AU139" s="97" t="s">
        <v>1</v>
      </c>
      <c r="AV139" s="95" t="s">
        <v>1</v>
      </c>
      <c r="AW139" s="95" t="s">
        <v>95</v>
      </c>
      <c r="AX139" s="95" t="s">
        <v>79</v>
      </c>
      <c r="AY139" s="97" t="s">
        <v>80</v>
      </c>
    </row>
    <row r="140" spans="2:51" s="109" customFormat="1" ht="11.25">
      <c r="B140" s="110"/>
      <c r="D140" s="91" t="s">
        <v>93</v>
      </c>
      <c r="E140" s="111" t="s">
        <v>9</v>
      </c>
      <c r="F140" s="112" t="s">
        <v>112</v>
      </c>
      <c r="H140" s="113">
        <v>90.6</v>
      </c>
      <c r="L140" s="110"/>
      <c r="M140" s="114"/>
      <c r="T140" s="115"/>
      <c r="AT140" s="111" t="s">
        <v>93</v>
      </c>
      <c r="AU140" s="111" t="s">
        <v>1</v>
      </c>
      <c r="AV140" s="109" t="s">
        <v>86</v>
      </c>
      <c r="AW140" s="109" t="s">
        <v>95</v>
      </c>
      <c r="AX140" s="109" t="s">
        <v>78</v>
      </c>
      <c r="AY140" s="111" t="s">
        <v>80</v>
      </c>
    </row>
    <row r="141" spans="2:65" s="14" customFormat="1" ht="66.75" customHeight="1">
      <c r="B141" s="15"/>
      <c r="C141" s="79" t="s">
        <v>150</v>
      </c>
      <c r="D141" s="79" t="s">
        <v>82</v>
      </c>
      <c r="E141" s="80" t="s">
        <v>151</v>
      </c>
      <c r="F141" s="81" t="s">
        <v>152</v>
      </c>
      <c r="G141" s="82" t="s">
        <v>131</v>
      </c>
      <c r="H141" s="83">
        <v>906</v>
      </c>
      <c r="I141" s="2"/>
      <c r="J141" s="84">
        <f>ROUND(I141*H141,2)</f>
        <v>0</v>
      </c>
      <c r="K141" s="81" t="s">
        <v>9</v>
      </c>
      <c r="L141" s="15"/>
      <c r="M141" s="85" t="s">
        <v>9</v>
      </c>
      <c r="N141" s="86" t="s">
        <v>35</v>
      </c>
      <c r="P141" s="87">
        <f>O141*H141</f>
        <v>0</v>
      </c>
      <c r="Q141" s="87">
        <v>0</v>
      </c>
      <c r="R141" s="87">
        <f>Q141*H141</f>
        <v>0</v>
      </c>
      <c r="S141" s="87">
        <v>0</v>
      </c>
      <c r="T141" s="88">
        <f>S141*H141</f>
        <v>0</v>
      </c>
      <c r="AR141" s="89" t="s">
        <v>86</v>
      </c>
      <c r="AT141" s="89" t="s">
        <v>82</v>
      </c>
      <c r="AU141" s="89" t="s">
        <v>1</v>
      </c>
      <c r="AY141" s="7" t="s">
        <v>80</v>
      </c>
      <c r="BE141" s="90">
        <f>IF(N141="základní",J141,0)</f>
        <v>0</v>
      </c>
      <c r="BF141" s="90">
        <f>IF(N141="snížená",J141,0)</f>
        <v>0</v>
      </c>
      <c r="BG141" s="90">
        <f>IF(N141="zákl. přenesená",J141,0)</f>
        <v>0</v>
      </c>
      <c r="BH141" s="90">
        <f>IF(N141="sníž. přenesená",J141,0)</f>
        <v>0</v>
      </c>
      <c r="BI141" s="90">
        <f>IF(N141="nulová",J141,0)</f>
        <v>0</v>
      </c>
      <c r="BJ141" s="7" t="s">
        <v>78</v>
      </c>
      <c r="BK141" s="90">
        <f>ROUND(I141*H141,2)</f>
        <v>0</v>
      </c>
      <c r="BL141" s="7" t="s">
        <v>86</v>
      </c>
      <c r="BM141" s="89" t="s">
        <v>153</v>
      </c>
    </row>
    <row r="142" spans="2:47" s="14" customFormat="1" ht="39">
      <c r="B142" s="15"/>
      <c r="D142" s="91" t="s">
        <v>88</v>
      </c>
      <c r="F142" s="92" t="s">
        <v>154</v>
      </c>
      <c r="L142" s="15"/>
      <c r="M142" s="93"/>
      <c r="T142" s="94"/>
      <c r="AT142" s="7" t="s">
        <v>88</v>
      </c>
      <c r="AU142" s="7" t="s">
        <v>1</v>
      </c>
    </row>
    <row r="143" spans="2:51" s="95" customFormat="1" ht="11.25">
      <c r="B143" s="96"/>
      <c r="D143" s="91" t="s">
        <v>93</v>
      </c>
      <c r="E143" s="97" t="s">
        <v>9</v>
      </c>
      <c r="F143" s="98" t="s">
        <v>155</v>
      </c>
      <c r="H143" s="99">
        <v>906</v>
      </c>
      <c r="L143" s="96"/>
      <c r="M143" s="100"/>
      <c r="T143" s="101"/>
      <c r="AT143" s="97" t="s">
        <v>93</v>
      </c>
      <c r="AU143" s="97" t="s">
        <v>1</v>
      </c>
      <c r="AV143" s="95" t="s">
        <v>1</v>
      </c>
      <c r="AW143" s="95" t="s">
        <v>95</v>
      </c>
      <c r="AX143" s="95" t="s">
        <v>78</v>
      </c>
      <c r="AY143" s="97" t="s">
        <v>80</v>
      </c>
    </row>
    <row r="144" spans="2:65" s="14" customFormat="1" ht="44.25" customHeight="1">
      <c r="B144" s="15"/>
      <c r="C144" s="79" t="s">
        <v>156</v>
      </c>
      <c r="D144" s="79" t="s">
        <v>82</v>
      </c>
      <c r="E144" s="80" t="s">
        <v>157</v>
      </c>
      <c r="F144" s="81" t="s">
        <v>158</v>
      </c>
      <c r="G144" s="82" t="s">
        <v>131</v>
      </c>
      <c r="H144" s="83">
        <v>90.6</v>
      </c>
      <c r="I144" s="2"/>
      <c r="J144" s="84">
        <f>ROUND(I144*H144,2)</f>
        <v>0</v>
      </c>
      <c r="K144" s="81" t="s">
        <v>9</v>
      </c>
      <c r="L144" s="15"/>
      <c r="M144" s="85" t="s">
        <v>9</v>
      </c>
      <c r="N144" s="86" t="s">
        <v>35</v>
      </c>
      <c r="P144" s="87">
        <f>O144*H144</f>
        <v>0</v>
      </c>
      <c r="Q144" s="87">
        <v>0</v>
      </c>
      <c r="R144" s="87">
        <f>Q144*H144</f>
        <v>0</v>
      </c>
      <c r="S144" s="87">
        <v>0</v>
      </c>
      <c r="T144" s="88">
        <f>S144*H144</f>
        <v>0</v>
      </c>
      <c r="AR144" s="89" t="s">
        <v>86</v>
      </c>
      <c r="AT144" s="89" t="s">
        <v>82</v>
      </c>
      <c r="AU144" s="89" t="s">
        <v>1</v>
      </c>
      <c r="AY144" s="7" t="s">
        <v>80</v>
      </c>
      <c r="BE144" s="90">
        <f>IF(N144="základní",J144,0)</f>
        <v>0</v>
      </c>
      <c r="BF144" s="90">
        <f>IF(N144="snížená",J144,0)</f>
        <v>0</v>
      </c>
      <c r="BG144" s="90">
        <f>IF(N144="zákl. přenesená",J144,0)</f>
        <v>0</v>
      </c>
      <c r="BH144" s="90">
        <f>IF(N144="sníž. přenesená",J144,0)</f>
        <v>0</v>
      </c>
      <c r="BI144" s="90">
        <f>IF(N144="nulová",J144,0)</f>
        <v>0</v>
      </c>
      <c r="BJ144" s="7" t="s">
        <v>78</v>
      </c>
      <c r="BK144" s="90">
        <f>ROUND(I144*H144,2)</f>
        <v>0</v>
      </c>
      <c r="BL144" s="7" t="s">
        <v>86</v>
      </c>
      <c r="BM144" s="89" t="s">
        <v>159</v>
      </c>
    </row>
    <row r="145" spans="2:47" s="14" customFormat="1" ht="29.25">
      <c r="B145" s="15"/>
      <c r="D145" s="91" t="s">
        <v>88</v>
      </c>
      <c r="F145" s="92" t="s">
        <v>158</v>
      </c>
      <c r="L145" s="15"/>
      <c r="M145" s="93"/>
      <c r="T145" s="94"/>
      <c r="AT145" s="7" t="s">
        <v>88</v>
      </c>
      <c r="AU145" s="7" t="s">
        <v>1</v>
      </c>
    </row>
    <row r="146" spans="2:65" s="14" customFormat="1" ht="24.2" customHeight="1">
      <c r="B146" s="15"/>
      <c r="C146" s="79" t="s">
        <v>160</v>
      </c>
      <c r="D146" s="79" t="s">
        <v>82</v>
      </c>
      <c r="E146" s="80" t="s">
        <v>161</v>
      </c>
      <c r="F146" s="81" t="s">
        <v>162</v>
      </c>
      <c r="G146" s="82" t="s">
        <v>163</v>
      </c>
      <c r="H146" s="83">
        <v>181.2</v>
      </c>
      <c r="I146" s="2"/>
      <c r="J146" s="84">
        <f>ROUND(I146*H146,2)</f>
        <v>0</v>
      </c>
      <c r="K146" s="81" t="s">
        <v>100</v>
      </c>
      <c r="L146" s="15"/>
      <c r="M146" s="85" t="s">
        <v>9</v>
      </c>
      <c r="N146" s="86" t="s">
        <v>35</v>
      </c>
      <c r="P146" s="87">
        <f>O146*H146</f>
        <v>0</v>
      </c>
      <c r="Q146" s="87">
        <v>0</v>
      </c>
      <c r="R146" s="87">
        <f>Q146*H146</f>
        <v>0</v>
      </c>
      <c r="S146" s="87">
        <v>0</v>
      </c>
      <c r="T146" s="88">
        <f>S146*H146</f>
        <v>0</v>
      </c>
      <c r="AR146" s="89" t="s">
        <v>86</v>
      </c>
      <c r="AT146" s="89" t="s">
        <v>82</v>
      </c>
      <c r="AU146" s="89" t="s">
        <v>1</v>
      </c>
      <c r="AY146" s="7" t="s">
        <v>80</v>
      </c>
      <c r="BE146" s="90">
        <f>IF(N146="základní",J146,0)</f>
        <v>0</v>
      </c>
      <c r="BF146" s="90">
        <f>IF(N146="snížená",J146,0)</f>
        <v>0</v>
      </c>
      <c r="BG146" s="90">
        <f>IF(N146="zákl. přenesená",J146,0)</f>
        <v>0</v>
      </c>
      <c r="BH146" s="90">
        <f>IF(N146="sníž. přenesená",J146,0)</f>
        <v>0</v>
      </c>
      <c r="BI146" s="90">
        <f>IF(N146="nulová",J146,0)</f>
        <v>0</v>
      </c>
      <c r="BJ146" s="7" t="s">
        <v>78</v>
      </c>
      <c r="BK146" s="90">
        <f>ROUND(I146*H146,2)</f>
        <v>0</v>
      </c>
      <c r="BL146" s="7" t="s">
        <v>86</v>
      </c>
      <c r="BM146" s="89" t="s">
        <v>164</v>
      </c>
    </row>
    <row r="147" spans="2:47" s="14" customFormat="1" ht="29.25">
      <c r="B147" s="15"/>
      <c r="D147" s="91" t="s">
        <v>88</v>
      </c>
      <c r="F147" s="92" t="s">
        <v>165</v>
      </c>
      <c r="L147" s="15"/>
      <c r="M147" s="93"/>
      <c r="T147" s="94"/>
      <c r="AT147" s="7" t="s">
        <v>88</v>
      </c>
      <c r="AU147" s="7" t="s">
        <v>1</v>
      </c>
    </row>
    <row r="148" spans="2:47" s="14" customFormat="1" ht="12.75">
      <c r="B148" s="15"/>
      <c r="D148" s="108" t="s">
        <v>103</v>
      </c>
      <c r="F148" s="3" t="s">
        <v>166</v>
      </c>
      <c r="L148" s="15"/>
      <c r="M148" s="93"/>
      <c r="T148" s="94"/>
      <c r="AT148" s="7" t="s">
        <v>103</v>
      </c>
      <c r="AU148" s="7" t="s">
        <v>1</v>
      </c>
    </row>
    <row r="149" spans="2:51" s="95" customFormat="1" ht="11.25">
      <c r="B149" s="96"/>
      <c r="D149" s="91" t="s">
        <v>93</v>
      </c>
      <c r="E149" s="97" t="s">
        <v>9</v>
      </c>
      <c r="F149" s="98" t="s">
        <v>167</v>
      </c>
      <c r="H149" s="99">
        <v>181.2</v>
      </c>
      <c r="L149" s="96"/>
      <c r="M149" s="100"/>
      <c r="T149" s="101"/>
      <c r="AT149" s="97" t="s">
        <v>93</v>
      </c>
      <c r="AU149" s="97" t="s">
        <v>1</v>
      </c>
      <c r="AV149" s="95" t="s">
        <v>1</v>
      </c>
      <c r="AW149" s="95" t="s">
        <v>95</v>
      </c>
      <c r="AX149" s="95" t="s">
        <v>78</v>
      </c>
      <c r="AY149" s="97" t="s">
        <v>80</v>
      </c>
    </row>
    <row r="150" spans="2:65" s="14" customFormat="1" ht="37.9" customHeight="1">
      <c r="B150" s="15"/>
      <c r="C150" s="79" t="s">
        <v>168</v>
      </c>
      <c r="D150" s="79" t="s">
        <v>82</v>
      </c>
      <c r="E150" s="80" t="s">
        <v>169</v>
      </c>
      <c r="F150" s="81" t="s">
        <v>170</v>
      </c>
      <c r="G150" s="82" t="s">
        <v>131</v>
      </c>
      <c r="H150" s="83">
        <v>90.6</v>
      </c>
      <c r="I150" s="2"/>
      <c r="J150" s="84">
        <f>ROUND(I150*H150,2)</f>
        <v>0</v>
      </c>
      <c r="K150" s="81" t="s">
        <v>9</v>
      </c>
      <c r="L150" s="15"/>
      <c r="M150" s="85" t="s">
        <v>9</v>
      </c>
      <c r="N150" s="86" t="s">
        <v>35</v>
      </c>
      <c r="P150" s="87">
        <f>O150*H150</f>
        <v>0</v>
      </c>
      <c r="Q150" s="87">
        <v>0</v>
      </c>
      <c r="R150" s="87">
        <f>Q150*H150</f>
        <v>0</v>
      </c>
      <c r="S150" s="87">
        <v>0</v>
      </c>
      <c r="T150" s="88">
        <f>S150*H150</f>
        <v>0</v>
      </c>
      <c r="AR150" s="89" t="s">
        <v>86</v>
      </c>
      <c r="AT150" s="89" t="s">
        <v>82</v>
      </c>
      <c r="AU150" s="89" t="s">
        <v>1</v>
      </c>
      <c r="AY150" s="7" t="s">
        <v>80</v>
      </c>
      <c r="BE150" s="90">
        <f>IF(N150="základní",J150,0)</f>
        <v>0</v>
      </c>
      <c r="BF150" s="90">
        <f>IF(N150="snížená",J150,0)</f>
        <v>0</v>
      </c>
      <c r="BG150" s="90">
        <f>IF(N150="zákl. přenesená",J150,0)</f>
        <v>0</v>
      </c>
      <c r="BH150" s="90">
        <f>IF(N150="sníž. přenesená",J150,0)</f>
        <v>0</v>
      </c>
      <c r="BI150" s="90">
        <f>IF(N150="nulová",J150,0)</f>
        <v>0</v>
      </c>
      <c r="BJ150" s="7" t="s">
        <v>78</v>
      </c>
      <c r="BK150" s="90">
        <f>ROUND(I150*H150,2)</f>
        <v>0</v>
      </c>
      <c r="BL150" s="7" t="s">
        <v>86</v>
      </c>
      <c r="BM150" s="89" t="s">
        <v>171</v>
      </c>
    </row>
    <row r="151" spans="2:47" s="14" customFormat="1" ht="19.5">
      <c r="B151" s="15"/>
      <c r="D151" s="91" t="s">
        <v>88</v>
      </c>
      <c r="F151" s="92" t="s">
        <v>170</v>
      </c>
      <c r="L151" s="15"/>
      <c r="M151" s="93"/>
      <c r="T151" s="94"/>
      <c r="AT151" s="7" t="s">
        <v>88</v>
      </c>
      <c r="AU151" s="7" t="s">
        <v>1</v>
      </c>
    </row>
    <row r="152" spans="2:65" s="14" customFormat="1" ht="55.5" customHeight="1">
      <c r="B152" s="15"/>
      <c r="C152" s="79" t="s">
        <v>172</v>
      </c>
      <c r="D152" s="79" t="s">
        <v>82</v>
      </c>
      <c r="E152" s="80" t="s">
        <v>173</v>
      </c>
      <c r="F152" s="81" t="s">
        <v>174</v>
      </c>
      <c r="G152" s="82" t="s">
        <v>131</v>
      </c>
      <c r="H152" s="83">
        <v>43.5</v>
      </c>
      <c r="I152" s="2"/>
      <c r="J152" s="84">
        <f>ROUND(I152*H152,2)</f>
        <v>0</v>
      </c>
      <c r="K152" s="81" t="s">
        <v>9</v>
      </c>
      <c r="L152" s="15"/>
      <c r="M152" s="85" t="s">
        <v>9</v>
      </c>
      <c r="N152" s="86" t="s">
        <v>35</v>
      </c>
      <c r="P152" s="87">
        <f>O152*H152</f>
        <v>0</v>
      </c>
      <c r="Q152" s="87">
        <v>0</v>
      </c>
      <c r="R152" s="87">
        <f>Q152*H152</f>
        <v>0</v>
      </c>
      <c r="S152" s="87">
        <v>0</v>
      </c>
      <c r="T152" s="88">
        <f>S152*H152</f>
        <v>0</v>
      </c>
      <c r="AR152" s="89" t="s">
        <v>86</v>
      </c>
      <c r="AT152" s="89" t="s">
        <v>82</v>
      </c>
      <c r="AU152" s="89" t="s">
        <v>1</v>
      </c>
      <c r="AY152" s="7" t="s">
        <v>80</v>
      </c>
      <c r="BE152" s="90">
        <f>IF(N152="základní",J152,0)</f>
        <v>0</v>
      </c>
      <c r="BF152" s="90">
        <f>IF(N152="snížená",J152,0)</f>
        <v>0</v>
      </c>
      <c r="BG152" s="90">
        <f>IF(N152="zákl. přenesená",J152,0)</f>
        <v>0</v>
      </c>
      <c r="BH152" s="90">
        <f>IF(N152="sníž. přenesená",J152,0)</f>
        <v>0</v>
      </c>
      <c r="BI152" s="90">
        <f>IF(N152="nulová",J152,0)</f>
        <v>0</v>
      </c>
      <c r="BJ152" s="7" t="s">
        <v>78</v>
      </c>
      <c r="BK152" s="90">
        <f>ROUND(I152*H152,2)</f>
        <v>0</v>
      </c>
      <c r="BL152" s="7" t="s">
        <v>86</v>
      </c>
      <c r="BM152" s="89" t="s">
        <v>175</v>
      </c>
    </row>
    <row r="153" spans="2:47" s="14" customFormat="1" ht="39">
      <c r="B153" s="15"/>
      <c r="D153" s="91" t="s">
        <v>88</v>
      </c>
      <c r="F153" s="92" t="s">
        <v>174</v>
      </c>
      <c r="L153" s="15"/>
      <c r="M153" s="93"/>
      <c r="T153" s="94"/>
      <c r="AT153" s="7" t="s">
        <v>88</v>
      </c>
      <c r="AU153" s="7" t="s">
        <v>1</v>
      </c>
    </row>
    <row r="154" spans="2:51" s="95" customFormat="1" ht="11.25">
      <c r="B154" s="96"/>
      <c r="D154" s="91" t="s">
        <v>93</v>
      </c>
      <c r="E154" s="97" t="s">
        <v>9</v>
      </c>
      <c r="F154" s="98" t="s">
        <v>176</v>
      </c>
      <c r="H154" s="99">
        <v>43.5</v>
      </c>
      <c r="L154" s="96"/>
      <c r="M154" s="100"/>
      <c r="T154" s="101"/>
      <c r="AT154" s="97" t="s">
        <v>93</v>
      </c>
      <c r="AU154" s="97" t="s">
        <v>1</v>
      </c>
      <c r="AV154" s="95" t="s">
        <v>1</v>
      </c>
      <c r="AW154" s="95" t="s">
        <v>95</v>
      </c>
      <c r="AX154" s="95" t="s">
        <v>79</v>
      </c>
      <c r="AY154" s="97" t="s">
        <v>80</v>
      </c>
    </row>
    <row r="155" spans="2:51" s="109" customFormat="1" ht="11.25">
      <c r="B155" s="110"/>
      <c r="D155" s="91" t="s">
        <v>93</v>
      </c>
      <c r="E155" s="111" t="s">
        <v>9</v>
      </c>
      <c r="F155" s="112" t="s">
        <v>112</v>
      </c>
      <c r="H155" s="113">
        <v>43.5</v>
      </c>
      <c r="L155" s="110"/>
      <c r="M155" s="114"/>
      <c r="T155" s="115"/>
      <c r="AT155" s="111" t="s">
        <v>93</v>
      </c>
      <c r="AU155" s="111" t="s">
        <v>1</v>
      </c>
      <c r="AV155" s="109" t="s">
        <v>86</v>
      </c>
      <c r="AW155" s="109" t="s">
        <v>95</v>
      </c>
      <c r="AX155" s="109" t="s">
        <v>78</v>
      </c>
      <c r="AY155" s="111" t="s">
        <v>80</v>
      </c>
    </row>
    <row r="156" spans="2:65" s="14" customFormat="1" ht="24.2" customHeight="1">
      <c r="B156" s="15"/>
      <c r="C156" s="79" t="s">
        <v>177</v>
      </c>
      <c r="D156" s="79" t="s">
        <v>82</v>
      </c>
      <c r="E156" s="80" t="s">
        <v>178</v>
      </c>
      <c r="F156" s="81" t="s">
        <v>179</v>
      </c>
      <c r="G156" s="82" t="s">
        <v>85</v>
      </c>
      <c r="H156" s="83">
        <v>89</v>
      </c>
      <c r="I156" s="2"/>
      <c r="J156" s="84">
        <f>ROUND(I156*H156,2)</f>
        <v>0</v>
      </c>
      <c r="K156" s="81" t="s">
        <v>9</v>
      </c>
      <c r="L156" s="15"/>
      <c r="M156" s="85" t="s">
        <v>9</v>
      </c>
      <c r="N156" s="86" t="s">
        <v>35</v>
      </c>
      <c r="P156" s="87">
        <f>O156*H156</f>
        <v>0</v>
      </c>
      <c r="Q156" s="87">
        <v>0</v>
      </c>
      <c r="R156" s="87">
        <f>Q156*H156</f>
        <v>0</v>
      </c>
      <c r="S156" s="87">
        <v>0</v>
      </c>
      <c r="T156" s="88">
        <f>S156*H156</f>
        <v>0</v>
      </c>
      <c r="AR156" s="89" t="s">
        <v>86</v>
      </c>
      <c r="AT156" s="89" t="s">
        <v>82</v>
      </c>
      <c r="AU156" s="89" t="s">
        <v>1</v>
      </c>
      <c r="AY156" s="7" t="s">
        <v>80</v>
      </c>
      <c r="BE156" s="90">
        <f>IF(N156="základní",J156,0)</f>
        <v>0</v>
      </c>
      <c r="BF156" s="90">
        <f>IF(N156="snížená",J156,0)</f>
        <v>0</v>
      </c>
      <c r="BG156" s="90">
        <f>IF(N156="zákl. přenesená",J156,0)</f>
        <v>0</v>
      </c>
      <c r="BH156" s="90">
        <f>IF(N156="sníž. přenesená",J156,0)</f>
        <v>0</v>
      </c>
      <c r="BI156" s="90">
        <f>IF(N156="nulová",J156,0)</f>
        <v>0</v>
      </c>
      <c r="BJ156" s="7" t="s">
        <v>78</v>
      </c>
      <c r="BK156" s="90">
        <f>ROUND(I156*H156,2)</f>
        <v>0</v>
      </c>
      <c r="BL156" s="7" t="s">
        <v>86</v>
      </c>
      <c r="BM156" s="89" t="s">
        <v>180</v>
      </c>
    </row>
    <row r="157" spans="2:47" s="14" customFormat="1" ht="19.5">
      <c r="B157" s="15"/>
      <c r="D157" s="91" t="s">
        <v>88</v>
      </c>
      <c r="F157" s="92" t="s">
        <v>179</v>
      </c>
      <c r="L157" s="15"/>
      <c r="M157" s="93"/>
      <c r="T157" s="94"/>
      <c r="AT157" s="7" t="s">
        <v>88</v>
      </c>
      <c r="AU157" s="7" t="s">
        <v>1</v>
      </c>
    </row>
    <row r="158" spans="2:65" s="14" customFormat="1" ht="37.9" customHeight="1">
      <c r="B158" s="15"/>
      <c r="C158" s="79" t="s">
        <v>181</v>
      </c>
      <c r="D158" s="79" t="s">
        <v>82</v>
      </c>
      <c r="E158" s="80" t="s">
        <v>182</v>
      </c>
      <c r="F158" s="81" t="s">
        <v>183</v>
      </c>
      <c r="G158" s="82" t="s">
        <v>85</v>
      </c>
      <c r="H158" s="83">
        <v>54</v>
      </c>
      <c r="I158" s="2"/>
      <c r="J158" s="84">
        <f>ROUND(I158*H158,2)</f>
        <v>0</v>
      </c>
      <c r="K158" s="81" t="s">
        <v>9</v>
      </c>
      <c r="L158" s="15"/>
      <c r="M158" s="85" t="s">
        <v>9</v>
      </c>
      <c r="N158" s="86" t="s">
        <v>35</v>
      </c>
      <c r="P158" s="87">
        <f>O158*H158</f>
        <v>0</v>
      </c>
      <c r="Q158" s="87">
        <v>0</v>
      </c>
      <c r="R158" s="87">
        <f>Q158*H158</f>
        <v>0</v>
      </c>
      <c r="S158" s="87">
        <v>0</v>
      </c>
      <c r="T158" s="88">
        <f>S158*H158</f>
        <v>0</v>
      </c>
      <c r="AR158" s="89" t="s">
        <v>86</v>
      </c>
      <c r="AT158" s="89" t="s">
        <v>82</v>
      </c>
      <c r="AU158" s="89" t="s">
        <v>1</v>
      </c>
      <c r="AY158" s="7" t="s">
        <v>80</v>
      </c>
      <c r="BE158" s="90">
        <f>IF(N158="základní",J158,0)</f>
        <v>0</v>
      </c>
      <c r="BF158" s="90">
        <f>IF(N158="snížená",J158,0)</f>
        <v>0</v>
      </c>
      <c r="BG158" s="90">
        <f>IF(N158="zákl. přenesená",J158,0)</f>
        <v>0</v>
      </c>
      <c r="BH158" s="90">
        <f>IF(N158="sníž. přenesená",J158,0)</f>
        <v>0</v>
      </c>
      <c r="BI158" s="90">
        <f>IF(N158="nulová",J158,0)</f>
        <v>0</v>
      </c>
      <c r="BJ158" s="7" t="s">
        <v>78</v>
      </c>
      <c r="BK158" s="90">
        <f>ROUND(I158*H158,2)</f>
        <v>0</v>
      </c>
      <c r="BL158" s="7" t="s">
        <v>86</v>
      </c>
      <c r="BM158" s="89" t="s">
        <v>184</v>
      </c>
    </row>
    <row r="159" spans="2:47" s="14" customFormat="1" ht="19.5">
      <c r="B159" s="15"/>
      <c r="D159" s="91" t="s">
        <v>88</v>
      </c>
      <c r="F159" s="92" t="s">
        <v>183</v>
      </c>
      <c r="L159" s="15"/>
      <c r="M159" s="93"/>
      <c r="T159" s="94"/>
      <c r="AT159" s="7" t="s">
        <v>88</v>
      </c>
      <c r="AU159" s="7" t="s">
        <v>1</v>
      </c>
    </row>
    <row r="160" spans="2:65" s="14" customFormat="1" ht="37.9" customHeight="1">
      <c r="B160" s="15"/>
      <c r="C160" s="79" t="s">
        <v>185</v>
      </c>
      <c r="D160" s="79" t="s">
        <v>82</v>
      </c>
      <c r="E160" s="80" t="s">
        <v>186</v>
      </c>
      <c r="F160" s="81" t="s">
        <v>187</v>
      </c>
      <c r="G160" s="82" t="s">
        <v>85</v>
      </c>
      <c r="H160" s="83">
        <v>54</v>
      </c>
      <c r="I160" s="2"/>
      <c r="J160" s="84">
        <f>ROUND(I160*H160,2)</f>
        <v>0</v>
      </c>
      <c r="K160" s="81" t="s">
        <v>9</v>
      </c>
      <c r="L160" s="15"/>
      <c r="M160" s="85" t="s">
        <v>9</v>
      </c>
      <c r="N160" s="86" t="s">
        <v>35</v>
      </c>
      <c r="P160" s="87">
        <f>O160*H160</f>
        <v>0</v>
      </c>
      <c r="Q160" s="87">
        <v>0</v>
      </c>
      <c r="R160" s="87">
        <f>Q160*H160</f>
        <v>0</v>
      </c>
      <c r="S160" s="87">
        <v>0</v>
      </c>
      <c r="T160" s="88">
        <f>S160*H160</f>
        <v>0</v>
      </c>
      <c r="AR160" s="89" t="s">
        <v>86</v>
      </c>
      <c r="AT160" s="89" t="s">
        <v>82</v>
      </c>
      <c r="AU160" s="89" t="s">
        <v>1</v>
      </c>
      <c r="AY160" s="7" t="s">
        <v>80</v>
      </c>
      <c r="BE160" s="90">
        <f>IF(N160="základní",J160,0)</f>
        <v>0</v>
      </c>
      <c r="BF160" s="90">
        <f>IF(N160="snížená",J160,0)</f>
        <v>0</v>
      </c>
      <c r="BG160" s="90">
        <f>IF(N160="zákl. přenesená",J160,0)</f>
        <v>0</v>
      </c>
      <c r="BH160" s="90">
        <f>IF(N160="sníž. přenesená",J160,0)</f>
        <v>0</v>
      </c>
      <c r="BI160" s="90">
        <f>IF(N160="nulová",J160,0)</f>
        <v>0</v>
      </c>
      <c r="BJ160" s="7" t="s">
        <v>78</v>
      </c>
      <c r="BK160" s="90">
        <f>ROUND(I160*H160,2)</f>
        <v>0</v>
      </c>
      <c r="BL160" s="7" t="s">
        <v>86</v>
      </c>
      <c r="BM160" s="89" t="s">
        <v>188</v>
      </c>
    </row>
    <row r="161" spans="2:47" s="14" customFormat="1" ht="19.5">
      <c r="B161" s="15"/>
      <c r="D161" s="91" t="s">
        <v>88</v>
      </c>
      <c r="F161" s="92" t="s">
        <v>187</v>
      </c>
      <c r="L161" s="15"/>
      <c r="M161" s="93"/>
      <c r="T161" s="94"/>
      <c r="AT161" s="7" t="s">
        <v>88</v>
      </c>
      <c r="AU161" s="7" t="s">
        <v>1</v>
      </c>
    </row>
    <row r="162" spans="2:65" s="14" customFormat="1" ht="16.5" customHeight="1">
      <c r="B162" s="15"/>
      <c r="C162" s="116" t="s">
        <v>189</v>
      </c>
      <c r="D162" s="116" t="s">
        <v>190</v>
      </c>
      <c r="E162" s="117" t="s">
        <v>191</v>
      </c>
      <c r="F162" s="118" t="s">
        <v>192</v>
      </c>
      <c r="G162" s="119" t="s">
        <v>193</v>
      </c>
      <c r="H162" s="120">
        <v>1.08</v>
      </c>
      <c r="I162" s="4"/>
      <c r="J162" s="121">
        <f>ROUND(I162*H162,2)</f>
        <v>0</v>
      </c>
      <c r="K162" s="118" t="s">
        <v>9</v>
      </c>
      <c r="L162" s="122"/>
      <c r="M162" s="123" t="s">
        <v>9</v>
      </c>
      <c r="N162" s="124" t="s">
        <v>35</v>
      </c>
      <c r="P162" s="87">
        <f>O162*H162</f>
        <v>0</v>
      </c>
      <c r="Q162" s="87">
        <v>0.001</v>
      </c>
      <c r="R162" s="87">
        <f>Q162*H162</f>
        <v>0.00108</v>
      </c>
      <c r="S162" s="87">
        <v>0</v>
      </c>
      <c r="T162" s="88">
        <f>S162*H162</f>
        <v>0</v>
      </c>
      <c r="AR162" s="89" t="s">
        <v>128</v>
      </c>
      <c r="AT162" s="89" t="s">
        <v>190</v>
      </c>
      <c r="AU162" s="89" t="s">
        <v>1</v>
      </c>
      <c r="AY162" s="7" t="s">
        <v>80</v>
      </c>
      <c r="BE162" s="90">
        <f>IF(N162="základní",J162,0)</f>
        <v>0</v>
      </c>
      <c r="BF162" s="90">
        <f>IF(N162="snížená",J162,0)</f>
        <v>0</v>
      </c>
      <c r="BG162" s="90">
        <f>IF(N162="zákl. přenesená",J162,0)</f>
        <v>0</v>
      </c>
      <c r="BH162" s="90">
        <f>IF(N162="sníž. přenesená",J162,0)</f>
        <v>0</v>
      </c>
      <c r="BI162" s="90">
        <f>IF(N162="nulová",J162,0)</f>
        <v>0</v>
      </c>
      <c r="BJ162" s="7" t="s">
        <v>78</v>
      </c>
      <c r="BK162" s="90">
        <f>ROUND(I162*H162,2)</f>
        <v>0</v>
      </c>
      <c r="BL162" s="7" t="s">
        <v>86</v>
      </c>
      <c r="BM162" s="89" t="s">
        <v>194</v>
      </c>
    </row>
    <row r="163" spans="2:47" s="14" customFormat="1" ht="12.75">
      <c r="B163" s="15"/>
      <c r="D163" s="91" t="s">
        <v>88</v>
      </c>
      <c r="F163" s="92" t="s">
        <v>192</v>
      </c>
      <c r="L163" s="15"/>
      <c r="M163" s="93"/>
      <c r="T163" s="94"/>
      <c r="AT163" s="7" t="s">
        <v>88</v>
      </c>
      <c r="AU163" s="7" t="s">
        <v>1</v>
      </c>
    </row>
    <row r="164" spans="2:51" s="95" customFormat="1" ht="11.25">
      <c r="B164" s="96"/>
      <c r="D164" s="91" t="s">
        <v>93</v>
      </c>
      <c r="E164" s="97" t="s">
        <v>9</v>
      </c>
      <c r="F164" s="98" t="s">
        <v>195</v>
      </c>
      <c r="H164" s="99">
        <v>1.08</v>
      </c>
      <c r="L164" s="96"/>
      <c r="M164" s="100"/>
      <c r="T164" s="101"/>
      <c r="AT164" s="97" t="s">
        <v>93</v>
      </c>
      <c r="AU164" s="97" t="s">
        <v>1</v>
      </c>
      <c r="AV164" s="95" t="s">
        <v>1</v>
      </c>
      <c r="AW164" s="95" t="s">
        <v>95</v>
      </c>
      <c r="AX164" s="95" t="s">
        <v>78</v>
      </c>
      <c r="AY164" s="97" t="s">
        <v>80</v>
      </c>
    </row>
    <row r="165" spans="2:65" s="14" customFormat="1" ht="21.75" customHeight="1">
      <c r="B165" s="15"/>
      <c r="C165" s="79" t="s">
        <v>196</v>
      </c>
      <c r="D165" s="79" t="s">
        <v>82</v>
      </c>
      <c r="E165" s="80" t="s">
        <v>197</v>
      </c>
      <c r="F165" s="81" t="s">
        <v>198</v>
      </c>
      <c r="G165" s="82" t="s">
        <v>131</v>
      </c>
      <c r="H165" s="83">
        <v>2.1</v>
      </c>
      <c r="I165" s="2"/>
      <c r="J165" s="84">
        <f>ROUND(I165*H165,2)</f>
        <v>0</v>
      </c>
      <c r="K165" s="81" t="s">
        <v>9</v>
      </c>
      <c r="L165" s="15"/>
      <c r="M165" s="85" t="s">
        <v>9</v>
      </c>
      <c r="N165" s="86" t="s">
        <v>35</v>
      </c>
      <c r="P165" s="87">
        <f>O165*H165</f>
        <v>0</v>
      </c>
      <c r="Q165" s="87">
        <v>0</v>
      </c>
      <c r="R165" s="87">
        <f>Q165*H165</f>
        <v>0</v>
      </c>
      <c r="S165" s="87">
        <v>0</v>
      </c>
      <c r="T165" s="88">
        <f>S165*H165</f>
        <v>0</v>
      </c>
      <c r="AR165" s="89" t="s">
        <v>86</v>
      </c>
      <c r="AT165" s="89" t="s">
        <v>82</v>
      </c>
      <c r="AU165" s="89" t="s">
        <v>1</v>
      </c>
      <c r="AY165" s="7" t="s">
        <v>80</v>
      </c>
      <c r="BE165" s="90">
        <f>IF(N165="základní",J165,0)</f>
        <v>0</v>
      </c>
      <c r="BF165" s="90">
        <f>IF(N165="snížená",J165,0)</f>
        <v>0</v>
      </c>
      <c r="BG165" s="90">
        <f>IF(N165="zákl. přenesená",J165,0)</f>
        <v>0</v>
      </c>
      <c r="BH165" s="90">
        <f>IF(N165="sníž. přenesená",J165,0)</f>
        <v>0</v>
      </c>
      <c r="BI165" s="90">
        <f>IF(N165="nulová",J165,0)</f>
        <v>0</v>
      </c>
      <c r="BJ165" s="7" t="s">
        <v>78</v>
      </c>
      <c r="BK165" s="90">
        <f>ROUND(I165*H165,2)</f>
        <v>0</v>
      </c>
      <c r="BL165" s="7" t="s">
        <v>86</v>
      </c>
      <c r="BM165" s="89" t="s">
        <v>199</v>
      </c>
    </row>
    <row r="166" spans="2:47" s="14" customFormat="1" ht="12.75">
      <c r="B166" s="15"/>
      <c r="D166" s="91" t="s">
        <v>88</v>
      </c>
      <c r="F166" s="92" t="s">
        <v>198</v>
      </c>
      <c r="L166" s="15"/>
      <c r="M166" s="93"/>
      <c r="T166" s="94"/>
      <c r="AT166" s="7" t="s">
        <v>88</v>
      </c>
      <c r="AU166" s="7" t="s">
        <v>1</v>
      </c>
    </row>
    <row r="167" spans="2:63" s="67" customFormat="1" ht="22.9" customHeight="1">
      <c r="B167" s="68"/>
      <c r="D167" s="69" t="s">
        <v>75</v>
      </c>
      <c r="E167" s="77" t="s">
        <v>86</v>
      </c>
      <c r="F167" s="77" t="s">
        <v>200</v>
      </c>
      <c r="J167" s="78">
        <f>BK167</f>
        <v>0</v>
      </c>
      <c r="L167" s="68"/>
      <c r="M167" s="72"/>
      <c r="P167" s="73">
        <f>SUM(P168:P171)</f>
        <v>0</v>
      </c>
      <c r="R167" s="73">
        <f>SUM(R168:R171)</f>
        <v>0</v>
      </c>
      <c r="T167" s="74">
        <f>SUM(T168:T171)</f>
        <v>0</v>
      </c>
      <c r="AR167" s="69" t="s">
        <v>78</v>
      </c>
      <c r="AT167" s="75" t="s">
        <v>75</v>
      </c>
      <c r="AU167" s="75" t="s">
        <v>78</v>
      </c>
      <c r="AY167" s="69" t="s">
        <v>80</v>
      </c>
      <c r="BK167" s="76">
        <f>SUM(BK168:BK171)</f>
        <v>0</v>
      </c>
    </row>
    <row r="168" spans="2:65" s="14" customFormat="1" ht="33" customHeight="1">
      <c r="B168" s="15"/>
      <c r="C168" s="79" t="s">
        <v>201</v>
      </c>
      <c r="D168" s="79" t="s">
        <v>82</v>
      </c>
      <c r="E168" s="80" t="s">
        <v>202</v>
      </c>
      <c r="F168" s="81" t="s">
        <v>203</v>
      </c>
      <c r="G168" s="82" t="s">
        <v>131</v>
      </c>
      <c r="H168" s="83">
        <v>0.4</v>
      </c>
      <c r="I168" s="2"/>
      <c r="J168" s="84">
        <f>ROUND(I168*H168,2)</f>
        <v>0</v>
      </c>
      <c r="K168" s="81" t="s">
        <v>9</v>
      </c>
      <c r="L168" s="15"/>
      <c r="M168" s="85" t="s">
        <v>9</v>
      </c>
      <c r="N168" s="86" t="s">
        <v>35</v>
      </c>
      <c r="P168" s="87">
        <f>O168*H168</f>
        <v>0</v>
      </c>
      <c r="Q168" s="87">
        <v>0</v>
      </c>
      <c r="R168" s="87">
        <f>Q168*H168</f>
        <v>0</v>
      </c>
      <c r="S168" s="87">
        <v>0</v>
      </c>
      <c r="T168" s="88">
        <f>S168*H168</f>
        <v>0</v>
      </c>
      <c r="AR168" s="89" t="s">
        <v>86</v>
      </c>
      <c r="AT168" s="89" t="s">
        <v>82</v>
      </c>
      <c r="AU168" s="89" t="s">
        <v>1</v>
      </c>
      <c r="AY168" s="7" t="s">
        <v>80</v>
      </c>
      <c r="BE168" s="90">
        <f>IF(N168="základní",J168,0)</f>
        <v>0</v>
      </c>
      <c r="BF168" s="90">
        <f>IF(N168="snížená",J168,0)</f>
        <v>0</v>
      </c>
      <c r="BG168" s="90">
        <f>IF(N168="zákl. přenesená",J168,0)</f>
        <v>0</v>
      </c>
      <c r="BH168" s="90">
        <f>IF(N168="sníž. přenesená",J168,0)</f>
        <v>0</v>
      </c>
      <c r="BI168" s="90">
        <f>IF(N168="nulová",J168,0)</f>
        <v>0</v>
      </c>
      <c r="BJ168" s="7" t="s">
        <v>78</v>
      </c>
      <c r="BK168" s="90">
        <f>ROUND(I168*H168,2)</f>
        <v>0</v>
      </c>
      <c r="BL168" s="7" t="s">
        <v>86</v>
      </c>
      <c r="BM168" s="89" t="s">
        <v>204</v>
      </c>
    </row>
    <row r="169" spans="2:47" s="14" customFormat="1" ht="19.5">
      <c r="B169" s="15"/>
      <c r="D169" s="91" t="s">
        <v>88</v>
      </c>
      <c r="F169" s="92" t="s">
        <v>203</v>
      </c>
      <c r="L169" s="15"/>
      <c r="M169" s="93"/>
      <c r="T169" s="94"/>
      <c r="AT169" s="7" t="s">
        <v>88</v>
      </c>
      <c r="AU169" s="7" t="s">
        <v>1</v>
      </c>
    </row>
    <row r="170" spans="2:51" s="95" customFormat="1" ht="11.25">
      <c r="B170" s="96"/>
      <c r="D170" s="91" t="s">
        <v>93</v>
      </c>
      <c r="E170" s="97" t="s">
        <v>9</v>
      </c>
      <c r="F170" s="98" t="s">
        <v>205</v>
      </c>
      <c r="H170" s="99">
        <v>0.4</v>
      </c>
      <c r="L170" s="96"/>
      <c r="M170" s="100"/>
      <c r="T170" s="101"/>
      <c r="AT170" s="97" t="s">
        <v>93</v>
      </c>
      <c r="AU170" s="97" t="s">
        <v>1</v>
      </c>
      <c r="AV170" s="95" t="s">
        <v>1</v>
      </c>
      <c r="AW170" s="95" t="s">
        <v>95</v>
      </c>
      <c r="AX170" s="95" t="s">
        <v>79</v>
      </c>
      <c r="AY170" s="97" t="s">
        <v>80</v>
      </c>
    </row>
    <row r="171" spans="2:51" s="109" customFormat="1" ht="11.25">
      <c r="B171" s="110"/>
      <c r="D171" s="91" t="s">
        <v>93</v>
      </c>
      <c r="E171" s="111" t="s">
        <v>9</v>
      </c>
      <c r="F171" s="112" t="s">
        <v>112</v>
      </c>
      <c r="H171" s="113">
        <v>0.4</v>
      </c>
      <c r="L171" s="110"/>
      <c r="M171" s="114"/>
      <c r="T171" s="115"/>
      <c r="AT171" s="111" t="s">
        <v>93</v>
      </c>
      <c r="AU171" s="111" t="s">
        <v>1</v>
      </c>
      <c r="AV171" s="109" t="s">
        <v>86</v>
      </c>
      <c r="AW171" s="109" t="s">
        <v>95</v>
      </c>
      <c r="AX171" s="109" t="s">
        <v>78</v>
      </c>
      <c r="AY171" s="111" t="s">
        <v>80</v>
      </c>
    </row>
    <row r="172" spans="2:63" s="67" customFormat="1" ht="22.9" customHeight="1">
      <c r="B172" s="68"/>
      <c r="D172" s="69" t="s">
        <v>75</v>
      </c>
      <c r="E172" s="77" t="s">
        <v>113</v>
      </c>
      <c r="F172" s="77" t="s">
        <v>206</v>
      </c>
      <c r="J172" s="78">
        <f>BK172</f>
        <v>0</v>
      </c>
      <c r="L172" s="68"/>
      <c r="M172" s="72"/>
      <c r="P172" s="73">
        <f>SUM(P173:P229)</f>
        <v>0</v>
      </c>
      <c r="R172" s="73">
        <f>SUM(R173:R229)</f>
        <v>49.52676959</v>
      </c>
      <c r="T172" s="74">
        <f>SUM(T173:T229)</f>
        <v>0</v>
      </c>
      <c r="AR172" s="69" t="s">
        <v>78</v>
      </c>
      <c r="AT172" s="75" t="s">
        <v>75</v>
      </c>
      <c r="AU172" s="75" t="s">
        <v>78</v>
      </c>
      <c r="AY172" s="69" t="s">
        <v>80</v>
      </c>
      <c r="BK172" s="76">
        <f>SUM(BK173:BK229)</f>
        <v>0</v>
      </c>
    </row>
    <row r="173" spans="2:65" s="14" customFormat="1" ht="21.75" customHeight="1">
      <c r="B173" s="15"/>
      <c r="C173" s="79" t="s">
        <v>207</v>
      </c>
      <c r="D173" s="79" t="s">
        <v>82</v>
      </c>
      <c r="E173" s="80" t="s">
        <v>208</v>
      </c>
      <c r="F173" s="81" t="s">
        <v>209</v>
      </c>
      <c r="G173" s="82" t="s">
        <v>85</v>
      </c>
      <c r="H173" s="83">
        <v>98.4</v>
      </c>
      <c r="I173" s="2"/>
      <c r="J173" s="84">
        <f>ROUND(I173*H173,2)</f>
        <v>0</v>
      </c>
      <c r="K173" s="81" t="s">
        <v>100</v>
      </c>
      <c r="L173" s="15"/>
      <c r="M173" s="85" t="s">
        <v>9</v>
      </c>
      <c r="N173" s="86" t="s">
        <v>35</v>
      </c>
      <c r="P173" s="87">
        <f>O173*H173</f>
        <v>0</v>
      </c>
      <c r="Q173" s="87">
        <v>0</v>
      </c>
      <c r="R173" s="87">
        <f>Q173*H173</f>
        <v>0</v>
      </c>
      <c r="S173" s="87">
        <v>0</v>
      </c>
      <c r="T173" s="88">
        <f>S173*H173</f>
        <v>0</v>
      </c>
      <c r="AR173" s="89" t="s">
        <v>86</v>
      </c>
      <c r="AT173" s="89" t="s">
        <v>82</v>
      </c>
      <c r="AU173" s="89" t="s">
        <v>1</v>
      </c>
      <c r="AY173" s="7" t="s">
        <v>80</v>
      </c>
      <c r="BE173" s="90">
        <f>IF(N173="základní",J173,0)</f>
        <v>0</v>
      </c>
      <c r="BF173" s="90">
        <f>IF(N173="snížená",J173,0)</f>
        <v>0</v>
      </c>
      <c r="BG173" s="90">
        <f>IF(N173="zákl. přenesená",J173,0)</f>
        <v>0</v>
      </c>
      <c r="BH173" s="90">
        <f>IF(N173="sníž. přenesená",J173,0)</f>
        <v>0</v>
      </c>
      <c r="BI173" s="90">
        <f>IF(N173="nulová",J173,0)</f>
        <v>0</v>
      </c>
      <c r="BJ173" s="7" t="s">
        <v>78</v>
      </c>
      <c r="BK173" s="90">
        <f>ROUND(I173*H173,2)</f>
        <v>0</v>
      </c>
      <c r="BL173" s="7" t="s">
        <v>86</v>
      </c>
      <c r="BM173" s="89" t="s">
        <v>210</v>
      </c>
    </row>
    <row r="174" spans="2:47" s="14" customFormat="1" ht="19.5">
      <c r="B174" s="15"/>
      <c r="D174" s="91" t="s">
        <v>88</v>
      </c>
      <c r="F174" s="92" t="s">
        <v>211</v>
      </c>
      <c r="L174" s="15"/>
      <c r="M174" s="93"/>
      <c r="T174" s="94"/>
      <c r="AT174" s="7" t="s">
        <v>88</v>
      </c>
      <c r="AU174" s="7" t="s">
        <v>1</v>
      </c>
    </row>
    <row r="175" spans="2:47" s="14" customFormat="1" ht="12.75">
      <c r="B175" s="15"/>
      <c r="D175" s="108" t="s">
        <v>103</v>
      </c>
      <c r="F175" s="3" t="s">
        <v>212</v>
      </c>
      <c r="L175" s="15"/>
      <c r="M175" s="93"/>
      <c r="T175" s="94"/>
      <c r="AT175" s="7" t="s">
        <v>103</v>
      </c>
      <c r="AU175" s="7" t="s">
        <v>1</v>
      </c>
    </row>
    <row r="176" spans="2:51" s="95" customFormat="1" ht="11.25">
      <c r="B176" s="96"/>
      <c r="D176" s="91" t="s">
        <v>93</v>
      </c>
      <c r="E176" s="97" t="s">
        <v>9</v>
      </c>
      <c r="F176" s="98" t="s">
        <v>213</v>
      </c>
      <c r="H176" s="99">
        <v>98.4</v>
      </c>
      <c r="L176" s="96"/>
      <c r="M176" s="100"/>
      <c r="T176" s="101"/>
      <c r="AT176" s="97" t="s">
        <v>93</v>
      </c>
      <c r="AU176" s="97" t="s">
        <v>1</v>
      </c>
      <c r="AV176" s="95" t="s">
        <v>1</v>
      </c>
      <c r="AW176" s="95" t="s">
        <v>95</v>
      </c>
      <c r="AX176" s="95" t="s">
        <v>78</v>
      </c>
      <c r="AY176" s="97" t="s">
        <v>80</v>
      </c>
    </row>
    <row r="177" spans="2:51" s="102" customFormat="1" ht="11.25">
      <c r="B177" s="103"/>
      <c r="D177" s="91" t="s">
        <v>93</v>
      </c>
      <c r="E177" s="104" t="s">
        <v>9</v>
      </c>
      <c r="F177" s="105" t="s">
        <v>214</v>
      </c>
      <c r="H177" s="104" t="s">
        <v>9</v>
      </c>
      <c r="L177" s="103"/>
      <c r="M177" s="106"/>
      <c r="T177" s="107"/>
      <c r="AT177" s="104" t="s">
        <v>93</v>
      </c>
      <c r="AU177" s="104" t="s">
        <v>1</v>
      </c>
      <c r="AV177" s="102" t="s">
        <v>78</v>
      </c>
      <c r="AW177" s="102" t="s">
        <v>95</v>
      </c>
      <c r="AX177" s="102" t="s">
        <v>79</v>
      </c>
      <c r="AY177" s="104" t="s">
        <v>80</v>
      </c>
    </row>
    <row r="178" spans="2:65" s="14" customFormat="1" ht="24.2" customHeight="1">
      <c r="B178" s="15"/>
      <c r="C178" s="79" t="s">
        <v>215</v>
      </c>
      <c r="D178" s="79" t="s">
        <v>82</v>
      </c>
      <c r="E178" s="80" t="s">
        <v>216</v>
      </c>
      <c r="F178" s="81" t="s">
        <v>217</v>
      </c>
      <c r="G178" s="82" t="s">
        <v>85</v>
      </c>
      <c r="H178" s="83">
        <v>110</v>
      </c>
      <c r="I178" s="2"/>
      <c r="J178" s="84">
        <f>ROUND(I178*H178,2)</f>
        <v>0</v>
      </c>
      <c r="K178" s="81" t="s">
        <v>9</v>
      </c>
      <c r="L178" s="15"/>
      <c r="M178" s="85" t="s">
        <v>9</v>
      </c>
      <c r="N178" s="86" t="s">
        <v>35</v>
      </c>
      <c r="P178" s="87">
        <f>O178*H178</f>
        <v>0</v>
      </c>
      <c r="Q178" s="87">
        <v>0</v>
      </c>
      <c r="R178" s="87">
        <f>Q178*H178</f>
        <v>0</v>
      </c>
      <c r="S178" s="87">
        <v>0</v>
      </c>
      <c r="T178" s="88">
        <f>S178*H178</f>
        <v>0</v>
      </c>
      <c r="AR178" s="89" t="s">
        <v>86</v>
      </c>
      <c r="AT178" s="89" t="s">
        <v>82</v>
      </c>
      <c r="AU178" s="89" t="s">
        <v>1</v>
      </c>
      <c r="AY178" s="7" t="s">
        <v>80</v>
      </c>
      <c r="BE178" s="90">
        <f>IF(N178="základní",J178,0)</f>
        <v>0</v>
      </c>
      <c r="BF178" s="90">
        <f>IF(N178="snížená",J178,0)</f>
        <v>0</v>
      </c>
      <c r="BG178" s="90">
        <f>IF(N178="zákl. přenesená",J178,0)</f>
        <v>0</v>
      </c>
      <c r="BH178" s="90">
        <f>IF(N178="sníž. přenesená",J178,0)</f>
        <v>0</v>
      </c>
      <c r="BI178" s="90">
        <f>IF(N178="nulová",J178,0)</f>
        <v>0</v>
      </c>
      <c r="BJ178" s="7" t="s">
        <v>78</v>
      </c>
      <c r="BK178" s="90">
        <f>ROUND(I178*H178,2)</f>
        <v>0</v>
      </c>
      <c r="BL178" s="7" t="s">
        <v>86</v>
      </c>
      <c r="BM178" s="89" t="s">
        <v>218</v>
      </c>
    </row>
    <row r="179" spans="2:47" s="14" customFormat="1" ht="19.5">
      <c r="B179" s="15"/>
      <c r="D179" s="91" t="s">
        <v>88</v>
      </c>
      <c r="F179" s="92" t="s">
        <v>217</v>
      </c>
      <c r="L179" s="15"/>
      <c r="M179" s="93"/>
      <c r="T179" s="94"/>
      <c r="AT179" s="7" t="s">
        <v>88</v>
      </c>
      <c r="AU179" s="7" t="s">
        <v>1</v>
      </c>
    </row>
    <row r="180" spans="2:51" s="102" customFormat="1" ht="11.25">
      <c r="B180" s="103"/>
      <c r="D180" s="91" t="s">
        <v>93</v>
      </c>
      <c r="E180" s="104" t="s">
        <v>9</v>
      </c>
      <c r="F180" s="105" t="s">
        <v>111</v>
      </c>
      <c r="H180" s="104" t="s">
        <v>9</v>
      </c>
      <c r="L180" s="103"/>
      <c r="M180" s="106"/>
      <c r="T180" s="107"/>
      <c r="AT180" s="104" t="s">
        <v>93</v>
      </c>
      <c r="AU180" s="104" t="s">
        <v>1</v>
      </c>
      <c r="AV180" s="102" t="s">
        <v>78</v>
      </c>
      <c r="AW180" s="102" t="s">
        <v>95</v>
      </c>
      <c r="AX180" s="102" t="s">
        <v>79</v>
      </c>
      <c r="AY180" s="104" t="s">
        <v>80</v>
      </c>
    </row>
    <row r="181" spans="2:51" s="95" customFormat="1" ht="11.25">
      <c r="B181" s="96"/>
      <c r="D181" s="91" t="s">
        <v>93</v>
      </c>
      <c r="E181" s="97" t="s">
        <v>9</v>
      </c>
      <c r="F181" s="98" t="s">
        <v>219</v>
      </c>
      <c r="H181" s="99">
        <v>110</v>
      </c>
      <c r="L181" s="96"/>
      <c r="M181" s="100"/>
      <c r="T181" s="101"/>
      <c r="AT181" s="97" t="s">
        <v>93</v>
      </c>
      <c r="AU181" s="97" t="s">
        <v>1</v>
      </c>
      <c r="AV181" s="95" t="s">
        <v>1</v>
      </c>
      <c r="AW181" s="95" t="s">
        <v>95</v>
      </c>
      <c r="AX181" s="95" t="s">
        <v>78</v>
      </c>
      <c r="AY181" s="97" t="s">
        <v>80</v>
      </c>
    </row>
    <row r="182" spans="2:65" s="14" customFormat="1" ht="21.75" customHeight="1">
      <c r="B182" s="15"/>
      <c r="C182" s="79" t="s">
        <v>220</v>
      </c>
      <c r="D182" s="79" t="s">
        <v>82</v>
      </c>
      <c r="E182" s="80" t="s">
        <v>221</v>
      </c>
      <c r="F182" s="81" t="s">
        <v>222</v>
      </c>
      <c r="G182" s="82" t="s">
        <v>85</v>
      </c>
      <c r="H182" s="83">
        <v>35</v>
      </c>
      <c r="I182" s="2"/>
      <c r="J182" s="84">
        <f>ROUND(I182*H182,2)</f>
        <v>0</v>
      </c>
      <c r="K182" s="81" t="s">
        <v>100</v>
      </c>
      <c r="L182" s="15"/>
      <c r="M182" s="85" t="s">
        <v>9</v>
      </c>
      <c r="N182" s="86" t="s">
        <v>35</v>
      </c>
      <c r="P182" s="87">
        <f>O182*H182</f>
        <v>0</v>
      </c>
      <c r="Q182" s="87">
        <v>0</v>
      </c>
      <c r="R182" s="87">
        <f>Q182*H182</f>
        <v>0</v>
      </c>
      <c r="S182" s="87">
        <v>0</v>
      </c>
      <c r="T182" s="88">
        <f>S182*H182</f>
        <v>0</v>
      </c>
      <c r="AR182" s="89" t="s">
        <v>86</v>
      </c>
      <c r="AT182" s="89" t="s">
        <v>82</v>
      </c>
      <c r="AU182" s="89" t="s">
        <v>1</v>
      </c>
      <c r="AY182" s="7" t="s">
        <v>80</v>
      </c>
      <c r="BE182" s="90">
        <f>IF(N182="základní",J182,0)</f>
        <v>0</v>
      </c>
      <c r="BF182" s="90">
        <f>IF(N182="snížená",J182,0)</f>
        <v>0</v>
      </c>
      <c r="BG182" s="90">
        <f>IF(N182="zákl. přenesená",J182,0)</f>
        <v>0</v>
      </c>
      <c r="BH182" s="90">
        <f>IF(N182="sníž. přenesená",J182,0)</f>
        <v>0</v>
      </c>
      <c r="BI182" s="90">
        <f>IF(N182="nulová",J182,0)</f>
        <v>0</v>
      </c>
      <c r="BJ182" s="7" t="s">
        <v>78</v>
      </c>
      <c r="BK182" s="90">
        <f>ROUND(I182*H182,2)</f>
        <v>0</v>
      </c>
      <c r="BL182" s="7" t="s">
        <v>86</v>
      </c>
      <c r="BM182" s="89" t="s">
        <v>223</v>
      </c>
    </row>
    <row r="183" spans="2:47" s="14" customFormat="1" ht="19.5">
      <c r="B183" s="15"/>
      <c r="D183" s="91" t="s">
        <v>88</v>
      </c>
      <c r="F183" s="92" t="s">
        <v>224</v>
      </c>
      <c r="L183" s="15"/>
      <c r="M183" s="93"/>
      <c r="T183" s="94"/>
      <c r="AT183" s="7" t="s">
        <v>88</v>
      </c>
      <c r="AU183" s="7" t="s">
        <v>1</v>
      </c>
    </row>
    <row r="184" spans="2:47" s="14" customFormat="1" ht="12.75">
      <c r="B184" s="15"/>
      <c r="D184" s="108" t="s">
        <v>103</v>
      </c>
      <c r="F184" s="3" t="s">
        <v>225</v>
      </c>
      <c r="L184" s="15"/>
      <c r="M184" s="93"/>
      <c r="T184" s="94"/>
      <c r="AT184" s="7" t="s">
        <v>103</v>
      </c>
      <c r="AU184" s="7" t="s">
        <v>1</v>
      </c>
    </row>
    <row r="185" spans="2:51" s="95" customFormat="1" ht="11.25">
      <c r="B185" s="96"/>
      <c r="D185" s="91" t="s">
        <v>93</v>
      </c>
      <c r="E185" s="97" t="s">
        <v>9</v>
      </c>
      <c r="F185" s="98" t="s">
        <v>226</v>
      </c>
      <c r="H185" s="99">
        <v>35</v>
      </c>
      <c r="L185" s="96"/>
      <c r="M185" s="100"/>
      <c r="T185" s="101"/>
      <c r="AT185" s="97" t="s">
        <v>93</v>
      </c>
      <c r="AU185" s="97" t="s">
        <v>1</v>
      </c>
      <c r="AV185" s="95" t="s">
        <v>1</v>
      </c>
      <c r="AW185" s="95" t="s">
        <v>95</v>
      </c>
      <c r="AX185" s="95" t="s">
        <v>79</v>
      </c>
      <c r="AY185" s="97" t="s">
        <v>80</v>
      </c>
    </row>
    <row r="186" spans="2:51" s="109" customFormat="1" ht="11.25">
      <c r="B186" s="110"/>
      <c r="D186" s="91" t="s">
        <v>93</v>
      </c>
      <c r="E186" s="111" t="s">
        <v>9</v>
      </c>
      <c r="F186" s="112" t="s">
        <v>112</v>
      </c>
      <c r="H186" s="113">
        <v>35</v>
      </c>
      <c r="L186" s="110"/>
      <c r="M186" s="114"/>
      <c r="T186" s="115"/>
      <c r="AT186" s="111" t="s">
        <v>93</v>
      </c>
      <c r="AU186" s="111" t="s">
        <v>1</v>
      </c>
      <c r="AV186" s="109" t="s">
        <v>86</v>
      </c>
      <c r="AW186" s="109" t="s">
        <v>95</v>
      </c>
      <c r="AX186" s="109" t="s">
        <v>78</v>
      </c>
      <c r="AY186" s="111" t="s">
        <v>80</v>
      </c>
    </row>
    <row r="187" spans="2:65" s="14" customFormat="1" ht="21.75" customHeight="1">
      <c r="B187" s="15"/>
      <c r="C187" s="79" t="s">
        <v>227</v>
      </c>
      <c r="D187" s="79" t="s">
        <v>82</v>
      </c>
      <c r="E187" s="80" t="s">
        <v>228</v>
      </c>
      <c r="F187" s="81" t="s">
        <v>229</v>
      </c>
      <c r="G187" s="82" t="s">
        <v>85</v>
      </c>
      <c r="H187" s="83">
        <v>55</v>
      </c>
      <c r="I187" s="2"/>
      <c r="J187" s="84">
        <f>ROUND(I187*H187,2)</f>
        <v>0</v>
      </c>
      <c r="K187" s="81" t="s">
        <v>100</v>
      </c>
      <c r="L187" s="15"/>
      <c r="M187" s="85" t="s">
        <v>9</v>
      </c>
      <c r="N187" s="86" t="s">
        <v>35</v>
      </c>
      <c r="P187" s="87">
        <f>O187*H187</f>
        <v>0</v>
      </c>
      <c r="Q187" s="87">
        <v>0</v>
      </c>
      <c r="R187" s="87">
        <f>Q187*H187</f>
        <v>0</v>
      </c>
      <c r="S187" s="87">
        <v>0</v>
      </c>
      <c r="T187" s="88">
        <f>S187*H187</f>
        <v>0</v>
      </c>
      <c r="AR187" s="89" t="s">
        <v>86</v>
      </c>
      <c r="AT187" s="89" t="s">
        <v>82</v>
      </c>
      <c r="AU187" s="89" t="s">
        <v>1</v>
      </c>
      <c r="AY187" s="7" t="s">
        <v>80</v>
      </c>
      <c r="BE187" s="90">
        <f>IF(N187="základní",J187,0)</f>
        <v>0</v>
      </c>
      <c r="BF187" s="90">
        <f>IF(N187="snížená",J187,0)</f>
        <v>0</v>
      </c>
      <c r="BG187" s="90">
        <f>IF(N187="zákl. přenesená",J187,0)</f>
        <v>0</v>
      </c>
      <c r="BH187" s="90">
        <f>IF(N187="sníž. přenesená",J187,0)</f>
        <v>0</v>
      </c>
      <c r="BI187" s="90">
        <f>IF(N187="nulová",J187,0)</f>
        <v>0</v>
      </c>
      <c r="BJ187" s="7" t="s">
        <v>78</v>
      </c>
      <c r="BK187" s="90">
        <f>ROUND(I187*H187,2)</f>
        <v>0</v>
      </c>
      <c r="BL187" s="7" t="s">
        <v>86</v>
      </c>
      <c r="BM187" s="89" t="s">
        <v>230</v>
      </c>
    </row>
    <row r="188" spans="2:47" s="14" customFormat="1" ht="19.5">
      <c r="B188" s="15"/>
      <c r="D188" s="91" t="s">
        <v>88</v>
      </c>
      <c r="F188" s="92" t="s">
        <v>231</v>
      </c>
      <c r="L188" s="15"/>
      <c r="M188" s="93"/>
      <c r="T188" s="94"/>
      <c r="AT188" s="7" t="s">
        <v>88</v>
      </c>
      <c r="AU188" s="7" t="s">
        <v>1</v>
      </c>
    </row>
    <row r="189" spans="2:47" s="14" customFormat="1" ht="12.75">
      <c r="B189" s="15"/>
      <c r="D189" s="108" t="s">
        <v>103</v>
      </c>
      <c r="F189" s="3" t="s">
        <v>232</v>
      </c>
      <c r="L189" s="15"/>
      <c r="M189" s="93"/>
      <c r="T189" s="94"/>
      <c r="AT189" s="7" t="s">
        <v>103</v>
      </c>
      <c r="AU189" s="7" t="s">
        <v>1</v>
      </c>
    </row>
    <row r="190" spans="2:51" s="95" customFormat="1" ht="11.25">
      <c r="B190" s="96"/>
      <c r="D190" s="91" t="s">
        <v>93</v>
      </c>
      <c r="E190" s="97" t="s">
        <v>9</v>
      </c>
      <c r="F190" s="98" t="s">
        <v>233</v>
      </c>
      <c r="H190" s="99">
        <v>55</v>
      </c>
      <c r="L190" s="96"/>
      <c r="M190" s="100"/>
      <c r="T190" s="101"/>
      <c r="AT190" s="97" t="s">
        <v>93</v>
      </c>
      <c r="AU190" s="97" t="s">
        <v>1</v>
      </c>
      <c r="AV190" s="95" t="s">
        <v>1</v>
      </c>
      <c r="AW190" s="95" t="s">
        <v>95</v>
      </c>
      <c r="AX190" s="95" t="s">
        <v>78</v>
      </c>
      <c r="AY190" s="97" t="s">
        <v>80</v>
      </c>
    </row>
    <row r="191" spans="2:65" s="14" customFormat="1" ht="33" customHeight="1">
      <c r="B191" s="15"/>
      <c r="C191" s="79" t="s">
        <v>234</v>
      </c>
      <c r="D191" s="79" t="s">
        <v>82</v>
      </c>
      <c r="E191" s="80" t="s">
        <v>235</v>
      </c>
      <c r="F191" s="81" t="s">
        <v>236</v>
      </c>
      <c r="G191" s="82" t="s">
        <v>85</v>
      </c>
      <c r="H191" s="83">
        <v>56</v>
      </c>
      <c r="I191" s="2"/>
      <c r="J191" s="84">
        <f>ROUND(I191*H191,2)</f>
        <v>0</v>
      </c>
      <c r="K191" s="81" t="s">
        <v>100</v>
      </c>
      <c r="L191" s="15"/>
      <c r="M191" s="85" t="s">
        <v>9</v>
      </c>
      <c r="N191" s="86" t="s">
        <v>35</v>
      </c>
      <c r="P191" s="87">
        <f>O191*H191</f>
        <v>0</v>
      </c>
      <c r="Q191" s="87">
        <v>0</v>
      </c>
      <c r="R191" s="87">
        <f>Q191*H191</f>
        <v>0</v>
      </c>
      <c r="S191" s="87">
        <v>0</v>
      </c>
      <c r="T191" s="88">
        <f>S191*H191</f>
        <v>0</v>
      </c>
      <c r="AR191" s="89" t="s">
        <v>86</v>
      </c>
      <c r="AT191" s="89" t="s">
        <v>82</v>
      </c>
      <c r="AU191" s="89" t="s">
        <v>1</v>
      </c>
      <c r="AY191" s="7" t="s">
        <v>80</v>
      </c>
      <c r="BE191" s="90">
        <f>IF(N191="základní",J191,0)</f>
        <v>0</v>
      </c>
      <c r="BF191" s="90">
        <f>IF(N191="snížená",J191,0)</f>
        <v>0</v>
      </c>
      <c r="BG191" s="90">
        <f>IF(N191="zákl. přenesená",J191,0)</f>
        <v>0</v>
      </c>
      <c r="BH191" s="90">
        <f>IF(N191="sníž. přenesená",J191,0)</f>
        <v>0</v>
      </c>
      <c r="BI191" s="90">
        <f>IF(N191="nulová",J191,0)</f>
        <v>0</v>
      </c>
      <c r="BJ191" s="7" t="s">
        <v>78</v>
      </c>
      <c r="BK191" s="90">
        <f>ROUND(I191*H191,2)</f>
        <v>0</v>
      </c>
      <c r="BL191" s="7" t="s">
        <v>86</v>
      </c>
      <c r="BM191" s="89" t="s">
        <v>237</v>
      </c>
    </row>
    <row r="192" spans="2:47" s="14" customFormat="1" ht="29.25">
      <c r="B192" s="15"/>
      <c r="D192" s="91" t="s">
        <v>88</v>
      </c>
      <c r="F192" s="92" t="s">
        <v>238</v>
      </c>
      <c r="L192" s="15"/>
      <c r="M192" s="93"/>
      <c r="T192" s="94"/>
      <c r="AT192" s="7" t="s">
        <v>88</v>
      </c>
      <c r="AU192" s="7" t="s">
        <v>1</v>
      </c>
    </row>
    <row r="193" spans="2:47" s="14" customFormat="1" ht="12.75">
      <c r="B193" s="15"/>
      <c r="D193" s="108" t="s">
        <v>103</v>
      </c>
      <c r="F193" s="3" t="s">
        <v>239</v>
      </c>
      <c r="L193" s="15"/>
      <c r="M193" s="93"/>
      <c r="T193" s="94"/>
      <c r="AT193" s="7" t="s">
        <v>103</v>
      </c>
      <c r="AU193" s="7" t="s">
        <v>1</v>
      </c>
    </row>
    <row r="194" spans="2:65" s="14" customFormat="1" ht="24.2" customHeight="1">
      <c r="B194" s="15"/>
      <c r="C194" s="79" t="s">
        <v>240</v>
      </c>
      <c r="D194" s="79" t="s">
        <v>82</v>
      </c>
      <c r="E194" s="80" t="s">
        <v>241</v>
      </c>
      <c r="F194" s="81" t="s">
        <v>242</v>
      </c>
      <c r="G194" s="82" t="s">
        <v>85</v>
      </c>
      <c r="H194" s="83">
        <v>56</v>
      </c>
      <c r="I194" s="2"/>
      <c r="J194" s="84">
        <f>ROUND(I194*H194,2)</f>
        <v>0</v>
      </c>
      <c r="K194" s="81" t="s">
        <v>9</v>
      </c>
      <c r="L194" s="15"/>
      <c r="M194" s="85" t="s">
        <v>9</v>
      </c>
      <c r="N194" s="86" t="s">
        <v>35</v>
      </c>
      <c r="P194" s="87">
        <f>O194*H194</f>
        <v>0</v>
      </c>
      <c r="Q194" s="87">
        <v>0</v>
      </c>
      <c r="R194" s="87">
        <f>Q194*H194</f>
        <v>0</v>
      </c>
      <c r="S194" s="87">
        <v>0</v>
      </c>
      <c r="T194" s="88">
        <f>S194*H194</f>
        <v>0</v>
      </c>
      <c r="AR194" s="89" t="s">
        <v>86</v>
      </c>
      <c r="AT194" s="89" t="s">
        <v>82</v>
      </c>
      <c r="AU194" s="89" t="s">
        <v>1</v>
      </c>
      <c r="AY194" s="7" t="s">
        <v>80</v>
      </c>
      <c r="BE194" s="90">
        <f>IF(N194="základní",J194,0)</f>
        <v>0</v>
      </c>
      <c r="BF194" s="90">
        <f>IF(N194="snížená",J194,0)</f>
        <v>0</v>
      </c>
      <c r="BG194" s="90">
        <f>IF(N194="zákl. přenesená",J194,0)</f>
        <v>0</v>
      </c>
      <c r="BH194" s="90">
        <f>IF(N194="sníž. přenesená",J194,0)</f>
        <v>0</v>
      </c>
      <c r="BI194" s="90">
        <f>IF(N194="nulová",J194,0)</f>
        <v>0</v>
      </c>
      <c r="BJ194" s="7" t="s">
        <v>78</v>
      </c>
      <c r="BK194" s="90">
        <f>ROUND(I194*H194,2)</f>
        <v>0</v>
      </c>
      <c r="BL194" s="7" t="s">
        <v>86</v>
      </c>
      <c r="BM194" s="89" t="s">
        <v>243</v>
      </c>
    </row>
    <row r="195" spans="2:47" s="14" customFormat="1" ht="19.5">
      <c r="B195" s="15"/>
      <c r="D195" s="91" t="s">
        <v>88</v>
      </c>
      <c r="F195" s="92" t="s">
        <v>242</v>
      </c>
      <c r="L195" s="15"/>
      <c r="M195" s="93"/>
      <c r="T195" s="94"/>
      <c r="AT195" s="7" t="s">
        <v>88</v>
      </c>
      <c r="AU195" s="7" t="s">
        <v>1</v>
      </c>
    </row>
    <row r="196" spans="2:65" s="14" customFormat="1" ht="24.2" customHeight="1">
      <c r="B196" s="15"/>
      <c r="C196" s="79" t="s">
        <v>244</v>
      </c>
      <c r="D196" s="79" t="s">
        <v>82</v>
      </c>
      <c r="E196" s="80" t="s">
        <v>245</v>
      </c>
      <c r="F196" s="81" t="s">
        <v>246</v>
      </c>
      <c r="G196" s="82" t="s">
        <v>85</v>
      </c>
      <c r="H196" s="83">
        <v>112</v>
      </c>
      <c r="I196" s="2"/>
      <c r="J196" s="84">
        <f>ROUND(I196*H196,2)</f>
        <v>0</v>
      </c>
      <c r="K196" s="81" t="s">
        <v>9</v>
      </c>
      <c r="L196" s="15"/>
      <c r="M196" s="85" t="s">
        <v>9</v>
      </c>
      <c r="N196" s="86" t="s">
        <v>35</v>
      </c>
      <c r="P196" s="87">
        <f>O196*H196</f>
        <v>0</v>
      </c>
      <c r="Q196" s="87">
        <v>0</v>
      </c>
      <c r="R196" s="87">
        <f>Q196*H196</f>
        <v>0</v>
      </c>
      <c r="S196" s="87">
        <v>0</v>
      </c>
      <c r="T196" s="88">
        <f>S196*H196</f>
        <v>0</v>
      </c>
      <c r="AR196" s="89" t="s">
        <v>86</v>
      </c>
      <c r="AT196" s="89" t="s">
        <v>82</v>
      </c>
      <c r="AU196" s="89" t="s">
        <v>1</v>
      </c>
      <c r="AY196" s="7" t="s">
        <v>80</v>
      </c>
      <c r="BE196" s="90">
        <f>IF(N196="základní",J196,0)</f>
        <v>0</v>
      </c>
      <c r="BF196" s="90">
        <f>IF(N196="snížená",J196,0)</f>
        <v>0</v>
      </c>
      <c r="BG196" s="90">
        <f>IF(N196="zákl. přenesená",J196,0)</f>
        <v>0</v>
      </c>
      <c r="BH196" s="90">
        <f>IF(N196="sníž. přenesená",J196,0)</f>
        <v>0</v>
      </c>
      <c r="BI196" s="90">
        <f>IF(N196="nulová",J196,0)</f>
        <v>0</v>
      </c>
      <c r="BJ196" s="7" t="s">
        <v>78</v>
      </c>
      <c r="BK196" s="90">
        <f>ROUND(I196*H196,2)</f>
        <v>0</v>
      </c>
      <c r="BL196" s="7" t="s">
        <v>86</v>
      </c>
      <c r="BM196" s="89" t="s">
        <v>247</v>
      </c>
    </row>
    <row r="197" spans="2:47" s="14" customFormat="1" ht="19.5">
      <c r="B197" s="15"/>
      <c r="D197" s="91" t="s">
        <v>88</v>
      </c>
      <c r="F197" s="92" t="s">
        <v>246</v>
      </c>
      <c r="L197" s="15"/>
      <c r="M197" s="93"/>
      <c r="T197" s="94"/>
      <c r="AT197" s="7" t="s">
        <v>88</v>
      </c>
      <c r="AU197" s="7" t="s">
        <v>1</v>
      </c>
    </row>
    <row r="198" spans="2:51" s="95" customFormat="1" ht="11.25">
      <c r="B198" s="96"/>
      <c r="D198" s="91" t="s">
        <v>93</v>
      </c>
      <c r="E198" s="97" t="s">
        <v>9</v>
      </c>
      <c r="F198" s="98" t="s">
        <v>248</v>
      </c>
      <c r="H198" s="99">
        <v>112</v>
      </c>
      <c r="L198" s="96"/>
      <c r="M198" s="100"/>
      <c r="T198" s="101"/>
      <c r="AT198" s="97" t="s">
        <v>93</v>
      </c>
      <c r="AU198" s="97" t="s">
        <v>1</v>
      </c>
      <c r="AV198" s="95" t="s">
        <v>1</v>
      </c>
      <c r="AW198" s="95" t="s">
        <v>95</v>
      </c>
      <c r="AX198" s="95" t="s">
        <v>78</v>
      </c>
      <c r="AY198" s="97" t="s">
        <v>80</v>
      </c>
    </row>
    <row r="199" spans="2:65" s="14" customFormat="1" ht="44.25" customHeight="1">
      <c r="B199" s="15"/>
      <c r="C199" s="79" t="s">
        <v>249</v>
      </c>
      <c r="D199" s="79" t="s">
        <v>82</v>
      </c>
      <c r="E199" s="80" t="s">
        <v>250</v>
      </c>
      <c r="F199" s="81" t="s">
        <v>251</v>
      </c>
      <c r="G199" s="82" t="s">
        <v>85</v>
      </c>
      <c r="H199" s="83">
        <v>56</v>
      </c>
      <c r="I199" s="2"/>
      <c r="J199" s="84">
        <f>ROUND(I199*H199,2)</f>
        <v>0</v>
      </c>
      <c r="K199" s="81" t="s">
        <v>9</v>
      </c>
      <c r="L199" s="15"/>
      <c r="M199" s="85" t="s">
        <v>9</v>
      </c>
      <c r="N199" s="86" t="s">
        <v>35</v>
      </c>
      <c r="P199" s="87">
        <f>O199*H199</f>
        <v>0</v>
      </c>
      <c r="Q199" s="87">
        <v>0</v>
      </c>
      <c r="R199" s="87">
        <f>Q199*H199</f>
        <v>0</v>
      </c>
      <c r="S199" s="87">
        <v>0</v>
      </c>
      <c r="T199" s="88">
        <f>S199*H199</f>
        <v>0</v>
      </c>
      <c r="AR199" s="89" t="s">
        <v>86</v>
      </c>
      <c r="AT199" s="89" t="s">
        <v>82</v>
      </c>
      <c r="AU199" s="89" t="s">
        <v>1</v>
      </c>
      <c r="AY199" s="7" t="s">
        <v>80</v>
      </c>
      <c r="BE199" s="90">
        <f>IF(N199="základní",J199,0)</f>
        <v>0</v>
      </c>
      <c r="BF199" s="90">
        <f>IF(N199="snížená",J199,0)</f>
        <v>0</v>
      </c>
      <c r="BG199" s="90">
        <f>IF(N199="zákl. přenesená",J199,0)</f>
        <v>0</v>
      </c>
      <c r="BH199" s="90">
        <f>IF(N199="sníž. přenesená",J199,0)</f>
        <v>0</v>
      </c>
      <c r="BI199" s="90">
        <f>IF(N199="nulová",J199,0)</f>
        <v>0</v>
      </c>
      <c r="BJ199" s="7" t="s">
        <v>78</v>
      </c>
      <c r="BK199" s="90">
        <f>ROUND(I199*H199,2)</f>
        <v>0</v>
      </c>
      <c r="BL199" s="7" t="s">
        <v>86</v>
      </c>
      <c r="BM199" s="89" t="s">
        <v>252</v>
      </c>
    </row>
    <row r="200" spans="2:47" s="14" customFormat="1" ht="29.25">
      <c r="B200" s="15"/>
      <c r="D200" s="91" t="s">
        <v>88</v>
      </c>
      <c r="F200" s="92" t="s">
        <v>251</v>
      </c>
      <c r="L200" s="15"/>
      <c r="M200" s="93"/>
      <c r="T200" s="94"/>
      <c r="AT200" s="7" t="s">
        <v>88</v>
      </c>
      <c r="AU200" s="7" t="s">
        <v>1</v>
      </c>
    </row>
    <row r="201" spans="2:65" s="14" customFormat="1" ht="44.25" customHeight="1">
      <c r="B201" s="15"/>
      <c r="C201" s="79" t="s">
        <v>253</v>
      </c>
      <c r="D201" s="79" t="s">
        <v>82</v>
      </c>
      <c r="E201" s="80" t="s">
        <v>254</v>
      </c>
      <c r="F201" s="81" t="s">
        <v>255</v>
      </c>
      <c r="G201" s="82" t="s">
        <v>85</v>
      </c>
      <c r="H201" s="83">
        <v>56</v>
      </c>
      <c r="I201" s="2"/>
      <c r="J201" s="84">
        <f>ROUND(I201*H201,2)</f>
        <v>0</v>
      </c>
      <c r="K201" s="81" t="s">
        <v>9</v>
      </c>
      <c r="L201" s="15"/>
      <c r="M201" s="85" t="s">
        <v>9</v>
      </c>
      <c r="N201" s="86" t="s">
        <v>35</v>
      </c>
      <c r="P201" s="87">
        <f>O201*H201</f>
        <v>0</v>
      </c>
      <c r="Q201" s="87">
        <v>0</v>
      </c>
      <c r="R201" s="87">
        <f>Q201*H201</f>
        <v>0</v>
      </c>
      <c r="S201" s="87">
        <v>0</v>
      </c>
      <c r="T201" s="88">
        <f>S201*H201</f>
        <v>0</v>
      </c>
      <c r="AR201" s="89" t="s">
        <v>86</v>
      </c>
      <c r="AT201" s="89" t="s">
        <v>82</v>
      </c>
      <c r="AU201" s="89" t="s">
        <v>1</v>
      </c>
      <c r="AY201" s="7" t="s">
        <v>80</v>
      </c>
      <c r="BE201" s="90">
        <f>IF(N201="základní",J201,0)</f>
        <v>0</v>
      </c>
      <c r="BF201" s="90">
        <f>IF(N201="snížená",J201,0)</f>
        <v>0</v>
      </c>
      <c r="BG201" s="90">
        <f>IF(N201="zákl. přenesená",J201,0)</f>
        <v>0</v>
      </c>
      <c r="BH201" s="90">
        <f>IF(N201="sníž. přenesená",J201,0)</f>
        <v>0</v>
      </c>
      <c r="BI201" s="90">
        <f>IF(N201="nulová",J201,0)</f>
        <v>0</v>
      </c>
      <c r="BJ201" s="7" t="s">
        <v>78</v>
      </c>
      <c r="BK201" s="90">
        <f>ROUND(I201*H201,2)</f>
        <v>0</v>
      </c>
      <c r="BL201" s="7" t="s">
        <v>86</v>
      </c>
      <c r="BM201" s="89" t="s">
        <v>256</v>
      </c>
    </row>
    <row r="202" spans="2:47" s="14" customFormat="1" ht="29.25">
      <c r="B202" s="15"/>
      <c r="D202" s="91" t="s">
        <v>88</v>
      </c>
      <c r="F202" s="92" t="s">
        <v>255</v>
      </c>
      <c r="L202" s="15"/>
      <c r="M202" s="93"/>
      <c r="T202" s="94"/>
      <c r="AT202" s="7" t="s">
        <v>88</v>
      </c>
      <c r="AU202" s="7" t="s">
        <v>1</v>
      </c>
    </row>
    <row r="203" spans="2:65" s="14" customFormat="1" ht="44.25" customHeight="1">
      <c r="B203" s="15"/>
      <c r="C203" s="79" t="s">
        <v>226</v>
      </c>
      <c r="D203" s="79" t="s">
        <v>82</v>
      </c>
      <c r="E203" s="80" t="s">
        <v>257</v>
      </c>
      <c r="F203" s="81" t="s">
        <v>258</v>
      </c>
      <c r="G203" s="82" t="s">
        <v>85</v>
      </c>
      <c r="H203" s="83">
        <v>50.063</v>
      </c>
      <c r="I203" s="2"/>
      <c r="J203" s="84">
        <f>ROUND(I203*H203,2)</f>
        <v>0</v>
      </c>
      <c r="K203" s="81" t="s">
        <v>9</v>
      </c>
      <c r="L203" s="15"/>
      <c r="M203" s="85" t="s">
        <v>9</v>
      </c>
      <c r="N203" s="86" t="s">
        <v>35</v>
      </c>
      <c r="P203" s="87">
        <f>O203*H203</f>
        <v>0</v>
      </c>
      <c r="Q203" s="87">
        <v>0.11793</v>
      </c>
      <c r="R203" s="87">
        <f>Q203*H203</f>
        <v>5.90392959</v>
      </c>
      <c r="S203" s="87">
        <v>0</v>
      </c>
      <c r="T203" s="88">
        <f>S203*H203</f>
        <v>0</v>
      </c>
      <c r="AR203" s="89" t="s">
        <v>86</v>
      </c>
      <c r="AT203" s="89" t="s">
        <v>82</v>
      </c>
      <c r="AU203" s="89" t="s">
        <v>1</v>
      </c>
      <c r="AY203" s="7" t="s">
        <v>80</v>
      </c>
      <c r="BE203" s="90">
        <f>IF(N203="základní",J203,0)</f>
        <v>0</v>
      </c>
      <c r="BF203" s="90">
        <f>IF(N203="snížená",J203,0)</f>
        <v>0</v>
      </c>
      <c r="BG203" s="90">
        <f>IF(N203="zákl. přenesená",J203,0)</f>
        <v>0</v>
      </c>
      <c r="BH203" s="90">
        <f>IF(N203="sníž. přenesená",J203,0)</f>
        <v>0</v>
      </c>
      <c r="BI203" s="90">
        <f>IF(N203="nulová",J203,0)</f>
        <v>0</v>
      </c>
      <c r="BJ203" s="7" t="s">
        <v>78</v>
      </c>
      <c r="BK203" s="90">
        <f>ROUND(I203*H203,2)</f>
        <v>0</v>
      </c>
      <c r="BL203" s="7" t="s">
        <v>86</v>
      </c>
      <c r="BM203" s="89" t="s">
        <v>259</v>
      </c>
    </row>
    <row r="204" spans="2:47" s="14" customFormat="1" ht="29.25">
      <c r="B204" s="15"/>
      <c r="D204" s="91" t="s">
        <v>88</v>
      </c>
      <c r="F204" s="92" t="s">
        <v>258</v>
      </c>
      <c r="L204" s="15"/>
      <c r="M204" s="93"/>
      <c r="T204" s="94"/>
      <c r="AT204" s="7" t="s">
        <v>88</v>
      </c>
      <c r="AU204" s="7" t="s">
        <v>1</v>
      </c>
    </row>
    <row r="205" spans="2:51" s="95" customFormat="1" ht="11.25">
      <c r="B205" s="96"/>
      <c r="D205" s="91" t="s">
        <v>93</v>
      </c>
      <c r="E205" s="97" t="s">
        <v>9</v>
      </c>
      <c r="F205" s="98" t="s">
        <v>260</v>
      </c>
      <c r="H205" s="99">
        <v>25.37</v>
      </c>
      <c r="L205" s="96"/>
      <c r="M205" s="100"/>
      <c r="T205" s="101"/>
      <c r="AT205" s="97" t="s">
        <v>93</v>
      </c>
      <c r="AU205" s="97" t="s">
        <v>1</v>
      </c>
      <c r="AV205" s="95" t="s">
        <v>1</v>
      </c>
      <c r="AW205" s="95" t="s">
        <v>95</v>
      </c>
      <c r="AX205" s="95" t="s">
        <v>79</v>
      </c>
      <c r="AY205" s="97" t="s">
        <v>80</v>
      </c>
    </row>
    <row r="206" spans="2:51" s="95" customFormat="1" ht="11.25">
      <c r="B206" s="96"/>
      <c r="D206" s="91" t="s">
        <v>93</v>
      </c>
      <c r="E206" s="97" t="s">
        <v>9</v>
      </c>
      <c r="F206" s="98" t="s">
        <v>261</v>
      </c>
      <c r="H206" s="99">
        <v>5.9</v>
      </c>
      <c r="L206" s="96"/>
      <c r="M206" s="100"/>
      <c r="T206" s="101"/>
      <c r="AT206" s="97" t="s">
        <v>93</v>
      </c>
      <c r="AU206" s="97" t="s">
        <v>1</v>
      </c>
      <c r="AV206" s="95" t="s">
        <v>1</v>
      </c>
      <c r="AW206" s="95" t="s">
        <v>95</v>
      </c>
      <c r="AX206" s="95" t="s">
        <v>79</v>
      </c>
      <c r="AY206" s="97" t="s">
        <v>80</v>
      </c>
    </row>
    <row r="207" spans="2:51" s="95" customFormat="1" ht="11.25">
      <c r="B207" s="96"/>
      <c r="D207" s="91" t="s">
        <v>93</v>
      </c>
      <c r="E207" s="97" t="s">
        <v>9</v>
      </c>
      <c r="F207" s="98" t="s">
        <v>262</v>
      </c>
      <c r="H207" s="99">
        <v>6.343</v>
      </c>
      <c r="L207" s="96"/>
      <c r="M207" s="100"/>
      <c r="T207" s="101"/>
      <c r="AT207" s="97" t="s">
        <v>93</v>
      </c>
      <c r="AU207" s="97" t="s">
        <v>1</v>
      </c>
      <c r="AV207" s="95" t="s">
        <v>1</v>
      </c>
      <c r="AW207" s="95" t="s">
        <v>95</v>
      </c>
      <c r="AX207" s="95" t="s">
        <v>79</v>
      </c>
      <c r="AY207" s="97" t="s">
        <v>80</v>
      </c>
    </row>
    <row r="208" spans="2:51" s="95" customFormat="1" ht="11.25">
      <c r="B208" s="96"/>
      <c r="D208" s="91" t="s">
        <v>93</v>
      </c>
      <c r="E208" s="97" t="s">
        <v>9</v>
      </c>
      <c r="F208" s="98" t="s">
        <v>263</v>
      </c>
      <c r="H208" s="99">
        <v>6</v>
      </c>
      <c r="L208" s="96"/>
      <c r="M208" s="100"/>
      <c r="T208" s="101"/>
      <c r="AT208" s="97" t="s">
        <v>93</v>
      </c>
      <c r="AU208" s="97" t="s">
        <v>1</v>
      </c>
      <c r="AV208" s="95" t="s">
        <v>1</v>
      </c>
      <c r="AW208" s="95" t="s">
        <v>95</v>
      </c>
      <c r="AX208" s="95" t="s">
        <v>79</v>
      </c>
      <c r="AY208" s="97" t="s">
        <v>80</v>
      </c>
    </row>
    <row r="209" spans="2:51" s="95" customFormat="1" ht="11.25">
      <c r="B209" s="96"/>
      <c r="D209" s="91" t="s">
        <v>93</v>
      </c>
      <c r="E209" s="97" t="s">
        <v>9</v>
      </c>
      <c r="F209" s="98" t="s">
        <v>264</v>
      </c>
      <c r="H209" s="99">
        <v>6.45</v>
      </c>
      <c r="L209" s="96"/>
      <c r="M209" s="100"/>
      <c r="T209" s="101"/>
      <c r="AT209" s="97" t="s">
        <v>93</v>
      </c>
      <c r="AU209" s="97" t="s">
        <v>1</v>
      </c>
      <c r="AV209" s="95" t="s">
        <v>1</v>
      </c>
      <c r="AW209" s="95" t="s">
        <v>95</v>
      </c>
      <c r="AX209" s="95" t="s">
        <v>79</v>
      </c>
      <c r="AY209" s="97" t="s">
        <v>80</v>
      </c>
    </row>
    <row r="210" spans="2:51" s="109" customFormat="1" ht="11.25">
      <c r="B210" s="110"/>
      <c r="D210" s="91" t="s">
        <v>93</v>
      </c>
      <c r="E210" s="111" t="s">
        <v>9</v>
      </c>
      <c r="F210" s="112" t="s">
        <v>112</v>
      </c>
      <c r="H210" s="113">
        <v>50.063</v>
      </c>
      <c r="L210" s="110"/>
      <c r="M210" s="114"/>
      <c r="T210" s="115"/>
      <c r="AT210" s="111" t="s">
        <v>93</v>
      </c>
      <c r="AU210" s="111" t="s">
        <v>1</v>
      </c>
      <c r="AV210" s="109" t="s">
        <v>86</v>
      </c>
      <c r="AW210" s="109" t="s">
        <v>95</v>
      </c>
      <c r="AX210" s="109" t="s">
        <v>78</v>
      </c>
      <c r="AY210" s="111" t="s">
        <v>80</v>
      </c>
    </row>
    <row r="211" spans="2:65" s="14" customFormat="1" ht="24.2" customHeight="1">
      <c r="B211" s="15"/>
      <c r="C211" s="116" t="s">
        <v>265</v>
      </c>
      <c r="D211" s="116" t="s">
        <v>190</v>
      </c>
      <c r="E211" s="117" t="s">
        <v>266</v>
      </c>
      <c r="F211" s="118" t="s">
        <v>267</v>
      </c>
      <c r="G211" s="119" t="s">
        <v>268</v>
      </c>
      <c r="H211" s="120">
        <v>4</v>
      </c>
      <c r="I211" s="4"/>
      <c r="J211" s="121">
        <f>ROUND(I211*H211,2)</f>
        <v>0</v>
      </c>
      <c r="K211" s="118" t="s">
        <v>9</v>
      </c>
      <c r="L211" s="122"/>
      <c r="M211" s="123" t="s">
        <v>9</v>
      </c>
      <c r="N211" s="124" t="s">
        <v>35</v>
      </c>
      <c r="P211" s="87">
        <f>O211*H211</f>
        <v>0</v>
      </c>
      <c r="Q211" s="87">
        <v>3.8294</v>
      </c>
      <c r="R211" s="87">
        <f>Q211*H211</f>
        <v>15.3176</v>
      </c>
      <c r="S211" s="87">
        <v>0</v>
      </c>
      <c r="T211" s="88">
        <f>S211*H211</f>
        <v>0</v>
      </c>
      <c r="AR211" s="89" t="s">
        <v>128</v>
      </c>
      <c r="AT211" s="89" t="s">
        <v>190</v>
      </c>
      <c r="AU211" s="89" t="s">
        <v>1</v>
      </c>
      <c r="AY211" s="7" t="s">
        <v>80</v>
      </c>
      <c r="BE211" s="90">
        <f>IF(N211="základní",J211,0)</f>
        <v>0</v>
      </c>
      <c r="BF211" s="90">
        <f>IF(N211="snížená",J211,0)</f>
        <v>0</v>
      </c>
      <c r="BG211" s="90">
        <f>IF(N211="zákl. přenesená",J211,0)</f>
        <v>0</v>
      </c>
      <c r="BH211" s="90">
        <f>IF(N211="sníž. přenesená",J211,0)</f>
        <v>0</v>
      </c>
      <c r="BI211" s="90">
        <f>IF(N211="nulová",J211,0)</f>
        <v>0</v>
      </c>
      <c r="BJ211" s="7" t="s">
        <v>78</v>
      </c>
      <c r="BK211" s="90">
        <f>ROUND(I211*H211,2)</f>
        <v>0</v>
      </c>
      <c r="BL211" s="7" t="s">
        <v>86</v>
      </c>
      <c r="BM211" s="89" t="s">
        <v>269</v>
      </c>
    </row>
    <row r="212" spans="2:47" s="14" customFormat="1" ht="12.75">
      <c r="B212" s="15"/>
      <c r="D212" s="91" t="s">
        <v>88</v>
      </c>
      <c r="F212" s="92" t="s">
        <v>267</v>
      </c>
      <c r="L212" s="15"/>
      <c r="M212" s="93"/>
      <c r="T212" s="94"/>
      <c r="AT212" s="7" t="s">
        <v>88</v>
      </c>
      <c r="AU212" s="7" t="s">
        <v>1</v>
      </c>
    </row>
    <row r="213" spans="2:65" s="14" customFormat="1" ht="24.2" customHeight="1">
      <c r="B213" s="15"/>
      <c r="C213" s="116" t="s">
        <v>270</v>
      </c>
      <c r="D213" s="116" t="s">
        <v>190</v>
      </c>
      <c r="E213" s="117" t="s">
        <v>271</v>
      </c>
      <c r="F213" s="118" t="s">
        <v>272</v>
      </c>
      <c r="G213" s="119" t="s">
        <v>268</v>
      </c>
      <c r="H213" s="120">
        <v>1</v>
      </c>
      <c r="I213" s="4"/>
      <c r="J213" s="121">
        <f>ROUND(I213*H213,2)</f>
        <v>0</v>
      </c>
      <c r="K213" s="118" t="s">
        <v>9</v>
      </c>
      <c r="L213" s="122"/>
      <c r="M213" s="123" t="s">
        <v>9</v>
      </c>
      <c r="N213" s="124" t="s">
        <v>35</v>
      </c>
      <c r="P213" s="87">
        <f>O213*H213</f>
        <v>0</v>
      </c>
      <c r="Q213" s="87">
        <v>3.9628</v>
      </c>
      <c r="R213" s="87">
        <f>Q213*H213</f>
        <v>3.9628</v>
      </c>
      <c r="S213" s="87">
        <v>0</v>
      </c>
      <c r="T213" s="88">
        <f>S213*H213</f>
        <v>0</v>
      </c>
      <c r="AR213" s="89" t="s">
        <v>128</v>
      </c>
      <c r="AT213" s="89" t="s">
        <v>190</v>
      </c>
      <c r="AU213" s="89" t="s">
        <v>1</v>
      </c>
      <c r="AY213" s="7" t="s">
        <v>80</v>
      </c>
      <c r="BE213" s="90">
        <f>IF(N213="základní",J213,0)</f>
        <v>0</v>
      </c>
      <c r="BF213" s="90">
        <f>IF(N213="snížená",J213,0)</f>
        <v>0</v>
      </c>
      <c r="BG213" s="90">
        <f>IF(N213="zákl. přenesená",J213,0)</f>
        <v>0</v>
      </c>
      <c r="BH213" s="90">
        <f>IF(N213="sníž. přenesená",J213,0)</f>
        <v>0</v>
      </c>
      <c r="BI213" s="90">
        <f>IF(N213="nulová",J213,0)</f>
        <v>0</v>
      </c>
      <c r="BJ213" s="7" t="s">
        <v>78</v>
      </c>
      <c r="BK213" s="90">
        <f>ROUND(I213*H213,2)</f>
        <v>0</v>
      </c>
      <c r="BL213" s="7" t="s">
        <v>86</v>
      </c>
      <c r="BM213" s="89" t="s">
        <v>273</v>
      </c>
    </row>
    <row r="214" spans="2:47" s="14" customFormat="1" ht="12.75">
      <c r="B214" s="15"/>
      <c r="D214" s="91" t="s">
        <v>88</v>
      </c>
      <c r="F214" s="92" t="s">
        <v>272</v>
      </c>
      <c r="L214" s="15"/>
      <c r="M214" s="93"/>
      <c r="T214" s="94"/>
      <c r="AT214" s="7" t="s">
        <v>88</v>
      </c>
      <c r="AU214" s="7" t="s">
        <v>1</v>
      </c>
    </row>
    <row r="215" spans="2:65" s="14" customFormat="1" ht="24.2" customHeight="1">
      <c r="B215" s="15"/>
      <c r="C215" s="116" t="s">
        <v>274</v>
      </c>
      <c r="D215" s="116" t="s">
        <v>190</v>
      </c>
      <c r="E215" s="117" t="s">
        <v>275</v>
      </c>
      <c r="F215" s="118" t="s">
        <v>276</v>
      </c>
      <c r="G215" s="119" t="s">
        <v>268</v>
      </c>
      <c r="H215" s="120">
        <v>1</v>
      </c>
      <c r="I215" s="4"/>
      <c r="J215" s="121">
        <f>ROUND(I215*H215,2)</f>
        <v>0</v>
      </c>
      <c r="K215" s="118" t="s">
        <v>9</v>
      </c>
      <c r="L215" s="122"/>
      <c r="M215" s="123" t="s">
        <v>9</v>
      </c>
      <c r="N215" s="124" t="s">
        <v>35</v>
      </c>
      <c r="P215" s="87">
        <f>O215*H215</f>
        <v>0</v>
      </c>
      <c r="Q215" s="87">
        <v>3.6964</v>
      </c>
      <c r="R215" s="87">
        <f>Q215*H215</f>
        <v>3.6964</v>
      </c>
      <c r="S215" s="87">
        <v>0</v>
      </c>
      <c r="T215" s="88">
        <f>S215*H215</f>
        <v>0</v>
      </c>
      <c r="AR215" s="89" t="s">
        <v>128</v>
      </c>
      <c r="AT215" s="89" t="s">
        <v>190</v>
      </c>
      <c r="AU215" s="89" t="s">
        <v>1</v>
      </c>
      <c r="AY215" s="7" t="s">
        <v>80</v>
      </c>
      <c r="BE215" s="90">
        <f>IF(N215="základní",J215,0)</f>
        <v>0</v>
      </c>
      <c r="BF215" s="90">
        <f>IF(N215="snížená",J215,0)</f>
        <v>0</v>
      </c>
      <c r="BG215" s="90">
        <f>IF(N215="zákl. přenesená",J215,0)</f>
        <v>0</v>
      </c>
      <c r="BH215" s="90">
        <f>IF(N215="sníž. přenesená",J215,0)</f>
        <v>0</v>
      </c>
      <c r="BI215" s="90">
        <f>IF(N215="nulová",J215,0)</f>
        <v>0</v>
      </c>
      <c r="BJ215" s="7" t="s">
        <v>78</v>
      </c>
      <c r="BK215" s="90">
        <f>ROUND(I215*H215,2)</f>
        <v>0</v>
      </c>
      <c r="BL215" s="7" t="s">
        <v>86</v>
      </c>
      <c r="BM215" s="89" t="s">
        <v>277</v>
      </c>
    </row>
    <row r="216" spans="2:47" s="14" customFormat="1" ht="12.75">
      <c r="B216" s="15"/>
      <c r="D216" s="91" t="s">
        <v>88</v>
      </c>
      <c r="F216" s="92" t="s">
        <v>276</v>
      </c>
      <c r="L216" s="15"/>
      <c r="M216" s="93"/>
      <c r="T216" s="94"/>
      <c r="AT216" s="7" t="s">
        <v>88</v>
      </c>
      <c r="AU216" s="7" t="s">
        <v>1</v>
      </c>
    </row>
    <row r="217" spans="2:65" s="14" customFormat="1" ht="24.2" customHeight="1">
      <c r="B217" s="15"/>
      <c r="C217" s="116" t="s">
        <v>278</v>
      </c>
      <c r="D217" s="116" t="s">
        <v>190</v>
      </c>
      <c r="E217" s="117" t="s">
        <v>279</v>
      </c>
      <c r="F217" s="118" t="s">
        <v>280</v>
      </c>
      <c r="G217" s="119" t="s">
        <v>268</v>
      </c>
      <c r="H217" s="120">
        <v>4</v>
      </c>
      <c r="I217" s="4"/>
      <c r="J217" s="121">
        <f>ROUND(I217*H217,2)</f>
        <v>0</v>
      </c>
      <c r="K217" s="118" t="s">
        <v>9</v>
      </c>
      <c r="L217" s="122"/>
      <c r="M217" s="123" t="s">
        <v>9</v>
      </c>
      <c r="N217" s="124" t="s">
        <v>35</v>
      </c>
      <c r="P217" s="87">
        <f>O217*H217</f>
        <v>0</v>
      </c>
      <c r="Q217" s="87">
        <v>0.312</v>
      </c>
      <c r="R217" s="87">
        <f>Q217*H217</f>
        <v>1.248</v>
      </c>
      <c r="S217" s="87">
        <v>0</v>
      </c>
      <c r="T217" s="88">
        <f>S217*H217</f>
        <v>0</v>
      </c>
      <c r="AR217" s="89" t="s">
        <v>128</v>
      </c>
      <c r="AT217" s="89" t="s">
        <v>190</v>
      </c>
      <c r="AU217" s="89" t="s">
        <v>1</v>
      </c>
      <c r="AY217" s="7" t="s">
        <v>80</v>
      </c>
      <c r="BE217" s="90">
        <f>IF(N217="základní",J217,0)</f>
        <v>0</v>
      </c>
      <c r="BF217" s="90">
        <f>IF(N217="snížená",J217,0)</f>
        <v>0</v>
      </c>
      <c r="BG217" s="90">
        <f>IF(N217="zákl. přenesená",J217,0)</f>
        <v>0</v>
      </c>
      <c r="BH217" s="90">
        <f>IF(N217="sníž. přenesená",J217,0)</f>
        <v>0</v>
      </c>
      <c r="BI217" s="90">
        <f>IF(N217="nulová",J217,0)</f>
        <v>0</v>
      </c>
      <c r="BJ217" s="7" t="s">
        <v>78</v>
      </c>
      <c r="BK217" s="90">
        <f>ROUND(I217*H217,2)</f>
        <v>0</v>
      </c>
      <c r="BL217" s="7" t="s">
        <v>86</v>
      </c>
      <c r="BM217" s="89" t="s">
        <v>281</v>
      </c>
    </row>
    <row r="218" spans="2:47" s="14" customFormat="1" ht="12.75">
      <c r="B218" s="15"/>
      <c r="D218" s="91" t="s">
        <v>88</v>
      </c>
      <c r="F218" s="92" t="s">
        <v>280</v>
      </c>
      <c r="L218" s="15"/>
      <c r="M218" s="93"/>
      <c r="T218" s="94"/>
      <c r="AT218" s="7" t="s">
        <v>88</v>
      </c>
      <c r="AU218" s="7" t="s">
        <v>1</v>
      </c>
    </row>
    <row r="219" spans="2:65" s="14" customFormat="1" ht="24.2" customHeight="1">
      <c r="B219" s="15"/>
      <c r="C219" s="116" t="s">
        <v>282</v>
      </c>
      <c r="D219" s="116" t="s">
        <v>190</v>
      </c>
      <c r="E219" s="117" t="s">
        <v>283</v>
      </c>
      <c r="F219" s="118" t="s">
        <v>284</v>
      </c>
      <c r="G219" s="119" t="s">
        <v>268</v>
      </c>
      <c r="H219" s="120">
        <v>4</v>
      </c>
      <c r="I219" s="4"/>
      <c r="J219" s="121">
        <f>ROUND(I219*H219,2)</f>
        <v>0</v>
      </c>
      <c r="K219" s="118" t="s">
        <v>9</v>
      </c>
      <c r="L219" s="122"/>
      <c r="M219" s="123" t="s">
        <v>9</v>
      </c>
      <c r="N219" s="124" t="s">
        <v>35</v>
      </c>
      <c r="P219" s="87">
        <f>O219*H219</f>
        <v>0</v>
      </c>
      <c r="Q219" s="87">
        <v>0.335</v>
      </c>
      <c r="R219" s="87">
        <f>Q219*H219</f>
        <v>1.34</v>
      </c>
      <c r="S219" s="87">
        <v>0</v>
      </c>
      <c r="T219" s="88">
        <f>S219*H219</f>
        <v>0</v>
      </c>
      <c r="AR219" s="89" t="s">
        <v>128</v>
      </c>
      <c r="AT219" s="89" t="s">
        <v>190</v>
      </c>
      <c r="AU219" s="89" t="s">
        <v>1</v>
      </c>
      <c r="AY219" s="7" t="s">
        <v>80</v>
      </c>
      <c r="BE219" s="90">
        <f>IF(N219="základní",J219,0)</f>
        <v>0</v>
      </c>
      <c r="BF219" s="90">
        <f>IF(N219="snížená",J219,0)</f>
        <v>0</v>
      </c>
      <c r="BG219" s="90">
        <f>IF(N219="zákl. přenesená",J219,0)</f>
        <v>0</v>
      </c>
      <c r="BH219" s="90">
        <f>IF(N219="sníž. přenesená",J219,0)</f>
        <v>0</v>
      </c>
      <c r="BI219" s="90">
        <f>IF(N219="nulová",J219,0)</f>
        <v>0</v>
      </c>
      <c r="BJ219" s="7" t="s">
        <v>78</v>
      </c>
      <c r="BK219" s="90">
        <f>ROUND(I219*H219,2)</f>
        <v>0</v>
      </c>
      <c r="BL219" s="7" t="s">
        <v>86</v>
      </c>
      <c r="BM219" s="89" t="s">
        <v>285</v>
      </c>
    </row>
    <row r="220" spans="2:47" s="14" customFormat="1" ht="12.75">
      <c r="B220" s="15"/>
      <c r="D220" s="91" t="s">
        <v>88</v>
      </c>
      <c r="F220" s="92" t="s">
        <v>284</v>
      </c>
      <c r="L220" s="15"/>
      <c r="M220" s="93"/>
      <c r="T220" s="94"/>
      <c r="AT220" s="7" t="s">
        <v>88</v>
      </c>
      <c r="AU220" s="7" t="s">
        <v>1</v>
      </c>
    </row>
    <row r="221" spans="2:65" s="14" customFormat="1" ht="33" customHeight="1">
      <c r="B221" s="15"/>
      <c r="C221" s="79" t="s">
        <v>286</v>
      </c>
      <c r="D221" s="79" t="s">
        <v>82</v>
      </c>
      <c r="E221" s="80" t="s">
        <v>287</v>
      </c>
      <c r="F221" s="81" t="s">
        <v>288</v>
      </c>
      <c r="G221" s="82" t="s">
        <v>85</v>
      </c>
      <c r="H221" s="83">
        <v>82</v>
      </c>
      <c r="I221" s="2"/>
      <c r="J221" s="84">
        <f>ROUND(I221*H221,2)</f>
        <v>0</v>
      </c>
      <c r="K221" s="81" t="s">
        <v>100</v>
      </c>
      <c r="L221" s="15"/>
      <c r="M221" s="85" t="s">
        <v>9</v>
      </c>
      <c r="N221" s="86" t="s">
        <v>35</v>
      </c>
      <c r="P221" s="87">
        <f>O221*H221</f>
        <v>0</v>
      </c>
      <c r="Q221" s="87">
        <v>0.08922</v>
      </c>
      <c r="R221" s="87">
        <f>Q221*H221</f>
        <v>7.316039999999999</v>
      </c>
      <c r="S221" s="87">
        <v>0</v>
      </c>
      <c r="T221" s="88">
        <f>S221*H221</f>
        <v>0</v>
      </c>
      <c r="AR221" s="89" t="s">
        <v>86</v>
      </c>
      <c r="AT221" s="89" t="s">
        <v>82</v>
      </c>
      <c r="AU221" s="89" t="s">
        <v>1</v>
      </c>
      <c r="AY221" s="7" t="s">
        <v>80</v>
      </c>
      <c r="BE221" s="90">
        <f>IF(N221="základní",J221,0)</f>
        <v>0</v>
      </c>
      <c r="BF221" s="90">
        <f>IF(N221="snížená",J221,0)</f>
        <v>0</v>
      </c>
      <c r="BG221" s="90">
        <f>IF(N221="zákl. přenesená",J221,0)</f>
        <v>0</v>
      </c>
      <c r="BH221" s="90">
        <f>IF(N221="sníž. přenesená",J221,0)</f>
        <v>0</v>
      </c>
      <c r="BI221" s="90">
        <f>IF(N221="nulová",J221,0)</f>
        <v>0</v>
      </c>
      <c r="BJ221" s="7" t="s">
        <v>78</v>
      </c>
      <c r="BK221" s="90">
        <f>ROUND(I221*H221,2)</f>
        <v>0</v>
      </c>
      <c r="BL221" s="7" t="s">
        <v>86</v>
      </c>
      <c r="BM221" s="89" t="s">
        <v>289</v>
      </c>
    </row>
    <row r="222" spans="2:47" s="14" customFormat="1" ht="48.75">
      <c r="B222" s="15"/>
      <c r="D222" s="91" t="s">
        <v>88</v>
      </c>
      <c r="F222" s="92" t="s">
        <v>290</v>
      </c>
      <c r="L222" s="15"/>
      <c r="M222" s="93"/>
      <c r="T222" s="94"/>
      <c r="AT222" s="7" t="s">
        <v>88</v>
      </c>
      <c r="AU222" s="7" t="s">
        <v>1</v>
      </c>
    </row>
    <row r="223" spans="2:47" s="14" customFormat="1" ht="12.75">
      <c r="B223" s="15"/>
      <c r="D223" s="108" t="s">
        <v>103</v>
      </c>
      <c r="F223" s="3" t="s">
        <v>291</v>
      </c>
      <c r="L223" s="15"/>
      <c r="M223" s="93"/>
      <c r="T223" s="94"/>
      <c r="AT223" s="7" t="s">
        <v>103</v>
      </c>
      <c r="AU223" s="7" t="s">
        <v>1</v>
      </c>
    </row>
    <row r="224" spans="2:65" s="14" customFormat="1" ht="21.75" customHeight="1">
      <c r="B224" s="15"/>
      <c r="C224" s="116" t="s">
        <v>292</v>
      </c>
      <c r="D224" s="116" t="s">
        <v>190</v>
      </c>
      <c r="E224" s="117" t="s">
        <v>293</v>
      </c>
      <c r="F224" s="118" t="s">
        <v>294</v>
      </c>
      <c r="G224" s="119" t="s">
        <v>85</v>
      </c>
      <c r="H224" s="120">
        <v>76</v>
      </c>
      <c r="I224" s="4"/>
      <c r="J224" s="121">
        <f>ROUND(I224*H224,2)</f>
        <v>0</v>
      </c>
      <c r="K224" s="118" t="s">
        <v>9</v>
      </c>
      <c r="L224" s="122"/>
      <c r="M224" s="123" t="s">
        <v>9</v>
      </c>
      <c r="N224" s="124" t="s">
        <v>35</v>
      </c>
      <c r="P224" s="87">
        <f>O224*H224</f>
        <v>0</v>
      </c>
      <c r="Q224" s="87">
        <v>0.131</v>
      </c>
      <c r="R224" s="87">
        <f>Q224*H224</f>
        <v>9.956</v>
      </c>
      <c r="S224" s="87">
        <v>0</v>
      </c>
      <c r="T224" s="88">
        <f>S224*H224</f>
        <v>0</v>
      </c>
      <c r="AR224" s="89" t="s">
        <v>128</v>
      </c>
      <c r="AT224" s="89" t="s">
        <v>190</v>
      </c>
      <c r="AU224" s="89" t="s">
        <v>1</v>
      </c>
      <c r="AY224" s="7" t="s">
        <v>80</v>
      </c>
      <c r="BE224" s="90">
        <f>IF(N224="základní",J224,0)</f>
        <v>0</v>
      </c>
      <c r="BF224" s="90">
        <f>IF(N224="snížená",J224,0)</f>
        <v>0</v>
      </c>
      <c r="BG224" s="90">
        <f>IF(N224="zákl. přenesená",J224,0)</f>
        <v>0</v>
      </c>
      <c r="BH224" s="90">
        <f>IF(N224="sníž. přenesená",J224,0)</f>
        <v>0</v>
      </c>
      <c r="BI224" s="90">
        <f>IF(N224="nulová",J224,0)</f>
        <v>0</v>
      </c>
      <c r="BJ224" s="7" t="s">
        <v>78</v>
      </c>
      <c r="BK224" s="90">
        <f>ROUND(I224*H224,2)</f>
        <v>0</v>
      </c>
      <c r="BL224" s="7" t="s">
        <v>86</v>
      </c>
      <c r="BM224" s="89" t="s">
        <v>295</v>
      </c>
    </row>
    <row r="225" spans="2:47" s="14" customFormat="1" ht="12.75">
      <c r="B225" s="15"/>
      <c r="D225" s="91" t="s">
        <v>88</v>
      </c>
      <c r="F225" s="92" t="s">
        <v>294</v>
      </c>
      <c r="L225" s="15"/>
      <c r="M225" s="93"/>
      <c r="T225" s="94"/>
      <c r="AT225" s="7" t="s">
        <v>88</v>
      </c>
      <c r="AU225" s="7" t="s">
        <v>1</v>
      </c>
    </row>
    <row r="226" spans="2:51" s="95" customFormat="1" ht="11.25">
      <c r="B226" s="96"/>
      <c r="D226" s="91" t="s">
        <v>93</v>
      </c>
      <c r="E226" s="97" t="s">
        <v>9</v>
      </c>
      <c r="F226" s="98" t="s">
        <v>296</v>
      </c>
      <c r="H226" s="99">
        <v>76</v>
      </c>
      <c r="L226" s="96"/>
      <c r="M226" s="100"/>
      <c r="T226" s="101"/>
      <c r="AT226" s="97" t="s">
        <v>93</v>
      </c>
      <c r="AU226" s="97" t="s">
        <v>1</v>
      </c>
      <c r="AV226" s="95" t="s">
        <v>1</v>
      </c>
      <c r="AW226" s="95" t="s">
        <v>95</v>
      </c>
      <c r="AX226" s="95" t="s">
        <v>78</v>
      </c>
      <c r="AY226" s="97" t="s">
        <v>80</v>
      </c>
    </row>
    <row r="227" spans="2:65" s="14" customFormat="1" ht="24.2" customHeight="1">
      <c r="B227" s="15"/>
      <c r="C227" s="116" t="s">
        <v>297</v>
      </c>
      <c r="D227" s="116" t="s">
        <v>190</v>
      </c>
      <c r="E227" s="117" t="s">
        <v>298</v>
      </c>
      <c r="F227" s="118" t="s">
        <v>299</v>
      </c>
      <c r="G227" s="119" t="s">
        <v>85</v>
      </c>
      <c r="H227" s="120">
        <v>6</v>
      </c>
      <c r="I227" s="4"/>
      <c r="J227" s="121">
        <f>ROUND(I227*H227,2)</f>
        <v>0</v>
      </c>
      <c r="K227" s="118" t="s">
        <v>9</v>
      </c>
      <c r="L227" s="122"/>
      <c r="M227" s="123" t="s">
        <v>9</v>
      </c>
      <c r="N227" s="124" t="s">
        <v>35</v>
      </c>
      <c r="P227" s="87">
        <f>O227*H227</f>
        <v>0</v>
      </c>
      <c r="Q227" s="87">
        <v>0.131</v>
      </c>
      <c r="R227" s="87">
        <f>Q227*H227</f>
        <v>0.786</v>
      </c>
      <c r="S227" s="87">
        <v>0</v>
      </c>
      <c r="T227" s="88">
        <f>S227*H227</f>
        <v>0</v>
      </c>
      <c r="AR227" s="89" t="s">
        <v>128</v>
      </c>
      <c r="AT227" s="89" t="s">
        <v>190</v>
      </c>
      <c r="AU227" s="89" t="s">
        <v>1</v>
      </c>
      <c r="AY227" s="7" t="s">
        <v>80</v>
      </c>
      <c r="BE227" s="90">
        <f>IF(N227="základní",J227,0)</f>
        <v>0</v>
      </c>
      <c r="BF227" s="90">
        <f>IF(N227="snížená",J227,0)</f>
        <v>0</v>
      </c>
      <c r="BG227" s="90">
        <f>IF(N227="zákl. přenesená",J227,0)</f>
        <v>0</v>
      </c>
      <c r="BH227" s="90">
        <f>IF(N227="sníž. přenesená",J227,0)</f>
        <v>0</v>
      </c>
      <c r="BI227" s="90">
        <f>IF(N227="nulová",J227,0)</f>
        <v>0</v>
      </c>
      <c r="BJ227" s="7" t="s">
        <v>78</v>
      </c>
      <c r="BK227" s="90">
        <f>ROUND(I227*H227,2)</f>
        <v>0</v>
      </c>
      <c r="BL227" s="7" t="s">
        <v>86</v>
      </c>
      <c r="BM227" s="89" t="s">
        <v>300</v>
      </c>
    </row>
    <row r="228" spans="2:47" s="14" customFormat="1" ht="19.5">
      <c r="B228" s="15"/>
      <c r="D228" s="91" t="s">
        <v>88</v>
      </c>
      <c r="F228" s="92" t="s">
        <v>299</v>
      </c>
      <c r="L228" s="15"/>
      <c r="M228" s="93"/>
      <c r="T228" s="94"/>
      <c r="AT228" s="7" t="s">
        <v>88</v>
      </c>
      <c r="AU228" s="7" t="s">
        <v>1</v>
      </c>
    </row>
    <row r="229" spans="2:51" s="95" customFormat="1" ht="11.25">
      <c r="B229" s="96"/>
      <c r="D229" s="91" t="s">
        <v>93</v>
      </c>
      <c r="E229" s="97" t="s">
        <v>9</v>
      </c>
      <c r="F229" s="98" t="s">
        <v>117</v>
      </c>
      <c r="H229" s="99">
        <v>6</v>
      </c>
      <c r="L229" s="96"/>
      <c r="M229" s="100"/>
      <c r="T229" s="101"/>
      <c r="AT229" s="97" t="s">
        <v>93</v>
      </c>
      <c r="AU229" s="97" t="s">
        <v>1</v>
      </c>
      <c r="AV229" s="95" t="s">
        <v>1</v>
      </c>
      <c r="AW229" s="95" t="s">
        <v>95</v>
      </c>
      <c r="AX229" s="95" t="s">
        <v>78</v>
      </c>
      <c r="AY229" s="97" t="s">
        <v>80</v>
      </c>
    </row>
    <row r="230" spans="2:63" s="67" customFormat="1" ht="22.9" customHeight="1">
      <c r="B230" s="68"/>
      <c r="D230" s="69" t="s">
        <v>75</v>
      </c>
      <c r="E230" s="77" t="s">
        <v>128</v>
      </c>
      <c r="F230" s="77" t="s">
        <v>301</v>
      </c>
      <c r="J230" s="78">
        <f>BK230</f>
        <v>0</v>
      </c>
      <c r="L230" s="68"/>
      <c r="M230" s="72"/>
      <c r="P230" s="73">
        <f>SUM(P231:P236)</f>
        <v>0</v>
      </c>
      <c r="R230" s="73">
        <f>SUM(R231:R236)</f>
        <v>0.61458</v>
      </c>
      <c r="T230" s="74">
        <f>SUM(T231:T236)</f>
        <v>0</v>
      </c>
      <c r="AR230" s="69" t="s">
        <v>78</v>
      </c>
      <c r="AT230" s="75" t="s">
        <v>75</v>
      </c>
      <c r="AU230" s="75" t="s">
        <v>78</v>
      </c>
      <c r="AY230" s="69" t="s">
        <v>80</v>
      </c>
      <c r="BK230" s="76">
        <f>SUM(BK231:BK236)</f>
        <v>0</v>
      </c>
    </row>
    <row r="231" spans="2:65" s="14" customFormat="1" ht="24.2" customHeight="1">
      <c r="B231" s="15"/>
      <c r="C231" s="79" t="s">
        <v>302</v>
      </c>
      <c r="D231" s="79" t="s">
        <v>82</v>
      </c>
      <c r="E231" s="80" t="s">
        <v>303</v>
      </c>
      <c r="F231" s="81" t="s">
        <v>304</v>
      </c>
      <c r="G231" s="82" t="s">
        <v>268</v>
      </c>
      <c r="H231" s="83">
        <v>2</v>
      </c>
      <c r="I231" s="2"/>
      <c r="J231" s="84">
        <f>ROUND(I231*H231,2)</f>
        <v>0</v>
      </c>
      <c r="K231" s="81" t="s">
        <v>9</v>
      </c>
      <c r="L231" s="15"/>
      <c r="M231" s="85" t="s">
        <v>9</v>
      </c>
      <c r="N231" s="86" t="s">
        <v>35</v>
      </c>
      <c r="P231" s="87">
        <f>O231*H231</f>
        <v>0</v>
      </c>
      <c r="Q231" s="87">
        <v>0.00129</v>
      </c>
      <c r="R231" s="87">
        <f>Q231*H231</f>
        <v>0.00258</v>
      </c>
      <c r="S231" s="87">
        <v>0</v>
      </c>
      <c r="T231" s="88">
        <f>S231*H231</f>
        <v>0</v>
      </c>
      <c r="AR231" s="89" t="s">
        <v>172</v>
      </c>
      <c r="AT231" s="89" t="s">
        <v>82</v>
      </c>
      <c r="AU231" s="89" t="s">
        <v>1</v>
      </c>
      <c r="AY231" s="7" t="s">
        <v>80</v>
      </c>
      <c r="BE231" s="90">
        <f>IF(N231="základní",J231,0)</f>
        <v>0</v>
      </c>
      <c r="BF231" s="90">
        <f>IF(N231="snížená",J231,0)</f>
        <v>0</v>
      </c>
      <c r="BG231" s="90">
        <f>IF(N231="zákl. přenesená",J231,0)</f>
        <v>0</v>
      </c>
      <c r="BH231" s="90">
        <f>IF(N231="sníž. přenesená",J231,0)</f>
        <v>0</v>
      </c>
      <c r="BI231" s="90">
        <f>IF(N231="nulová",J231,0)</f>
        <v>0</v>
      </c>
      <c r="BJ231" s="7" t="s">
        <v>78</v>
      </c>
      <c r="BK231" s="90">
        <f>ROUND(I231*H231,2)</f>
        <v>0</v>
      </c>
      <c r="BL231" s="7" t="s">
        <v>172</v>
      </c>
      <c r="BM231" s="89" t="s">
        <v>305</v>
      </c>
    </row>
    <row r="232" spans="2:47" s="14" customFormat="1" ht="19.5">
      <c r="B232" s="15"/>
      <c r="D232" s="91" t="s">
        <v>88</v>
      </c>
      <c r="F232" s="92" t="s">
        <v>304</v>
      </c>
      <c r="L232" s="15"/>
      <c r="M232" s="93"/>
      <c r="T232" s="94"/>
      <c r="AT232" s="7" t="s">
        <v>88</v>
      </c>
      <c r="AU232" s="7" t="s">
        <v>1</v>
      </c>
    </row>
    <row r="233" spans="2:65" s="14" customFormat="1" ht="24.2" customHeight="1">
      <c r="B233" s="15"/>
      <c r="C233" s="116" t="s">
        <v>306</v>
      </c>
      <c r="D233" s="116" t="s">
        <v>190</v>
      </c>
      <c r="E233" s="117" t="s">
        <v>307</v>
      </c>
      <c r="F233" s="118" t="s">
        <v>308</v>
      </c>
      <c r="G233" s="119" t="s">
        <v>120</v>
      </c>
      <c r="H233" s="120">
        <v>4</v>
      </c>
      <c r="I233" s="4"/>
      <c r="J233" s="121">
        <f>ROUND(I233*H233,2)</f>
        <v>0</v>
      </c>
      <c r="K233" s="118" t="s">
        <v>100</v>
      </c>
      <c r="L233" s="122"/>
      <c r="M233" s="123" t="s">
        <v>9</v>
      </c>
      <c r="N233" s="124" t="s">
        <v>35</v>
      </c>
      <c r="P233" s="87">
        <f>O233*H233</f>
        <v>0</v>
      </c>
      <c r="Q233" s="87">
        <v>0.103</v>
      </c>
      <c r="R233" s="87">
        <f>Q233*H233</f>
        <v>0.412</v>
      </c>
      <c r="S233" s="87">
        <v>0</v>
      </c>
      <c r="T233" s="88">
        <f>S233*H233</f>
        <v>0</v>
      </c>
      <c r="AR233" s="89" t="s">
        <v>244</v>
      </c>
      <c r="AT233" s="89" t="s">
        <v>190</v>
      </c>
      <c r="AU233" s="89" t="s">
        <v>1</v>
      </c>
      <c r="AY233" s="7" t="s">
        <v>80</v>
      </c>
      <c r="BE233" s="90">
        <f>IF(N233="základní",J233,0)</f>
        <v>0</v>
      </c>
      <c r="BF233" s="90">
        <f>IF(N233="snížená",J233,0)</f>
        <v>0</v>
      </c>
      <c r="BG233" s="90">
        <f>IF(N233="zákl. přenesená",J233,0)</f>
        <v>0</v>
      </c>
      <c r="BH233" s="90">
        <f>IF(N233="sníž. přenesená",J233,0)</f>
        <v>0</v>
      </c>
      <c r="BI233" s="90">
        <f>IF(N233="nulová",J233,0)</f>
        <v>0</v>
      </c>
      <c r="BJ233" s="7" t="s">
        <v>78</v>
      </c>
      <c r="BK233" s="90">
        <f>ROUND(I233*H233,2)</f>
        <v>0</v>
      </c>
      <c r="BL233" s="7" t="s">
        <v>172</v>
      </c>
      <c r="BM233" s="89" t="s">
        <v>309</v>
      </c>
    </row>
    <row r="234" spans="2:47" s="14" customFormat="1" ht="19.5">
      <c r="B234" s="15"/>
      <c r="D234" s="91" t="s">
        <v>88</v>
      </c>
      <c r="F234" s="92" t="s">
        <v>308</v>
      </c>
      <c r="L234" s="15"/>
      <c r="M234" s="93"/>
      <c r="T234" s="94"/>
      <c r="AT234" s="7" t="s">
        <v>88</v>
      </c>
      <c r="AU234" s="7" t="s">
        <v>1</v>
      </c>
    </row>
    <row r="235" spans="2:65" s="14" customFormat="1" ht="24.2" customHeight="1">
      <c r="B235" s="15"/>
      <c r="C235" s="116" t="s">
        <v>310</v>
      </c>
      <c r="D235" s="116" t="s">
        <v>190</v>
      </c>
      <c r="E235" s="117" t="s">
        <v>311</v>
      </c>
      <c r="F235" s="118" t="s">
        <v>312</v>
      </c>
      <c r="G235" s="119" t="s">
        <v>268</v>
      </c>
      <c r="H235" s="120">
        <v>2</v>
      </c>
      <c r="I235" s="4"/>
      <c r="J235" s="121">
        <f>ROUND(I235*H235,2)</f>
        <v>0</v>
      </c>
      <c r="K235" s="118" t="s">
        <v>100</v>
      </c>
      <c r="L235" s="122"/>
      <c r="M235" s="123" t="s">
        <v>9</v>
      </c>
      <c r="N235" s="124" t="s">
        <v>35</v>
      </c>
      <c r="P235" s="87">
        <f>O235*H235</f>
        <v>0</v>
      </c>
      <c r="Q235" s="87">
        <v>0.1</v>
      </c>
      <c r="R235" s="87">
        <f>Q235*H235</f>
        <v>0.2</v>
      </c>
      <c r="S235" s="87">
        <v>0</v>
      </c>
      <c r="T235" s="88">
        <f>S235*H235</f>
        <v>0</v>
      </c>
      <c r="AR235" s="89" t="s">
        <v>244</v>
      </c>
      <c r="AT235" s="89" t="s">
        <v>190</v>
      </c>
      <c r="AU235" s="89" t="s">
        <v>1</v>
      </c>
      <c r="AY235" s="7" t="s">
        <v>80</v>
      </c>
      <c r="BE235" s="90">
        <f>IF(N235="základní",J235,0)</f>
        <v>0</v>
      </c>
      <c r="BF235" s="90">
        <f>IF(N235="snížená",J235,0)</f>
        <v>0</v>
      </c>
      <c r="BG235" s="90">
        <f>IF(N235="zákl. přenesená",J235,0)</f>
        <v>0</v>
      </c>
      <c r="BH235" s="90">
        <f>IF(N235="sníž. přenesená",J235,0)</f>
        <v>0</v>
      </c>
      <c r="BI235" s="90">
        <f>IF(N235="nulová",J235,0)</f>
        <v>0</v>
      </c>
      <c r="BJ235" s="7" t="s">
        <v>78</v>
      </c>
      <c r="BK235" s="90">
        <f>ROUND(I235*H235,2)</f>
        <v>0</v>
      </c>
      <c r="BL235" s="7" t="s">
        <v>172</v>
      </c>
      <c r="BM235" s="89" t="s">
        <v>313</v>
      </c>
    </row>
    <row r="236" spans="2:47" s="14" customFormat="1" ht="19.5">
      <c r="B236" s="15"/>
      <c r="D236" s="91" t="s">
        <v>88</v>
      </c>
      <c r="F236" s="92" t="s">
        <v>312</v>
      </c>
      <c r="L236" s="15"/>
      <c r="M236" s="93"/>
      <c r="T236" s="94"/>
      <c r="AT236" s="7" t="s">
        <v>88</v>
      </c>
      <c r="AU236" s="7" t="s">
        <v>1</v>
      </c>
    </row>
    <row r="237" spans="2:63" s="67" customFormat="1" ht="22.9" customHeight="1">
      <c r="B237" s="68"/>
      <c r="D237" s="69" t="s">
        <v>75</v>
      </c>
      <c r="E237" s="77" t="s">
        <v>136</v>
      </c>
      <c r="F237" s="77" t="s">
        <v>314</v>
      </c>
      <c r="J237" s="78">
        <f>BK237</f>
        <v>0</v>
      </c>
      <c r="L237" s="68"/>
      <c r="M237" s="72"/>
      <c r="P237" s="73">
        <f>SUM(P238:P265)</f>
        <v>0</v>
      </c>
      <c r="R237" s="73">
        <f>SUM(R238:R265)</f>
        <v>15.049242745</v>
      </c>
      <c r="T237" s="74">
        <f>SUM(T238:T265)</f>
        <v>0</v>
      </c>
      <c r="AR237" s="69" t="s">
        <v>78</v>
      </c>
      <c r="AT237" s="75" t="s">
        <v>75</v>
      </c>
      <c r="AU237" s="75" t="s">
        <v>78</v>
      </c>
      <c r="AY237" s="69" t="s">
        <v>80</v>
      </c>
      <c r="BK237" s="76">
        <f>SUM(BK238:BK265)</f>
        <v>0</v>
      </c>
    </row>
    <row r="238" spans="2:65" s="14" customFormat="1" ht="24.2" customHeight="1">
      <c r="B238" s="15"/>
      <c r="C238" s="79" t="s">
        <v>315</v>
      </c>
      <c r="D238" s="79" t="s">
        <v>82</v>
      </c>
      <c r="E238" s="80" t="s">
        <v>316</v>
      </c>
      <c r="F238" s="81" t="s">
        <v>317</v>
      </c>
      <c r="G238" s="82" t="s">
        <v>268</v>
      </c>
      <c r="H238" s="83">
        <v>1</v>
      </c>
      <c r="I238" s="2"/>
      <c r="J238" s="84">
        <f>ROUND(I238*H238,2)</f>
        <v>0</v>
      </c>
      <c r="K238" s="81" t="s">
        <v>9</v>
      </c>
      <c r="L238" s="15"/>
      <c r="M238" s="85" t="s">
        <v>9</v>
      </c>
      <c r="N238" s="86" t="s">
        <v>35</v>
      </c>
      <c r="P238" s="87">
        <f>O238*H238</f>
        <v>0</v>
      </c>
      <c r="Q238" s="87">
        <v>0.0007</v>
      </c>
      <c r="R238" s="87">
        <f>Q238*H238</f>
        <v>0.0007</v>
      </c>
      <c r="S238" s="87">
        <v>0</v>
      </c>
      <c r="T238" s="88">
        <f>S238*H238</f>
        <v>0</v>
      </c>
      <c r="AR238" s="89" t="s">
        <v>86</v>
      </c>
      <c r="AT238" s="89" t="s">
        <v>82</v>
      </c>
      <c r="AU238" s="89" t="s">
        <v>1</v>
      </c>
      <c r="AY238" s="7" t="s">
        <v>80</v>
      </c>
      <c r="BE238" s="90">
        <f>IF(N238="základní",J238,0)</f>
        <v>0</v>
      </c>
      <c r="BF238" s="90">
        <f>IF(N238="snížená",J238,0)</f>
        <v>0</v>
      </c>
      <c r="BG238" s="90">
        <f>IF(N238="zákl. přenesená",J238,0)</f>
        <v>0</v>
      </c>
      <c r="BH238" s="90">
        <f>IF(N238="sníž. přenesená",J238,0)</f>
        <v>0</v>
      </c>
      <c r="BI238" s="90">
        <f>IF(N238="nulová",J238,0)</f>
        <v>0</v>
      </c>
      <c r="BJ238" s="7" t="s">
        <v>78</v>
      </c>
      <c r="BK238" s="90">
        <f>ROUND(I238*H238,2)</f>
        <v>0</v>
      </c>
      <c r="BL238" s="7" t="s">
        <v>86</v>
      </c>
      <c r="BM238" s="89" t="s">
        <v>318</v>
      </c>
    </row>
    <row r="239" spans="2:47" s="14" customFormat="1" ht="19.5">
      <c r="B239" s="15"/>
      <c r="D239" s="91" t="s">
        <v>88</v>
      </c>
      <c r="F239" s="92" t="s">
        <v>317</v>
      </c>
      <c r="L239" s="15"/>
      <c r="M239" s="93"/>
      <c r="T239" s="94"/>
      <c r="AT239" s="7" t="s">
        <v>88</v>
      </c>
      <c r="AU239" s="7" t="s">
        <v>1</v>
      </c>
    </row>
    <row r="240" spans="2:65" s="14" customFormat="1" ht="21.75" customHeight="1">
      <c r="B240" s="15"/>
      <c r="C240" s="116" t="s">
        <v>319</v>
      </c>
      <c r="D240" s="116" t="s">
        <v>190</v>
      </c>
      <c r="E240" s="117" t="s">
        <v>320</v>
      </c>
      <c r="F240" s="118" t="s">
        <v>321</v>
      </c>
      <c r="G240" s="119" t="s">
        <v>268</v>
      </c>
      <c r="H240" s="120">
        <v>1</v>
      </c>
      <c r="I240" s="4"/>
      <c r="J240" s="121">
        <f>ROUND(I240*H240,2)</f>
        <v>0</v>
      </c>
      <c r="K240" s="118" t="s">
        <v>9</v>
      </c>
      <c r="L240" s="122"/>
      <c r="M240" s="123" t="s">
        <v>9</v>
      </c>
      <c r="N240" s="124" t="s">
        <v>35</v>
      </c>
      <c r="P240" s="87">
        <f>O240*H240</f>
        <v>0</v>
      </c>
      <c r="Q240" s="87">
        <v>0.0036</v>
      </c>
      <c r="R240" s="87">
        <f>Q240*H240</f>
        <v>0.0036</v>
      </c>
      <c r="S240" s="87">
        <v>0</v>
      </c>
      <c r="T240" s="88">
        <f>S240*H240</f>
        <v>0</v>
      </c>
      <c r="AR240" s="89" t="s">
        <v>128</v>
      </c>
      <c r="AT240" s="89" t="s">
        <v>190</v>
      </c>
      <c r="AU240" s="89" t="s">
        <v>1</v>
      </c>
      <c r="AY240" s="7" t="s">
        <v>80</v>
      </c>
      <c r="BE240" s="90">
        <f>IF(N240="základní",J240,0)</f>
        <v>0</v>
      </c>
      <c r="BF240" s="90">
        <f>IF(N240="snížená",J240,0)</f>
        <v>0</v>
      </c>
      <c r="BG240" s="90">
        <f>IF(N240="zákl. přenesená",J240,0)</f>
        <v>0</v>
      </c>
      <c r="BH240" s="90">
        <f>IF(N240="sníž. přenesená",J240,0)</f>
        <v>0</v>
      </c>
      <c r="BI240" s="90">
        <f>IF(N240="nulová",J240,0)</f>
        <v>0</v>
      </c>
      <c r="BJ240" s="7" t="s">
        <v>78</v>
      </c>
      <c r="BK240" s="90">
        <f>ROUND(I240*H240,2)</f>
        <v>0</v>
      </c>
      <c r="BL240" s="7" t="s">
        <v>86</v>
      </c>
      <c r="BM240" s="89" t="s">
        <v>322</v>
      </c>
    </row>
    <row r="241" spans="2:47" s="14" customFormat="1" ht="12.75">
      <c r="B241" s="15"/>
      <c r="D241" s="91" t="s">
        <v>88</v>
      </c>
      <c r="F241" s="92" t="s">
        <v>321</v>
      </c>
      <c r="L241" s="15"/>
      <c r="M241" s="93"/>
      <c r="T241" s="94"/>
      <c r="AT241" s="7" t="s">
        <v>88</v>
      </c>
      <c r="AU241" s="7" t="s">
        <v>1</v>
      </c>
    </row>
    <row r="242" spans="2:65" s="14" customFormat="1" ht="24.2" customHeight="1">
      <c r="B242" s="15"/>
      <c r="C242" s="79" t="s">
        <v>323</v>
      </c>
      <c r="D242" s="79" t="s">
        <v>82</v>
      </c>
      <c r="E242" s="80" t="s">
        <v>324</v>
      </c>
      <c r="F242" s="81" t="s">
        <v>325</v>
      </c>
      <c r="G242" s="82" t="s">
        <v>268</v>
      </c>
      <c r="H242" s="83">
        <v>1</v>
      </c>
      <c r="I242" s="2"/>
      <c r="J242" s="84">
        <f>ROUND(I242*H242,2)</f>
        <v>0</v>
      </c>
      <c r="K242" s="81" t="s">
        <v>9</v>
      </c>
      <c r="L242" s="15"/>
      <c r="M242" s="85" t="s">
        <v>9</v>
      </c>
      <c r="N242" s="86" t="s">
        <v>35</v>
      </c>
      <c r="P242" s="87">
        <f>O242*H242</f>
        <v>0</v>
      </c>
      <c r="Q242" s="87">
        <v>0.109405</v>
      </c>
      <c r="R242" s="87">
        <f>Q242*H242</f>
        <v>0.109405</v>
      </c>
      <c r="S242" s="87">
        <v>0</v>
      </c>
      <c r="T242" s="88">
        <f>S242*H242</f>
        <v>0</v>
      </c>
      <c r="AR242" s="89" t="s">
        <v>86</v>
      </c>
      <c r="AT242" s="89" t="s">
        <v>82</v>
      </c>
      <c r="AU242" s="89" t="s">
        <v>1</v>
      </c>
      <c r="AY242" s="7" t="s">
        <v>80</v>
      </c>
      <c r="BE242" s="90">
        <f>IF(N242="základní",J242,0)</f>
        <v>0</v>
      </c>
      <c r="BF242" s="90">
        <f>IF(N242="snížená",J242,0)</f>
        <v>0</v>
      </c>
      <c r="BG242" s="90">
        <f>IF(N242="zákl. přenesená",J242,0)</f>
        <v>0</v>
      </c>
      <c r="BH242" s="90">
        <f>IF(N242="sníž. přenesená",J242,0)</f>
        <v>0</v>
      </c>
      <c r="BI242" s="90">
        <f>IF(N242="nulová",J242,0)</f>
        <v>0</v>
      </c>
      <c r="BJ242" s="7" t="s">
        <v>78</v>
      </c>
      <c r="BK242" s="90">
        <f>ROUND(I242*H242,2)</f>
        <v>0</v>
      </c>
      <c r="BL242" s="7" t="s">
        <v>86</v>
      </c>
      <c r="BM242" s="89" t="s">
        <v>326</v>
      </c>
    </row>
    <row r="243" spans="2:47" s="14" customFormat="1" ht="19.5">
      <c r="B243" s="15"/>
      <c r="D243" s="91" t="s">
        <v>88</v>
      </c>
      <c r="F243" s="92" t="s">
        <v>325</v>
      </c>
      <c r="L243" s="15"/>
      <c r="M243" s="93"/>
      <c r="T243" s="94"/>
      <c r="AT243" s="7" t="s">
        <v>88</v>
      </c>
      <c r="AU243" s="7" t="s">
        <v>1</v>
      </c>
    </row>
    <row r="244" spans="2:65" s="14" customFormat="1" ht="21.75" customHeight="1">
      <c r="B244" s="15"/>
      <c r="C244" s="116" t="s">
        <v>327</v>
      </c>
      <c r="D244" s="116" t="s">
        <v>190</v>
      </c>
      <c r="E244" s="117" t="s">
        <v>328</v>
      </c>
      <c r="F244" s="118" t="s">
        <v>329</v>
      </c>
      <c r="G244" s="119" t="s">
        <v>268</v>
      </c>
      <c r="H244" s="120">
        <v>1</v>
      </c>
      <c r="I244" s="4"/>
      <c r="J244" s="121">
        <f>ROUND(I244*H244,2)</f>
        <v>0</v>
      </c>
      <c r="K244" s="118" t="s">
        <v>9</v>
      </c>
      <c r="L244" s="122"/>
      <c r="M244" s="123" t="s">
        <v>9</v>
      </c>
      <c r="N244" s="124" t="s">
        <v>35</v>
      </c>
      <c r="P244" s="87">
        <f>O244*H244</f>
        <v>0</v>
      </c>
      <c r="Q244" s="87">
        <v>0.0061</v>
      </c>
      <c r="R244" s="87">
        <f>Q244*H244</f>
        <v>0.0061</v>
      </c>
      <c r="S244" s="87">
        <v>0</v>
      </c>
      <c r="T244" s="88">
        <f>S244*H244</f>
        <v>0</v>
      </c>
      <c r="AR244" s="89" t="s">
        <v>128</v>
      </c>
      <c r="AT244" s="89" t="s">
        <v>190</v>
      </c>
      <c r="AU244" s="89" t="s">
        <v>1</v>
      </c>
      <c r="AY244" s="7" t="s">
        <v>80</v>
      </c>
      <c r="BE244" s="90">
        <f>IF(N244="základní",J244,0)</f>
        <v>0</v>
      </c>
      <c r="BF244" s="90">
        <f>IF(N244="snížená",J244,0)</f>
        <v>0</v>
      </c>
      <c r="BG244" s="90">
        <f>IF(N244="zákl. přenesená",J244,0)</f>
        <v>0</v>
      </c>
      <c r="BH244" s="90">
        <f>IF(N244="sníž. přenesená",J244,0)</f>
        <v>0</v>
      </c>
      <c r="BI244" s="90">
        <f>IF(N244="nulová",J244,0)</f>
        <v>0</v>
      </c>
      <c r="BJ244" s="7" t="s">
        <v>78</v>
      </c>
      <c r="BK244" s="90">
        <f>ROUND(I244*H244,2)</f>
        <v>0</v>
      </c>
      <c r="BL244" s="7" t="s">
        <v>86</v>
      </c>
      <c r="BM244" s="89" t="s">
        <v>330</v>
      </c>
    </row>
    <row r="245" spans="2:47" s="14" customFormat="1" ht="12.75">
      <c r="B245" s="15"/>
      <c r="D245" s="91" t="s">
        <v>88</v>
      </c>
      <c r="F245" s="92" t="s">
        <v>329</v>
      </c>
      <c r="L245" s="15"/>
      <c r="M245" s="93"/>
      <c r="T245" s="94"/>
      <c r="AT245" s="7" t="s">
        <v>88</v>
      </c>
      <c r="AU245" s="7" t="s">
        <v>1</v>
      </c>
    </row>
    <row r="246" spans="2:65" s="14" customFormat="1" ht="33" customHeight="1">
      <c r="B246" s="15"/>
      <c r="C246" s="79" t="s">
        <v>331</v>
      </c>
      <c r="D246" s="79" t="s">
        <v>82</v>
      </c>
      <c r="E246" s="80" t="s">
        <v>332</v>
      </c>
      <c r="F246" s="81" t="s">
        <v>333</v>
      </c>
      <c r="G246" s="82" t="s">
        <v>85</v>
      </c>
      <c r="H246" s="83">
        <v>30.2</v>
      </c>
      <c r="I246" s="2"/>
      <c r="J246" s="84">
        <f>ROUND(I246*H246,2)</f>
        <v>0</v>
      </c>
      <c r="K246" s="81" t="s">
        <v>9</v>
      </c>
      <c r="L246" s="15"/>
      <c r="M246" s="85" t="s">
        <v>9</v>
      </c>
      <c r="N246" s="86" t="s">
        <v>35</v>
      </c>
      <c r="P246" s="87">
        <f>O246*H246</f>
        <v>0</v>
      </c>
      <c r="Q246" s="87">
        <v>0</v>
      </c>
      <c r="R246" s="87">
        <f>Q246*H246</f>
        <v>0</v>
      </c>
      <c r="S246" s="87">
        <v>0</v>
      </c>
      <c r="T246" s="88">
        <f>S246*H246</f>
        <v>0</v>
      </c>
      <c r="AR246" s="89" t="s">
        <v>86</v>
      </c>
      <c r="AT246" s="89" t="s">
        <v>82</v>
      </c>
      <c r="AU246" s="89" t="s">
        <v>1</v>
      </c>
      <c r="AY246" s="7" t="s">
        <v>80</v>
      </c>
      <c r="BE246" s="90">
        <f>IF(N246="základní",J246,0)</f>
        <v>0</v>
      </c>
      <c r="BF246" s="90">
        <f>IF(N246="snížená",J246,0)</f>
        <v>0</v>
      </c>
      <c r="BG246" s="90">
        <f>IF(N246="zákl. přenesená",J246,0)</f>
        <v>0</v>
      </c>
      <c r="BH246" s="90">
        <f>IF(N246="sníž. přenesená",J246,0)</f>
        <v>0</v>
      </c>
      <c r="BI246" s="90">
        <f>IF(N246="nulová",J246,0)</f>
        <v>0</v>
      </c>
      <c r="BJ246" s="7" t="s">
        <v>78</v>
      </c>
      <c r="BK246" s="90">
        <f>ROUND(I246*H246,2)</f>
        <v>0</v>
      </c>
      <c r="BL246" s="7" t="s">
        <v>86</v>
      </c>
      <c r="BM246" s="89" t="s">
        <v>334</v>
      </c>
    </row>
    <row r="247" spans="2:47" s="14" customFormat="1" ht="19.5">
      <c r="B247" s="15"/>
      <c r="D247" s="91" t="s">
        <v>88</v>
      </c>
      <c r="F247" s="92" t="s">
        <v>333</v>
      </c>
      <c r="L247" s="15"/>
      <c r="M247" s="93"/>
      <c r="T247" s="94"/>
      <c r="AT247" s="7" t="s">
        <v>88</v>
      </c>
      <c r="AU247" s="7" t="s">
        <v>1</v>
      </c>
    </row>
    <row r="248" spans="2:65" s="14" customFormat="1" ht="49.15" customHeight="1">
      <c r="B248" s="15"/>
      <c r="C248" s="79" t="s">
        <v>335</v>
      </c>
      <c r="D248" s="79" t="s">
        <v>82</v>
      </c>
      <c r="E248" s="80" t="s">
        <v>336</v>
      </c>
      <c r="F248" s="81" t="s">
        <v>337</v>
      </c>
      <c r="G248" s="82" t="s">
        <v>120</v>
      </c>
      <c r="H248" s="83">
        <v>28</v>
      </c>
      <c r="I248" s="2"/>
      <c r="J248" s="84">
        <f>ROUND(I248*H248,2)</f>
        <v>0</v>
      </c>
      <c r="K248" s="81" t="s">
        <v>9</v>
      </c>
      <c r="L248" s="15"/>
      <c r="M248" s="85" t="s">
        <v>9</v>
      </c>
      <c r="N248" s="86" t="s">
        <v>35</v>
      </c>
      <c r="P248" s="87">
        <f>O248*H248</f>
        <v>0</v>
      </c>
      <c r="Q248" s="87">
        <v>0.15539952</v>
      </c>
      <c r="R248" s="87">
        <f>Q248*H248</f>
        <v>4.35118656</v>
      </c>
      <c r="S248" s="87">
        <v>0</v>
      </c>
      <c r="T248" s="88">
        <f>S248*H248</f>
        <v>0</v>
      </c>
      <c r="AR248" s="89" t="s">
        <v>86</v>
      </c>
      <c r="AT248" s="89" t="s">
        <v>82</v>
      </c>
      <c r="AU248" s="89" t="s">
        <v>1</v>
      </c>
      <c r="AY248" s="7" t="s">
        <v>80</v>
      </c>
      <c r="BE248" s="90">
        <f>IF(N248="základní",J248,0)</f>
        <v>0</v>
      </c>
      <c r="BF248" s="90">
        <f>IF(N248="snížená",J248,0)</f>
        <v>0</v>
      </c>
      <c r="BG248" s="90">
        <f>IF(N248="zákl. přenesená",J248,0)</f>
        <v>0</v>
      </c>
      <c r="BH248" s="90">
        <f>IF(N248="sníž. přenesená",J248,0)</f>
        <v>0</v>
      </c>
      <c r="BI248" s="90">
        <f>IF(N248="nulová",J248,0)</f>
        <v>0</v>
      </c>
      <c r="BJ248" s="7" t="s">
        <v>78</v>
      </c>
      <c r="BK248" s="90">
        <f>ROUND(I248*H248,2)</f>
        <v>0</v>
      </c>
      <c r="BL248" s="7" t="s">
        <v>86</v>
      </c>
      <c r="BM248" s="89" t="s">
        <v>338</v>
      </c>
    </row>
    <row r="249" spans="2:47" s="14" customFormat="1" ht="29.25">
      <c r="B249" s="15"/>
      <c r="D249" s="91" t="s">
        <v>88</v>
      </c>
      <c r="F249" s="92" t="s">
        <v>337</v>
      </c>
      <c r="L249" s="15"/>
      <c r="M249" s="93"/>
      <c r="T249" s="94"/>
      <c r="AT249" s="7" t="s">
        <v>88</v>
      </c>
      <c r="AU249" s="7" t="s">
        <v>1</v>
      </c>
    </row>
    <row r="250" spans="2:65" s="14" customFormat="1" ht="16.5" customHeight="1">
      <c r="B250" s="15"/>
      <c r="C250" s="116" t="s">
        <v>339</v>
      </c>
      <c r="D250" s="116" t="s">
        <v>190</v>
      </c>
      <c r="E250" s="117" t="s">
        <v>340</v>
      </c>
      <c r="F250" s="118" t="s">
        <v>341</v>
      </c>
      <c r="G250" s="119" t="s">
        <v>120</v>
      </c>
      <c r="H250" s="120">
        <v>28.56</v>
      </c>
      <c r="I250" s="4"/>
      <c r="J250" s="121">
        <f>ROUND(I250*H250,2)</f>
        <v>0</v>
      </c>
      <c r="K250" s="118" t="s">
        <v>9</v>
      </c>
      <c r="L250" s="122"/>
      <c r="M250" s="123" t="s">
        <v>9</v>
      </c>
      <c r="N250" s="124" t="s">
        <v>35</v>
      </c>
      <c r="P250" s="87">
        <f>O250*H250</f>
        <v>0</v>
      </c>
      <c r="Q250" s="87">
        <v>0.08</v>
      </c>
      <c r="R250" s="87">
        <f>Q250*H250</f>
        <v>2.2848</v>
      </c>
      <c r="S250" s="87">
        <v>0</v>
      </c>
      <c r="T250" s="88">
        <f>S250*H250</f>
        <v>0</v>
      </c>
      <c r="AR250" s="89" t="s">
        <v>128</v>
      </c>
      <c r="AT250" s="89" t="s">
        <v>190</v>
      </c>
      <c r="AU250" s="89" t="s">
        <v>1</v>
      </c>
      <c r="AY250" s="7" t="s">
        <v>80</v>
      </c>
      <c r="BE250" s="90">
        <f>IF(N250="základní",J250,0)</f>
        <v>0</v>
      </c>
      <c r="BF250" s="90">
        <f>IF(N250="snížená",J250,0)</f>
        <v>0</v>
      </c>
      <c r="BG250" s="90">
        <f>IF(N250="zákl. přenesená",J250,0)</f>
        <v>0</v>
      </c>
      <c r="BH250" s="90">
        <f>IF(N250="sníž. přenesená",J250,0)</f>
        <v>0</v>
      </c>
      <c r="BI250" s="90">
        <f>IF(N250="nulová",J250,0)</f>
        <v>0</v>
      </c>
      <c r="BJ250" s="7" t="s">
        <v>78</v>
      </c>
      <c r="BK250" s="90">
        <f>ROUND(I250*H250,2)</f>
        <v>0</v>
      </c>
      <c r="BL250" s="7" t="s">
        <v>86</v>
      </c>
      <c r="BM250" s="89" t="s">
        <v>342</v>
      </c>
    </row>
    <row r="251" spans="2:47" s="14" customFormat="1" ht="12.75">
      <c r="B251" s="15"/>
      <c r="D251" s="91" t="s">
        <v>88</v>
      </c>
      <c r="F251" s="92" t="s">
        <v>341</v>
      </c>
      <c r="L251" s="15"/>
      <c r="M251" s="93"/>
      <c r="T251" s="94"/>
      <c r="AT251" s="7" t="s">
        <v>88</v>
      </c>
      <c r="AU251" s="7" t="s">
        <v>1</v>
      </c>
    </row>
    <row r="252" spans="2:51" s="95" customFormat="1" ht="11.25">
      <c r="B252" s="96"/>
      <c r="D252" s="91" t="s">
        <v>93</v>
      </c>
      <c r="E252" s="97" t="s">
        <v>9</v>
      </c>
      <c r="F252" s="98" t="s">
        <v>343</v>
      </c>
      <c r="H252" s="99">
        <v>28.56</v>
      </c>
      <c r="L252" s="96"/>
      <c r="M252" s="100"/>
      <c r="T252" s="101"/>
      <c r="AT252" s="97" t="s">
        <v>93</v>
      </c>
      <c r="AU252" s="97" t="s">
        <v>1</v>
      </c>
      <c r="AV252" s="95" t="s">
        <v>1</v>
      </c>
      <c r="AW252" s="95" t="s">
        <v>95</v>
      </c>
      <c r="AX252" s="95" t="s">
        <v>78</v>
      </c>
      <c r="AY252" s="97" t="s">
        <v>80</v>
      </c>
    </row>
    <row r="253" spans="2:65" s="14" customFormat="1" ht="49.15" customHeight="1">
      <c r="B253" s="15"/>
      <c r="C253" s="79" t="s">
        <v>344</v>
      </c>
      <c r="D253" s="79" t="s">
        <v>82</v>
      </c>
      <c r="E253" s="80" t="s">
        <v>345</v>
      </c>
      <c r="F253" s="81" t="s">
        <v>346</v>
      </c>
      <c r="G253" s="82" t="s">
        <v>120</v>
      </c>
      <c r="H253" s="83">
        <v>46</v>
      </c>
      <c r="I253" s="2"/>
      <c r="J253" s="84">
        <f>ROUND(I253*H253,2)</f>
        <v>0</v>
      </c>
      <c r="K253" s="81" t="s">
        <v>9</v>
      </c>
      <c r="L253" s="15"/>
      <c r="M253" s="85" t="s">
        <v>9</v>
      </c>
      <c r="N253" s="86" t="s">
        <v>35</v>
      </c>
      <c r="P253" s="87">
        <f>O253*H253</f>
        <v>0</v>
      </c>
      <c r="Q253" s="87">
        <v>0.1294996</v>
      </c>
      <c r="R253" s="87">
        <f>Q253*H253</f>
        <v>5.9569816</v>
      </c>
      <c r="S253" s="87">
        <v>0</v>
      </c>
      <c r="T253" s="88">
        <f>S253*H253</f>
        <v>0</v>
      </c>
      <c r="AR253" s="89" t="s">
        <v>86</v>
      </c>
      <c r="AT253" s="89" t="s">
        <v>82</v>
      </c>
      <c r="AU253" s="89" t="s">
        <v>1</v>
      </c>
      <c r="AY253" s="7" t="s">
        <v>80</v>
      </c>
      <c r="BE253" s="90">
        <f>IF(N253="základní",J253,0)</f>
        <v>0</v>
      </c>
      <c r="BF253" s="90">
        <f>IF(N253="snížená",J253,0)</f>
        <v>0</v>
      </c>
      <c r="BG253" s="90">
        <f>IF(N253="zákl. přenesená",J253,0)</f>
        <v>0</v>
      </c>
      <c r="BH253" s="90">
        <f>IF(N253="sníž. přenesená",J253,0)</f>
        <v>0</v>
      </c>
      <c r="BI253" s="90">
        <f>IF(N253="nulová",J253,0)</f>
        <v>0</v>
      </c>
      <c r="BJ253" s="7" t="s">
        <v>78</v>
      </c>
      <c r="BK253" s="90">
        <f>ROUND(I253*H253,2)</f>
        <v>0</v>
      </c>
      <c r="BL253" s="7" t="s">
        <v>86</v>
      </c>
      <c r="BM253" s="89" t="s">
        <v>347</v>
      </c>
    </row>
    <row r="254" spans="2:47" s="14" customFormat="1" ht="29.25">
      <c r="B254" s="15"/>
      <c r="D254" s="91" t="s">
        <v>88</v>
      </c>
      <c r="F254" s="92" t="s">
        <v>346</v>
      </c>
      <c r="L254" s="15"/>
      <c r="M254" s="93"/>
      <c r="T254" s="94"/>
      <c r="AT254" s="7" t="s">
        <v>88</v>
      </c>
      <c r="AU254" s="7" t="s">
        <v>1</v>
      </c>
    </row>
    <row r="255" spans="2:65" s="14" customFormat="1" ht="16.5" customHeight="1">
      <c r="B255" s="15"/>
      <c r="C255" s="116" t="s">
        <v>233</v>
      </c>
      <c r="D255" s="116" t="s">
        <v>190</v>
      </c>
      <c r="E255" s="117" t="s">
        <v>348</v>
      </c>
      <c r="F255" s="118" t="s">
        <v>349</v>
      </c>
      <c r="G255" s="119" t="s">
        <v>120</v>
      </c>
      <c r="H255" s="120">
        <v>47.858</v>
      </c>
      <c r="I255" s="4"/>
      <c r="J255" s="121">
        <f>ROUND(I255*H255,2)</f>
        <v>0</v>
      </c>
      <c r="K255" s="118" t="s">
        <v>9</v>
      </c>
      <c r="L255" s="122"/>
      <c r="M255" s="123" t="s">
        <v>9</v>
      </c>
      <c r="N255" s="124" t="s">
        <v>35</v>
      </c>
      <c r="P255" s="87">
        <f>O255*H255</f>
        <v>0</v>
      </c>
      <c r="Q255" s="87">
        <v>0.028</v>
      </c>
      <c r="R255" s="87">
        <f>Q255*H255</f>
        <v>1.3400239999999999</v>
      </c>
      <c r="S255" s="87">
        <v>0</v>
      </c>
      <c r="T255" s="88">
        <f>S255*H255</f>
        <v>0</v>
      </c>
      <c r="AR255" s="89" t="s">
        <v>128</v>
      </c>
      <c r="AT255" s="89" t="s">
        <v>190</v>
      </c>
      <c r="AU255" s="89" t="s">
        <v>1</v>
      </c>
      <c r="AY255" s="7" t="s">
        <v>80</v>
      </c>
      <c r="BE255" s="90">
        <f>IF(N255="základní",J255,0)</f>
        <v>0</v>
      </c>
      <c r="BF255" s="90">
        <f>IF(N255="snížená",J255,0)</f>
        <v>0</v>
      </c>
      <c r="BG255" s="90">
        <f>IF(N255="zákl. přenesená",J255,0)</f>
        <v>0</v>
      </c>
      <c r="BH255" s="90">
        <f>IF(N255="sníž. přenesená",J255,0)</f>
        <v>0</v>
      </c>
      <c r="BI255" s="90">
        <f>IF(N255="nulová",J255,0)</f>
        <v>0</v>
      </c>
      <c r="BJ255" s="7" t="s">
        <v>78</v>
      </c>
      <c r="BK255" s="90">
        <f>ROUND(I255*H255,2)</f>
        <v>0</v>
      </c>
      <c r="BL255" s="7" t="s">
        <v>86</v>
      </c>
      <c r="BM255" s="89" t="s">
        <v>350</v>
      </c>
    </row>
    <row r="256" spans="2:47" s="14" customFormat="1" ht="12.75">
      <c r="B256" s="15"/>
      <c r="D256" s="91" t="s">
        <v>88</v>
      </c>
      <c r="F256" s="92" t="s">
        <v>349</v>
      </c>
      <c r="L256" s="15"/>
      <c r="M256" s="93"/>
      <c r="T256" s="94"/>
      <c r="AT256" s="7" t="s">
        <v>88</v>
      </c>
      <c r="AU256" s="7" t="s">
        <v>1</v>
      </c>
    </row>
    <row r="257" spans="2:51" s="95" customFormat="1" ht="11.25">
      <c r="B257" s="96"/>
      <c r="D257" s="91" t="s">
        <v>93</v>
      </c>
      <c r="E257" s="97" t="s">
        <v>9</v>
      </c>
      <c r="F257" s="98" t="s">
        <v>351</v>
      </c>
      <c r="H257" s="99">
        <v>46.92</v>
      </c>
      <c r="L257" s="96"/>
      <c r="M257" s="100"/>
      <c r="T257" s="101"/>
      <c r="AT257" s="97" t="s">
        <v>93</v>
      </c>
      <c r="AU257" s="97" t="s">
        <v>1</v>
      </c>
      <c r="AV257" s="95" t="s">
        <v>1</v>
      </c>
      <c r="AW257" s="95" t="s">
        <v>95</v>
      </c>
      <c r="AX257" s="95" t="s">
        <v>78</v>
      </c>
      <c r="AY257" s="97" t="s">
        <v>80</v>
      </c>
    </row>
    <row r="258" spans="2:51" s="95" customFormat="1" ht="11.25">
      <c r="B258" s="96"/>
      <c r="D258" s="91" t="s">
        <v>93</v>
      </c>
      <c r="F258" s="98" t="s">
        <v>352</v>
      </c>
      <c r="H258" s="99">
        <v>47.858</v>
      </c>
      <c r="L258" s="96"/>
      <c r="M258" s="100"/>
      <c r="T258" s="101"/>
      <c r="AT258" s="97" t="s">
        <v>93</v>
      </c>
      <c r="AU258" s="97" t="s">
        <v>1</v>
      </c>
      <c r="AV258" s="95" t="s">
        <v>1</v>
      </c>
      <c r="AW258" s="95" t="s">
        <v>4</v>
      </c>
      <c r="AX258" s="95" t="s">
        <v>78</v>
      </c>
      <c r="AY258" s="97" t="s">
        <v>80</v>
      </c>
    </row>
    <row r="259" spans="2:65" s="14" customFormat="1" ht="55.5" customHeight="1">
      <c r="B259" s="15"/>
      <c r="C259" s="79" t="s">
        <v>353</v>
      </c>
      <c r="D259" s="79" t="s">
        <v>82</v>
      </c>
      <c r="E259" s="80" t="s">
        <v>354</v>
      </c>
      <c r="F259" s="81" t="s">
        <v>355</v>
      </c>
      <c r="G259" s="82" t="s">
        <v>120</v>
      </c>
      <c r="H259" s="83">
        <v>83</v>
      </c>
      <c r="I259" s="2"/>
      <c r="J259" s="84">
        <f>ROUND(I259*H259,2)</f>
        <v>0</v>
      </c>
      <c r="K259" s="81" t="s">
        <v>9</v>
      </c>
      <c r="L259" s="15"/>
      <c r="M259" s="85" t="s">
        <v>9</v>
      </c>
      <c r="N259" s="86" t="s">
        <v>35</v>
      </c>
      <c r="P259" s="87">
        <f>O259*H259</f>
        <v>0</v>
      </c>
      <c r="Q259" s="87">
        <v>0.0001648</v>
      </c>
      <c r="R259" s="87">
        <f>Q259*H259</f>
        <v>0.0136784</v>
      </c>
      <c r="S259" s="87">
        <v>0</v>
      </c>
      <c r="T259" s="88">
        <f>S259*H259</f>
        <v>0</v>
      </c>
      <c r="AR259" s="89" t="s">
        <v>86</v>
      </c>
      <c r="AT259" s="89" t="s">
        <v>82</v>
      </c>
      <c r="AU259" s="89" t="s">
        <v>1</v>
      </c>
      <c r="AY259" s="7" t="s">
        <v>80</v>
      </c>
      <c r="BE259" s="90">
        <f>IF(N259="základní",J259,0)</f>
        <v>0</v>
      </c>
      <c r="BF259" s="90">
        <f>IF(N259="snížená",J259,0)</f>
        <v>0</v>
      </c>
      <c r="BG259" s="90">
        <f>IF(N259="zákl. přenesená",J259,0)</f>
        <v>0</v>
      </c>
      <c r="BH259" s="90">
        <f>IF(N259="sníž. přenesená",J259,0)</f>
        <v>0</v>
      </c>
      <c r="BI259" s="90">
        <f>IF(N259="nulová",J259,0)</f>
        <v>0</v>
      </c>
      <c r="BJ259" s="7" t="s">
        <v>78</v>
      </c>
      <c r="BK259" s="90">
        <f>ROUND(I259*H259,2)</f>
        <v>0</v>
      </c>
      <c r="BL259" s="7" t="s">
        <v>86</v>
      </c>
      <c r="BM259" s="89" t="s">
        <v>356</v>
      </c>
    </row>
    <row r="260" spans="2:47" s="14" customFormat="1" ht="29.25">
      <c r="B260" s="15"/>
      <c r="D260" s="91" t="s">
        <v>88</v>
      </c>
      <c r="F260" s="92" t="s">
        <v>355</v>
      </c>
      <c r="L260" s="15"/>
      <c r="M260" s="93"/>
      <c r="T260" s="94"/>
      <c r="AT260" s="7" t="s">
        <v>88</v>
      </c>
      <c r="AU260" s="7" t="s">
        <v>1</v>
      </c>
    </row>
    <row r="261" spans="2:65" s="14" customFormat="1" ht="24.2" customHeight="1">
      <c r="B261" s="15"/>
      <c r="C261" s="79" t="s">
        <v>357</v>
      </c>
      <c r="D261" s="79" t="s">
        <v>82</v>
      </c>
      <c r="E261" s="80" t="s">
        <v>358</v>
      </c>
      <c r="F261" s="81" t="s">
        <v>359</v>
      </c>
      <c r="G261" s="82" t="s">
        <v>120</v>
      </c>
      <c r="H261" s="83">
        <v>53</v>
      </c>
      <c r="I261" s="2"/>
      <c r="J261" s="84">
        <f>ROUND(I261*H261,2)</f>
        <v>0</v>
      </c>
      <c r="K261" s="81" t="s">
        <v>9</v>
      </c>
      <c r="L261" s="15"/>
      <c r="M261" s="85" t="s">
        <v>9</v>
      </c>
      <c r="N261" s="86" t="s">
        <v>35</v>
      </c>
      <c r="P261" s="87">
        <f>O261*H261</f>
        <v>0</v>
      </c>
      <c r="Q261" s="87">
        <v>1.645E-06</v>
      </c>
      <c r="R261" s="87">
        <f>Q261*H261</f>
        <v>8.7185E-05</v>
      </c>
      <c r="S261" s="87">
        <v>0</v>
      </c>
      <c r="T261" s="88">
        <f>S261*H261</f>
        <v>0</v>
      </c>
      <c r="AR261" s="89" t="s">
        <v>86</v>
      </c>
      <c r="AT261" s="89" t="s">
        <v>82</v>
      </c>
      <c r="AU261" s="89" t="s">
        <v>1</v>
      </c>
      <c r="AY261" s="7" t="s">
        <v>80</v>
      </c>
      <c r="BE261" s="90">
        <f>IF(N261="základní",J261,0)</f>
        <v>0</v>
      </c>
      <c r="BF261" s="90">
        <f>IF(N261="snížená",J261,0)</f>
        <v>0</v>
      </c>
      <c r="BG261" s="90">
        <f>IF(N261="zákl. přenesená",J261,0)</f>
        <v>0</v>
      </c>
      <c r="BH261" s="90">
        <f>IF(N261="sníž. přenesená",J261,0)</f>
        <v>0</v>
      </c>
      <c r="BI261" s="90">
        <f>IF(N261="nulová",J261,0)</f>
        <v>0</v>
      </c>
      <c r="BJ261" s="7" t="s">
        <v>78</v>
      </c>
      <c r="BK261" s="90">
        <f>ROUND(I261*H261,2)</f>
        <v>0</v>
      </c>
      <c r="BL261" s="7" t="s">
        <v>86</v>
      </c>
      <c r="BM261" s="89" t="s">
        <v>360</v>
      </c>
    </row>
    <row r="262" spans="2:47" s="14" customFormat="1" ht="19.5">
      <c r="B262" s="15"/>
      <c r="D262" s="91" t="s">
        <v>88</v>
      </c>
      <c r="F262" s="92" t="s">
        <v>359</v>
      </c>
      <c r="L262" s="15"/>
      <c r="M262" s="93"/>
      <c r="T262" s="94"/>
      <c r="AT262" s="7" t="s">
        <v>88</v>
      </c>
      <c r="AU262" s="7" t="s">
        <v>1</v>
      </c>
    </row>
    <row r="263" spans="2:65" s="14" customFormat="1" ht="24.2" customHeight="1">
      <c r="B263" s="15"/>
      <c r="C263" s="79" t="s">
        <v>361</v>
      </c>
      <c r="D263" s="79" t="s">
        <v>82</v>
      </c>
      <c r="E263" s="80" t="s">
        <v>362</v>
      </c>
      <c r="F263" s="81" t="s">
        <v>363</v>
      </c>
      <c r="G263" s="82" t="s">
        <v>120</v>
      </c>
      <c r="H263" s="83">
        <v>4</v>
      </c>
      <c r="I263" s="2"/>
      <c r="J263" s="84">
        <f>ROUND(I263*H263,2)</f>
        <v>0</v>
      </c>
      <c r="K263" s="81" t="s">
        <v>100</v>
      </c>
      <c r="L263" s="15"/>
      <c r="M263" s="85" t="s">
        <v>9</v>
      </c>
      <c r="N263" s="86" t="s">
        <v>35</v>
      </c>
      <c r="P263" s="87">
        <f>O263*H263</f>
        <v>0</v>
      </c>
      <c r="Q263" s="87">
        <v>0.24567</v>
      </c>
      <c r="R263" s="87">
        <f>Q263*H263</f>
        <v>0.98268</v>
      </c>
      <c r="S263" s="87">
        <v>0</v>
      </c>
      <c r="T263" s="88">
        <f>S263*H263</f>
        <v>0</v>
      </c>
      <c r="AR263" s="89" t="s">
        <v>86</v>
      </c>
      <c r="AT263" s="89" t="s">
        <v>82</v>
      </c>
      <c r="AU263" s="89" t="s">
        <v>1</v>
      </c>
      <c r="AY263" s="7" t="s">
        <v>80</v>
      </c>
      <c r="BE263" s="90">
        <f>IF(N263="základní",J263,0)</f>
        <v>0</v>
      </c>
      <c r="BF263" s="90">
        <f>IF(N263="snížená",J263,0)</f>
        <v>0</v>
      </c>
      <c r="BG263" s="90">
        <f>IF(N263="zákl. přenesená",J263,0)</f>
        <v>0</v>
      </c>
      <c r="BH263" s="90">
        <f>IF(N263="sníž. přenesená",J263,0)</f>
        <v>0</v>
      </c>
      <c r="BI263" s="90">
        <f>IF(N263="nulová",J263,0)</f>
        <v>0</v>
      </c>
      <c r="BJ263" s="7" t="s">
        <v>78</v>
      </c>
      <c r="BK263" s="90">
        <f>ROUND(I263*H263,2)</f>
        <v>0</v>
      </c>
      <c r="BL263" s="7" t="s">
        <v>86</v>
      </c>
      <c r="BM263" s="89" t="s">
        <v>364</v>
      </c>
    </row>
    <row r="264" spans="2:47" s="14" customFormat="1" ht="29.25">
      <c r="B264" s="15"/>
      <c r="D264" s="91" t="s">
        <v>88</v>
      </c>
      <c r="F264" s="92" t="s">
        <v>365</v>
      </c>
      <c r="L264" s="15"/>
      <c r="M264" s="93"/>
      <c r="T264" s="94"/>
      <c r="AT264" s="7" t="s">
        <v>88</v>
      </c>
      <c r="AU264" s="7" t="s">
        <v>1</v>
      </c>
    </row>
    <row r="265" spans="2:47" s="14" customFormat="1" ht="12.75">
      <c r="B265" s="15"/>
      <c r="D265" s="108" t="s">
        <v>103</v>
      </c>
      <c r="F265" s="3" t="s">
        <v>366</v>
      </c>
      <c r="L265" s="15"/>
      <c r="M265" s="93"/>
      <c r="T265" s="94"/>
      <c r="AT265" s="7" t="s">
        <v>103</v>
      </c>
      <c r="AU265" s="7" t="s">
        <v>1</v>
      </c>
    </row>
    <row r="266" spans="2:63" s="67" customFormat="1" ht="22.9" customHeight="1">
      <c r="B266" s="68"/>
      <c r="D266" s="69" t="s">
        <v>75</v>
      </c>
      <c r="E266" s="77" t="s">
        <v>367</v>
      </c>
      <c r="F266" s="77" t="s">
        <v>368</v>
      </c>
      <c r="J266" s="78">
        <f>BK266</f>
        <v>0</v>
      </c>
      <c r="L266" s="68"/>
      <c r="M266" s="72"/>
      <c r="P266" s="73">
        <f>SUM(P267:P287)</f>
        <v>0</v>
      </c>
      <c r="R266" s="73">
        <f>SUM(R267:R287)</f>
        <v>0</v>
      </c>
      <c r="T266" s="74">
        <f>SUM(T267:T287)</f>
        <v>0</v>
      </c>
      <c r="AR266" s="69" t="s">
        <v>78</v>
      </c>
      <c r="AT266" s="75" t="s">
        <v>75</v>
      </c>
      <c r="AU266" s="75" t="s">
        <v>78</v>
      </c>
      <c r="AY266" s="69" t="s">
        <v>80</v>
      </c>
      <c r="BK266" s="76">
        <f>SUM(BK267:BK287)</f>
        <v>0</v>
      </c>
    </row>
    <row r="267" spans="2:65" s="14" customFormat="1" ht="33" customHeight="1">
      <c r="B267" s="15"/>
      <c r="C267" s="79" t="s">
        <v>369</v>
      </c>
      <c r="D267" s="79" t="s">
        <v>82</v>
      </c>
      <c r="E267" s="80" t="s">
        <v>370</v>
      </c>
      <c r="F267" s="81" t="s">
        <v>371</v>
      </c>
      <c r="G267" s="82" t="s">
        <v>163</v>
      </c>
      <c r="H267" s="83">
        <v>23.94</v>
      </c>
      <c r="I267" s="2"/>
      <c r="J267" s="84">
        <f>ROUND(I267*H267,2)</f>
        <v>0</v>
      </c>
      <c r="K267" s="81" t="s">
        <v>100</v>
      </c>
      <c r="L267" s="15"/>
      <c r="M267" s="85" t="s">
        <v>9</v>
      </c>
      <c r="N267" s="86" t="s">
        <v>35</v>
      </c>
      <c r="P267" s="87">
        <f>O267*H267</f>
        <v>0</v>
      </c>
      <c r="Q267" s="87">
        <v>0</v>
      </c>
      <c r="R267" s="87">
        <f>Q267*H267</f>
        <v>0</v>
      </c>
      <c r="S267" s="87">
        <v>0</v>
      </c>
      <c r="T267" s="88">
        <f>S267*H267</f>
        <v>0</v>
      </c>
      <c r="AR267" s="89" t="s">
        <v>86</v>
      </c>
      <c r="AT267" s="89" t="s">
        <v>82</v>
      </c>
      <c r="AU267" s="89" t="s">
        <v>1</v>
      </c>
      <c r="AY267" s="7" t="s">
        <v>80</v>
      </c>
      <c r="BE267" s="90">
        <f>IF(N267="základní",J267,0)</f>
        <v>0</v>
      </c>
      <c r="BF267" s="90">
        <f>IF(N267="snížená",J267,0)</f>
        <v>0</v>
      </c>
      <c r="BG267" s="90">
        <f>IF(N267="zákl. přenesená",J267,0)</f>
        <v>0</v>
      </c>
      <c r="BH267" s="90">
        <f>IF(N267="sníž. přenesená",J267,0)</f>
        <v>0</v>
      </c>
      <c r="BI267" s="90">
        <f>IF(N267="nulová",J267,0)</f>
        <v>0</v>
      </c>
      <c r="BJ267" s="7" t="s">
        <v>78</v>
      </c>
      <c r="BK267" s="90">
        <f>ROUND(I267*H267,2)</f>
        <v>0</v>
      </c>
      <c r="BL267" s="7" t="s">
        <v>86</v>
      </c>
      <c r="BM267" s="89" t="s">
        <v>372</v>
      </c>
    </row>
    <row r="268" spans="2:47" s="14" customFormat="1" ht="29.25">
      <c r="B268" s="15"/>
      <c r="D268" s="91" t="s">
        <v>88</v>
      </c>
      <c r="F268" s="92" t="s">
        <v>373</v>
      </c>
      <c r="L268" s="15"/>
      <c r="M268" s="93"/>
      <c r="T268" s="94"/>
      <c r="AT268" s="7" t="s">
        <v>88</v>
      </c>
      <c r="AU268" s="7" t="s">
        <v>1</v>
      </c>
    </row>
    <row r="269" spans="2:47" s="14" customFormat="1" ht="12.75">
      <c r="B269" s="15"/>
      <c r="D269" s="108" t="s">
        <v>103</v>
      </c>
      <c r="F269" s="3" t="s">
        <v>374</v>
      </c>
      <c r="L269" s="15"/>
      <c r="M269" s="93"/>
      <c r="T269" s="94"/>
      <c r="AT269" s="7" t="s">
        <v>103</v>
      </c>
      <c r="AU269" s="7" t="s">
        <v>1</v>
      </c>
    </row>
    <row r="270" spans="2:51" s="95" customFormat="1" ht="11.25">
      <c r="B270" s="96"/>
      <c r="D270" s="91" t="s">
        <v>93</v>
      </c>
      <c r="E270" s="97" t="s">
        <v>9</v>
      </c>
      <c r="F270" s="98" t="s">
        <v>375</v>
      </c>
      <c r="H270" s="99">
        <v>23.94</v>
      </c>
      <c r="L270" s="96"/>
      <c r="M270" s="100"/>
      <c r="T270" s="101"/>
      <c r="AT270" s="97" t="s">
        <v>93</v>
      </c>
      <c r="AU270" s="97" t="s">
        <v>1</v>
      </c>
      <c r="AV270" s="95" t="s">
        <v>1</v>
      </c>
      <c r="AW270" s="95" t="s">
        <v>95</v>
      </c>
      <c r="AX270" s="95" t="s">
        <v>78</v>
      </c>
      <c r="AY270" s="97" t="s">
        <v>80</v>
      </c>
    </row>
    <row r="271" spans="2:65" s="14" customFormat="1" ht="37.9" customHeight="1">
      <c r="B271" s="15"/>
      <c r="C271" s="79" t="s">
        <v>376</v>
      </c>
      <c r="D271" s="79" t="s">
        <v>82</v>
      </c>
      <c r="E271" s="80" t="s">
        <v>377</v>
      </c>
      <c r="F271" s="81" t="s">
        <v>378</v>
      </c>
      <c r="G271" s="82" t="s">
        <v>163</v>
      </c>
      <c r="H271" s="83">
        <v>78.66</v>
      </c>
      <c r="I271" s="2"/>
      <c r="J271" s="84">
        <f>ROUND(I271*H271,2)</f>
        <v>0</v>
      </c>
      <c r="K271" s="81" t="s">
        <v>9</v>
      </c>
      <c r="L271" s="15"/>
      <c r="M271" s="85" t="s">
        <v>9</v>
      </c>
      <c r="N271" s="86" t="s">
        <v>35</v>
      </c>
      <c r="P271" s="87">
        <f>O271*H271</f>
        <v>0</v>
      </c>
      <c r="Q271" s="87">
        <v>0</v>
      </c>
      <c r="R271" s="87">
        <f>Q271*H271</f>
        <v>0</v>
      </c>
      <c r="S271" s="87">
        <v>0</v>
      </c>
      <c r="T271" s="88">
        <f>S271*H271</f>
        <v>0</v>
      </c>
      <c r="AR271" s="89" t="s">
        <v>86</v>
      </c>
      <c r="AT271" s="89" t="s">
        <v>82</v>
      </c>
      <c r="AU271" s="89" t="s">
        <v>1</v>
      </c>
      <c r="AY271" s="7" t="s">
        <v>80</v>
      </c>
      <c r="BE271" s="90">
        <f>IF(N271="základní",J271,0)</f>
        <v>0</v>
      </c>
      <c r="BF271" s="90">
        <f>IF(N271="snížená",J271,0)</f>
        <v>0</v>
      </c>
      <c r="BG271" s="90">
        <f>IF(N271="zákl. přenesená",J271,0)</f>
        <v>0</v>
      </c>
      <c r="BH271" s="90">
        <f>IF(N271="sníž. přenesená",J271,0)</f>
        <v>0</v>
      </c>
      <c r="BI271" s="90">
        <f>IF(N271="nulová",J271,0)</f>
        <v>0</v>
      </c>
      <c r="BJ271" s="7" t="s">
        <v>78</v>
      </c>
      <c r="BK271" s="90">
        <f>ROUND(I271*H271,2)</f>
        <v>0</v>
      </c>
      <c r="BL271" s="7" t="s">
        <v>86</v>
      </c>
      <c r="BM271" s="89" t="s">
        <v>379</v>
      </c>
    </row>
    <row r="272" spans="2:47" s="14" customFormat="1" ht="19.5">
      <c r="B272" s="15"/>
      <c r="D272" s="91" t="s">
        <v>88</v>
      </c>
      <c r="F272" s="92" t="s">
        <v>378</v>
      </c>
      <c r="L272" s="15"/>
      <c r="M272" s="93"/>
      <c r="T272" s="94"/>
      <c r="AT272" s="7" t="s">
        <v>88</v>
      </c>
      <c r="AU272" s="7" t="s">
        <v>1</v>
      </c>
    </row>
    <row r="273" spans="2:51" s="95" customFormat="1" ht="11.25">
      <c r="B273" s="96"/>
      <c r="D273" s="91" t="s">
        <v>93</v>
      </c>
      <c r="E273" s="97" t="s">
        <v>9</v>
      </c>
      <c r="F273" s="98" t="s">
        <v>380</v>
      </c>
      <c r="H273" s="99">
        <v>54.72</v>
      </c>
      <c r="L273" s="96"/>
      <c r="M273" s="100"/>
      <c r="T273" s="101"/>
      <c r="AT273" s="97" t="s">
        <v>93</v>
      </c>
      <c r="AU273" s="97" t="s">
        <v>1</v>
      </c>
      <c r="AV273" s="95" t="s">
        <v>1</v>
      </c>
      <c r="AW273" s="95" t="s">
        <v>95</v>
      </c>
      <c r="AX273" s="95" t="s">
        <v>79</v>
      </c>
      <c r="AY273" s="97" t="s">
        <v>80</v>
      </c>
    </row>
    <row r="274" spans="2:51" s="95" customFormat="1" ht="11.25">
      <c r="B274" s="96"/>
      <c r="D274" s="91" t="s">
        <v>93</v>
      </c>
      <c r="E274" s="97" t="s">
        <v>9</v>
      </c>
      <c r="F274" s="98" t="s">
        <v>375</v>
      </c>
      <c r="H274" s="99">
        <v>23.94</v>
      </c>
      <c r="L274" s="96"/>
      <c r="M274" s="100"/>
      <c r="T274" s="101"/>
      <c r="AT274" s="97" t="s">
        <v>93</v>
      </c>
      <c r="AU274" s="97" t="s">
        <v>1</v>
      </c>
      <c r="AV274" s="95" t="s">
        <v>1</v>
      </c>
      <c r="AW274" s="95" t="s">
        <v>95</v>
      </c>
      <c r="AX274" s="95" t="s">
        <v>79</v>
      </c>
      <c r="AY274" s="97" t="s">
        <v>80</v>
      </c>
    </row>
    <row r="275" spans="2:51" s="109" customFormat="1" ht="11.25">
      <c r="B275" s="110"/>
      <c r="D275" s="91" t="s">
        <v>93</v>
      </c>
      <c r="E275" s="111" t="s">
        <v>9</v>
      </c>
      <c r="F275" s="112" t="s">
        <v>112</v>
      </c>
      <c r="H275" s="113">
        <v>78.66</v>
      </c>
      <c r="L275" s="110"/>
      <c r="M275" s="114"/>
      <c r="T275" s="115"/>
      <c r="AT275" s="111" t="s">
        <v>93</v>
      </c>
      <c r="AU275" s="111" t="s">
        <v>1</v>
      </c>
      <c r="AV275" s="109" t="s">
        <v>86</v>
      </c>
      <c r="AW275" s="109" t="s">
        <v>95</v>
      </c>
      <c r="AX275" s="109" t="s">
        <v>78</v>
      </c>
      <c r="AY275" s="111" t="s">
        <v>80</v>
      </c>
    </row>
    <row r="276" spans="2:65" s="14" customFormat="1" ht="37.9" customHeight="1">
      <c r="B276" s="15"/>
      <c r="C276" s="79" t="s">
        <v>381</v>
      </c>
      <c r="D276" s="79" t="s">
        <v>82</v>
      </c>
      <c r="E276" s="80" t="s">
        <v>382</v>
      </c>
      <c r="F276" s="81" t="s">
        <v>383</v>
      </c>
      <c r="G276" s="82" t="s">
        <v>163</v>
      </c>
      <c r="H276" s="83">
        <v>1498.34</v>
      </c>
      <c r="I276" s="2"/>
      <c r="J276" s="84">
        <f>ROUND(I276*H276,2)</f>
        <v>0</v>
      </c>
      <c r="K276" s="81" t="s">
        <v>9</v>
      </c>
      <c r="L276" s="15"/>
      <c r="M276" s="85" t="s">
        <v>9</v>
      </c>
      <c r="N276" s="86" t="s">
        <v>35</v>
      </c>
      <c r="P276" s="87">
        <f>O276*H276</f>
        <v>0</v>
      </c>
      <c r="Q276" s="87">
        <v>0</v>
      </c>
      <c r="R276" s="87">
        <f>Q276*H276</f>
        <v>0</v>
      </c>
      <c r="S276" s="87">
        <v>0</v>
      </c>
      <c r="T276" s="88">
        <f>S276*H276</f>
        <v>0</v>
      </c>
      <c r="AR276" s="89" t="s">
        <v>86</v>
      </c>
      <c r="AT276" s="89" t="s">
        <v>82</v>
      </c>
      <c r="AU276" s="89" t="s">
        <v>1</v>
      </c>
      <c r="AY276" s="7" t="s">
        <v>80</v>
      </c>
      <c r="BE276" s="90">
        <f>IF(N276="základní",J276,0)</f>
        <v>0</v>
      </c>
      <c r="BF276" s="90">
        <f>IF(N276="snížená",J276,0)</f>
        <v>0</v>
      </c>
      <c r="BG276" s="90">
        <f>IF(N276="zákl. přenesená",J276,0)</f>
        <v>0</v>
      </c>
      <c r="BH276" s="90">
        <f>IF(N276="sníž. přenesená",J276,0)</f>
        <v>0</v>
      </c>
      <c r="BI276" s="90">
        <f>IF(N276="nulová",J276,0)</f>
        <v>0</v>
      </c>
      <c r="BJ276" s="7" t="s">
        <v>78</v>
      </c>
      <c r="BK276" s="90">
        <f>ROUND(I276*H276,2)</f>
        <v>0</v>
      </c>
      <c r="BL276" s="7" t="s">
        <v>86</v>
      </c>
      <c r="BM276" s="89" t="s">
        <v>384</v>
      </c>
    </row>
    <row r="277" spans="2:47" s="14" customFormat="1" ht="29.25">
      <c r="B277" s="15"/>
      <c r="D277" s="91" t="s">
        <v>88</v>
      </c>
      <c r="F277" s="92" t="s">
        <v>383</v>
      </c>
      <c r="L277" s="15"/>
      <c r="M277" s="93"/>
      <c r="T277" s="94"/>
      <c r="AT277" s="7" t="s">
        <v>88</v>
      </c>
      <c r="AU277" s="7" t="s">
        <v>1</v>
      </c>
    </row>
    <row r="278" spans="2:51" s="95" customFormat="1" ht="11.25">
      <c r="B278" s="96"/>
      <c r="D278" s="91" t="s">
        <v>93</v>
      </c>
      <c r="E278" s="97" t="s">
        <v>9</v>
      </c>
      <c r="F278" s="98" t="s">
        <v>385</v>
      </c>
      <c r="H278" s="99">
        <v>1498.34</v>
      </c>
      <c r="L278" s="96"/>
      <c r="M278" s="100"/>
      <c r="T278" s="101"/>
      <c r="AT278" s="97" t="s">
        <v>93</v>
      </c>
      <c r="AU278" s="97" t="s">
        <v>1</v>
      </c>
      <c r="AV278" s="95" t="s">
        <v>1</v>
      </c>
      <c r="AW278" s="95" t="s">
        <v>95</v>
      </c>
      <c r="AX278" s="95" t="s">
        <v>78</v>
      </c>
      <c r="AY278" s="97" t="s">
        <v>80</v>
      </c>
    </row>
    <row r="279" spans="2:65" s="14" customFormat="1" ht="37.9" customHeight="1">
      <c r="B279" s="15"/>
      <c r="C279" s="79" t="s">
        <v>386</v>
      </c>
      <c r="D279" s="79" t="s">
        <v>82</v>
      </c>
      <c r="E279" s="80" t="s">
        <v>387</v>
      </c>
      <c r="F279" s="81" t="s">
        <v>388</v>
      </c>
      <c r="G279" s="82" t="s">
        <v>163</v>
      </c>
      <c r="H279" s="83">
        <v>17.5</v>
      </c>
      <c r="I279" s="2"/>
      <c r="J279" s="84">
        <f>ROUND(I279*H279,2)</f>
        <v>0</v>
      </c>
      <c r="K279" s="81" t="s">
        <v>9</v>
      </c>
      <c r="L279" s="15"/>
      <c r="M279" s="85" t="s">
        <v>9</v>
      </c>
      <c r="N279" s="86" t="s">
        <v>35</v>
      </c>
      <c r="P279" s="87">
        <f>O279*H279</f>
        <v>0</v>
      </c>
      <c r="Q279" s="87">
        <v>0</v>
      </c>
      <c r="R279" s="87">
        <f>Q279*H279</f>
        <v>0</v>
      </c>
      <c r="S279" s="87">
        <v>0</v>
      </c>
      <c r="T279" s="88">
        <f>S279*H279</f>
        <v>0</v>
      </c>
      <c r="AR279" s="89" t="s">
        <v>86</v>
      </c>
      <c r="AT279" s="89" t="s">
        <v>82</v>
      </c>
      <c r="AU279" s="89" t="s">
        <v>1</v>
      </c>
      <c r="AY279" s="7" t="s">
        <v>80</v>
      </c>
      <c r="BE279" s="90">
        <f>IF(N279="základní",J279,0)</f>
        <v>0</v>
      </c>
      <c r="BF279" s="90">
        <f>IF(N279="snížená",J279,0)</f>
        <v>0</v>
      </c>
      <c r="BG279" s="90">
        <f>IF(N279="zákl. přenesená",J279,0)</f>
        <v>0</v>
      </c>
      <c r="BH279" s="90">
        <f>IF(N279="sníž. přenesená",J279,0)</f>
        <v>0</v>
      </c>
      <c r="BI279" s="90">
        <f>IF(N279="nulová",J279,0)</f>
        <v>0</v>
      </c>
      <c r="BJ279" s="7" t="s">
        <v>78</v>
      </c>
      <c r="BK279" s="90">
        <f>ROUND(I279*H279,2)</f>
        <v>0</v>
      </c>
      <c r="BL279" s="7" t="s">
        <v>86</v>
      </c>
      <c r="BM279" s="89" t="s">
        <v>389</v>
      </c>
    </row>
    <row r="280" spans="2:47" s="14" customFormat="1" ht="19.5">
      <c r="B280" s="15"/>
      <c r="D280" s="91" t="s">
        <v>88</v>
      </c>
      <c r="F280" s="92" t="s">
        <v>388</v>
      </c>
      <c r="L280" s="15"/>
      <c r="M280" s="93"/>
      <c r="T280" s="94"/>
      <c r="AT280" s="7" t="s">
        <v>88</v>
      </c>
      <c r="AU280" s="7" t="s">
        <v>1</v>
      </c>
    </row>
    <row r="281" spans="2:51" s="95" customFormat="1" ht="11.25">
      <c r="B281" s="96"/>
      <c r="D281" s="91" t="s">
        <v>93</v>
      </c>
      <c r="E281" s="97" t="s">
        <v>9</v>
      </c>
      <c r="F281" s="98" t="s">
        <v>390</v>
      </c>
      <c r="H281" s="99">
        <v>17.5</v>
      </c>
      <c r="L281" s="96"/>
      <c r="M281" s="100"/>
      <c r="T281" s="101"/>
      <c r="AT281" s="97" t="s">
        <v>93</v>
      </c>
      <c r="AU281" s="97" t="s">
        <v>1</v>
      </c>
      <c r="AV281" s="95" t="s">
        <v>1</v>
      </c>
      <c r="AW281" s="95" t="s">
        <v>95</v>
      </c>
      <c r="AX281" s="95" t="s">
        <v>78</v>
      </c>
      <c r="AY281" s="97" t="s">
        <v>80</v>
      </c>
    </row>
    <row r="282" spans="2:65" s="14" customFormat="1" ht="37.9" customHeight="1">
      <c r="B282" s="15"/>
      <c r="C282" s="79" t="s">
        <v>391</v>
      </c>
      <c r="D282" s="79" t="s">
        <v>82</v>
      </c>
      <c r="E282" s="80" t="s">
        <v>392</v>
      </c>
      <c r="F282" s="81" t="s">
        <v>383</v>
      </c>
      <c r="G282" s="82" t="s">
        <v>163</v>
      </c>
      <c r="H282" s="83">
        <v>332.5</v>
      </c>
      <c r="I282" s="2"/>
      <c r="J282" s="84">
        <f>ROUND(I282*H282,2)</f>
        <v>0</v>
      </c>
      <c r="K282" s="81" t="s">
        <v>9</v>
      </c>
      <c r="L282" s="15"/>
      <c r="M282" s="85" t="s">
        <v>9</v>
      </c>
      <c r="N282" s="86" t="s">
        <v>35</v>
      </c>
      <c r="P282" s="87">
        <f>O282*H282</f>
        <v>0</v>
      </c>
      <c r="Q282" s="87">
        <v>0</v>
      </c>
      <c r="R282" s="87">
        <f>Q282*H282</f>
        <v>0</v>
      </c>
      <c r="S282" s="87">
        <v>0</v>
      </c>
      <c r="T282" s="88">
        <f>S282*H282</f>
        <v>0</v>
      </c>
      <c r="AR282" s="89" t="s">
        <v>86</v>
      </c>
      <c r="AT282" s="89" t="s">
        <v>82</v>
      </c>
      <c r="AU282" s="89" t="s">
        <v>1</v>
      </c>
      <c r="AY282" s="7" t="s">
        <v>80</v>
      </c>
      <c r="BE282" s="90">
        <f>IF(N282="základní",J282,0)</f>
        <v>0</v>
      </c>
      <c r="BF282" s="90">
        <f>IF(N282="snížená",J282,0)</f>
        <v>0</v>
      </c>
      <c r="BG282" s="90">
        <f>IF(N282="zákl. přenesená",J282,0)</f>
        <v>0</v>
      </c>
      <c r="BH282" s="90">
        <f>IF(N282="sníž. přenesená",J282,0)</f>
        <v>0</v>
      </c>
      <c r="BI282" s="90">
        <f>IF(N282="nulová",J282,0)</f>
        <v>0</v>
      </c>
      <c r="BJ282" s="7" t="s">
        <v>78</v>
      </c>
      <c r="BK282" s="90">
        <f>ROUND(I282*H282,2)</f>
        <v>0</v>
      </c>
      <c r="BL282" s="7" t="s">
        <v>86</v>
      </c>
      <c r="BM282" s="89" t="s">
        <v>393</v>
      </c>
    </row>
    <row r="283" spans="2:47" s="14" customFormat="1" ht="29.25">
      <c r="B283" s="15"/>
      <c r="D283" s="91" t="s">
        <v>88</v>
      </c>
      <c r="F283" s="92" t="s">
        <v>383</v>
      </c>
      <c r="L283" s="15"/>
      <c r="M283" s="93"/>
      <c r="T283" s="94"/>
      <c r="AT283" s="7" t="s">
        <v>88</v>
      </c>
      <c r="AU283" s="7" t="s">
        <v>1</v>
      </c>
    </row>
    <row r="284" spans="2:51" s="95" customFormat="1" ht="11.25">
      <c r="B284" s="96"/>
      <c r="D284" s="91" t="s">
        <v>93</v>
      </c>
      <c r="E284" s="97" t="s">
        <v>9</v>
      </c>
      <c r="F284" s="98" t="s">
        <v>394</v>
      </c>
      <c r="H284" s="99">
        <v>332.5</v>
      </c>
      <c r="L284" s="96"/>
      <c r="M284" s="100"/>
      <c r="T284" s="101"/>
      <c r="AT284" s="97" t="s">
        <v>93</v>
      </c>
      <c r="AU284" s="97" t="s">
        <v>1</v>
      </c>
      <c r="AV284" s="95" t="s">
        <v>1</v>
      </c>
      <c r="AW284" s="95" t="s">
        <v>95</v>
      </c>
      <c r="AX284" s="95" t="s">
        <v>78</v>
      </c>
      <c r="AY284" s="97" t="s">
        <v>80</v>
      </c>
    </row>
    <row r="285" spans="2:65" s="14" customFormat="1" ht="33" customHeight="1">
      <c r="B285" s="15"/>
      <c r="C285" s="79" t="s">
        <v>395</v>
      </c>
      <c r="D285" s="79" t="s">
        <v>82</v>
      </c>
      <c r="E285" s="80" t="s">
        <v>396</v>
      </c>
      <c r="F285" s="81" t="s">
        <v>397</v>
      </c>
      <c r="G285" s="82" t="s">
        <v>163</v>
      </c>
      <c r="H285" s="83">
        <v>17.5</v>
      </c>
      <c r="I285" s="2"/>
      <c r="J285" s="84">
        <f>ROUND(I285*H285,2)</f>
        <v>0</v>
      </c>
      <c r="K285" s="81" t="s">
        <v>100</v>
      </c>
      <c r="L285" s="15"/>
      <c r="M285" s="85" t="s">
        <v>9</v>
      </c>
      <c r="N285" s="86" t="s">
        <v>35</v>
      </c>
      <c r="P285" s="87">
        <f>O285*H285</f>
        <v>0</v>
      </c>
      <c r="Q285" s="87">
        <v>0</v>
      </c>
      <c r="R285" s="87">
        <f>Q285*H285</f>
        <v>0</v>
      </c>
      <c r="S285" s="87">
        <v>0</v>
      </c>
      <c r="T285" s="88">
        <f>S285*H285</f>
        <v>0</v>
      </c>
      <c r="AR285" s="89" t="s">
        <v>86</v>
      </c>
      <c r="AT285" s="89" t="s">
        <v>82</v>
      </c>
      <c r="AU285" s="89" t="s">
        <v>1</v>
      </c>
      <c r="AY285" s="7" t="s">
        <v>80</v>
      </c>
      <c r="BE285" s="90">
        <f>IF(N285="základní",J285,0)</f>
        <v>0</v>
      </c>
      <c r="BF285" s="90">
        <f>IF(N285="snížená",J285,0)</f>
        <v>0</v>
      </c>
      <c r="BG285" s="90">
        <f>IF(N285="zákl. přenesená",J285,0)</f>
        <v>0</v>
      </c>
      <c r="BH285" s="90">
        <f>IF(N285="sníž. přenesená",J285,0)</f>
        <v>0</v>
      </c>
      <c r="BI285" s="90">
        <f>IF(N285="nulová",J285,0)</f>
        <v>0</v>
      </c>
      <c r="BJ285" s="7" t="s">
        <v>78</v>
      </c>
      <c r="BK285" s="90">
        <f>ROUND(I285*H285,2)</f>
        <v>0</v>
      </c>
      <c r="BL285" s="7" t="s">
        <v>86</v>
      </c>
      <c r="BM285" s="89" t="s">
        <v>398</v>
      </c>
    </row>
    <row r="286" spans="2:47" s="14" customFormat="1" ht="29.25">
      <c r="B286" s="15"/>
      <c r="D286" s="91" t="s">
        <v>88</v>
      </c>
      <c r="F286" s="92" t="s">
        <v>399</v>
      </c>
      <c r="L286" s="15"/>
      <c r="M286" s="93"/>
      <c r="T286" s="94"/>
      <c r="AT286" s="7" t="s">
        <v>88</v>
      </c>
      <c r="AU286" s="7" t="s">
        <v>1</v>
      </c>
    </row>
    <row r="287" spans="2:47" s="14" customFormat="1" ht="12.75">
      <c r="B287" s="15"/>
      <c r="D287" s="108" t="s">
        <v>103</v>
      </c>
      <c r="F287" s="3" t="s">
        <v>400</v>
      </c>
      <c r="L287" s="15"/>
      <c r="M287" s="93"/>
      <c r="T287" s="94"/>
      <c r="AT287" s="7" t="s">
        <v>103</v>
      </c>
      <c r="AU287" s="7" t="s">
        <v>1</v>
      </c>
    </row>
    <row r="288" spans="2:63" s="67" customFormat="1" ht="22.9" customHeight="1">
      <c r="B288" s="68"/>
      <c r="D288" s="69" t="s">
        <v>75</v>
      </c>
      <c r="E288" s="77" t="s">
        <v>401</v>
      </c>
      <c r="F288" s="77" t="s">
        <v>402</v>
      </c>
      <c r="J288" s="78">
        <f>BK288</f>
        <v>0</v>
      </c>
      <c r="L288" s="68"/>
      <c r="M288" s="72"/>
      <c r="P288" s="73">
        <f>SUM(P289:P290)</f>
        <v>0</v>
      </c>
      <c r="R288" s="73">
        <f>SUM(R289:R290)</f>
        <v>0</v>
      </c>
      <c r="T288" s="74">
        <f>SUM(T289:T290)</f>
        <v>0</v>
      </c>
      <c r="AR288" s="69" t="s">
        <v>78</v>
      </c>
      <c r="AT288" s="75" t="s">
        <v>75</v>
      </c>
      <c r="AU288" s="75" t="s">
        <v>78</v>
      </c>
      <c r="AY288" s="69" t="s">
        <v>80</v>
      </c>
      <c r="BK288" s="76">
        <f>SUM(BK289:BK290)</f>
        <v>0</v>
      </c>
    </row>
    <row r="289" spans="2:65" s="14" customFormat="1" ht="49.15" customHeight="1">
      <c r="B289" s="15"/>
      <c r="C289" s="79" t="s">
        <v>403</v>
      </c>
      <c r="D289" s="79" t="s">
        <v>82</v>
      </c>
      <c r="E289" s="80" t="s">
        <v>404</v>
      </c>
      <c r="F289" s="81" t="s">
        <v>405</v>
      </c>
      <c r="G289" s="82" t="s">
        <v>163</v>
      </c>
      <c r="H289" s="83">
        <v>65.202</v>
      </c>
      <c r="I289" s="2"/>
      <c r="J289" s="84">
        <f>ROUND(I289*H289,2)</f>
        <v>0</v>
      </c>
      <c r="K289" s="81" t="s">
        <v>9</v>
      </c>
      <c r="L289" s="15"/>
      <c r="M289" s="85" t="s">
        <v>9</v>
      </c>
      <c r="N289" s="86" t="s">
        <v>35</v>
      </c>
      <c r="P289" s="87">
        <f>O289*H289</f>
        <v>0</v>
      </c>
      <c r="Q289" s="87">
        <v>0</v>
      </c>
      <c r="R289" s="87">
        <f>Q289*H289</f>
        <v>0</v>
      </c>
      <c r="S289" s="87">
        <v>0</v>
      </c>
      <c r="T289" s="88">
        <f>S289*H289</f>
        <v>0</v>
      </c>
      <c r="AR289" s="89" t="s">
        <v>86</v>
      </c>
      <c r="AT289" s="89" t="s">
        <v>82</v>
      </c>
      <c r="AU289" s="89" t="s">
        <v>1</v>
      </c>
      <c r="AY289" s="7" t="s">
        <v>80</v>
      </c>
      <c r="BE289" s="90">
        <f>IF(N289="základní",J289,0)</f>
        <v>0</v>
      </c>
      <c r="BF289" s="90">
        <f>IF(N289="snížená",J289,0)</f>
        <v>0</v>
      </c>
      <c r="BG289" s="90">
        <f>IF(N289="zákl. přenesená",J289,0)</f>
        <v>0</v>
      </c>
      <c r="BH289" s="90">
        <f>IF(N289="sníž. přenesená",J289,0)</f>
        <v>0</v>
      </c>
      <c r="BI289" s="90">
        <f>IF(N289="nulová",J289,0)</f>
        <v>0</v>
      </c>
      <c r="BJ289" s="7" t="s">
        <v>78</v>
      </c>
      <c r="BK289" s="90">
        <f>ROUND(I289*H289,2)</f>
        <v>0</v>
      </c>
      <c r="BL289" s="7" t="s">
        <v>86</v>
      </c>
      <c r="BM289" s="89" t="s">
        <v>406</v>
      </c>
    </row>
    <row r="290" spans="2:47" s="14" customFormat="1" ht="29.25">
      <c r="B290" s="15"/>
      <c r="D290" s="91" t="s">
        <v>88</v>
      </c>
      <c r="F290" s="92" t="s">
        <v>405</v>
      </c>
      <c r="L290" s="15"/>
      <c r="M290" s="93"/>
      <c r="T290" s="94"/>
      <c r="AT290" s="7" t="s">
        <v>88</v>
      </c>
      <c r="AU290" s="7" t="s">
        <v>1</v>
      </c>
    </row>
    <row r="291" spans="2:63" s="67" customFormat="1" ht="25.9" customHeight="1">
      <c r="B291" s="68"/>
      <c r="D291" s="69" t="s">
        <v>75</v>
      </c>
      <c r="E291" s="70" t="s">
        <v>407</v>
      </c>
      <c r="F291" s="70" t="s">
        <v>408</v>
      </c>
      <c r="J291" s="71">
        <f>BK291</f>
        <v>0</v>
      </c>
      <c r="L291" s="68"/>
      <c r="M291" s="72"/>
      <c r="P291" s="73">
        <v>0</v>
      </c>
      <c r="R291" s="73">
        <v>0</v>
      </c>
      <c r="T291" s="74">
        <v>0</v>
      </c>
      <c r="AR291" s="69" t="s">
        <v>1</v>
      </c>
      <c r="AT291" s="75" t="s">
        <v>75</v>
      </c>
      <c r="AU291" s="75" t="s">
        <v>79</v>
      </c>
      <c r="AY291" s="69" t="s">
        <v>80</v>
      </c>
      <c r="BK291" s="76">
        <v>0</v>
      </c>
    </row>
    <row r="292" spans="2:63" s="67" customFormat="1" ht="25.9" customHeight="1">
      <c r="B292" s="68"/>
      <c r="D292" s="69" t="s">
        <v>75</v>
      </c>
      <c r="E292" s="70" t="s">
        <v>409</v>
      </c>
      <c r="F292" s="70" t="s">
        <v>410</v>
      </c>
      <c r="J292" s="71">
        <f>BK292</f>
        <v>0</v>
      </c>
      <c r="L292" s="68"/>
      <c r="M292" s="72"/>
      <c r="P292" s="73">
        <f>P293+SUM(P294:P303)</f>
        <v>0</v>
      </c>
      <c r="R292" s="73">
        <f>R293+SUM(R294:R303)</f>
        <v>0</v>
      </c>
      <c r="T292" s="74">
        <f>T293+SUM(T294:T303)</f>
        <v>0</v>
      </c>
      <c r="AR292" s="69" t="s">
        <v>113</v>
      </c>
      <c r="AT292" s="75" t="s">
        <v>75</v>
      </c>
      <c r="AU292" s="75" t="s">
        <v>79</v>
      </c>
      <c r="AY292" s="69" t="s">
        <v>80</v>
      </c>
      <c r="BK292" s="76">
        <f>BK293+SUM(BK294:BK303)</f>
        <v>0</v>
      </c>
    </row>
    <row r="293" spans="2:65" s="14" customFormat="1" ht="16.5" customHeight="1">
      <c r="B293" s="15"/>
      <c r="C293" s="79" t="s">
        <v>411</v>
      </c>
      <c r="D293" s="79" t="s">
        <v>82</v>
      </c>
      <c r="E293" s="80" t="s">
        <v>412</v>
      </c>
      <c r="F293" s="81" t="s">
        <v>413</v>
      </c>
      <c r="G293" s="82" t="s">
        <v>414</v>
      </c>
      <c r="H293" s="5"/>
      <c r="I293" s="2"/>
      <c r="J293" s="84">
        <f>ROUND(I293*H293,2)</f>
        <v>0</v>
      </c>
      <c r="K293" s="81" t="s">
        <v>9</v>
      </c>
      <c r="L293" s="15"/>
      <c r="M293" s="85" t="s">
        <v>9</v>
      </c>
      <c r="N293" s="86" t="s">
        <v>35</v>
      </c>
      <c r="P293" s="87">
        <f>O293*H293</f>
        <v>0</v>
      </c>
      <c r="Q293" s="87">
        <v>0</v>
      </c>
      <c r="R293" s="87">
        <f>Q293*H293</f>
        <v>0</v>
      </c>
      <c r="S293" s="87">
        <v>0</v>
      </c>
      <c r="T293" s="88">
        <f>S293*H293</f>
        <v>0</v>
      </c>
      <c r="AR293" s="89" t="s">
        <v>86</v>
      </c>
      <c r="AT293" s="89" t="s">
        <v>82</v>
      </c>
      <c r="AU293" s="89" t="s">
        <v>78</v>
      </c>
      <c r="AY293" s="7" t="s">
        <v>80</v>
      </c>
      <c r="BE293" s="90">
        <f>IF(N293="základní",J293,0)</f>
        <v>0</v>
      </c>
      <c r="BF293" s="90">
        <f>IF(N293="snížená",J293,0)</f>
        <v>0</v>
      </c>
      <c r="BG293" s="90">
        <f>IF(N293="zákl. přenesená",J293,0)</f>
        <v>0</v>
      </c>
      <c r="BH293" s="90">
        <f>IF(N293="sníž. přenesená",J293,0)</f>
        <v>0</v>
      </c>
      <c r="BI293" s="90">
        <f>IF(N293="nulová",J293,0)</f>
        <v>0</v>
      </c>
      <c r="BJ293" s="7" t="s">
        <v>78</v>
      </c>
      <c r="BK293" s="90">
        <f>ROUND(I293*H293,2)</f>
        <v>0</v>
      </c>
      <c r="BL293" s="7" t="s">
        <v>86</v>
      </c>
      <c r="BM293" s="89" t="s">
        <v>415</v>
      </c>
    </row>
    <row r="294" spans="2:47" s="14" customFormat="1" ht="12.75">
      <c r="B294" s="15"/>
      <c r="D294" s="91" t="s">
        <v>88</v>
      </c>
      <c r="F294" s="92" t="s">
        <v>413</v>
      </c>
      <c r="L294" s="15"/>
      <c r="M294" s="93"/>
      <c r="T294" s="94"/>
      <c r="AT294" s="7" t="s">
        <v>88</v>
      </c>
      <c r="AU294" s="7" t="s">
        <v>78</v>
      </c>
    </row>
    <row r="295" spans="2:65" s="14" customFormat="1" ht="24.2" customHeight="1">
      <c r="B295" s="15"/>
      <c r="C295" s="79" t="s">
        <v>416</v>
      </c>
      <c r="D295" s="79" t="s">
        <v>82</v>
      </c>
      <c r="E295" s="80" t="s">
        <v>417</v>
      </c>
      <c r="F295" s="81" t="s">
        <v>418</v>
      </c>
      <c r="G295" s="82" t="s">
        <v>419</v>
      </c>
      <c r="H295" s="83">
        <v>1</v>
      </c>
      <c r="I295" s="2"/>
      <c r="J295" s="84">
        <f>ROUND(I295*H295,2)</f>
        <v>0</v>
      </c>
      <c r="K295" s="81" t="s">
        <v>9</v>
      </c>
      <c r="L295" s="15"/>
      <c r="M295" s="85" t="s">
        <v>9</v>
      </c>
      <c r="N295" s="86" t="s">
        <v>35</v>
      </c>
      <c r="P295" s="87">
        <f>O295*H295</f>
        <v>0</v>
      </c>
      <c r="Q295" s="87">
        <v>0</v>
      </c>
      <c r="R295" s="87">
        <f>Q295*H295</f>
        <v>0</v>
      </c>
      <c r="S295" s="87">
        <v>0</v>
      </c>
      <c r="T295" s="88">
        <f>S295*H295</f>
        <v>0</v>
      </c>
      <c r="AR295" s="89" t="s">
        <v>86</v>
      </c>
      <c r="AT295" s="89" t="s">
        <v>82</v>
      </c>
      <c r="AU295" s="89" t="s">
        <v>78</v>
      </c>
      <c r="AY295" s="7" t="s">
        <v>80</v>
      </c>
      <c r="BE295" s="90">
        <f>IF(N295="základní",J295,0)</f>
        <v>0</v>
      </c>
      <c r="BF295" s="90">
        <f>IF(N295="snížená",J295,0)</f>
        <v>0</v>
      </c>
      <c r="BG295" s="90">
        <f>IF(N295="zákl. přenesená",J295,0)</f>
        <v>0</v>
      </c>
      <c r="BH295" s="90">
        <f>IF(N295="sníž. přenesená",J295,0)</f>
        <v>0</v>
      </c>
      <c r="BI295" s="90">
        <f>IF(N295="nulová",J295,0)</f>
        <v>0</v>
      </c>
      <c r="BJ295" s="7" t="s">
        <v>78</v>
      </c>
      <c r="BK295" s="90">
        <f>ROUND(I295*H295,2)</f>
        <v>0</v>
      </c>
      <c r="BL295" s="7" t="s">
        <v>86</v>
      </c>
      <c r="BM295" s="89" t="s">
        <v>420</v>
      </c>
    </row>
    <row r="296" spans="2:47" s="14" customFormat="1" ht="12.75">
      <c r="B296" s="15"/>
      <c r="D296" s="91" t="s">
        <v>88</v>
      </c>
      <c r="F296" s="92" t="s">
        <v>418</v>
      </c>
      <c r="L296" s="15"/>
      <c r="M296" s="93"/>
      <c r="T296" s="94"/>
      <c r="AT296" s="7" t="s">
        <v>88</v>
      </c>
      <c r="AU296" s="7" t="s">
        <v>78</v>
      </c>
    </row>
    <row r="297" spans="2:65" s="14" customFormat="1" ht="16.5" customHeight="1">
      <c r="B297" s="15"/>
      <c r="C297" s="79" t="s">
        <v>421</v>
      </c>
      <c r="D297" s="79" t="s">
        <v>82</v>
      </c>
      <c r="E297" s="80" t="s">
        <v>422</v>
      </c>
      <c r="F297" s="81" t="s">
        <v>423</v>
      </c>
      <c r="G297" s="82" t="s">
        <v>419</v>
      </c>
      <c r="H297" s="83">
        <v>1</v>
      </c>
      <c r="I297" s="2"/>
      <c r="J297" s="84">
        <f>ROUND(I297*H297,2)</f>
        <v>0</v>
      </c>
      <c r="K297" s="81" t="s">
        <v>9</v>
      </c>
      <c r="L297" s="15"/>
      <c r="M297" s="85" t="s">
        <v>9</v>
      </c>
      <c r="N297" s="86" t="s">
        <v>35</v>
      </c>
      <c r="P297" s="87">
        <f>O297*H297</f>
        <v>0</v>
      </c>
      <c r="Q297" s="87">
        <v>0</v>
      </c>
      <c r="R297" s="87">
        <f>Q297*H297</f>
        <v>0</v>
      </c>
      <c r="S297" s="87">
        <v>0</v>
      </c>
      <c r="T297" s="88">
        <f>S297*H297</f>
        <v>0</v>
      </c>
      <c r="AR297" s="89" t="s">
        <v>424</v>
      </c>
      <c r="AT297" s="89" t="s">
        <v>82</v>
      </c>
      <c r="AU297" s="89" t="s">
        <v>78</v>
      </c>
      <c r="AY297" s="7" t="s">
        <v>80</v>
      </c>
      <c r="BE297" s="90">
        <f>IF(N297="základní",J297,0)</f>
        <v>0</v>
      </c>
      <c r="BF297" s="90">
        <f>IF(N297="snížená",J297,0)</f>
        <v>0</v>
      </c>
      <c r="BG297" s="90">
        <f>IF(N297="zákl. přenesená",J297,0)</f>
        <v>0</v>
      </c>
      <c r="BH297" s="90">
        <f>IF(N297="sníž. přenesená",J297,0)</f>
        <v>0</v>
      </c>
      <c r="BI297" s="90">
        <f>IF(N297="nulová",J297,0)</f>
        <v>0</v>
      </c>
      <c r="BJ297" s="7" t="s">
        <v>78</v>
      </c>
      <c r="BK297" s="90">
        <f>ROUND(I297*H297,2)</f>
        <v>0</v>
      </c>
      <c r="BL297" s="7" t="s">
        <v>424</v>
      </c>
      <c r="BM297" s="89" t="s">
        <v>425</v>
      </c>
    </row>
    <row r="298" spans="2:47" s="14" customFormat="1" ht="19.5">
      <c r="B298" s="15"/>
      <c r="D298" s="91" t="s">
        <v>88</v>
      </c>
      <c r="F298" s="92" t="s">
        <v>487</v>
      </c>
      <c r="L298" s="15"/>
      <c r="M298" s="93"/>
      <c r="T298" s="94"/>
      <c r="AT298" s="7" t="s">
        <v>88</v>
      </c>
      <c r="AU298" s="7" t="s">
        <v>78</v>
      </c>
    </row>
    <row r="299" spans="2:65" s="14" customFormat="1" ht="16.5" customHeight="1">
      <c r="B299" s="15"/>
      <c r="C299" s="79" t="s">
        <v>426</v>
      </c>
      <c r="D299" s="79" t="s">
        <v>82</v>
      </c>
      <c r="E299" s="80" t="s">
        <v>427</v>
      </c>
      <c r="F299" s="81" t="s">
        <v>428</v>
      </c>
      <c r="G299" s="82" t="s">
        <v>419</v>
      </c>
      <c r="H299" s="83">
        <v>1</v>
      </c>
      <c r="I299" s="2"/>
      <c r="J299" s="84">
        <f>ROUND(I299*H299,2)</f>
        <v>0</v>
      </c>
      <c r="K299" s="81" t="s">
        <v>9</v>
      </c>
      <c r="L299" s="15"/>
      <c r="M299" s="85" t="s">
        <v>9</v>
      </c>
      <c r="N299" s="86" t="s">
        <v>35</v>
      </c>
      <c r="P299" s="87">
        <f>O299*H299</f>
        <v>0</v>
      </c>
      <c r="Q299" s="87">
        <v>0</v>
      </c>
      <c r="R299" s="87">
        <f>Q299*H299</f>
        <v>0</v>
      </c>
      <c r="S299" s="87">
        <v>0</v>
      </c>
      <c r="T299" s="88">
        <f>S299*H299</f>
        <v>0</v>
      </c>
      <c r="AR299" s="89" t="s">
        <v>86</v>
      </c>
      <c r="AT299" s="89" t="s">
        <v>82</v>
      </c>
      <c r="AU299" s="89" t="s">
        <v>78</v>
      </c>
      <c r="AY299" s="7" t="s">
        <v>80</v>
      </c>
      <c r="BE299" s="90">
        <f>IF(N299="základní",J299,0)</f>
        <v>0</v>
      </c>
      <c r="BF299" s="90">
        <f>IF(N299="snížená",J299,0)</f>
        <v>0</v>
      </c>
      <c r="BG299" s="90">
        <f>IF(N299="zákl. přenesená",J299,0)</f>
        <v>0</v>
      </c>
      <c r="BH299" s="90">
        <f>IF(N299="sníž. přenesená",J299,0)</f>
        <v>0</v>
      </c>
      <c r="BI299" s="90">
        <f>IF(N299="nulová",J299,0)</f>
        <v>0</v>
      </c>
      <c r="BJ299" s="7" t="s">
        <v>78</v>
      </c>
      <c r="BK299" s="90">
        <f>ROUND(I299*H299,2)</f>
        <v>0</v>
      </c>
      <c r="BL299" s="7" t="s">
        <v>86</v>
      </c>
      <c r="BM299" s="89" t="s">
        <v>429</v>
      </c>
    </row>
    <row r="300" spans="2:47" s="14" customFormat="1" ht="12.75">
      <c r="B300" s="15"/>
      <c r="D300" s="91" t="s">
        <v>88</v>
      </c>
      <c r="F300" s="92" t="s">
        <v>428</v>
      </c>
      <c r="L300" s="15"/>
      <c r="M300" s="93"/>
      <c r="T300" s="94"/>
      <c r="AT300" s="7" t="s">
        <v>88</v>
      </c>
      <c r="AU300" s="7" t="s">
        <v>78</v>
      </c>
    </row>
    <row r="301" spans="2:65" s="14" customFormat="1" ht="33" customHeight="1">
      <c r="B301" s="15"/>
      <c r="C301" s="79" t="s">
        <v>430</v>
      </c>
      <c r="D301" s="79" t="s">
        <v>82</v>
      </c>
      <c r="E301" s="80" t="s">
        <v>431</v>
      </c>
      <c r="F301" s="81" t="s">
        <v>432</v>
      </c>
      <c r="G301" s="82" t="s">
        <v>419</v>
      </c>
      <c r="H301" s="83">
        <v>1</v>
      </c>
      <c r="I301" s="2"/>
      <c r="J301" s="84">
        <f>ROUND(I301*H301,2)</f>
        <v>0</v>
      </c>
      <c r="K301" s="81" t="s">
        <v>9</v>
      </c>
      <c r="L301" s="15"/>
      <c r="M301" s="85" t="s">
        <v>9</v>
      </c>
      <c r="N301" s="86" t="s">
        <v>35</v>
      </c>
      <c r="P301" s="87">
        <f>O301*H301</f>
        <v>0</v>
      </c>
      <c r="Q301" s="87">
        <v>0</v>
      </c>
      <c r="R301" s="87">
        <f>Q301*H301</f>
        <v>0</v>
      </c>
      <c r="S301" s="87">
        <v>0</v>
      </c>
      <c r="T301" s="88">
        <f>S301*H301</f>
        <v>0</v>
      </c>
      <c r="AR301" s="89" t="s">
        <v>86</v>
      </c>
      <c r="AT301" s="89" t="s">
        <v>82</v>
      </c>
      <c r="AU301" s="89" t="s">
        <v>78</v>
      </c>
      <c r="AY301" s="7" t="s">
        <v>80</v>
      </c>
      <c r="BE301" s="90">
        <f>IF(N301="základní",J301,0)</f>
        <v>0</v>
      </c>
      <c r="BF301" s="90">
        <f>IF(N301="snížená",J301,0)</f>
        <v>0</v>
      </c>
      <c r="BG301" s="90">
        <f>IF(N301="zákl. přenesená",J301,0)</f>
        <v>0</v>
      </c>
      <c r="BH301" s="90">
        <f>IF(N301="sníž. přenesená",J301,0)</f>
        <v>0</v>
      </c>
      <c r="BI301" s="90">
        <f>IF(N301="nulová",J301,0)</f>
        <v>0</v>
      </c>
      <c r="BJ301" s="7" t="s">
        <v>78</v>
      </c>
      <c r="BK301" s="90">
        <f>ROUND(I301*H301,2)</f>
        <v>0</v>
      </c>
      <c r="BL301" s="7" t="s">
        <v>86</v>
      </c>
      <c r="BM301" s="89" t="s">
        <v>433</v>
      </c>
    </row>
    <row r="302" spans="2:47" s="14" customFormat="1" ht="19.5">
      <c r="B302" s="15"/>
      <c r="D302" s="91" t="s">
        <v>88</v>
      </c>
      <c r="F302" s="92" t="s">
        <v>432</v>
      </c>
      <c r="L302" s="15"/>
      <c r="M302" s="93"/>
      <c r="T302" s="94"/>
      <c r="AT302" s="7" t="s">
        <v>88</v>
      </c>
      <c r="AU302" s="7" t="s">
        <v>78</v>
      </c>
    </row>
    <row r="303" spans="2:63" s="67" customFormat="1" ht="22.9" customHeight="1">
      <c r="B303" s="68"/>
      <c r="D303" s="69" t="s">
        <v>75</v>
      </c>
      <c r="E303" s="77" t="s">
        <v>434</v>
      </c>
      <c r="F303" s="77" t="s">
        <v>435</v>
      </c>
      <c r="J303" s="78">
        <f>BK303</f>
        <v>0</v>
      </c>
      <c r="L303" s="68"/>
      <c r="M303" s="72"/>
      <c r="P303" s="73">
        <f>SUM(P304:P307)</f>
        <v>0</v>
      </c>
      <c r="R303" s="73">
        <f>SUM(R304:R307)</f>
        <v>0</v>
      </c>
      <c r="T303" s="74">
        <f>SUM(T304:T307)</f>
        <v>0</v>
      </c>
      <c r="AR303" s="69" t="s">
        <v>113</v>
      </c>
      <c r="AT303" s="75" t="s">
        <v>75</v>
      </c>
      <c r="AU303" s="75" t="s">
        <v>78</v>
      </c>
      <c r="AY303" s="69" t="s">
        <v>80</v>
      </c>
      <c r="BK303" s="76">
        <f>SUM(BK304:BK307)</f>
        <v>0</v>
      </c>
    </row>
    <row r="304" spans="2:65" s="14" customFormat="1" ht="21.75" customHeight="1">
      <c r="B304" s="15"/>
      <c r="C304" s="79" t="s">
        <v>436</v>
      </c>
      <c r="D304" s="79" t="s">
        <v>82</v>
      </c>
      <c r="E304" s="80" t="s">
        <v>437</v>
      </c>
      <c r="F304" s="81" t="s">
        <v>438</v>
      </c>
      <c r="G304" s="82" t="s">
        <v>439</v>
      </c>
      <c r="H304" s="83">
        <v>1</v>
      </c>
      <c r="I304" s="2"/>
      <c r="J304" s="84">
        <f>ROUND(I304*H304,2)</f>
        <v>0</v>
      </c>
      <c r="K304" s="81" t="s">
        <v>9</v>
      </c>
      <c r="L304" s="15"/>
      <c r="M304" s="85" t="s">
        <v>9</v>
      </c>
      <c r="N304" s="86" t="s">
        <v>35</v>
      </c>
      <c r="P304" s="87">
        <f>O304*H304</f>
        <v>0</v>
      </c>
      <c r="Q304" s="87">
        <v>0</v>
      </c>
      <c r="R304" s="87">
        <f>Q304*H304</f>
        <v>0</v>
      </c>
      <c r="S304" s="87">
        <v>0</v>
      </c>
      <c r="T304" s="88">
        <f>S304*H304</f>
        <v>0</v>
      </c>
      <c r="AR304" s="89" t="s">
        <v>424</v>
      </c>
      <c r="AT304" s="89" t="s">
        <v>82</v>
      </c>
      <c r="AU304" s="89" t="s">
        <v>1</v>
      </c>
      <c r="AY304" s="7" t="s">
        <v>80</v>
      </c>
      <c r="BE304" s="90">
        <f>IF(N304="základní",J304,0)</f>
        <v>0</v>
      </c>
      <c r="BF304" s="90">
        <f>IF(N304="snížená",J304,0)</f>
        <v>0</v>
      </c>
      <c r="BG304" s="90">
        <f>IF(N304="zákl. přenesená",J304,0)</f>
        <v>0</v>
      </c>
      <c r="BH304" s="90">
        <f>IF(N304="sníž. přenesená",J304,0)</f>
        <v>0</v>
      </c>
      <c r="BI304" s="90">
        <f>IF(N304="nulová",J304,0)</f>
        <v>0</v>
      </c>
      <c r="BJ304" s="7" t="s">
        <v>78</v>
      </c>
      <c r="BK304" s="90">
        <f>ROUND(I304*H304,2)</f>
        <v>0</v>
      </c>
      <c r="BL304" s="7" t="s">
        <v>424</v>
      </c>
      <c r="BM304" s="89" t="s">
        <v>440</v>
      </c>
    </row>
    <row r="305" spans="2:47" s="14" customFormat="1" ht="12.75">
      <c r="B305" s="15"/>
      <c r="D305" s="91" t="s">
        <v>88</v>
      </c>
      <c r="F305" s="92" t="s">
        <v>438</v>
      </c>
      <c r="L305" s="15"/>
      <c r="M305" s="93"/>
      <c r="T305" s="94"/>
      <c r="AT305" s="7" t="s">
        <v>88</v>
      </c>
      <c r="AU305" s="7" t="s">
        <v>1</v>
      </c>
    </row>
    <row r="306" spans="2:65" s="14" customFormat="1" ht="16.5" customHeight="1">
      <c r="B306" s="15"/>
      <c r="C306" s="79" t="s">
        <v>441</v>
      </c>
      <c r="D306" s="79" t="s">
        <v>82</v>
      </c>
      <c r="E306" s="80" t="s">
        <v>442</v>
      </c>
      <c r="F306" s="81" t="s">
        <v>443</v>
      </c>
      <c r="G306" s="82" t="s">
        <v>444</v>
      </c>
      <c r="H306" s="83">
        <v>1</v>
      </c>
      <c r="I306" s="2"/>
      <c r="J306" s="84">
        <f>ROUND(I306*H306,2)</f>
        <v>0</v>
      </c>
      <c r="K306" s="81" t="s">
        <v>9</v>
      </c>
      <c r="L306" s="15"/>
      <c r="M306" s="85" t="s">
        <v>9</v>
      </c>
      <c r="N306" s="86" t="s">
        <v>35</v>
      </c>
      <c r="P306" s="87">
        <f>O306*H306</f>
        <v>0</v>
      </c>
      <c r="Q306" s="87">
        <v>0</v>
      </c>
      <c r="R306" s="87">
        <f>Q306*H306</f>
        <v>0</v>
      </c>
      <c r="S306" s="87">
        <v>0</v>
      </c>
      <c r="T306" s="88">
        <f>S306*H306</f>
        <v>0</v>
      </c>
      <c r="AR306" s="89" t="s">
        <v>424</v>
      </c>
      <c r="AT306" s="89" t="s">
        <v>82</v>
      </c>
      <c r="AU306" s="89" t="s">
        <v>1</v>
      </c>
      <c r="AY306" s="7" t="s">
        <v>80</v>
      </c>
      <c r="BE306" s="90">
        <f>IF(N306="základní",J306,0)</f>
        <v>0</v>
      </c>
      <c r="BF306" s="90">
        <f>IF(N306="snížená",J306,0)</f>
        <v>0</v>
      </c>
      <c r="BG306" s="90">
        <f>IF(N306="zákl. přenesená",J306,0)</f>
        <v>0</v>
      </c>
      <c r="BH306" s="90">
        <f>IF(N306="sníž. přenesená",J306,0)</f>
        <v>0</v>
      </c>
      <c r="BI306" s="90">
        <f>IF(N306="nulová",J306,0)</f>
        <v>0</v>
      </c>
      <c r="BJ306" s="7" t="s">
        <v>78</v>
      </c>
      <c r="BK306" s="90">
        <f>ROUND(I306*H306,2)</f>
        <v>0</v>
      </c>
      <c r="BL306" s="7" t="s">
        <v>424</v>
      </c>
      <c r="BM306" s="89" t="s">
        <v>445</v>
      </c>
    </row>
    <row r="307" spans="2:47" s="14" customFormat="1" ht="19.5">
      <c r="B307" s="15"/>
      <c r="D307" s="91" t="s">
        <v>88</v>
      </c>
      <c r="F307" s="92" t="s">
        <v>446</v>
      </c>
      <c r="L307" s="15"/>
      <c r="M307" s="125"/>
      <c r="N307" s="126"/>
      <c r="O307" s="126"/>
      <c r="P307" s="126"/>
      <c r="Q307" s="126"/>
      <c r="R307" s="126"/>
      <c r="S307" s="126"/>
      <c r="T307" s="127"/>
      <c r="AT307" s="7" t="s">
        <v>88</v>
      </c>
      <c r="AU307" s="7" t="s">
        <v>1</v>
      </c>
    </row>
    <row r="308" spans="2:12" s="14" customFormat="1" ht="6.95" customHeight="1">
      <c r="B308" s="36"/>
      <c r="C308" s="37"/>
      <c r="D308" s="37"/>
      <c r="E308" s="37"/>
      <c r="F308" s="37"/>
      <c r="G308" s="37"/>
      <c r="H308" s="37"/>
      <c r="I308" s="37"/>
      <c r="J308" s="37"/>
      <c r="K308" s="37"/>
      <c r="L308" s="15"/>
    </row>
  </sheetData>
  <sheetProtection algorithmName="SHA-512" hashValue="SWxV4t8GlGF5R9zJ17mSSELEDbxjHrC7HWxC52ZdODRHg3cAo9tLbOfCtwbghYlbsKGPAjotK4mPhGR7QeTMug==" saltValue="Hdu+foRCDXUFvmv1lXY59A==" spinCount="100000" sheet="1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101" r:id="rId1" display="https://podminky.urs.cz/item/CS_URS_2023_01/113107163"/>
    <hyperlink ref="F117" r:id="rId2" display="https://podminky.urs.cz/item/CS_URS_2023_01/113204111"/>
    <hyperlink ref="F148" r:id="rId3" display="https://podminky.urs.cz/item/CS_URS_2023_01/171201221"/>
    <hyperlink ref="F175" r:id="rId4" display="https://podminky.urs.cz/item/CS_URS_2023_01/564851011"/>
    <hyperlink ref="F184" r:id="rId5" display="https://podminky.urs.cz/item/CS_URS_2023_01/564871011"/>
    <hyperlink ref="F189" r:id="rId6" display="https://podminky.urs.cz/item/CS_URS_2023_01/564871016"/>
    <hyperlink ref="F193" r:id="rId7" display="https://podminky.urs.cz/item/CS_URS_2023_01/565136101"/>
    <hyperlink ref="F223" r:id="rId8" display="https://podminky.urs.cz/item/CS_URS_2023_01/596211111"/>
    <hyperlink ref="F265" r:id="rId9" display="https://podminky.urs.cz/item/CS_URS_2023_01/935114111"/>
    <hyperlink ref="F269" r:id="rId10" display="https://podminky.urs.cz/item/CS_URS_2023_01/997013645"/>
    <hyperlink ref="F287" r:id="rId11" display="https://podminky.urs.cz/item/CS_URS_2023_01/997221615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Cernohorsky Dusan</dc:creator>
  <cp:keywords/>
  <dc:description/>
  <cp:lastModifiedBy>Cernohorsky Dusan</cp:lastModifiedBy>
  <dcterms:created xsi:type="dcterms:W3CDTF">2024-01-15T14:52:30Z</dcterms:created>
  <dcterms:modified xsi:type="dcterms:W3CDTF">2024-01-16T13:29:29Z</dcterms:modified>
  <cp:category/>
  <cp:version/>
  <cp:contentType/>
  <cp:contentStatus/>
</cp:coreProperties>
</file>