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VZ_ZZVZ, VZMR\VZ_2023\VZMR II. a III.kategorie\Oprava nádrže v areálu Lomská\"/>
    </mc:Choice>
  </mc:AlternateContent>
  <xr:revisionPtr revIDLastSave="0" documentId="13_ncr:1_{41632B19-BD88-4DA5-9907-D72203D27AE9}" xr6:coauthVersionLast="47" xr6:coauthVersionMax="47" xr10:uidLastSave="{00000000-0000-0000-0000-000000000000}"/>
  <bookViews>
    <workbookView xWindow="-120" yWindow="16080" windowWidth="19440" windowHeight="10440" xr2:uid="{00000000-000D-0000-FFFF-FFFF00000000}"/>
  </bookViews>
  <sheets>
    <sheet name="Rekapitulace zakázky" sheetId="1" r:id="rId1"/>
    <sheet name="2023-02-13 - Oprava nádrž..." sheetId="2" r:id="rId2"/>
    <sheet name="Pokyny pro vyplnění" sheetId="3" r:id="rId3"/>
  </sheets>
  <definedNames>
    <definedName name="_xlnm._FilterDatabase" localSheetId="1" hidden="1">'2023-02-13 - Oprava nádrž...'!$C$86:$K$177</definedName>
    <definedName name="_xlnm.Print_Titles" localSheetId="1">'2023-02-13 - Oprava nádrž...'!$86:$86</definedName>
    <definedName name="_xlnm.Print_Titles" localSheetId="0">'Rekapitulace zakázky'!$52:$52</definedName>
    <definedName name="_xlnm.Print_Area" localSheetId="1">'2023-02-13 - Oprava nádrž...'!$C$4:$J$37,'2023-02-13 - Oprava nádrž...'!$C$43:$J$70,'2023-02-13 - Oprava nádrž...'!$C$76:$K$177</definedName>
    <definedName name="_xlnm.Print_Area" localSheetId="0">'Rekapitulace zakázky'!$D$4:$AO$36,'Rekapitulace zakázky'!$C$42:$AQ$56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76" i="2"/>
  <c r="BH176" i="2"/>
  <c r="BG176" i="2"/>
  <c r="BF176" i="2"/>
  <c r="T176" i="2"/>
  <c r="T175" i="2" s="1"/>
  <c r="R176" i="2"/>
  <c r="R175" i="2" s="1"/>
  <c r="P176" i="2"/>
  <c r="P175" i="2" s="1"/>
  <c r="BI173" i="2"/>
  <c r="BH173" i="2"/>
  <c r="BG173" i="2"/>
  <c r="BF173" i="2"/>
  <c r="T173" i="2"/>
  <c r="T172" i="2" s="1"/>
  <c r="R173" i="2"/>
  <c r="R172" i="2" s="1"/>
  <c r="R171" i="2" s="1"/>
  <c r="P173" i="2"/>
  <c r="P172" i="2" s="1"/>
  <c r="P171" i="2" s="1"/>
  <c r="BI167" i="2"/>
  <c r="BH167" i="2"/>
  <c r="BG167" i="2"/>
  <c r="BF167" i="2"/>
  <c r="T167" i="2"/>
  <c r="T166" i="2" s="1"/>
  <c r="R167" i="2"/>
  <c r="R166" i="2"/>
  <c r="P167" i="2"/>
  <c r="P166" i="2" s="1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T127" i="2" s="1"/>
  <c r="R128" i="2"/>
  <c r="R127" i="2"/>
  <c r="P128" i="2"/>
  <c r="P127" i="2" s="1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T101" i="2" s="1"/>
  <c r="R102" i="2"/>
  <c r="R101" i="2" s="1"/>
  <c r="P102" i="2"/>
  <c r="P101" i="2" s="1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J84" i="2"/>
  <c r="F83" i="2"/>
  <c r="F81" i="2"/>
  <c r="E79" i="2"/>
  <c r="J51" i="2"/>
  <c r="F50" i="2"/>
  <c r="F48" i="2"/>
  <c r="E46" i="2"/>
  <c r="J19" i="2"/>
  <c r="E19" i="2"/>
  <c r="J50" i="2" s="1"/>
  <c r="J18" i="2"/>
  <c r="J16" i="2"/>
  <c r="E16" i="2"/>
  <c r="F84" i="2" s="1"/>
  <c r="J15" i="2"/>
  <c r="J10" i="2"/>
  <c r="J81" i="2" s="1"/>
  <c r="L50" i="1"/>
  <c r="AM50" i="1"/>
  <c r="AM49" i="1"/>
  <c r="L49" i="1"/>
  <c r="AM47" i="1"/>
  <c r="L47" i="1"/>
  <c r="L45" i="1"/>
  <c r="L44" i="1"/>
  <c r="BK92" i="2"/>
  <c r="J173" i="2"/>
  <c r="BK160" i="2"/>
  <c r="J148" i="2"/>
  <c r="BK140" i="2"/>
  <c r="J132" i="2"/>
  <c r="BK108" i="2"/>
  <c r="J98" i="2"/>
  <c r="BK118" i="2"/>
  <c r="J113" i="2"/>
  <c r="J176" i="2"/>
  <c r="BK164" i="2"/>
  <c r="J153" i="2"/>
  <c r="BK146" i="2"/>
  <c r="J140" i="2"/>
  <c r="J134" i="2"/>
  <c r="J128" i="2"/>
  <c r="J90" i="2"/>
  <c r="BK98" i="2"/>
  <c r="J108" i="2"/>
  <c r="BK167" i="2"/>
  <c r="J160" i="2"/>
  <c r="BK142" i="2"/>
  <c r="BK136" i="2"/>
  <c r="BK111" i="2"/>
  <c r="BK106" i="2"/>
  <c r="J116" i="2"/>
  <c r="J118" i="2"/>
  <c r="BK113" i="2"/>
  <c r="J167" i="2"/>
  <c r="BK153" i="2"/>
  <c r="BK144" i="2"/>
  <c r="J138" i="2"/>
  <c r="BK132" i="2"/>
  <c r="J106" i="2"/>
  <c r="J111" i="2"/>
  <c r="J123" i="2"/>
  <c r="BK102" i="2"/>
  <c r="BK176" i="2"/>
  <c r="J164" i="2"/>
  <c r="BK151" i="2"/>
  <c r="J146" i="2"/>
  <c r="BK138" i="2"/>
  <c r="BK128" i="2"/>
  <c r="BK95" i="2"/>
  <c r="J120" i="2"/>
  <c r="BK125" i="2"/>
  <c r="BK162" i="2"/>
  <c r="BK148" i="2"/>
  <c r="J142" i="2"/>
  <c r="BK134" i="2"/>
  <c r="BK123" i="2"/>
  <c r="BK90" i="2"/>
  <c r="J102" i="2"/>
  <c r="J125" i="2"/>
  <c r="J95" i="2"/>
  <c r="AS54" i="1"/>
  <c r="BK173" i="2"/>
  <c r="J162" i="2"/>
  <c r="J151" i="2"/>
  <c r="J144" i="2"/>
  <c r="J136" i="2"/>
  <c r="BK116" i="2"/>
  <c r="J92" i="2"/>
  <c r="BK120" i="2"/>
  <c r="T171" i="2" l="1"/>
  <c r="P89" i="2"/>
  <c r="BK105" i="2"/>
  <c r="J105" i="2"/>
  <c r="J59" i="2" s="1"/>
  <c r="T105" i="2"/>
  <c r="P115" i="2"/>
  <c r="T131" i="2"/>
  <c r="T130" i="2" s="1"/>
  <c r="P110" i="2"/>
  <c r="T115" i="2"/>
  <c r="T150" i="2"/>
  <c r="T89" i="2"/>
  <c r="BK110" i="2"/>
  <c r="J110" i="2" s="1"/>
  <c r="J60" i="2" s="1"/>
  <c r="R115" i="2"/>
  <c r="P150" i="2"/>
  <c r="R89" i="2"/>
  <c r="P105" i="2"/>
  <c r="R110" i="2"/>
  <c r="P131" i="2"/>
  <c r="R150" i="2"/>
  <c r="T110" i="2"/>
  <c r="R131" i="2"/>
  <c r="BK89" i="2"/>
  <c r="J89" i="2" s="1"/>
  <c r="J57" i="2" s="1"/>
  <c r="R105" i="2"/>
  <c r="BK115" i="2"/>
  <c r="J115" i="2" s="1"/>
  <c r="J61" i="2" s="1"/>
  <c r="BK131" i="2"/>
  <c r="J131" i="2"/>
  <c r="J64" i="2" s="1"/>
  <c r="BK150" i="2"/>
  <c r="J150" i="2" s="1"/>
  <c r="J65" i="2" s="1"/>
  <c r="BK175" i="2"/>
  <c r="J175" i="2"/>
  <c r="J69" i="2" s="1"/>
  <c r="BK127" i="2"/>
  <c r="J127" i="2"/>
  <c r="J62" i="2" s="1"/>
  <c r="BK172" i="2"/>
  <c r="BK101" i="2"/>
  <c r="J101" i="2" s="1"/>
  <c r="J58" i="2" s="1"/>
  <c r="BK166" i="2"/>
  <c r="J166" i="2" s="1"/>
  <c r="J66" i="2" s="1"/>
  <c r="F51" i="2"/>
  <c r="BE90" i="2"/>
  <c r="BE92" i="2"/>
  <c r="BE128" i="2"/>
  <c r="J83" i="2"/>
  <c r="BE118" i="2"/>
  <c r="J48" i="2"/>
  <c r="BE106" i="2"/>
  <c r="BE108" i="2"/>
  <c r="BE120" i="2"/>
  <c r="BE111" i="2"/>
  <c r="BE132" i="2"/>
  <c r="BE134" i="2"/>
  <c r="BE136" i="2"/>
  <c r="BE138" i="2"/>
  <c r="BE140" i="2"/>
  <c r="BE142" i="2"/>
  <c r="BE144" i="2"/>
  <c r="BE146" i="2"/>
  <c r="BE148" i="2"/>
  <c r="BE151" i="2"/>
  <c r="BE153" i="2"/>
  <c r="BE160" i="2"/>
  <c r="BE162" i="2"/>
  <c r="BE164" i="2"/>
  <c r="BE167" i="2"/>
  <c r="BE173" i="2"/>
  <c r="BE176" i="2"/>
  <c r="BE95" i="2"/>
  <c r="BE98" i="2"/>
  <c r="BE102" i="2"/>
  <c r="BE113" i="2"/>
  <c r="BE116" i="2"/>
  <c r="BE123" i="2"/>
  <c r="BE125" i="2"/>
  <c r="F33" i="2"/>
  <c r="BB55" i="1" s="1"/>
  <c r="BB54" i="1" s="1"/>
  <c r="AX54" i="1" s="1"/>
  <c r="F34" i="2"/>
  <c r="BC55" i="1" s="1"/>
  <c r="BC54" i="1" s="1"/>
  <c r="AY54" i="1" s="1"/>
  <c r="J32" i="2"/>
  <c r="AW55" i="1" s="1"/>
  <c r="F35" i="2"/>
  <c r="BD55" i="1"/>
  <c r="BD54" i="1" s="1"/>
  <c r="W33" i="1" s="1"/>
  <c r="F32" i="2"/>
  <c r="BA55" i="1" s="1"/>
  <c r="BA54" i="1" s="1"/>
  <c r="W30" i="1" s="1"/>
  <c r="BK171" i="2" l="1"/>
  <c r="J171" i="2" s="1"/>
  <c r="J67" i="2" s="1"/>
  <c r="R130" i="2"/>
  <c r="T88" i="2"/>
  <c r="T87" i="2" s="1"/>
  <c r="P130" i="2"/>
  <c r="R88" i="2"/>
  <c r="R87" i="2" s="1"/>
  <c r="P88" i="2"/>
  <c r="P87" i="2"/>
  <c r="AU55" i="1" s="1"/>
  <c r="AU54" i="1" s="1"/>
  <c r="BK130" i="2"/>
  <c r="J130" i="2" s="1"/>
  <c r="J63" i="2" s="1"/>
  <c r="BK88" i="2"/>
  <c r="J88" i="2" s="1"/>
  <c r="J56" i="2" s="1"/>
  <c r="J172" i="2"/>
  <c r="J68" i="2"/>
  <c r="W32" i="1"/>
  <c r="F31" i="2"/>
  <c r="AZ55" i="1" s="1"/>
  <c r="AZ54" i="1" s="1"/>
  <c r="W29" i="1" s="1"/>
  <c r="AW54" i="1"/>
  <c r="AK30" i="1"/>
  <c r="W31" i="1"/>
  <c r="J31" i="2"/>
  <c r="AV55" i="1" s="1"/>
  <c r="AT55" i="1" s="1"/>
  <c r="BK87" i="2" l="1"/>
  <c r="J87" i="2" s="1"/>
  <c r="J55" i="2" s="1"/>
  <c r="AV54" i="1"/>
  <c r="AK29" i="1" s="1"/>
  <c r="J28" i="2" l="1"/>
  <c r="AG55" i="1"/>
  <c r="AG54" i="1" s="1"/>
  <c r="AT54" i="1"/>
  <c r="AN54" i="1" l="1"/>
  <c r="AK26" i="1"/>
  <c r="AK35" i="1" s="1"/>
  <c r="J37" i="2"/>
  <c r="AN55" i="1"/>
</calcChain>
</file>

<file path=xl/sharedStrings.xml><?xml version="1.0" encoding="utf-8"?>
<sst xmlns="http://schemas.openxmlformats.org/spreadsheetml/2006/main" count="1545" uniqueCount="507">
  <si>
    <t>Export Komplet</t>
  </si>
  <si>
    <t>VZ</t>
  </si>
  <si>
    <t>2.0</t>
  </si>
  <si>
    <t/>
  </si>
  <si>
    <t>False</t>
  </si>
  <si>
    <t>{a426a60d-9d9c-4f72-b983-3504f24942ae}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</si>
  <si>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</si>
  <si>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</si>
  <si>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</si>
  <si>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</si>
  <si>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</si>
  <si>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</si>
  <si>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</si>
  <si>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</si>
  <si>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</si>
  <si>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2023-02-13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</si>
  <si>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</si>
  <si>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</si>
  <si>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nádrže na vodu v areálu Lomská</t>
  </si>
  <si>
    <t>KSO:</t>
  </si>
  <si>
    <t>CC-CZ:</t>
  </si>
  <si>
    <t>Místo:</t>
  </si>
  <si>
    <t>Litvínov</t>
  </si>
  <si>
    <t>Datum: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</si>
  <si>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</si>
  <si>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</si>
  <si>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</si>
  <si>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</si>
  <si>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</si>
  <si>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</si>
  <si>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</si>
  <si>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</si>
  <si>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</si>
  <si>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</si>
  <si>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07036167</t>
  </si>
  <si>
    <t>STAVEBNÍ ROZPOČTY s.r.o.</t>
  </si>
  <si>
    <t>CZ07036167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</si>
  <si>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</si>
  <si>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</si>
  <si>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</si>
  <si>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</si>
  <si>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</si>
  <si>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</si>
  <si>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</si>
  <si>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</si>
  <si>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</si>
  <si>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</si>
  <si>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</si>
  <si>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</si>
  <si>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</si>
  <si>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</si>
  <si>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</si>
  <si>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</si>
  <si>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</si>
  <si>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</si>
  <si>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</si>
  <si>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</si>
  <si>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</si>
  <si>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</si>
  <si>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</si>
  <si>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</si>
  <si>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</si>
  <si>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</si>
  <si>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</si>
  <si>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</si>
  <si>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</si>
  <si>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</si>
  <si>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</si>
  <si>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</si>
  <si>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</si>
  <si>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</si>
  <si>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</si>
  <si>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</si>
  <si>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</si>
  <si>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</si>
  <si>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</si>
  <si>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</si>
  <si>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</si>
  <si>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</si>
  <si>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</si>
  <si>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</si>
  <si>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</si>
  <si>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</si>
  <si>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</si>
  <si>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</si>
  <si>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</si>
  <si>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</si>
  <si>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</si>
  <si>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</si>
  <si>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</si>
  <si>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</si>
  <si>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</si>
  <si>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</si>
  <si>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</si>
  <si>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</si>
  <si>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</si>
  <si>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</si>
  <si>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</si>
  <si>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</si>
  <si>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</si>
  <si>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</si>
  <si>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</si>
  <si>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</si>
  <si>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</si>
  <si>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</si>
  <si>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</si>
  <si>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</si>
  <si>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</si>
  <si>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</si>
  <si>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</si>
  <si>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</si>
  <si>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</si>
  <si>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</si>
  <si>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</si>
  <si>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</si>
  <si>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</si>
  <si>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</si>
  <si>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</si>
  <si>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</si>
  <si>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</si>
  <si>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</si>
  <si>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CS ÚRS 2023 01</t>
  </si>
  <si>
    <t>4</t>
  </si>
  <si>
    <t>1838934580</t>
  </si>
  <si>
    <t>Online PSC</t>
  </si>
  <si>
    <t>https://podminky.urs.cz/item/CS_URS_2023_01/113202111</t>
  </si>
  <si>
    <t>122211101</t>
  </si>
  <si>
    <t>Odkopávky a prokopávky ručně zapažené i nezapažené v hornině třídy těžitelnosti I skupiny 3</t>
  </si>
  <si>
    <t>m3</t>
  </si>
  <si>
    <t>1566715952</t>
  </si>
  <si>
    <t>https://podminky.urs.cz/item/CS_URS_2023_01/122211101</t>
  </si>
  <si>
    <t>VV</t>
  </si>
  <si>
    <t>105,0*0,3*1,0</t>
  </si>
  <si>
    <t>3</t>
  </si>
  <si>
    <t>162253101</t>
  </si>
  <si>
    <t>Vodorovné přemístění nánosu z vodních nádrží nebo rybníků s vyklopením a hrubým urovnáním skládky při únosnosti dna přes 40 kPa, na vzdálenost přes 20 do 60 m</t>
  </si>
  <si>
    <t>-2068015245</t>
  </si>
  <si>
    <t>https://podminky.urs.cz/item/CS_URS_2023_01/162253101</t>
  </si>
  <si>
    <t>52,5</t>
  </si>
  <si>
    <t>162253901</t>
  </si>
  <si>
    <t>Vodorovné přemístění nánosu z vodních nádrží nebo rybníků s vyklopením a hrubým urovnáním skládky Příplatek k ceně -3101 za každých dalších i započatých 40 m přes 60 m</t>
  </si>
  <si>
    <t>2140974577</t>
  </si>
  <si>
    <t>https://podminky.urs.cz/item/CS_URS_2023_01/162253901</t>
  </si>
  <si>
    <t>52,5*3 'Přepočtené koeficientem množství</t>
  </si>
  <si>
    <t>Zakládání</t>
  </si>
  <si>
    <t>5</t>
  </si>
  <si>
    <t>1254292946</t>
  </si>
  <si>
    <t>https://podminky.urs.cz/item/CS_URS_2023_01/213311151</t>
  </si>
  <si>
    <t>8</t>
  </si>
  <si>
    <t>Trubní vedení</t>
  </si>
  <si>
    <t>6</t>
  </si>
  <si>
    <t>895111121</t>
  </si>
  <si>
    <t>Drenážní šachtice normální z betonových dílců typ Šn 60 hl. do 1 m</t>
  </si>
  <si>
    <t>kus</t>
  </si>
  <si>
    <t>-8144092</t>
  </si>
  <si>
    <t>https://podminky.urs.cz/item/CS_URS_2023_01/895111121</t>
  </si>
  <si>
    <t>7</t>
  </si>
  <si>
    <t>895111129</t>
  </si>
  <si>
    <t>Drenážní šachtice normální z betonových dílců typ Šn 60 Příplatek k ceně za každý další i započatý 1 m hl.</t>
  </si>
  <si>
    <t>2040176597</t>
  </si>
  <si>
    <t>https://podminky.urs.cz/item/CS_URS_2023_01/895111129</t>
  </si>
  <si>
    <t>9</t>
  </si>
  <si>
    <t>Ostatní konstrukce a práce, bourání</t>
  </si>
  <si>
    <t>11</t>
  </si>
  <si>
    <t>938901131</t>
  </si>
  <si>
    <t>Čištění nádrží, ploch dřevěných nebo betonových konstrukcí, potrubí vyklizení bahna z nádrže</t>
  </si>
  <si>
    <t>-540683080</t>
  </si>
  <si>
    <t>https://podminky.urs.cz/item/CS_URS_2023_01/938901131</t>
  </si>
  <si>
    <t>12</t>
  </si>
  <si>
    <t>938901132</t>
  </si>
  <si>
    <t>Čištění nádrží, ploch dřevěných nebo betonových konstrukcí, potrubí vyčištění nádrže po vyklizení bahna</t>
  </si>
  <si>
    <t>m2</t>
  </si>
  <si>
    <t>632219666</t>
  </si>
  <si>
    <t>https://podminky.urs.cz/item/CS_URS_2023_01/938901132</t>
  </si>
  <si>
    <t>997</t>
  </si>
  <si>
    <t>Přesun sutě</t>
  </si>
  <si>
    <t>13</t>
  </si>
  <si>
    <t>997013211</t>
  </si>
  <si>
    <t>Vnitrostaveništní doprava suti a vybouraných hmot vodorovně do 50 m svisle ručně pro budovy a haly výšky do 6 m</t>
  </si>
  <si>
    <t>t</t>
  </si>
  <si>
    <t>568226795</t>
  </si>
  <si>
    <t>https://podminky.urs.cz/item/CS_URS_2023_01/997013211</t>
  </si>
  <si>
    <t>14</t>
  </si>
  <si>
    <t>997013501</t>
  </si>
  <si>
    <t>Odvoz suti a vybouraných hmot na skládku nebo meziskládku se složením, na vzdálenost do 1 km</t>
  </si>
  <si>
    <t>864918656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</si>
  <si>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</si>
  <si>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</si>
  <si>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</si>
  <si>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2054852758</t>
  </si>
  <si>
    <t>https://podminky.urs.cz/item/CS_URS_2023_01/997013509</t>
  </si>
  <si>
    <t>22,086*10 'Přepočtené koeficientem množství</t>
  </si>
  <si>
    <t>16</t>
  </si>
  <si>
    <t>997013601</t>
  </si>
  <si>
    <t>Poplatek za uložení stavebního odpadu na skládce (skládkovné) z prostého betonu zatříděného do Katalogu odpadů pod kódem 17 01 01</t>
  </si>
  <si>
    <t>501388661</t>
  </si>
  <si>
    <t>https://podminky.urs.cz/item/CS_URS_2023_01/997013601</t>
  </si>
  <si>
    <t>17</t>
  </si>
  <si>
    <t>997013814</t>
  </si>
  <si>
    <t>Poplatek za uložení stavebního odpadu na skládce (skládkovné) z izolačních materiálů zatříděného do Katalogu odpadů pod kódem 17 06 04</t>
  </si>
  <si>
    <t>1641460978</t>
  </si>
  <si>
    <t>https://podminky.urs.cz/item/CS_URS_2023_01/997013814</t>
  </si>
  <si>
    <t>998</t>
  </si>
  <si>
    <t>Přesun hmot</t>
  </si>
  <si>
    <t>18</t>
  </si>
  <si>
    <t>998254011</t>
  </si>
  <si>
    <t>Přesun hmot pro studny a jímání vody z betonu prostého, železového nebo montované z dílců jakéhokoliv rozsahu do 50 m</t>
  </si>
  <si>
    <t>-1497684781</t>
  </si>
  <si>
    <t>https://podminky.urs.cz/item/CS_URS_2023_01/998254011</t>
  </si>
  <si>
    <t>PSV</t>
  </si>
  <si>
    <t>Práce a dodávky PSV</t>
  </si>
  <si>
    <t>711</t>
  </si>
  <si>
    <t>Izolace proti vodě, vlhkosti a plynům</t>
  </si>
  <si>
    <t>19</t>
  </si>
  <si>
    <t>711131821</t>
  </si>
  <si>
    <t>Odstranění izolace proti zemní vlhkosti na ploše svislé S</t>
  </si>
  <si>
    <t>-835231047</t>
  </si>
  <si>
    <t>https://podminky.urs.cz/item/CS_URS_2023_01/711131821</t>
  </si>
  <si>
    <t>20</t>
  </si>
  <si>
    <t>711491876</t>
  </si>
  <si>
    <t>Demontáž lišty pro přichycení izolace ukončovací</t>
  </si>
  <si>
    <t>-2033294584</t>
  </si>
  <si>
    <t>https://podminky.urs.cz/item/CS_URS_2023_01/711491876</t>
  </si>
  <si>
    <t>711671051</t>
  </si>
  <si>
    <t>Provedení izolace podchodů a objektů v podzemí, tunelů a štol termoplasty opěr nebo kleneb rubové folií PVC</t>
  </si>
  <si>
    <t>1515728001</t>
  </si>
  <si>
    <t>https://podminky.urs.cz/item/CS_URS_2023_01/711671051</t>
  </si>
  <si>
    <t>22</t>
  </si>
  <si>
    <t>M</t>
  </si>
  <si>
    <t>28322017</t>
  </si>
  <si>
    <t>fólie hydroizolační pro izolaci jezírek a vodních nádrží mPVC tl 1,5mm</t>
  </si>
  <si>
    <t>32</t>
  </si>
  <si>
    <t>411712834</t>
  </si>
  <si>
    <t>450*1,221 'Přepočtené koeficientem množství</t>
  </si>
  <si>
    <t>23</t>
  </si>
  <si>
    <t>711691171</t>
  </si>
  <si>
    <t>Provedení izolace podchodů a objektů v podzemí, tunelů a štol ostatní opěr nebo kleneb rubové z textilií vrstvy podkladní</t>
  </si>
  <si>
    <t>1024299163</t>
  </si>
  <si>
    <t>https://podminky.urs.cz/item/CS_URS_2023_01/711691171</t>
  </si>
  <si>
    <t>24</t>
  </si>
  <si>
    <t>69311088</t>
  </si>
  <si>
    <t>geotextilie netkaná separační, ochranná, filtrační, drenážní PES 500g/m2</t>
  </si>
  <si>
    <t>-1339947750</t>
  </si>
  <si>
    <t>450*1,1655 'Přepočtené koeficientem množství</t>
  </si>
  <si>
    <t>25</t>
  </si>
  <si>
    <t>711691275</t>
  </si>
  <si>
    <t>Provedení izolace podchodů a objektů v podzemí, tunelů a štol ostatní připevnění izolace kotvicími pásky rš 50 mm</t>
  </si>
  <si>
    <t>-1375714997</t>
  </si>
  <si>
    <t>https://podminky.urs.cz/item/CS_URS_2023_01/711691275</t>
  </si>
  <si>
    <t>26</t>
  </si>
  <si>
    <t>55344004</t>
  </si>
  <si>
    <t>-1262613592</t>
  </si>
  <si>
    <t>110*1,08 'Přepočtené koeficientem množství</t>
  </si>
  <si>
    <t>27</t>
  </si>
  <si>
    <t>998711101</t>
  </si>
  <si>
    <t>Přesun hmot pro izolace proti vodě, vlhkosti a plynům stanovený z hmotnosti přesunovaného materiálu vodorovná dopravní vzdálenost do 50 m v objektech výšky do 6 m</t>
  </si>
  <si>
    <t>-1592359105</t>
  </si>
  <si>
    <t>https://podminky.urs.cz/item/CS_URS_2023_01/998711101</t>
  </si>
  <si>
    <t>783</t>
  </si>
  <si>
    <t>Dokončovací práce - nátěry</t>
  </si>
  <si>
    <t>28</t>
  </si>
  <si>
    <t>783401313</t>
  </si>
  <si>
    <t>Příprava podkladu klempířských konstrukcí před provedením nátěru odmaštěním odmašťovačem ředidlovým</t>
  </si>
  <si>
    <t>722865698</t>
  </si>
  <si>
    <t>https://podminky.urs.cz/item/CS_URS_2023_01/783401313</t>
  </si>
  <si>
    <t>29</t>
  </si>
  <si>
    <t>783401401</t>
  </si>
  <si>
    <t>Příprava podkladu klempířských konstrukcí před provedením nátěru ometením</t>
  </si>
  <si>
    <t>-1604634239</t>
  </si>
  <si>
    <t>https://podminky.urs.cz/item/CS_URS_2023_01/783401401</t>
  </si>
  <si>
    <t>"nátěr plechového kontejneru</t>
  </si>
  <si>
    <t>2,0*3,0*2</t>
  </si>
  <si>
    <t>3,0*3,0*2</t>
  </si>
  <si>
    <t>2,0*3,0</t>
  </si>
  <si>
    <t>Součet</t>
  </si>
  <si>
    <t>30</t>
  </si>
  <si>
    <t>783414201</t>
  </si>
  <si>
    <t>Základní antikorozní nátěr klempířských konstrukcí jednonásobný syntetický standardní</t>
  </si>
  <si>
    <t>834011968</t>
  </si>
  <si>
    <t>https://podminky.urs.cz/item/CS_URS_2023_01/783414201</t>
  </si>
  <si>
    <t>31</t>
  </si>
  <si>
    <t>783415101</t>
  </si>
  <si>
    <t>Mezinátěr klempířských konstrukcí jednonásobný syntetický standardní</t>
  </si>
  <si>
    <t>327516871</t>
  </si>
  <si>
    <t>https://podminky.urs.cz/item/CS_URS_2023_01/783415101</t>
  </si>
  <si>
    <t>783417101</t>
  </si>
  <si>
    <t>Krycí nátěr (email) klempířských konstrukcí jednonásobný syntetický standardní</t>
  </si>
  <si>
    <t>-723576345</t>
  </si>
  <si>
    <t>https://podminky.urs.cz/item/CS_URS_2023_01/783417101</t>
  </si>
  <si>
    <t>HZS</t>
  </si>
  <si>
    <t>Hodinové zúčtovací sazby</t>
  </si>
  <si>
    <t>33</t>
  </si>
  <si>
    <t>HZS2162</t>
  </si>
  <si>
    <t>Hodinové zúčtovací sazby profesí PSV provádění stavebních konstrukcí izolatér odborný</t>
  </si>
  <si>
    <t>hod</t>
  </si>
  <si>
    <t>512</t>
  </si>
  <si>
    <t>-16223079</t>
  </si>
  <si>
    <t>https://podminky.urs.cz/item/CS_URS_2023_01/HZS2162</t>
  </si>
  <si>
    <t>"ostatní neměřitelné práce"</t>
  </si>
  <si>
    <t>48,0</t>
  </si>
  <si>
    <t>VRN</t>
  </si>
  <si>
    <t>Vedlejší rozpočtové náklady</t>
  </si>
  <si>
    <t>VRN3</t>
  </si>
  <si>
    <t>Zařízení staveniště</t>
  </si>
  <si>
    <t>34</t>
  </si>
  <si>
    <t>030001000</t>
  </si>
  <si>
    <t>…</t>
  </si>
  <si>
    <t>1024</t>
  </si>
  <si>
    <t>1779455214</t>
  </si>
  <si>
    <t>https://podminky.urs.cz/item/CS_URS_2023_01/030001000</t>
  </si>
  <si>
    <t>VRN6</t>
  </si>
  <si>
    <t>Územní vlivy</t>
  </si>
  <si>
    <t>35</t>
  </si>
  <si>
    <t>065002000</t>
  </si>
  <si>
    <t>Mimostaveništní doprava materiálů</t>
  </si>
  <si>
    <t>48839382</t>
  </si>
  <si>
    <t>https://podminky.urs.cz/item/CS_URS_2023_01/065002000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</si>
  <si>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</si>
  <si>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</si>
  <si>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</si>
  <si>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</si>
  <si>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</si>
  <si>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</si>
  <si>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</si>
  <si>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</si>
  <si>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</si>
  <si>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</si>
  <si>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</si>
  <si>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</si>
  <si>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</si>
  <si>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</si>
  <si>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</si>
  <si>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</si>
  <si>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</si>
  <si>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</si>
  <si>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</si>
  <si>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</si>
  <si>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</si>
  <si>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</si>
  <si>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</si>
  <si>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</si>
  <si>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</si>
  <si>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</si>
  <si>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</si>
  <si>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</si>
  <si>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</si>
  <si>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</si>
  <si>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</si>
  <si>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</si>
  <si>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</si>
  <si>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</si>
  <si>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</si>
  <si>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</si>
  <si>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</si>
  <si>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</si>
  <si>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</si>
  <si>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</si>
  <si>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</si>
  <si>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</si>
  <si>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</si>
  <si>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</si>
  <si>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</si>
  <si>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</si>
  <si>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</si>
  <si>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</si>
  <si>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</si>
  <si>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</si>
  <si>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</si>
  <si>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</si>
  <si>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</si>
  <si>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</si>
  <si>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</si>
  <si>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</si>
  <si>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</si>
  <si>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</si>
  <si>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</si>
  <si>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</si>
  <si>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</si>
  <si>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</si>
  <si>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</si>
  <si>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</si>
  <si>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</si>
  <si>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</si>
  <si>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</si>
  <si>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</si>
  <si>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</si>
  <si>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</si>
  <si>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</si>
  <si>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</si>
  <si>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</si>
  <si>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</si>
  <si>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</si>
  <si>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</si>
  <si>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</si>
  <si>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</si>
  <si>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</si>
  <si>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</si>
  <si>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</si>
  <si>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</si>
  <si>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</si>
  <si>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</si>
  <si>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</si>
  <si>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</si>
  <si>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</si>
  <si>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</si>
  <si>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</si>
  <si>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</si>
  <si>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</si>
  <si>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</si>
  <si>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</si>
  <si>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</si>
  <si>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</si>
  <si>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</si>
  <si>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</si>
  <si>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</si>
  <si>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</si>
  <si>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</si>
  <si>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</si>
  <si>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</si>
  <si>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</si>
  <si>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</si>
  <si>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</si>
  <si>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</si>
  <si>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</si>
  <si>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</si>
  <si>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</si>
  <si>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</si>
  <si>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</si>
  <si>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</si>
  <si>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</si>
  <si>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</si>
  <si>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</si>
  <si>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</si>
  <si>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</si>
  <si>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</si>
  <si>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</si>
  <si>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</si>
  <si>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</si>
  <si>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</si>
  <si>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</si>
  <si>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</si>
  <si>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</si>
  <si>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</si>
  <si>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</si>
  <si>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</si>
  <si>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</si>
  <si>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</si>
  <si>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</si>
  <si>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</si>
  <si>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</si>
  <si>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</si>
  <si>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</si>
  <si>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</si>
  <si>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</si>
  <si>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</si>
  <si>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</si>
  <si>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</si>
  <si>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</si>
  <si>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</si>
  <si>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</si>
  <si>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</si>
  <si>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</si>
  <si>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</si>
  <si>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</si>
  <si>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</si>
  <si>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</si>
  <si>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</si>
  <si>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</si>
  <si>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</si>
  <si>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</si>
  <si>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</si>
  <si>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</si>
  <si>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</si>
  <si>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</si>
  <si>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</si>
  <si>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</si>
  <si>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</si>
  <si>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</si>
  <si>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</si>
  <si>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</si>
  <si>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</si>
  <si>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</si>
  <si>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</si>
  <si>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</si>
  <si>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</si>
  <si>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</si>
  <si>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</si>
  <si>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</si>
  <si>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</si>
  <si>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</si>
  <si>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</si>
  <si>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</si>
  <si>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</si>
  <si>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</si>
  <si>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</si>
  <si>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</si>
  <si>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</si>
  <si>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</si>
  <si>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</si>
  <si>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</si>
  <si>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</si>
  <si>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</si>
  <si>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</si>
  <si>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184911233R</t>
  </si>
  <si>
    <t xml:space="preserve">Rozprostření valounků vel přes 0,15 do 0,25 m ve svahu přes 1:2 do 1:1 vč. dodávky materiálu - zatížení horní hrany jezírka 0,3m v. </t>
  </si>
  <si>
    <t>100*2</t>
  </si>
  <si>
    <t>lišta stěnová vyhnutá ikončovací jezírek z poplastovaného plechu (PVC-P) rš 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</si>
</sst>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38901132" TargetMode="External"/><Relationship Id="rId13" Type="http://schemas.openxmlformats.org/officeDocument/2006/relationships/hyperlink" Target="https://podminky.urs.cz/item/CS_URS_2023_01/997013814" TargetMode="External"/><Relationship Id="rId18" Type="http://schemas.openxmlformats.org/officeDocument/2006/relationships/hyperlink" Target="https://podminky.urs.cz/item/CS_URS_2023_01/711691171" TargetMode="External"/><Relationship Id="rId26" Type="http://schemas.openxmlformats.org/officeDocument/2006/relationships/hyperlink" Target="https://podminky.urs.cz/item/CS_URS_2023_01/HZS2162" TargetMode="External"/><Relationship Id="rId3" Type="http://schemas.openxmlformats.org/officeDocument/2006/relationships/hyperlink" Target="https://podminky.urs.cz/item/CS_URS_2023_01/162253101" TargetMode="External"/><Relationship Id="rId21" Type="http://schemas.openxmlformats.org/officeDocument/2006/relationships/hyperlink" Target="https://podminky.urs.cz/item/CS_URS_2023_01/783401313" TargetMode="External"/><Relationship Id="rId7" Type="http://schemas.openxmlformats.org/officeDocument/2006/relationships/hyperlink" Target="https://podminky.urs.cz/item/CS_URS_2023_01/938901131" TargetMode="External"/><Relationship Id="rId12" Type="http://schemas.openxmlformats.org/officeDocument/2006/relationships/hyperlink" Target="https://podminky.urs.cz/item/CS_URS_2023_01/997013601" TargetMode="External"/><Relationship Id="rId17" Type="http://schemas.openxmlformats.org/officeDocument/2006/relationships/hyperlink" Target="https://podminky.urs.cz/item/CS_URS_2023_01/711671051" TargetMode="External"/><Relationship Id="rId25" Type="http://schemas.openxmlformats.org/officeDocument/2006/relationships/hyperlink" Target="https://podminky.urs.cz/item/CS_URS_2023_01/783417101" TargetMode="External"/><Relationship Id="rId2" Type="http://schemas.openxmlformats.org/officeDocument/2006/relationships/hyperlink" Target="https://podminky.urs.cz/item/CS_URS_2023_01/122211101" TargetMode="External"/><Relationship Id="rId16" Type="http://schemas.openxmlformats.org/officeDocument/2006/relationships/hyperlink" Target="https://podminky.urs.cz/item/CS_URS_2023_01/711491876" TargetMode="External"/><Relationship Id="rId20" Type="http://schemas.openxmlformats.org/officeDocument/2006/relationships/hyperlink" Target="https://podminky.urs.cz/item/CS_URS_2023_01/998711101" TargetMode="External"/><Relationship Id="rId29" Type="http://schemas.openxmlformats.org/officeDocument/2006/relationships/hyperlink" Target="https://podminky.urs.cz/item/CS_URS_2023_01/213311151" TargetMode="External"/><Relationship Id="rId1" Type="http://schemas.openxmlformats.org/officeDocument/2006/relationships/hyperlink" Target="https://podminky.urs.cz/item/CS_URS_2023_01/113202111" TargetMode="External"/><Relationship Id="rId6" Type="http://schemas.openxmlformats.org/officeDocument/2006/relationships/hyperlink" Target="https://podminky.urs.cz/item/CS_URS_2023_01/895111129" TargetMode="External"/><Relationship Id="rId11" Type="http://schemas.openxmlformats.org/officeDocument/2006/relationships/hyperlink" Target="https://podminky.urs.cz/item/CS_URS_2023_01/997013509" TargetMode="External"/><Relationship Id="rId24" Type="http://schemas.openxmlformats.org/officeDocument/2006/relationships/hyperlink" Target="https://podminky.urs.cz/item/CS_URS_2023_01/783415101" TargetMode="External"/><Relationship Id="rId5" Type="http://schemas.openxmlformats.org/officeDocument/2006/relationships/hyperlink" Target="https://podminky.urs.cz/item/CS_URS_2023_01/895111121" TargetMode="External"/><Relationship Id="rId15" Type="http://schemas.openxmlformats.org/officeDocument/2006/relationships/hyperlink" Target="https://podminky.urs.cz/item/CS_URS_2023_01/711131821" TargetMode="External"/><Relationship Id="rId23" Type="http://schemas.openxmlformats.org/officeDocument/2006/relationships/hyperlink" Target="https://podminky.urs.cz/item/CS_URS_2023_01/783414201" TargetMode="External"/><Relationship Id="rId28" Type="http://schemas.openxmlformats.org/officeDocument/2006/relationships/hyperlink" Target="https://podminky.urs.cz/item/CS_URS_2023_01/065002000" TargetMode="External"/><Relationship Id="rId10" Type="http://schemas.openxmlformats.org/officeDocument/2006/relationships/hyperlink" Target="https://podminky.urs.cz/item/CS_URS_2023_01/997013501" TargetMode="External"/><Relationship Id="rId19" Type="http://schemas.openxmlformats.org/officeDocument/2006/relationships/hyperlink" Target="https://podminky.urs.cz/item/CS_URS_2023_01/711691275" TargetMode="External"/><Relationship Id="rId4" Type="http://schemas.openxmlformats.org/officeDocument/2006/relationships/hyperlink" Target="https://podminky.urs.cz/item/CS_URS_2023_01/162253901" TargetMode="External"/><Relationship Id="rId9" Type="http://schemas.openxmlformats.org/officeDocument/2006/relationships/hyperlink" Target="https://podminky.urs.cz/item/CS_URS_2023_01/997013211" TargetMode="External"/><Relationship Id="rId14" Type="http://schemas.openxmlformats.org/officeDocument/2006/relationships/hyperlink" Target="https://podminky.urs.cz/item/CS_URS_2023_01/998254011" TargetMode="External"/><Relationship Id="rId22" Type="http://schemas.openxmlformats.org/officeDocument/2006/relationships/hyperlink" Target="https://podminky.urs.cz/item/CS_URS_2023_01/783401401" TargetMode="External"/><Relationship Id="rId27" Type="http://schemas.openxmlformats.org/officeDocument/2006/relationships/hyperlink" Target="https://podminky.urs.cz/item/CS_URS_2023_01/030001000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54" t="s">
        <v>6</v>
      </c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84" t="s">
        <v>15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R5" s="20"/>
      <c r="BE5" s="281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85" t="s">
        <v>18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R6" s="20"/>
      <c r="BE6" s="282"/>
      <c r="BS6" s="17" t="s">
        <v>7</v>
      </c>
    </row>
    <row r="7" spans="1:74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82"/>
      <c r="BS7" s="17" t="s">
        <v>7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9" t="s">
        <v>29</v>
      </c>
      <c r="AR8" s="20"/>
      <c r="BE8" s="282"/>
      <c r="BS8" s="17" t="s">
        <v>7</v>
      </c>
    </row>
    <row r="9" spans="1:74" ht="14.45" customHeight="1" x14ac:dyDescent="0.2">
      <c r="B9" s="20"/>
      <c r="AR9" s="20"/>
      <c r="BE9" s="282"/>
      <c r="BS9" s="17" t="s">
        <v>7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3</v>
      </c>
      <c r="AR10" s="20"/>
      <c r="BE10" s="282"/>
      <c r="BS10" s="17" t="s">
        <v>7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3</v>
      </c>
      <c r="AR11" s="20"/>
      <c r="BE11" s="282"/>
      <c r="BS11" s="17" t="s">
        <v>7</v>
      </c>
    </row>
    <row r="12" spans="1:74" ht="6.95" customHeight="1" x14ac:dyDescent="0.2">
      <c r="B12" s="20"/>
      <c r="AR12" s="20"/>
      <c r="BE12" s="282"/>
      <c r="BS12" s="17" t="s">
        <v>7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82"/>
      <c r="BS13" s="17" t="s">
        <v>7</v>
      </c>
    </row>
    <row r="14" spans="1:74" ht="12.75" x14ac:dyDescent="0.2">
      <c r="B14" s="20"/>
      <c r="E14" s="286" t="s">
        <v>29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7" t="s">
        <v>27</v>
      </c>
      <c r="AN14" s="29" t="s">
        <v>29</v>
      </c>
      <c r="AR14" s="20"/>
      <c r="BE14" s="282"/>
      <c r="BS14" s="17" t="s">
        <v>7</v>
      </c>
    </row>
    <row r="15" spans="1:74" ht="6.95" customHeight="1" x14ac:dyDescent="0.2">
      <c r="B15" s="20"/>
      <c r="AR15" s="20"/>
      <c r="BE15" s="282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3</v>
      </c>
      <c r="AR16" s="20"/>
      <c r="BE16" s="282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3</v>
      </c>
      <c r="AR17" s="20"/>
      <c r="BE17" s="282"/>
      <c r="BS17" s="17" t="s">
        <v>32</v>
      </c>
    </row>
    <row r="18" spans="2:71" ht="6.95" customHeight="1" x14ac:dyDescent="0.2">
      <c r="B18" s="20"/>
      <c r="AR18" s="20"/>
      <c r="BE18" s="282"/>
      <c r="BS18" s="17" t="s">
        <v>7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34</v>
      </c>
      <c r="AR19" s="20"/>
      <c r="BE19" s="282"/>
      <c r="BS19" s="17" t="s">
        <v>7</v>
      </c>
    </row>
    <row r="20" spans="2:71" ht="18.399999999999999" customHeight="1" x14ac:dyDescent="0.2">
      <c r="B20" s="20"/>
      <c r="E20" s="25" t="s">
        <v>35</v>
      </c>
      <c r="AK20" s="27" t="s">
        <v>27</v>
      </c>
      <c r="AN20" s="25" t="s">
        <v>36</v>
      </c>
      <c r="AR20" s="20"/>
      <c r="BE20" s="282"/>
      <c r="BS20" s="17" t="s">
        <v>4</v>
      </c>
    </row>
    <row r="21" spans="2:71" ht="6.95" customHeight="1" x14ac:dyDescent="0.2">
      <c r="B21" s="20"/>
      <c r="AR21" s="20"/>
      <c r="BE21" s="282"/>
    </row>
    <row r="22" spans="2:71" ht="12" customHeight="1" x14ac:dyDescent="0.2">
      <c r="B22" s="20"/>
      <c r="D22" s="27" t="s">
        <v>37</v>
      </c>
      <c r="AR22" s="20"/>
      <c r="BE22" s="282"/>
    </row>
    <row r="23" spans="2:71" ht="47.25" customHeight="1" x14ac:dyDescent="0.2">
      <c r="B23" s="20"/>
      <c r="E23" s="288" t="s">
        <v>38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R23" s="20"/>
      <c r="BE23" s="282"/>
    </row>
    <row r="24" spans="2:71" ht="6.95" customHeight="1" x14ac:dyDescent="0.2">
      <c r="B24" s="20"/>
      <c r="AR24" s="20"/>
      <c r="BE24" s="282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2"/>
    </row>
    <row r="26" spans="2:71" s="1" customFormat="1" ht="25.9" customHeight="1" x14ac:dyDescent="0.2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9">
        <f>ROUND(AG54,2)</f>
        <v>0</v>
      </c>
      <c r="AL26" s="290"/>
      <c r="AM26" s="290"/>
      <c r="AN26" s="290"/>
      <c r="AO26" s="290"/>
      <c r="AR26" s="32"/>
      <c r="BE26" s="282"/>
    </row>
    <row r="27" spans="2:71" s="1" customFormat="1" ht="6.95" customHeight="1" x14ac:dyDescent="0.2">
      <c r="B27" s="32"/>
      <c r="AR27" s="32"/>
      <c r="BE27" s="282"/>
    </row>
    <row r="28" spans="2:71" s="1" customFormat="1" ht="12.75" x14ac:dyDescent="0.2">
      <c r="B28" s="32"/>
      <c r="L28" s="291" t="s">
        <v>40</v>
      </c>
      <c r="M28" s="291"/>
      <c r="N28" s="291"/>
      <c r="O28" s="291"/>
      <c r="P28" s="291"/>
      <c r="W28" s="291" t="s">
        <v>41</v>
      </c>
      <c r="X28" s="291"/>
      <c r="Y28" s="291"/>
      <c r="Z28" s="291"/>
      <c r="AA28" s="291"/>
      <c r="AB28" s="291"/>
      <c r="AC28" s="291"/>
      <c r="AD28" s="291"/>
      <c r="AE28" s="291"/>
      <c r="AK28" s="291" t="s">
        <v>42</v>
      </c>
      <c r="AL28" s="291"/>
      <c r="AM28" s="291"/>
      <c r="AN28" s="291"/>
      <c r="AO28" s="291"/>
      <c r="AR28" s="32"/>
      <c r="BE28" s="282"/>
    </row>
    <row r="29" spans="2:71" s="2" customFormat="1" ht="14.45" customHeight="1" x14ac:dyDescent="0.2">
      <c r="B29" s="36"/>
      <c r="D29" s="27" t="s">
        <v>43</v>
      </c>
      <c r="F29" s="27" t="s">
        <v>44</v>
      </c>
      <c r="L29" s="276">
        <v>0.21</v>
      </c>
      <c r="M29" s="275"/>
      <c r="N29" s="275"/>
      <c r="O29" s="275"/>
      <c r="P29" s="275"/>
      <c r="W29" s="274">
        <f>ROUND(AZ54,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0</v>
      </c>
      <c r="AL29" s="275"/>
      <c r="AM29" s="275"/>
      <c r="AN29" s="275"/>
      <c r="AO29" s="275"/>
      <c r="AR29" s="36"/>
      <c r="BE29" s="283"/>
    </row>
    <row r="30" spans="2:71" s="2" customFormat="1" ht="14.45" customHeight="1" x14ac:dyDescent="0.2">
      <c r="B30" s="36"/>
      <c r="F30" s="27" t="s">
        <v>45</v>
      </c>
      <c r="L30" s="276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6"/>
      <c r="BE30" s="283"/>
    </row>
    <row r="31" spans="2:71" s="2" customFormat="1" ht="14.45" hidden="1" customHeight="1" x14ac:dyDescent="0.2">
      <c r="B31" s="36"/>
      <c r="F31" s="27" t="s">
        <v>46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6"/>
      <c r="BE31" s="283"/>
    </row>
    <row r="32" spans="2:71" s="2" customFormat="1" ht="14.45" hidden="1" customHeight="1" x14ac:dyDescent="0.2">
      <c r="B32" s="36"/>
      <c r="F32" s="27" t="s">
        <v>47</v>
      </c>
      <c r="L32" s="276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6"/>
      <c r="BE32" s="283"/>
    </row>
    <row r="33" spans="2:44" s="2" customFormat="1" ht="14.45" hidden="1" customHeight="1" x14ac:dyDescent="0.2">
      <c r="B33" s="36"/>
      <c r="F33" s="27" t="s">
        <v>48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77" t="s">
        <v>51</v>
      </c>
      <c r="Y35" s="278"/>
      <c r="Z35" s="278"/>
      <c r="AA35" s="278"/>
      <c r="AB35" s="278"/>
      <c r="AC35" s="39"/>
      <c r="AD35" s="39"/>
      <c r="AE35" s="39"/>
      <c r="AF35" s="39"/>
      <c r="AG35" s="39"/>
      <c r="AH35" s="39"/>
      <c r="AI35" s="39"/>
      <c r="AJ35" s="39"/>
      <c r="AK35" s="279">
        <f>SUM(AK26:AK33)</f>
        <v>0</v>
      </c>
      <c r="AL35" s="278"/>
      <c r="AM35" s="278"/>
      <c r="AN35" s="278"/>
      <c r="AO35" s="280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52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2023-02-13</v>
      </c>
      <c r="AR44" s="45"/>
    </row>
    <row r="45" spans="2:44" s="4" customFormat="1" ht="36.950000000000003" customHeight="1" x14ac:dyDescent="0.2">
      <c r="B45" s="46"/>
      <c r="C45" s="47" t="s">
        <v>17</v>
      </c>
      <c r="L45" s="265" t="str">
        <f>K6</f>
        <v>Oprava nádrže na vodu v areálu Lomská</v>
      </c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>Litvínov</v>
      </c>
      <c r="AI47" s="27" t="s">
        <v>23</v>
      </c>
      <c r="AM47" s="267" t="str">
        <f>IF(AN8= "","",AN8)</f>
        <v>Vyplň údaj</v>
      </c>
      <c r="AN47" s="267"/>
      <c r="AR47" s="32"/>
    </row>
    <row r="48" spans="2:44" s="1" customFormat="1" ht="6.95" customHeight="1" x14ac:dyDescent="0.2">
      <c r="B48" s="32"/>
      <c r="AR48" s="32"/>
    </row>
    <row r="49" spans="1:90" s="1" customFormat="1" ht="15.2" customHeight="1" x14ac:dyDescent="0.2">
      <c r="B49" s="32"/>
      <c r="C49" s="27" t="s">
        <v>24</v>
      </c>
      <c r="L49" s="3" t="str">
        <f>IF(E11= "","",E11)</f>
        <v>město Litvínov</v>
      </c>
      <c r="AI49" s="27" t="s">
        <v>30</v>
      </c>
      <c r="AM49" s="268" t="str">
        <f>IF(E17="","",E17)</f>
        <v xml:space="preserve"> </v>
      </c>
      <c r="AN49" s="269"/>
      <c r="AO49" s="269"/>
      <c r="AP49" s="269"/>
      <c r="AR49" s="32"/>
      <c r="AS49" s="270" t="s">
        <v>53</v>
      </c>
      <c r="AT49" s="27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0" s="1" customFormat="1" ht="25.7" customHeight="1" x14ac:dyDescent="0.2">
      <c r="B50" s="32"/>
      <c r="C50" s="27" t="s">
        <v>28</v>
      </c>
      <c r="L50" s="3" t="str">
        <f>IF(E14= "Vyplň údaj","",E14)</f>
        <v/>
      </c>
      <c r="AI50" s="27" t="s">
        <v>33</v>
      </c>
      <c r="AM50" s="268" t="str">
        <f>IF(E20="","",E20)</f>
        <v>STAVEBNÍ ROZPOČTY s.r.o.</v>
      </c>
      <c r="AN50" s="269"/>
      <c r="AO50" s="269"/>
      <c r="AP50" s="269"/>
      <c r="AR50" s="32"/>
      <c r="AS50" s="272"/>
      <c r="AT50" s="273"/>
      <c r="BD50" s="52"/>
    </row>
    <row r="51" spans="1:90" s="1" customFormat="1" ht="10.9" customHeight="1" x14ac:dyDescent="0.2">
      <c r="B51" s="32"/>
      <c r="AR51" s="32"/>
      <c r="AS51" s="272"/>
      <c r="AT51" s="273"/>
      <c r="BD51" s="52"/>
    </row>
    <row r="52" spans="1:90" s="1" customFormat="1" ht="29.25" customHeight="1" x14ac:dyDescent="0.2">
      <c r="B52" s="32"/>
      <c r="C52" s="256" t="s">
        <v>54</v>
      </c>
      <c r="D52" s="257"/>
      <c r="E52" s="257"/>
      <c r="F52" s="257"/>
      <c r="G52" s="257"/>
      <c r="H52" s="53"/>
      <c r="I52" s="258" t="s">
        <v>55</v>
      </c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9" t="s">
        <v>56</v>
      </c>
      <c r="AH52" s="257"/>
      <c r="AI52" s="257"/>
      <c r="AJ52" s="257"/>
      <c r="AK52" s="257"/>
      <c r="AL52" s="257"/>
      <c r="AM52" s="257"/>
      <c r="AN52" s="258" t="s">
        <v>57</v>
      </c>
      <c r="AO52" s="257"/>
      <c r="AP52" s="257"/>
      <c r="AQ52" s="54" t="s">
        <v>58</v>
      </c>
      <c r="AR52" s="32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0" s="1" customFormat="1" ht="10.9" customHeight="1" x14ac:dyDescent="0.2">
      <c r="B53" s="32"/>
      <c r="AR53" s="32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0" s="5" customFormat="1" ht="32.450000000000003" customHeight="1" x14ac:dyDescent="0.2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63">
        <f>ROUND(AG55,2)</f>
        <v>0</v>
      </c>
      <c r="AH54" s="263"/>
      <c r="AI54" s="263"/>
      <c r="AJ54" s="263"/>
      <c r="AK54" s="263"/>
      <c r="AL54" s="263"/>
      <c r="AM54" s="263"/>
      <c r="AN54" s="264">
        <f>SUM(AG54,AT54)</f>
        <v>0</v>
      </c>
      <c r="AO54" s="264"/>
      <c r="AP54" s="264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72</v>
      </c>
      <c r="BT54" s="68" t="s">
        <v>73</v>
      </c>
      <c r="BV54" s="68" t="s">
        <v>74</v>
      </c>
      <c r="BW54" s="68" t="s">
        <v>5</v>
      </c>
      <c r="BX54" s="68" t="s">
        <v>75</v>
      </c>
      <c r="CL54" s="68" t="s">
        <v>3</v>
      </c>
    </row>
    <row r="55" spans="1:90" s="6" customFormat="1" ht="24.75" customHeight="1" x14ac:dyDescent="0.2">
      <c r="A55" s="69" t="s">
        <v>76</v>
      </c>
      <c r="B55" s="70"/>
      <c r="C55" s="71"/>
      <c r="D55" s="262" t="s">
        <v>15</v>
      </c>
      <c r="E55" s="262"/>
      <c r="F55" s="262"/>
      <c r="G55" s="262"/>
      <c r="H55" s="262"/>
      <c r="I55" s="72"/>
      <c r="J55" s="262" t="s">
        <v>18</v>
      </c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0">
        <f>'2023-02-13 - Oprava nádrž...'!J28</f>
        <v>0</v>
      </c>
      <c r="AH55" s="261"/>
      <c r="AI55" s="261"/>
      <c r="AJ55" s="261"/>
      <c r="AK55" s="261"/>
      <c r="AL55" s="261"/>
      <c r="AM55" s="261"/>
      <c r="AN55" s="260">
        <f>SUM(AG55,AT55)</f>
        <v>0</v>
      </c>
      <c r="AO55" s="261"/>
      <c r="AP55" s="261"/>
      <c r="AQ55" s="73" t="s">
        <v>77</v>
      </c>
      <c r="AR55" s="70"/>
      <c r="AS55" s="74">
        <v>0</v>
      </c>
      <c r="AT55" s="75">
        <f>ROUND(SUM(AV55:AW55),2)</f>
        <v>0</v>
      </c>
      <c r="AU55" s="76">
        <f>'2023-02-13 - Oprava nádrž...'!P87</f>
        <v>0</v>
      </c>
      <c r="AV55" s="75">
        <f>'2023-02-13 - Oprava nádrž...'!J31</f>
        <v>0</v>
      </c>
      <c r="AW55" s="75">
        <f>'2023-02-13 - Oprava nádrž...'!J32</f>
        <v>0</v>
      </c>
      <c r="AX55" s="75">
        <f>'2023-02-13 - Oprava nádrž...'!J33</f>
        <v>0</v>
      </c>
      <c r="AY55" s="75">
        <f>'2023-02-13 - Oprava nádrž...'!J34</f>
        <v>0</v>
      </c>
      <c r="AZ55" s="75">
        <f>'2023-02-13 - Oprava nádrž...'!F31</f>
        <v>0</v>
      </c>
      <c r="BA55" s="75">
        <f>'2023-02-13 - Oprava nádrž...'!F32</f>
        <v>0</v>
      </c>
      <c r="BB55" s="75">
        <f>'2023-02-13 - Oprava nádrž...'!F33</f>
        <v>0</v>
      </c>
      <c r="BC55" s="75">
        <f>'2023-02-13 - Oprava nádrž...'!F34</f>
        <v>0</v>
      </c>
      <c r="BD55" s="77">
        <f>'2023-02-13 - Oprava nádrž...'!F35</f>
        <v>0</v>
      </c>
      <c r="BT55" s="78" t="s">
        <v>78</v>
      </c>
      <c r="BU55" s="78" t="s">
        <v>79</v>
      </c>
      <c r="BV55" s="78" t="s">
        <v>74</v>
      </c>
      <c r="BW55" s="78" t="s">
        <v>5</v>
      </c>
      <c r="BX55" s="78" t="s">
        <v>75</v>
      </c>
      <c r="CL55" s="78" t="s">
        <v>3</v>
      </c>
    </row>
    <row r="56" spans="1:90" s="1" customFormat="1" ht="30" customHeight="1" x14ac:dyDescent="0.2">
      <c r="B56" s="32"/>
      <c r="AR56" s="32"/>
    </row>
    <row r="57" spans="1:90" s="1" customFormat="1" ht="6.95" customHeight="1" x14ac:dyDescent="0.2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3-02-13 - Oprava nádrž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8"/>
  <sheetViews>
    <sheetView showGridLines="0" topLeftCell="A72" workbookViewId="0">
      <selection activeCell="F102" sqref="F10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54" t="s">
        <v>6</v>
      </c>
      <c r="M2" s="255"/>
      <c r="N2" s="255"/>
      <c r="O2" s="255"/>
      <c r="P2" s="255"/>
      <c r="Q2" s="255"/>
      <c r="R2" s="255"/>
      <c r="S2" s="255"/>
      <c r="T2" s="255"/>
      <c r="U2" s="255"/>
      <c r="V2" s="255"/>
      <c r="AT2" s="17" t="s">
        <v>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 x14ac:dyDescent="0.2">
      <c r="B4" s="20"/>
      <c r="D4" s="21" t="s">
        <v>81</v>
      </c>
      <c r="L4" s="20"/>
      <c r="M4" s="79" t="s">
        <v>11</v>
      </c>
      <c r="AT4" s="17" t="s">
        <v>4</v>
      </c>
    </row>
    <row r="5" spans="2:46" ht="6.95" customHeight="1" x14ac:dyDescent="0.2">
      <c r="B5" s="20"/>
      <c r="L5" s="20"/>
    </row>
    <row r="6" spans="2:46" s="1" customFormat="1" ht="12" customHeight="1" x14ac:dyDescent="0.2">
      <c r="B6" s="32"/>
      <c r="D6" s="27" t="s">
        <v>17</v>
      </c>
      <c r="L6" s="32"/>
    </row>
    <row r="7" spans="2:46" s="1" customFormat="1" ht="16.5" customHeight="1" x14ac:dyDescent="0.2">
      <c r="B7" s="32"/>
      <c r="E7" s="265" t="s">
        <v>18</v>
      </c>
      <c r="F7" s="292"/>
      <c r="G7" s="292"/>
      <c r="H7" s="292"/>
      <c r="L7" s="32"/>
    </row>
    <row r="8" spans="2:46" s="1" customFormat="1" x14ac:dyDescent="0.2">
      <c r="B8" s="32"/>
      <c r="L8" s="32"/>
    </row>
    <row r="9" spans="2:46" s="1" customFormat="1" ht="12" customHeight="1" x14ac:dyDescent="0.2">
      <c r="B9" s="32"/>
      <c r="D9" s="27" t="s">
        <v>19</v>
      </c>
      <c r="F9" s="25" t="s">
        <v>3</v>
      </c>
      <c r="I9" s="27" t="s">
        <v>20</v>
      </c>
      <c r="J9" s="25" t="s">
        <v>3</v>
      </c>
      <c r="L9" s="32"/>
    </row>
    <row r="10" spans="2:46" s="1" customFormat="1" ht="12" customHeight="1" x14ac:dyDescent="0.2">
      <c r="B10" s="32"/>
      <c r="D10" s="27" t="s">
        <v>21</v>
      </c>
      <c r="F10" s="25" t="s">
        <v>22</v>
      </c>
      <c r="I10" s="27" t="s">
        <v>23</v>
      </c>
      <c r="J10" s="49" t="str">
        <f>'Rekapitulace zakázky'!AN8</f>
        <v>Vyplň údaj</v>
      </c>
      <c r="L10" s="32"/>
    </row>
    <row r="11" spans="2:46" s="1" customFormat="1" ht="10.9" customHeight="1" x14ac:dyDescent="0.2">
      <c r="B11" s="32"/>
      <c r="L11" s="32"/>
    </row>
    <row r="12" spans="2:46" s="1" customFormat="1" ht="12" customHeight="1" x14ac:dyDescent="0.2">
      <c r="B12" s="32"/>
      <c r="D12" s="27" t="s">
        <v>24</v>
      </c>
      <c r="I12" s="27" t="s">
        <v>25</v>
      </c>
      <c r="J12" s="25" t="s">
        <v>3</v>
      </c>
      <c r="L12" s="32"/>
    </row>
    <row r="13" spans="2:46" s="1" customFormat="1" ht="18" customHeight="1" x14ac:dyDescent="0.2">
      <c r="B13" s="32"/>
      <c r="E13" s="25" t="s">
        <v>26</v>
      </c>
      <c r="I13" s="27" t="s">
        <v>27</v>
      </c>
      <c r="J13" s="25" t="s">
        <v>3</v>
      </c>
      <c r="L13" s="32"/>
    </row>
    <row r="14" spans="2:46" s="1" customFormat="1" ht="6.95" customHeight="1" x14ac:dyDescent="0.2">
      <c r="B14" s="32"/>
      <c r="L14" s="32"/>
    </row>
    <row r="15" spans="2:46" s="1" customFormat="1" ht="12" customHeight="1" x14ac:dyDescent="0.2">
      <c r="B15" s="32"/>
      <c r="D15" s="27" t="s">
        <v>28</v>
      </c>
      <c r="I15" s="27" t="s">
        <v>25</v>
      </c>
      <c r="J15" s="28" t="str">
        <f>'Rekapitulace zakázky'!AN13</f>
        <v>Vyplň údaj</v>
      </c>
      <c r="L15" s="32"/>
    </row>
    <row r="16" spans="2:46" s="1" customFormat="1" ht="18" customHeight="1" x14ac:dyDescent="0.2">
      <c r="B16" s="32"/>
      <c r="E16" s="293" t="str">
        <f>'Rekapitulace zakázky'!E14</f>
        <v>Vyplň údaj</v>
      </c>
      <c r="F16" s="284"/>
      <c r="G16" s="284"/>
      <c r="H16" s="284"/>
      <c r="I16" s="27" t="s">
        <v>27</v>
      </c>
      <c r="J16" s="28" t="str">
        <f>'Rekapitulace zakázky'!AN14</f>
        <v>Vyplň údaj</v>
      </c>
      <c r="L16" s="32"/>
    </row>
    <row r="17" spans="2:12" s="1" customFormat="1" ht="6.95" customHeight="1" x14ac:dyDescent="0.2">
      <c r="B17" s="32"/>
      <c r="L17" s="32"/>
    </row>
    <row r="18" spans="2:12" s="1" customFormat="1" ht="12" customHeight="1" x14ac:dyDescent="0.2">
      <c r="B18" s="32"/>
      <c r="D18" s="27" t="s">
        <v>30</v>
      </c>
      <c r="I18" s="27" t="s">
        <v>25</v>
      </c>
      <c r="J18" s="25" t="str">
        <f>IF('Rekapitulace zakázky'!AN16="","",'Rekapitulace zakázky'!AN16)</f>
        <v/>
      </c>
      <c r="L18" s="32"/>
    </row>
    <row r="19" spans="2:12" s="1" customFormat="1" ht="18" customHeight="1" x14ac:dyDescent="0.2">
      <c r="B19" s="32"/>
      <c r="E19" s="25" t="str">
        <f>IF('Rekapitulace zakázky'!E17="","",'Rekapitulace zakázky'!E17)</f>
        <v xml:space="preserve"> </v>
      </c>
      <c r="I19" s="27" t="s">
        <v>27</v>
      </c>
      <c r="J19" s="25" t="str">
        <f>IF('Rekapitulace zakázky'!AN17="","",'Rekapitulace zakázky'!AN17)</f>
        <v/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33</v>
      </c>
      <c r="I21" s="27" t="s">
        <v>25</v>
      </c>
      <c r="J21" s="25" t="s">
        <v>34</v>
      </c>
      <c r="L21" s="32"/>
    </row>
    <row r="22" spans="2:12" s="1" customFormat="1" ht="18" customHeight="1" x14ac:dyDescent="0.2">
      <c r="B22" s="32"/>
      <c r="E22" s="25" t="s">
        <v>35</v>
      </c>
      <c r="I22" s="27" t="s">
        <v>27</v>
      </c>
      <c r="J22" s="25" t="s">
        <v>36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37</v>
      </c>
      <c r="L24" s="32"/>
    </row>
    <row r="25" spans="2:12" s="7" customFormat="1" ht="47.25" customHeight="1" x14ac:dyDescent="0.2">
      <c r="B25" s="80"/>
      <c r="E25" s="288" t="s">
        <v>38</v>
      </c>
      <c r="F25" s="288"/>
      <c r="G25" s="288"/>
      <c r="H25" s="288"/>
      <c r="L25" s="80"/>
    </row>
    <row r="26" spans="2:12" s="1" customFormat="1" ht="6.95" customHeight="1" x14ac:dyDescent="0.2">
      <c r="B26" s="32"/>
      <c r="L26" s="32"/>
    </row>
    <row r="27" spans="2:12" s="1" customFormat="1" ht="6.95" customHeight="1" x14ac:dyDescent="0.2">
      <c r="B27" s="32"/>
      <c r="D27" s="50"/>
      <c r="E27" s="50"/>
      <c r="F27" s="50"/>
      <c r="G27" s="50"/>
      <c r="H27" s="50"/>
      <c r="I27" s="50"/>
      <c r="J27" s="50"/>
      <c r="K27" s="50"/>
      <c r="L27" s="32"/>
    </row>
    <row r="28" spans="2:12" s="1" customFormat="1" ht="25.35" customHeight="1" x14ac:dyDescent="0.2">
      <c r="B28" s="32"/>
      <c r="D28" s="81" t="s">
        <v>39</v>
      </c>
      <c r="J28" s="62">
        <f>ROUND(J87, 2)</f>
        <v>0</v>
      </c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14.45" customHeight="1" x14ac:dyDescent="0.2">
      <c r="B30" s="32"/>
      <c r="F30" s="35" t="s">
        <v>41</v>
      </c>
      <c r="I30" s="35" t="s">
        <v>40</v>
      </c>
      <c r="J30" s="35" t="s">
        <v>42</v>
      </c>
      <c r="L30" s="32"/>
    </row>
    <row r="31" spans="2:12" s="1" customFormat="1" ht="14.45" customHeight="1" x14ac:dyDescent="0.2">
      <c r="B31" s="32"/>
      <c r="D31" s="82" t="s">
        <v>43</v>
      </c>
      <c r="E31" s="27" t="s">
        <v>44</v>
      </c>
      <c r="F31" s="83">
        <f>ROUND((SUM(BE87:BE177)),  2)</f>
        <v>0</v>
      </c>
      <c r="I31" s="84">
        <v>0.21</v>
      </c>
      <c r="J31" s="83">
        <f>ROUND(((SUM(BE87:BE177))*I31),  2)</f>
        <v>0</v>
      </c>
      <c r="L31" s="32"/>
    </row>
    <row r="32" spans="2:12" s="1" customFormat="1" ht="14.45" customHeight="1" x14ac:dyDescent="0.2">
      <c r="B32" s="32"/>
      <c r="E32" s="27" t="s">
        <v>45</v>
      </c>
      <c r="F32" s="83">
        <f>ROUND((SUM(BF87:BF177)),  2)</f>
        <v>0</v>
      </c>
      <c r="I32" s="84">
        <v>0.15</v>
      </c>
      <c r="J32" s="83">
        <f>ROUND(((SUM(BF87:BF177))*I32),  2)</f>
        <v>0</v>
      </c>
      <c r="L32" s="32"/>
    </row>
    <row r="33" spans="2:12" s="1" customFormat="1" ht="14.45" hidden="1" customHeight="1" x14ac:dyDescent="0.2">
      <c r="B33" s="32"/>
      <c r="E33" s="27" t="s">
        <v>46</v>
      </c>
      <c r="F33" s="83">
        <f>ROUND((SUM(BG87:BG177)),  2)</f>
        <v>0</v>
      </c>
      <c r="I33" s="84">
        <v>0.21</v>
      </c>
      <c r="J33" s="83">
        <f>0</f>
        <v>0</v>
      </c>
      <c r="L33" s="32"/>
    </row>
    <row r="34" spans="2:12" s="1" customFormat="1" ht="14.45" hidden="1" customHeight="1" x14ac:dyDescent="0.2">
      <c r="B34" s="32"/>
      <c r="E34" s="27" t="s">
        <v>47</v>
      </c>
      <c r="F34" s="83">
        <f>ROUND((SUM(BH87:BH177)),  2)</f>
        <v>0</v>
      </c>
      <c r="I34" s="84">
        <v>0.15</v>
      </c>
      <c r="J34" s="83">
        <f>0</f>
        <v>0</v>
      </c>
      <c r="L34" s="32"/>
    </row>
    <row r="35" spans="2:12" s="1" customFormat="1" ht="14.45" hidden="1" customHeight="1" x14ac:dyDescent="0.2">
      <c r="B35" s="32"/>
      <c r="E35" s="27" t="s">
        <v>48</v>
      </c>
      <c r="F35" s="83">
        <f>ROUND((SUM(BI87:BI177)),  2)</f>
        <v>0</v>
      </c>
      <c r="I35" s="84">
        <v>0</v>
      </c>
      <c r="J35" s="83">
        <f>0</f>
        <v>0</v>
      </c>
      <c r="L35" s="32"/>
    </row>
    <row r="36" spans="2:12" s="1" customFormat="1" ht="6.95" customHeight="1" x14ac:dyDescent="0.2">
      <c r="B36" s="32"/>
      <c r="L36" s="32"/>
    </row>
    <row r="37" spans="2:12" s="1" customFormat="1" ht="25.35" customHeight="1" x14ac:dyDescent="0.2">
      <c r="B37" s="32"/>
      <c r="C37" s="85"/>
      <c r="D37" s="86" t="s">
        <v>49</v>
      </c>
      <c r="E37" s="53"/>
      <c r="F37" s="53"/>
      <c r="G37" s="87" t="s">
        <v>50</v>
      </c>
      <c r="H37" s="88" t="s">
        <v>51</v>
      </c>
      <c r="I37" s="53"/>
      <c r="J37" s="89">
        <f>SUM(J28:J35)</f>
        <v>0</v>
      </c>
      <c r="K37" s="90"/>
      <c r="L37" s="32"/>
    </row>
    <row r="38" spans="2:12" s="1" customFormat="1" ht="14.45" customHeight="1" x14ac:dyDescent="0.2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32"/>
    </row>
    <row r="42" spans="2:12" s="1" customFormat="1" ht="6.9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2"/>
    </row>
    <row r="43" spans="2:12" s="1" customFormat="1" ht="24.95" customHeight="1" x14ac:dyDescent="0.2">
      <c r="B43" s="32"/>
      <c r="C43" s="21" t="s">
        <v>82</v>
      </c>
      <c r="L43" s="32"/>
    </row>
    <row r="44" spans="2:12" s="1" customFormat="1" ht="6.95" customHeight="1" x14ac:dyDescent="0.2">
      <c r="B44" s="32"/>
      <c r="L44" s="32"/>
    </row>
    <row r="45" spans="2:12" s="1" customFormat="1" ht="12" customHeight="1" x14ac:dyDescent="0.2">
      <c r="B45" s="32"/>
      <c r="C45" s="27" t="s">
        <v>17</v>
      </c>
      <c r="L45" s="32"/>
    </row>
    <row r="46" spans="2:12" s="1" customFormat="1" ht="16.5" customHeight="1" x14ac:dyDescent="0.2">
      <c r="B46" s="32"/>
      <c r="E46" s="265" t="str">
        <f>E7</f>
        <v>Oprava nádrže na vodu v areálu Lomská</v>
      </c>
      <c r="F46" s="292"/>
      <c r="G46" s="292"/>
      <c r="H46" s="292"/>
      <c r="L46" s="32"/>
    </row>
    <row r="47" spans="2:12" s="1" customFormat="1" ht="6.95" customHeight="1" x14ac:dyDescent="0.2">
      <c r="B47" s="32"/>
      <c r="L47" s="32"/>
    </row>
    <row r="48" spans="2:12" s="1" customFormat="1" ht="12" customHeight="1" x14ac:dyDescent="0.2">
      <c r="B48" s="32"/>
      <c r="C48" s="27" t="s">
        <v>21</v>
      </c>
      <c r="F48" s="25" t="str">
        <f>F10</f>
        <v>Litvínov</v>
      </c>
      <c r="I48" s="27" t="s">
        <v>23</v>
      </c>
      <c r="J48" s="49" t="str">
        <f>IF(J10="","",J10)</f>
        <v>Vyplň údaj</v>
      </c>
      <c r="L48" s="32"/>
    </row>
    <row r="49" spans="2:47" s="1" customFormat="1" ht="6.95" customHeight="1" x14ac:dyDescent="0.2">
      <c r="B49" s="32"/>
      <c r="L49" s="32"/>
    </row>
    <row r="50" spans="2:47" s="1" customFormat="1" ht="15.2" customHeight="1" x14ac:dyDescent="0.2">
      <c r="B50" s="32"/>
      <c r="C50" s="27" t="s">
        <v>24</v>
      </c>
      <c r="F50" s="25" t="str">
        <f>E13</f>
        <v>město Litvínov</v>
      </c>
      <c r="I50" s="27" t="s">
        <v>30</v>
      </c>
      <c r="J50" s="30" t="str">
        <f>E19</f>
        <v xml:space="preserve"> </v>
      </c>
      <c r="L50" s="32"/>
    </row>
    <row r="51" spans="2:47" s="1" customFormat="1" ht="25.7" customHeight="1" x14ac:dyDescent="0.2">
      <c r="B51" s="32"/>
      <c r="C51" s="27" t="s">
        <v>28</v>
      </c>
      <c r="F51" s="25" t="str">
        <f>IF(E16="","",E16)</f>
        <v>Vyplň údaj</v>
      </c>
      <c r="I51" s="27" t="s">
        <v>33</v>
      </c>
      <c r="J51" s="30" t="str">
        <f>E22</f>
        <v>STAVEBNÍ ROZPOČTY s.r.o.</v>
      </c>
      <c r="L51" s="32"/>
    </row>
    <row r="52" spans="2:47" s="1" customFormat="1" ht="10.35" customHeight="1" x14ac:dyDescent="0.2">
      <c r="B52" s="32"/>
      <c r="L52" s="32"/>
    </row>
    <row r="53" spans="2:47" s="1" customFormat="1" ht="29.25" customHeight="1" x14ac:dyDescent="0.2">
      <c r="B53" s="32"/>
      <c r="C53" s="91" t="s">
        <v>83</v>
      </c>
      <c r="D53" s="85"/>
      <c r="E53" s="85"/>
      <c r="F53" s="85"/>
      <c r="G53" s="85"/>
      <c r="H53" s="85"/>
      <c r="I53" s="85"/>
      <c r="J53" s="92" t="s">
        <v>84</v>
      </c>
      <c r="K53" s="85"/>
      <c r="L53" s="32"/>
    </row>
    <row r="54" spans="2:47" s="1" customFormat="1" ht="10.35" customHeight="1" x14ac:dyDescent="0.2">
      <c r="B54" s="32"/>
      <c r="L54" s="32"/>
    </row>
    <row r="55" spans="2:47" s="1" customFormat="1" ht="22.9" customHeight="1" x14ac:dyDescent="0.2">
      <c r="B55" s="32"/>
      <c r="C55" s="93" t="s">
        <v>71</v>
      </c>
      <c r="J55" s="62">
        <f>J87</f>
        <v>0</v>
      </c>
      <c r="L55" s="32"/>
      <c r="AU55" s="17" t="s">
        <v>85</v>
      </c>
    </row>
    <row r="56" spans="2:47" s="8" customFormat="1" ht="24.95" customHeight="1" x14ac:dyDescent="0.2">
      <c r="B56" s="94"/>
      <c r="D56" s="95" t="s">
        <v>86</v>
      </c>
      <c r="E56" s="96"/>
      <c r="F56" s="96"/>
      <c r="G56" s="96"/>
      <c r="H56" s="96"/>
      <c r="I56" s="96"/>
      <c r="J56" s="97">
        <f>J88</f>
        <v>0</v>
      </c>
      <c r="L56" s="94"/>
    </row>
    <row r="57" spans="2:47" s="9" customFormat="1" ht="19.899999999999999" customHeight="1" x14ac:dyDescent="0.2">
      <c r="B57" s="98"/>
      <c r="D57" s="99" t="s">
        <v>87</v>
      </c>
      <c r="E57" s="100"/>
      <c r="F57" s="100"/>
      <c r="G57" s="100"/>
      <c r="H57" s="100"/>
      <c r="I57" s="100"/>
      <c r="J57" s="101">
        <f>J89</f>
        <v>0</v>
      </c>
      <c r="L57" s="98"/>
    </row>
    <row r="58" spans="2:47" s="9" customFormat="1" ht="19.899999999999999" customHeight="1" x14ac:dyDescent="0.2">
      <c r="B58" s="98"/>
      <c r="D58" s="99" t="s">
        <v>88</v>
      </c>
      <c r="E58" s="100"/>
      <c r="F58" s="100"/>
      <c r="G58" s="100"/>
      <c r="H58" s="100"/>
      <c r="I58" s="100"/>
      <c r="J58" s="101">
        <f>J101</f>
        <v>0</v>
      </c>
      <c r="L58" s="98"/>
    </row>
    <row r="59" spans="2:47" s="9" customFormat="1" ht="19.899999999999999" customHeight="1" x14ac:dyDescent="0.2">
      <c r="B59" s="98"/>
      <c r="D59" s="99" t="s">
        <v>89</v>
      </c>
      <c r="E59" s="100"/>
      <c r="F59" s="100"/>
      <c r="G59" s="100"/>
      <c r="H59" s="100"/>
      <c r="I59" s="100"/>
      <c r="J59" s="101">
        <f>J105</f>
        <v>0</v>
      </c>
      <c r="L59" s="98"/>
    </row>
    <row r="60" spans="2:47" s="9" customFormat="1" ht="19.899999999999999" customHeight="1" x14ac:dyDescent="0.2">
      <c r="B60" s="98"/>
      <c r="D60" s="99" t="s">
        <v>90</v>
      </c>
      <c r="E60" s="100"/>
      <c r="F60" s="100"/>
      <c r="G60" s="100"/>
      <c r="H60" s="100"/>
      <c r="I60" s="100"/>
      <c r="J60" s="101">
        <f>J110</f>
        <v>0</v>
      </c>
      <c r="L60" s="98"/>
    </row>
    <row r="61" spans="2:47" s="9" customFormat="1" ht="19.899999999999999" customHeight="1" x14ac:dyDescent="0.2">
      <c r="B61" s="98"/>
      <c r="D61" s="99" t="s">
        <v>91</v>
      </c>
      <c r="E61" s="100"/>
      <c r="F61" s="100"/>
      <c r="G61" s="100"/>
      <c r="H61" s="100"/>
      <c r="I61" s="100"/>
      <c r="J61" s="101">
        <f>J115</f>
        <v>0</v>
      </c>
      <c r="L61" s="98"/>
    </row>
    <row r="62" spans="2:47" s="9" customFormat="1" ht="19.899999999999999" customHeight="1" x14ac:dyDescent="0.2">
      <c r="B62" s="98"/>
      <c r="D62" s="99" t="s">
        <v>92</v>
      </c>
      <c r="E62" s="100"/>
      <c r="F62" s="100"/>
      <c r="G62" s="100"/>
      <c r="H62" s="100"/>
      <c r="I62" s="100"/>
      <c r="J62" s="101">
        <f>J127</f>
        <v>0</v>
      </c>
      <c r="L62" s="98"/>
    </row>
    <row r="63" spans="2:47" s="8" customFormat="1" ht="24.95" customHeight="1" x14ac:dyDescent="0.2">
      <c r="B63" s="94"/>
      <c r="D63" s="95" t="s">
        <v>93</v>
      </c>
      <c r="E63" s="96"/>
      <c r="F63" s="96"/>
      <c r="G63" s="96"/>
      <c r="H63" s="96"/>
      <c r="I63" s="96"/>
      <c r="J63" s="97">
        <f>J130</f>
        <v>0</v>
      </c>
      <c r="L63" s="94"/>
    </row>
    <row r="64" spans="2:47" s="9" customFormat="1" ht="19.899999999999999" customHeight="1" x14ac:dyDescent="0.2">
      <c r="B64" s="98"/>
      <c r="D64" s="99" t="s">
        <v>94</v>
      </c>
      <c r="E64" s="100"/>
      <c r="F64" s="100"/>
      <c r="G64" s="100"/>
      <c r="H64" s="100"/>
      <c r="I64" s="100"/>
      <c r="J64" s="101">
        <f>J131</f>
        <v>0</v>
      </c>
      <c r="L64" s="98"/>
    </row>
    <row r="65" spans="2:12" s="9" customFormat="1" ht="19.899999999999999" customHeight="1" x14ac:dyDescent="0.2">
      <c r="B65" s="98"/>
      <c r="D65" s="99" t="s">
        <v>95</v>
      </c>
      <c r="E65" s="100"/>
      <c r="F65" s="100"/>
      <c r="G65" s="100"/>
      <c r="H65" s="100"/>
      <c r="I65" s="100"/>
      <c r="J65" s="101">
        <f>J150</f>
        <v>0</v>
      </c>
      <c r="L65" s="98"/>
    </row>
    <row r="66" spans="2:12" s="8" customFormat="1" ht="24.95" customHeight="1" x14ac:dyDescent="0.2">
      <c r="B66" s="94"/>
      <c r="D66" s="95" t="s">
        <v>96</v>
      </c>
      <c r="E66" s="96"/>
      <c r="F66" s="96"/>
      <c r="G66" s="96"/>
      <c r="H66" s="96"/>
      <c r="I66" s="96"/>
      <c r="J66" s="97">
        <f>J166</f>
        <v>0</v>
      </c>
      <c r="L66" s="94"/>
    </row>
    <row r="67" spans="2:12" s="8" customFormat="1" ht="24.95" customHeight="1" x14ac:dyDescent="0.2">
      <c r="B67" s="94"/>
      <c r="D67" s="95" t="s">
        <v>97</v>
      </c>
      <c r="E67" s="96"/>
      <c r="F67" s="96"/>
      <c r="G67" s="96"/>
      <c r="H67" s="96"/>
      <c r="I67" s="96"/>
      <c r="J67" s="97">
        <f>J171</f>
        <v>0</v>
      </c>
      <c r="L67" s="94"/>
    </row>
    <row r="68" spans="2:12" s="9" customFormat="1" ht="19.899999999999999" customHeight="1" x14ac:dyDescent="0.2">
      <c r="B68" s="98"/>
      <c r="D68" s="99" t="s">
        <v>98</v>
      </c>
      <c r="E68" s="100"/>
      <c r="F68" s="100"/>
      <c r="G68" s="100"/>
      <c r="H68" s="100"/>
      <c r="I68" s="100"/>
      <c r="J68" s="101">
        <f>J172</f>
        <v>0</v>
      </c>
      <c r="L68" s="98"/>
    </row>
    <row r="69" spans="2:12" s="9" customFormat="1" ht="19.899999999999999" customHeight="1" x14ac:dyDescent="0.2">
      <c r="B69" s="98"/>
      <c r="D69" s="99" t="s">
        <v>99</v>
      </c>
      <c r="E69" s="100"/>
      <c r="F69" s="100"/>
      <c r="G69" s="100"/>
      <c r="H69" s="100"/>
      <c r="I69" s="100"/>
      <c r="J69" s="101">
        <f>J175</f>
        <v>0</v>
      </c>
      <c r="L69" s="98"/>
    </row>
    <row r="70" spans="2:12" s="1" customFormat="1" ht="21.75" customHeight="1" x14ac:dyDescent="0.2">
      <c r="B70" s="32"/>
      <c r="L70" s="32"/>
    </row>
    <row r="71" spans="2:12" s="1" customFormat="1" ht="6.95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 x14ac:dyDescent="0.2">
      <c r="B76" s="32"/>
      <c r="C76" s="21" t="s">
        <v>100</v>
      </c>
      <c r="L76" s="32"/>
    </row>
    <row r="77" spans="2:12" s="1" customFormat="1" ht="6.95" customHeight="1" x14ac:dyDescent="0.2">
      <c r="B77" s="32"/>
      <c r="L77" s="32"/>
    </row>
    <row r="78" spans="2:12" s="1" customFormat="1" ht="12" customHeight="1" x14ac:dyDescent="0.2">
      <c r="B78" s="32"/>
      <c r="C78" s="27" t="s">
        <v>17</v>
      </c>
      <c r="L78" s="32"/>
    </row>
    <row r="79" spans="2:12" s="1" customFormat="1" ht="16.5" customHeight="1" x14ac:dyDescent="0.2">
      <c r="B79" s="32"/>
      <c r="E79" s="265" t="str">
        <f>E7</f>
        <v>Oprava nádrže na vodu v areálu Lomská</v>
      </c>
      <c r="F79" s="292"/>
      <c r="G79" s="292"/>
      <c r="H79" s="292"/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21</v>
      </c>
      <c r="F81" s="25" t="str">
        <f>F10</f>
        <v>Litvínov</v>
      </c>
      <c r="I81" s="27" t="s">
        <v>23</v>
      </c>
      <c r="J81" s="49" t="str">
        <f>IF(J10="","",J10)</f>
        <v>Vyplň údaj</v>
      </c>
      <c r="L81" s="32"/>
    </row>
    <row r="82" spans="2:65" s="1" customFormat="1" ht="6.95" customHeight="1" x14ac:dyDescent="0.2">
      <c r="B82" s="32"/>
      <c r="L82" s="32"/>
    </row>
    <row r="83" spans="2:65" s="1" customFormat="1" ht="15.2" customHeight="1" x14ac:dyDescent="0.2">
      <c r="B83" s="32"/>
      <c r="C83" s="27" t="s">
        <v>24</v>
      </c>
      <c r="F83" s="25" t="str">
        <f>E13</f>
        <v>město Litvínov</v>
      </c>
      <c r="I83" s="27" t="s">
        <v>30</v>
      </c>
      <c r="J83" s="30" t="str">
        <f>E19</f>
        <v xml:space="preserve"> </v>
      </c>
      <c r="L83" s="32"/>
    </row>
    <row r="84" spans="2:65" s="1" customFormat="1" ht="25.7" customHeight="1" x14ac:dyDescent="0.2">
      <c r="B84" s="32"/>
      <c r="C84" s="27" t="s">
        <v>28</v>
      </c>
      <c r="F84" s="25" t="str">
        <f>IF(E16="","",E16)</f>
        <v>Vyplň údaj</v>
      </c>
      <c r="I84" s="27" t="s">
        <v>33</v>
      </c>
      <c r="J84" s="30" t="str">
        <f>E22</f>
        <v>STAVEBNÍ ROZPOČTY s.r.o.</v>
      </c>
      <c r="L84" s="32"/>
    </row>
    <row r="85" spans="2:65" s="1" customFormat="1" ht="10.35" customHeight="1" x14ac:dyDescent="0.2">
      <c r="B85" s="32"/>
      <c r="L85" s="32"/>
    </row>
    <row r="86" spans="2:65" s="10" customFormat="1" ht="29.25" customHeight="1" x14ac:dyDescent="0.2">
      <c r="B86" s="102"/>
      <c r="C86" s="103" t="s">
        <v>101</v>
      </c>
      <c r="D86" s="104" t="s">
        <v>58</v>
      </c>
      <c r="E86" s="104" t="s">
        <v>54</v>
      </c>
      <c r="F86" s="104" t="s">
        <v>55</v>
      </c>
      <c r="G86" s="104" t="s">
        <v>102</v>
      </c>
      <c r="H86" s="104" t="s">
        <v>103</v>
      </c>
      <c r="I86" s="104" t="s">
        <v>104</v>
      </c>
      <c r="J86" s="104" t="s">
        <v>84</v>
      </c>
      <c r="K86" s="105" t="s">
        <v>105</v>
      </c>
      <c r="L86" s="102"/>
      <c r="M86" s="55" t="s">
        <v>3</v>
      </c>
      <c r="N86" s="56" t="s">
        <v>43</v>
      </c>
      <c r="O86" s="56" t="s">
        <v>106</v>
      </c>
      <c r="P86" s="56" t="s">
        <v>107</v>
      </c>
      <c r="Q86" s="56" t="s">
        <v>108</v>
      </c>
      <c r="R86" s="56" t="s">
        <v>109</v>
      </c>
      <c r="S86" s="56" t="s">
        <v>110</v>
      </c>
      <c r="T86" s="57" t="s">
        <v>111</v>
      </c>
    </row>
    <row r="87" spans="2:65" s="1" customFormat="1" ht="22.9" customHeight="1" x14ac:dyDescent="0.25">
      <c r="B87" s="32"/>
      <c r="C87" s="60" t="s">
        <v>112</v>
      </c>
      <c r="J87" s="106">
        <f>BK87</f>
        <v>0</v>
      </c>
      <c r="L87" s="32"/>
      <c r="M87" s="58"/>
      <c r="N87" s="50"/>
      <c r="O87" s="50"/>
      <c r="P87" s="107">
        <f>P88+P130+P166+P171</f>
        <v>0</v>
      </c>
      <c r="Q87" s="50"/>
      <c r="R87" s="107">
        <f>R88+R130+R166+R171</f>
        <v>237.95730250000003</v>
      </c>
      <c r="S87" s="50"/>
      <c r="T87" s="108">
        <f>T88+T130+T166+T171</f>
        <v>22.085999999999999</v>
      </c>
      <c r="AT87" s="17" t="s">
        <v>72</v>
      </c>
      <c r="AU87" s="17" t="s">
        <v>85</v>
      </c>
      <c r="BK87" s="109">
        <f>BK88+BK130+BK166+BK171</f>
        <v>0</v>
      </c>
    </row>
    <row r="88" spans="2:65" s="11" customFormat="1" ht="25.9" customHeight="1" x14ac:dyDescent="0.2">
      <c r="B88" s="110"/>
      <c r="D88" s="111" t="s">
        <v>72</v>
      </c>
      <c r="E88" s="112" t="s">
        <v>113</v>
      </c>
      <c r="F88" s="112" t="s">
        <v>114</v>
      </c>
      <c r="I88" s="113"/>
      <c r="J88" s="114">
        <f>BK88</f>
        <v>0</v>
      </c>
      <c r="L88" s="110"/>
      <c r="M88" s="115"/>
      <c r="P88" s="116">
        <f>P89+P101+P105+P110+P115+P127</f>
        <v>0</v>
      </c>
      <c r="R88" s="116">
        <f>R89+R101+R105+R110+R115+R127</f>
        <v>236.58667000000003</v>
      </c>
      <c r="T88" s="117">
        <f>T89+T101+T105+T110+T115+T127</f>
        <v>20.5</v>
      </c>
      <c r="AR88" s="111" t="s">
        <v>78</v>
      </c>
      <c r="AT88" s="118" t="s">
        <v>72</v>
      </c>
      <c r="AU88" s="118" t="s">
        <v>73</v>
      </c>
      <c r="AY88" s="111" t="s">
        <v>115</v>
      </c>
      <c r="BK88" s="119">
        <f>BK89+BK101+BK105+BK110+BK115+BK127</f>
        <v>0</v>
      </c>
    </row>
    <row r="89" spans="2:65" s="11" customFormat="1" ht="22.9" customHeight="1" x14ac:dyDescent="0.2">
      <c r="B89" s="110"/>
      <c r="D89" s="111" t="s">
        <v>72</v>
      </c>
      <c r="E89" s="120" t="s">
        <v>78</v>
      </c>
      <c r="F89" s="120" t="s">
        <v>116</v>
      </c>
      <c r="I89" s="113"/>
      <c r="J89" s="121">
        <f>BK89</f>
        <v>0</v>
      </c>
      <c r="L89" s="110"/>
      <c r="M89" s="115"/>
      <c r="P89" s="116">
        <f>SUM(P90:P100)</f>
        <v>0</v>
      </c>
      <c r="R89" s="116">
        <f>SUM(R90:R100)</f>
        <v>0</v>
      </c>
      <c r="T89" s="117">
        <f>SUM(T90:T100)</f>
        <v>20.5</v>
      </c>
      <c r="AR89" s="111" t="s">
        <v>78</v>
      </c>
      <c r="AT89" s="118" t="s">
        <v>72</v>
      </c>
      <c r="AU89" s="118" t="s">
        <v>78</v>
      </c>
      <c r="AY89" s="111" t="s">
        <v>115</v>
      </c>
      <c r="BK89" s="119">
        <f>SUM(BK90:BK100)</f>
        <v>0</v>
      </c>
    </row>
    <row r="90" spans="2:65" s="1" customFormat="1" ht="24.2" customHeight="1" x14ac:dyDescent="0.2">
      <c r="B90" s="122"/>
      <c r="C90" s="123" t="s">
        <v>78</v>
      </c>
      <c r="D90" s="123" t="s">
        <v>117</v>
      </c>
      <c r="E90" s="124" t="s">
        <v>118</v>
      </c>
      <c r="F90" s="125" t="s">
        <v>119</v>
      </c>
      <c r="G90" s="126" t="s">
        <v>120</v>
      </c>
      <c r="H90" s="127">
        <v>100</v>
      </c>
      <c r="I90" s="128"/>
      <c r="J90" s="129">
        <f>ROUND(I90*H90,2)</f>
        <v>0</v>
      </c>
      <c r="K90" s="125" t="s">
        <v>121</v>
      </c>
      <c r="L90" s="32"/>
      <c r="M90" s="130" t="s">
        <v>3</v>
      </c>
      <c r="N90" s="131" t="s">
        <v>44</v>
      </c>
      <c r="P90" s="132">
        <f>O90*H90</f>
        <v>0</v>
      </c>
      <c r="Q90" s="132">
        <v>0</v>
      </c>
      <c r="R90" s="132">
        <f>Q90*H90</f>
        <v>0</v>
      </c>
      <c r="S90" s="132">
        <v>0.20499999999999999</v>
      </c>
      <c r="T90" s="133">
        <f>S90*H90</f>
        <v>20.5</v>
      </c>
      <c r="AR90" s="134" t="s">
        <v>122</v>
      </c>
      <c r="AT90" s="134" t="s">
        <v>117</v>
      </c>
      <c r="AU90" s="134" t="s">
        <v>80</v>
      </c>
      <c r="AY90" s="17" t="s">
        <v>115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17" t="s">
        <v>78</v>
      </c>
      <c r="BK90" s="135">
        <f>ROUND(I90*H90,2)</f>
        <v>0</v>
      </c>
      <c r="BL90" s="17" t="s">
        <v>122</v>
      </c>
      <c r="BM90" s="134" t="s">
        <v>123</v>
      </c>
    </row>
    <row r="91" spans="2:65" s="1" customFormat="1" x14ac:dyDescent="0.2">
      <c r="B91" s="32"/>
      <c r="D91" s="136" t="s">
        <v>124</v>
      </c>
      <c r="F91" s="137" t="s">
        <v>125</v>
      </c>
      <c r="I91" s="138"/>
      <c r="L91" s="32"/>
      <c r="M91" s="139"/>
      <c r="T91" s="52"/>
      <c r="AT91" s="17" t="s">
        <v>124</v>
      </c>
      <c r="AU91" s="17" t="s">
        <v>80</v>
      </c>
    </row>
    <row r="92" spans="2:65" s="1" customFormat="1" ht="16.5" customHeight="1" x14ac:dyDescent="0.2">
      <c r="B92" s="122"/>
      <c r="C92" s="123" t="s">
        <v>80</v>
      </c>
      <c r="D92" s="123" t="s">
        <v>117</v>
      </c>
      <c r="E92" s="124" t="s">
        <v>126</v>
      </c>
      <c r="F92" s="125" t="s">
        <v>127</v>
      </c>
      <c r="G92" s="126" t="s">
        <v>128</v>
      </c>
      <c r="H92" s="127">
        <v>31.5</v>
      </c>
      <c r="I92" s="128"/>
      <c r="J92" s="129">
        <f>ROUND(I92*H92,2)</f>
        <v>0</v>
      </c>
      <c r="K92" s="125" t="s">
        <v>121</v>
      </c>
      <c r="L92" s="32"/>
      <c r="M92" s="130" t="s">
        <v>3</v>
      </c>
      <c r="N92" s="131" t="s">
        <v>44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122</v>
      </c>
      <c r="AT92" s="134" t="s">
        <v>117</v>
      </c>
      <c r="AU92" s="134" t="s">
        <v>80</v>
      </c>
      <c r="AY92" s="17" t="s">
        <v>115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78</v>
      </c>
      <c r="BK92" s="135">
        <f>ROUND(I92*H92,2)</f>
        <v>0</v>
      </c>
      <c r="BL92" s="17" t="s">
        <v>122</v>
      </c>
      <c r="BM92" s="134" t="s">
        <v>129</v>
      </c>
    </row>
    <row r="93" spans="2:65" s="1" customFormat="1" x14ac:dyDescent="0.2">
      <c r="B93" s="32"/>
      <c r="D93" s="136" t="s">
        <v>124</v>
      </c>
      <c r="F93" s="137" t="s">
        <v>130</v>
      </c>
      <c r="I93" s="138"/>
      <c r="L93" s="32"/>
      <c r="M93" s="139"/>
      <c r="T93" s="52"/>
      <c r="AT93" s="17" t="s">
        <v>124</v>
      </c>
      <c r="AU93" s="17" t="s">
        <v>80</v>
      </c>
    </row>
    <row r="94" spans="2:65" s="12" customFormat="1" x14ac:dyDescent="0.2">
      <c r="B94" s="140"/>
      <c r="D94" s="141" t="s">
        <v>131</v>
      </c>
      <c r="E94" s="142" t="s">
        <v>3</v>
      </c>
      <c r="F94" s="143" t="s">
        <v>132</v>
      </c>
      <c r="H94" s="144">
        <v>31.5</v>
      </c>
      <c r="I94" s="145"/>
      <c r="L94" s="140"/>
      <c r="M94" s="146"/>
      <c r="T94" s="147"/>
      <c r="AT94" s="142" t="s">
        <v>131</v>
      </c>
      <c r="AU94" s="142" t="s">
        <v>80</v>
      </c>
      <c r="AV94" s="12" t="s">
        <v>80</v>
      </c>
      <c r="AW94" s="12" t="s">
        <v>32</v>
      </c>
      <c r="AX94" s="12" t="s">
        <v>78</v>
      </c>
      <c r="AY94" s="142" t="s">
        <v>115</v>
      </c>
    </row>
    <row r="95" spans="2:65" s="1" customFormat="1" ht="24.2" customHeight="1" x14ac:dyDescent="0.2">
      <c r="B95" s="122"/>
      <c r="C95" s="123" t="s">
        <v>133</v>
      </c>
      <c r="D95" s="123" t="s">
        <v>117</v>
      </c>
      <c r="E95" s="124" t="s">
        <v>134</v>
      </c>
      <c r="F95" s="125" t="s">
        <v>135</v>
      </c>
      <c r="G95" s="126" t="s">
        <v>128</v>
      </c>
      <c r="H95" s="127">
        <v>52.5</v>
      </c>
      <c r="I95" s="128"/>
      <c r="J95" s="129">
        <f>ROUND(I95*H95,2)</f>
        <v>0</v>
      </c>
      <c r="K95" s="125" t="s">
        <v>121</v>
      </c>
      <c r="L95" s="32"/>
      <c r="M95" s="130" t="s">
        <v>3</v>
      </c>
      <c r="N95" s="131" t="s">
        <v>44</v>
      </c>
      <c r="P95" s="132">
        <f>O95*H95</f>
        <v>0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34" t="s">
        <v>122</v>
      </c>
      <c r="AT95" s="134" t="s">
        <v>117</v>
      </c>
      <c r="AU95" s="134" t="s">
        <v>80</v>
      </c>
      <c r="AY95" s="17" t="s">
        <v>115</v>
      </c>
      <c r="BE95" s="135">
        <f>IF(N95="základní",J95,0)</f>
        <v>0</v>
      </c>
      <c r="BF95" s="135">
        <f>IF(N95="snížená",J95,0)</f>
        <v>0</v>
      </c>
      <c r="BG95" s="135">
        <f>IF(N95="zákl. přenesená",J95,0)</f>
        <v>0</v>
      </c>
      <c r="BH95" s="135">
        <f>IF(N95="sníž. přenesená",J95,0)</f>
        <v>0</v>
      </c>
      <c r="BI95" s="135">
        <f>IF(N95="nulová",J95,0)</f>
        <v>0</v>
      </c>
      <c r="BJ95" s="17" t="s">
        <v>78</v>
      </c>
      <c r="BK95" s="135">
        <f>ROUND(I95*H95,2)</f>
        <v>0</v>
      </c>
      <c r="BL95" s="17" t="s">
        <v>122</v>
      </c>
      <c r="BM95" s="134" t="s">
        <v>136</v>
      </c>
    </row>
    <row r="96" spans="2:65" s="1" customFormat="1" x14ac:dyDescent="0.2">
      <c r="B96" s="32"/>
      <c r="D96" s="136" t="s">
        <v>124</v>
      </c>
      <c r="F96" s="137" t="s">
        <v>137</v>
      </c>
      <c r="I96" s="138"/>
      <c r="L96" s="32"/>
      <c r="M96" s="139"/>
      <c r="T96" s="52"/>
      <c r="AT96" s="17" t="s">
        <v>124</v>
      </c>
      <c r="AU96" s="17" t="s">
        <v>80</v>
      </c>
    </row>
    <row r="97" spans="2:65" s="12" customFormat="1" x14ac:dyDescent="0.2">
      <c r="B97" s="140"/>
      <c r="D97" s="141" t="s">
        <v>131</v>
      </c>
      <c r="E97" s="142" t="s">
        <v>3</v>
      </c>
      <c r="F97" s="143" t="s">
        <v>138</v>
      </c>
      <c r="H97" s="144">
        <v>52.5</v>
      </c>
      <c r="I97" s="145"/>
      <c r="L97" s="140"/>
      <c r="M97" s="146"/>
      <c r="T97" s="147"/>
      <c r="AT97" s="142" t="s">
        <v>131</v>
      </c>
      <c r="AU97" s="142" t="s">
        <v>80</v>
      </c>
      <c r="AV97" s="12" t="s">
        <v>80</v>
      </c>
      <c r="AW97" s="12" t="s">
        <v>32</v>
      </c>
      <c r="AX97" s="12" t="s">
        <v>78</v>
      </c>
      <c r="AY97" s="142" t="s">
        <v>115</v>
      </c>
    </row>
    <row r="98" spans="2:65" s="1" customFormat="1" ht="24.2" customHeight="1" x14ac:dyDescent="0.2">
      <c r="B98" s="122"/>
      <c r="C98" s="123" t="s">
        <v>122</v>
      </c>
      <c r="D98" s="123" t="s">
        <v>117</v>
      </c>
      <c r="E98" s="124" t="s">
        <v>139</v>
      </c>
      <c r="F98" s="125" t="s">
        <v>140</v>
      </c>
      <c r="G98" s="126" t="s">
        <v>128</v>
      </c>
      <c r="H98" s="127">
        <v>157.5</v>
      </c>
      <c r="I98" s="128"/>
      <c r="J98" s="129">
        <f>ROUND(I98*H98,2)</f>
        <v>0</v>
      </c>
      <c r="K98" s="125" t="s">
        <v>121</v>
      </c>
      <c r="L98" s="32"/>
      <c r="M98" s="130" t="s">
        <v>3</v>
      </c>
      <c r="N98" s="131" t="s">
        <v>44</v>
      </c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122</v>
      </c>
      <c r="AT98" s="134" t="s">
        <v>117</v>
      </c>
      <c r="AU98" s="134" t="s">
        <v>80</v>
      </c>
      <c r="AY98" s="17" t="s">
        <v>115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7" t="s">
        <v>78</v>
      </c>
      <c r="BK98" s="135">
        <f>ROUND(I98*H98,2)</f>
        <v>0</v>
      </c>
      <c r="BL98" s="17" t="s">
        <v>122</v>
      </c>
      <c r="BM98" s="134" t="s">
        <v>141</v>
      </c>
    </row>
    <row r="99" spans="2:65" s="1" customFormat="1" x14ac:dyDescent="0.2">
      <c r="B99" s="32"/>
      <c r="D99" s="136" t="s">
        <v>124</v>
      </c>
      <c r="F99" s="137" t="s">
        <v>142</v>
      </c>
      <c r="I99" s="138"/>
      <c r="L99" s="32"/>
      <c r="M99" s="139"/>
      <c r="T99" s="52"/>
      <c r="AT99" s="17" t="s">
        <v>124</v>
      </c>
      <c r="AU99" s="17" t="s">
        <v>80</v>
      </c>
    </row>
    <row r="100" spans="2:65" s="12" customFormat="1" x14ac:dyDescent="0.2">
      <c r="B100" s="140"/>
      <c r="D100" s="141" t="s">
        <v>131</v>
      </c>
      <c r="F100" s="143" t="s">
        <v>143</v>
      </c>
      <c r="H100" s="144">
        <v>157.5</v>
      </c>
      <c r="I100" s="145"/>
      <c r="L100" s="140"/>
      <c r="M100" s="146"/>
      <c r="T100" s="147"/>
      <c r="AT100" s="142" t="s">
        <v>131</v>
      </c>
      <c r="AU100" s="142" t="s">
        <v>80</v>
      </c>
      <c r="AV100" s="12" t="s">
        <v>80</v>
      </c>
      <c r="AW100" s="12" t="s">
        <v>4</v>
      </c>
      <c r="AX100" s="12" t="s">
        <v>78</v>
      </c>
      <c r="AY100" s="142" t="s">
        <v>115</v>
      </c>
    </row>
    <row r="101" spans="2:65" s="11" customFormat="1" ht="22.9" customHeight="1" x14ac:dyDescent="0.2">
      <c r="B101" s="110"/>
      <c r="D101" s="111" t="s">
        <v>72</v>
      </c>
      <c r="E101" s="120" t="s">
        <v>80</v>
      </c>
      <c r="F101" s="120" t="s">
        <v>144</v>
      </c>
      <c r="I101" s="113"/>
      <c r="J101" s="121">
        <f>BK101</f>
        <v>0</v>
      </c>
      <c r="L101" s="110"/>
      <c r="M101" s="115"/>
      <c r="P101" s="116">
        <f>SUM(P102:P104)</f>
        <v>0</v>
      </c>
      <c r="R101" s="116">
        <f>SUM(R102:R104)</f>
        <v>233.28000000000003</v>
      </c>
      <c r="T101" s="117">
        <f>SUM(T102:T104)</f>
        <v>0</v>
      </c>
      <c r="AR101" s="111" t="s">
        <v>78</v>
      </c>
      <c r="AT101" s="118" t="s">
        <v>72</v>
      </c>
      <c r="AU101" s="118" t="s">
        <v>78</v>
      </c>
      <c r="AY101" s="111" t="s">
        <v>115</v>
      </c>
      <c r="BK101" s="119">
        <f>SUM(BK102:BK104)</f>
        <v>0</v>
      </c>
    </row>
    <row r="102" spans="2:65" s="1" customFormat="1" ht="25.5" customHeight="1" x14ac:dyDescent="0.2">
      <c r="B102" s="122"/>
      <c r="C102" s="123" t="s">
        <v>145</v>
      </c>
      <c r="D102" s="123" t="s">
        <v>117</v>
      </c>
      <c r="E102" s="124" t="s">
        <v>503</v>
      </c>
      <c r="F102" s="125" t="s">
        <v>504</v>
      </c>
      <c r="G102" s="126" t="s">
        <v>179</v>
      </c>
      <c r="H102" s="127">
        <v>108</v>
      </c>
      <c r="I102" s="128"/>
      <c r="J102" s="129">
        <f>ROUND(I102*H102,2)</f>
        <v>0</v>
      </c>
      <c r="K102" s="125" t="s">
        <v>121</v>
      </c>
      <c r="L102" s="32"/>
      <c r="M102" s="130" t="s">
        <v>3</v>
      </c>
      <c r="N102" s="131" t="s">
        <v>44</v>
      </c>
      <c r="P102" s="132">
        <f>O102*H102</f>
        <v>0</v>
      </c>
      <c r="Q102" s="132">
        <v>2.16</v>
      </c>
      <c r="R102" s="132">
        <f>Q102*H102</f>
        <v>233.28000000000003</v>
      </c>
      <c r="S102" s="132">
        <v>0</v>
      </c>
      <c r="T102" s="133">
        <f>S102*H102</f>
        <v>0</v>
      </c>
      <c r="AR102" s="134" t="s">
        <v>122</v>
      </c>
      <c r="AT102" s="134" t="s">
        <v>117</v>
      </c>
      <c r="AU102" s="134" t="s">
        <v>80</v>
      </c>
      <c r="AY102" s="17" t="s">
        <v>115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7" t="s">
        <v>78</v>
      </c>
      <c r="BK102" s="135">
        <f>ROUND(I102*H102,2)</f>
        <v>0</v>
      </c>
      <c r="BL102" s="17" t="s">
        <v>122</v>
      </c>
      <c r="BM102" s="134" t="s">
        <v>146</v>
      </c>
    </row>
    <row r="103" spans="2:65" s="1" customFormat="1" x14ac:dyDescent="0.2">
      <c r="B103" s="32"/>
      <c r="D103" s="136" t="s">
        <v>124</v>
      </c>
      <c r="F103" s="137" t="s">
        <v>147</v>
      </c>
      <c r="I103" s="138"/>
      <c r="L103" s="32"/>
      <c r="M103" s="139"/>
      <c r="T103" s="52"/>
      <c r="AT103" s="17" t="s">
        <v>124</v>
      </c>
      <c r="AU103" s="17" t="s">
        <v>80</v>
      </c>
    </row>
    <row r="104" spans="2:65" s="12" customFormat="1" x14ac:dyDescent="0.2">
      <c r="B104" s="140"/>
      <c r="D104" s="141" t="s">
        <v>131</v>
      </c>
      <c r="E104" s="142" t="s">
        <v>3</v>
      </c>
      <c r="F104" s="143" t="s">
        <v>505</v>
      </c>
      <c r="H104" s="144">
        <v>31.5</v>
      </c>
      <c r="I104" s="145"/>
      <c r="L104" s="140"/>
      <c r="M104" s="146"/>
      <c r="T104" s="147"/>
      <c r="AT104" s="142" t="s">
        <v>131</v>
      </c>
      <c r="AU104" s="142" t="s">
        <v>80</v>
      </c>
      <c r="AV104" s="12" t="s">
        <v>80</v>
      </c>
      <c r="AW104" s="12" t="s">
        <v>32</v>
      </c>
      <c r="AX104" s="12" t="s">
        <v>78</v>
      </c>
      <c r="AY104" s="142" t="s">
        <v>115</v>
      </c>
    </row>
    <row r="105" spans="2:65" s="11" customFormat="1" ht="22.9" customHeight="1" x14ac:dyDescent="0.2">
      <c r="B105" s="110"/>
      <c r="D105" s="111" t="s">
        <v>72</v>
      </c>
      <c r="E105" s="120" t="s">
        <v>148</v>
      </c>
      <c r="F105" s="120" t="s">
        <v>149</v>
      </c>
      <c r="I105" s="113"/>
      <c r="J105" s="121">
        <f>BK105</f>
        <v>0</v>
      </c>
      <c r="L105" s="110"/>
      <c r="M105" s="115"/>
      <c r="P105" s="116">
        <f>SUM(P106:P109)</f>
        <v>0</v>
      </c>
      <c r="R105" s="116">
        <f>SUM(R106:R109)</f>
        <v>3.30667</v>
      </c>
      <c r="T105" s="117">
        <f>SUM(T106:T109)</f>
        <v>0</v>
      </c>
      <c r="AR105" s="111" t="s">
        <v>78</v>
      </c>
      <c r="AT105" s="118" t="s">
        <v>72</v>
      </c>
      <c r="AU105" s="118" t="s">
        <v>78</v>
      </c>
      <c r="AY105" s="111" t="s">
        <v>115</v>
      </c>
      <c r="BK105" s="119">
        <f>SUM(BK106:BK109)</f>
        <v>0</v>
      </c>
    </row>
    <row r="106" spans="2:65" s="1" customFormat="1" ht="16.5" customHeight="1" x14ac:dyDescent="0.2">
      <c r="B106" s="122"/>
      <c r="C106" s="123" t="s">
        <v>150</v>
      </c>
      <c r="D106" s="123" t="s">
        <v>117</v>
      </c>
      <c r="E106" s="124" t="s">
        <v>151</v>
      </c>
      <c r="F106" s="125" t="s">
        <v>152</v>
      </c>
      <c r="G106" s="126" t="s">
        <v>153</v>
      </c>
      <c r="H106" s="127">
        <v>1</v>
      </c>
      <c r="I106" s="128"/>
      <c r="J106" s="129">
        <f>ROUND(I106*H106,2)</f>
        <v>0</v>
      </c>
      <c r="K106" s="125" t="s">
        <v>121</v>
      </c>
      <c r="L106" s="32"/>
      <c r="M106" s="130" t="s">
        <v>3</v>
      </c>
      <c r="N106" s="131" t="s">
        <v>44</v>
      </c>
      <c r="P106" s="132">
        <f>O106*H106</f>
        <v>0</v>
      </c>
      <c r="Q106" s="132">
        <v>1.29291</v>
      </c>
      <c r="R106" s="132">
        <f>Q106*H106</f>
        <v>1.29291</v>
      </c>
      <c r="S106" s="132">
        <v>0</v>
      </c>
      <c r="T106" s="133">
        <f>S106*H106</f>
        <v>0</v>
      </c>
      <c r="AR106" s="134" t="s">
        <v>122</v>
      </c>
      <c r="AT106" s="134" t="s">
        <v>117</v>
      </c>
      <c r="AU106" s="134" t="s">
        <v>80</v>
      </c>
      <c r="AY106" s="17" t="s">
        <v>115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78</v>
      </c>
      <c r="BK106" s="135">
        <f>ROUND(I106*H106,2)</f>
        <v>0</v>
      </c>
      <c r="BL106" s="17" t="s">
        <v>122</v>
      </c>
      <c r="BM106" s="134" t="s">
        <v>154</v>
      </c>
    </row>
    <row r="107" spans="2:65" s="1" customFormat="1" x14ac:dyDescent="0.2">
      <c r="B107" s="32"/>
      <c r="D107" s="136" t="s">
        <v>124</v>
      </c>
      <c r="F107" s="137" t="s">
        <v>155</v>
      </c>
      <c r="I107" s="138"/>
      <c r="L107" s="32"/>
      <c r="M107" s="139"/>
      <c r="T107" s="52"/>
      <c r="AT107" s="17" t="s">
        <v>124</v>
      </c>
      <c r="AU107" s="17" t="s">
        <v>80</v>
      </c>
    </row>
    <row r="108" spans="2:65" s="1" customFormat="1" ht="21.75" customHeight="1" x14ac:dyDescent="0.2">
      <c r="B108" s="122"/>
      <c r="C108" s="123" t="s">
        <v>156</v>
      </c>
      <c r="D108" s="123" t="s">
        <v>117</v>
      </c>
      <c r="E108" s="124" t="s">
        <v>157</v>
      </c>
      <c r="F108" s="125" t="s">
        <v>158</v>
      </c>
      <c r="G108" s="126" t="s">
        <v>153</v>
      </c>
      <c r="H108" s="127">
        <v>4</v>
      </c>
      <c r="I108" s="128"/>
      <c r="J108" s="129">
        <f>ROUND(I108*H108,2)</f>
        <v>0</v>
      </c>
      <c r="K108" s="125" t="s">
        <v>121</v>
      </c>
      <c r="L108" s="32"/>
      <c r="M108" s="130" t="s">
        <v>3</v>
      </c>
      <c r="N108" s="131" t="s">
        <v>44</v>
      </c>
      <c r="P108" s="132">
        <f>O108*H108</f>
        <v>0</v>
      </c>
      <c r="Q108" s="132">
        <v>0.50344</v>
      </c>
      <c r="R108" s="132">
        <f>Q108*H108</f>
        <v>2.01376</v>
      </c>
      <c r="S108" s="132">
        <v>0</v>
      </c>
      <c r="T108" s="133">
        <f>S108*H108</f>
        <v>0</v>
      </c>
      <c r="AR108" s="134" t="s">
        <v>122</v>
      </c>
      <c r="AT108" s="134" t="s">
        <v>117</v>
      </c>
      <c r="AU108" s="134" t="s">
        <v>80</v>
      </c>
      <c r="AY108" s="17" t="s">
        <v>115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78</v>
      </c>
      <c r="BK108" s="135">
        <f>ROUND(I108*H108,2)</f>
        <v>0</v>
      </c>
      <c r="BL108" s="17" t="s">
        <v>122</v>
      </c>
      <c r="BM108" s="134" t="s">
        <v>159</v>
      </c>
    </row>
    <row r="109" spans="2:65" s="1" customFormat="1" x14ac:dyDescent="0.2">
      <c r="B109" s="32"/>
      <c r="D109" s="136" t="s">
        <v>124</v>
      </c>
      <c r="F109" s="137" t="s">
        <v>160</v>
      </c>
      <c r="I109" s="138"/>
      <c r="L109" s="32"/>
      <c r="M109" s="139"/>
      <c r="T109" s="52"/>
      <c r="AT109" s="17" t="s">
        <v>124</v>
      </c>
      <c r="AU109" s="17" t="s">
        <v>80</v>
      </c>
    </row>
    <row r="110" spans="2:65" s="11" customFormat="1" ht="22.9" customHeight="1" x14ac:dyDescent="0.2">
      <c r="B110" s="110"/>
      <c r="D110" s="111" t="s">
        <v>72</v>
      </c>
      <c r="E110" s="120" t="s">
        <v>161</v>
      </c>
      <c r="F110" s="120" t="s">
        <v>162</v>
      </c>
      <c r="I110" s="113"/>
      <c r="J110" s="121">
        <f>BK110</f>
        <v>0</v>
      </c>
      <c r="L110" s="110"/>
      <c r="M110" s="115"/>
      <c r="P110" s="116">
        <f>SUM(P111:P114)</f>
        <v>0</v>
      </c>
      <c r="R110" s="116">
        <f>SUM(R111:R114)</f>
        <v>0</v>
      </c>
      <c r="T110" s="117">
        <f>SUM(T111:T114)</f>
        <v>0</v>
      </c>
      <c r="AR110" s="111" t="s">
        <v>78</v>
      </c>
      <c r="AT110" s="118" t="s">
        <v>72</v>
      </c>
      <c r="AU110" s="118" t="s">
        <v>78</v>
      </c>
      <c r="AY110" s="111" t="s">
        <v>115</v>
      </c>
      <c r="BK110" s="119">
        <f>SUM(BK111:BK114)</f>
        <v>0</v>
      </c>
    </row>
    <row r="111" spans="2:65" s="1" customFormat="1" ht="16.5" customHeight="1" x14ac:dyDescent="0.2">
      <c r="B111" s="122"/>
      <c r="C111" s="123" t="s">
        <v>163</v>
      </c>
      <c r="D111" s="123" t="s">
        <v>117</v>
      </c>
      <c r="E111" s="124" t="s">
        <v>164</v>
      </c>
      <c r="F111" s="125" t="s">
        <v>165</v>
      </c>
      <c r="G111" s="126" t="s">
        <v>128</v>
      </c>
      <c r="H111" s="127">
        <v>52.5</v>
      </c>
      <c r="I111" s="128"/>
      <c r="J111" s="129">
        <f>ROUND(I111*H111,2)</f>
        <v>0</v>
      </c>
      <c r="K111" s="125" t="s">
        <v>121</v>
      </c>
      <c r="L111" s="32"/>
      <c r="M111" s="130" t="s">
        <v>3</v>
      </c>
      <c r="N111" s="131" t="s">
        <v>44</v>
      </c>
      <c r="P111" s="132">
        <f>O111*H111</f>
        <v>0</v>
      </c>
      <c r="Q111" s="132">
        <v>0</v>
      </c>
      <c r="R111" s="132">
        <f>Q111*H111</f>
        <v>0</v>
      </c>
      <c r="S111" s="132">
        <v>0</v>
      </c>
      <c r="T111" s="133">
        <f>S111*H111</f>
        <v>0</v>
      </c>
      <c r="AR111" s="134" t="s">
        <v>122</v>
      </c>
      <c r="AT111" s="134" t="s">
        <v>117</v>
      </c>
      <c r="AU111" s="134" t="s">
        <v>80</v>
      </c>
      <c r="AY111" s="17" t="s">
        <v>115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78</v>
      </c>
      <c r="BK111" s="135">
        <f>ROUND(I111*H111,2)</f>
        <v>0</v>
      </c>
      <c r="BL111" s="17" t="s">
        <v>122</v>
      </c>
      <c r="BM111" s="134" t="s">
        <v>166</v>
      </c>
    </row>
    <row r="112" spans="2:65" s="1" customFormat="1" x14ac:dyDescent="0.2">
      <c r="B112" s="32"/>
      <c r="D112" s="136" t="s">
        <v>124</v>
      </c>
      <c r="F112" s="137" t="s">
        <v>167</v>
      </c>
      <c r="I112" s="138"/>
      <c r="L112" s="32"/>
      <c r="M112" s="139"/>
      <c r="T112" s="52"/>
      <c r="AT112" s="17" t="s">
        <v>124</v>
      </c>
      <c r="AU112" s="17" t="s">
        <v>80</v>
      </c>
    </row>
    <row r="113" spans="2:65" s="1" customFormat="1" ht="21.75" customHeight="1" x14ac:dyDescent="0.2">
      <c r="B113" s="122"/>
      <c r="C113" s="123" t="s">
        <v>168</v>
      </c>
      <c r="D113" s="123" t="s">
        <v>117</v>
      </c>
      <c r="E113" s="124" t="s">
        <v>169</v>
      </c>
      <c r="F113" s="125" t="s">
        <v>170</v>
      </c>
      <c r="G113" s="126" t="s">
        <v>171</v>
      </c>
      <c r="H113" s="127">
        <v>350</v>
      </c>
      <c r="I113" s="128"/>
      <c r="J113" s="129">
        <f>ROUND(I113*H113,2)</f>
        <v>0</v>
      </c>
      <c r="K113" s="125" t="s">
        <v>121</v>
      </c>
      <c r="L113" s="32"/>
      <c r="M113" s="130" t="s">
        <v>3</v>
      </c>
      <c r="N113" s="131" t="s">
        <v>44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122</v>
      </c>
      <c r="AT113" s="134" t="s">
        <v>117</v>
      </c>
      <c r="AU113" s="134" t="s">
        <v>80</v>
      </c>
      <c r="AY113" s="17" t="s">
        <v>115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78</v>
      </c>
      <c r="BK113" s="135">
        <f>ROUND(I113*H113,2)</f>
        <v>0</v>
      </c>
      <c r="BL113" s="17" t="s">
        <v>122</v>
      </c>
      <c r="BM113" s="134" t="s">
        <v>172</v>
      </c>
    </row>
    <row r="114" spans="2:65" s="1" customFormat="1" x14ac:dyDescent="0.2">
      <c r="B114" s="32"/>
      <c r="D114" s="136" t="s">
        <v>124</v>
      </c>
      <c r="F114" s="137" t="s">
        <v>173</v>
      </c>
      <c r="I114" s="138"/>
      <c r="L114" s="32"/>
      <c r="M114" s="139"/>
      <c r="T114" s="52"/>
      <c r="AT114" s="17" t="s">
        <v>124</v>
      </c>
      <c r="AU114" s="17" t="s">
        <v>80</v>
      </c>
    </row>
    <row r="115" spans="2:65" s="11" customFormat="1" ht="22.9" customHeight="1" x14ac:dyDescent="0.2">
      <c r="B115" s="110"/>
      <c r="D115" s="111" t="s">
        <v>72</v>
      </c>
      <c r="E115" s="120" t="s">
        <v>174</v>
      </c>
      <c r="F115" s="120" t="s">
        <v>175</v>
      </c>
      <c r="I115" s="113"/>
      <c r="J115" s="121">
        <f>BK115</f>
        <v>0</v>
      </c>
      <c r="L115" s="110"/>
      <c r="M115" s="115"/>
      <c r="P115" s="116">
        <f>SUM(P116:P126)</f>
        <v>0</v>
      </c>
      <c r="R115" s="116">
        <f>SUM(R116:R126)</f>
        <v>0</v>
      </c>
      <c r="T115" s="117">
        <f>SUM(T116:T126)</f>
        <v>0</v>
      </c>
      <c r="AR115" s="111" t="s">
        <v>78</v>
      </c>
      <c r="AT115" s="118" t="s">
        <v>72</v>
      </c>
      <c r="AU115" s="118" t="s">
        <v>78</v>
      </c>
      <c r="AY115" s="111" t="s">
        <v>115</v>
      </c>
      <c r="BK115" s="119">
        <f>SUM(BK116:BK126)</f>
        <v>0</v>
      </c>
    </row>
    <row r="116" spans="2:65" s="1" customFormat="1" ht="24.2" customHeight="1" x14ac:dyDescent="0.2">
      <c r="B116" s="122"/>
      <c r="C116" s="123" t="s">
        <v>176</v>
      </c>
      <c r="D116" s="123" t="s">
        <v>117</v>
      </c>
      <c r="E116" s="124" t="s">
        <v>177</v>
      </c>
      <c r="F116" s="125" t="s">
        <v>178</v>
      </c>
      <c r="G116" s="126" t="s">
        <v>179</v>
      </c>
      <c r="H116" s="127">
        <v>22.085999999999999</v>
      </c>
      <c r="I116" s="128"/>
      <c r="J116" s="129">
        <f>ROUND(I116*H116,2)</f>
        <v>0</v>
      </c>
      <c r="K116" s="125" t="s">
        <v>121</v>
      </c>
      <c r="L116" s="32"/>
      <c r="M116" s="130" t="s">
        <v>3</v>
      </c>
      <c r="N116" s="131" t="s">
        <v>44</v>
      </c>
      <c r="P116" s="132">
        <f>O116*H116</f>
        <v>0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122</v>
      </c>
      <c r="AT116" s="134" t="s">
        <v>117</v>
      </c>
      <c r="AU116" s="134" t="s">
        <v>80</v>
      </c>
      <c r="AY116" s="17" t="s">
        <v>115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78</v>
      </c>
      <c r="BK116" s="135">
        <f>ROUND(I116*H116,2)</f>
        <v>0</v>
      </c>
      <c r="BL116" s="17" t="s">
        <v>122</v>
      </c>
      <c r="BM116" s="134" t="s">
        <v>180</v>
      </c>
    </row>
    <row r="117" spans="2:65" s="1" customFormat="1" x14ac:dyDescent="0.2">
      <c r="B117" s="32"/>
      <c r="D117" s="136" t="s">
        <v>124</v>
      </c>
      <c r="F117" s="137" t="s">
        <v>181</v>
      </c>
      <c r="I117" s="138"/>
      <c r="L117" s="32"/>
      <c r="M117" s="139"/>
      <c r="T117" s="52"/>
      <c r="AT117" s="17" t="s">
        <v>124</v>
      </c>
      <c r="AU117" s="17" t="s">
        <v>80</v>
      </c>
    </row>
    <row r="118" spans="2:65" s="1" customFormat="1" ht="21.75" customHeight="1" x14ac:dyDescent="0.2">
      <c r="B118" s="122"/>
      <c r="C118" s="123" t="s">
        <v>182</v>
      </c>
      <c r="D118" s="123" t="s">
        <v>117</v>
      </c>
      <c r="E118" s="124" t="s">
        <v>183</v>
      </c>
      <c r="F118" s="125" t="s">
        <v>184</v>
      </c>
      <c r="G118" s="126" t="s">
        <v>179</v>
      </c>
      <c r="H118" s="127">
        <v>22.085999999999999</v>
      </c>
      <c r="I118" s="128"/>
      <c r="J118" s="129">
        <f>ROUND(I118*H118,2)</f>
        <v>0</v>
      </c>
      <c r="K118" s="125" t="s">
        <v>121</v>
      </c>
      <c r="L118" s="32"/>
      <c r="M118" s="130" t="s">
        <v>3</v>
      </c>
      <c r="N118" s="131" t="s">
        <v>44</v>
      </c>
      <c r="P118" s="132">
        <f>O118*H118</f>
        <v>0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122</v>
      </c>
      <c r="AT118" s="134" t="s">
        <v>117</v>
      </c>
      <c r="AU118" s="134" t="s">
        <v>80</v>
      </c>
      <c r="AY118" s="17" t="s">
        <v>115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7" t="s">
        <v>78</v>
      </c>
      <c r="BK118" s="135">
        <f>ROUND(I118*H118,2)</f>
        <v>0</v>
      </c>
      <c r="BL118" s="17" t="s">
        <v>122</v>
      </c>
      <c r="BM118" s="134" t="s">
        <v>185</v>
      </c>
    </row>
    <row r="119" spans="2:65" s="1" customFormat="1" x14ac:dyDescent="0.2">
      <c r="B119" s="32"/>
      <c r="D119" s="136" t="s">
        <v>124</v>
      </c>
      <c r="F119" s="137" t="s">
        <v>186</v>
      </c>
      <c r="I119" s="138"/>
      <c r="L119" s="32"/>
      <c r="M119" s="139"/>
      <c r="T119" s="52"/>
      <c r="AT119" s="17" t="s">
        <v>124</v>
      </c>
      <c r="AU119" s="17" t="s">
        <v>80</v>
      </c>
    </row>
    <row r="120" spans="2:65" s="1" customFormat="1" ht="24.2" customHeight="1" x14ac:dyDescent="0.2">
      <c r="B120" s="122"/>
      <c r="C120" s="123" t="s">
        <v>9</v>
      </c>
      <c r="D120" s="123" t="s">
        <v>117</v>
      </c>
      <c r="E120" s="124" t="s">
        <v>187</v>
      </c>
      <c r="F120" s="125" t="s">
        <v>188</v>
      </c>
      <c r="G120" s="126" t="s">
        <v>179</v>
      </c>
      <c r="H120" s="127">
        <v>220.86</v>
      </c>
      <c r="I120" s="128"/>
      <c r="J120" s="129">
        <f>ROUND(I120*H120,2)</f>
        <v>0</v>
      </c>
      <c r="K120" s="125" t="s">
        <v>121</v>
      </c>
      <c r="L120" s="32"/>
      <c r="M120" s="130" t="s">
        <v>3</v>
      </c>
      <c r="N120" s="131" t="s">
        <v>44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122</v>
      </c>
      <c r="AT120" s="134" t="s">
        <v>117</v>
      </c>
      <c r="AU120" s="134" t="s">
        <v>80</v>
      </c>
      <c r="AY120" s="17" t="s">
        <v>115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78</v>
      </c>
      <c r="BK120" s="135">
        <f>ROUND(I120*H120,2)</f>
        <v>0</v>
      </c>
      <c r="BL120" s="17" t="s">
        <v>122</v>
      </c>
      <c r="BM120" s="134" t="s">
        <v>189</v>
      </c>
    </row>
    <row r="121" spans="2:65" s="1" customFormat="1" x14ac:dyDescent="0.2">
      <c r="B121" s="32"/>
      <c r="D121" s="136" t="s">
        <v>124</v>
      </c>
      <c r="F121" s="137" t="s">
        <v>190</v>
      </c>
      <c r="I121" s="138"/>
      <c r="L121" s="32"/>
      <c r="M121" s="139"/>
      <c r="T121" s="52"/>
      <c r="AT121" s="17" t="s">
        <v>124</v>
      </c>
      <c r="AU121" s="17" t="s">
        <v>80</v>
      </c>
    </row>
    <row r="122" spans="2:65" s="12" customFormat="1" x14ac:dyDescent="0.2">
      <c r="B122" s="140"/>
      <c r="D122" s="141" t="s">
        <v>131</v>
      </c>
      <c r="F122" s="143" t="s">
        <v>191</v>
      </c>
      <c r="H122" s="144">
        <v>220.86</v>
      </c>
      <c r="I122" s="145"/>
      <c r="L122" s="140"/>
      <c r="M122" s="146"/>
      <c r="T122" s="147"/>
      <c r="AT122" s="142" t="s">
        <v>131</v>
      </c>
      <c r="AU122" s="142" t="s">
        <v>80</v>
      </c>
      <c r="AV122" s="12" t="s">
        <v>80</v>
      </c>
      <c r="AW122" s="12" t="s">
        <v>4</v>
      </c>
      <c r="AX122" s="12" t="s">
        <v>78</v>
      </c>
      <c r="AY122" s="142" t="s">
        <v>115</v>
      </c>
    </row>
    <row r="123" spans="2:65" s="1" customFormat="1" ht="24.2" customHeight="1" x14ac:dyDescent="0.2">
      <c r="B123" s="122"/>
      <c r="C123" s="123" t="s">
        <v>192</v>
      </c>
      <c r="D123" s="123" t="s">
        <v>117</v>
      </c>
      <c r="E123" s="124" t="s">
        <v>193</v>
      </c>
      <c r="F123" s="125" t="s">
        <v>194</v>
      </c>
      <c r="G123" s="126" t="s">
        <v>179</v>
      </c>
      <c r="H123" s="127">
        <v>20.5</v>
      </c>
      <c r="I123" s="128"/>
      <c r="J123" s="129">
        <f>ROUND(I123*H123,2)</f>
        <v>0</v>
      </c>
      <c r="K123" s="125" t="s">
        <v>121</v>
      </c>
      <c r="L123" s="32"/>
      <c r="M123" s="130" t="s">
        <v>3</v>
      </c>
      <c r="N123" s="131" t="s">
        <v>44</v>
      </c>
      <c r="P123" s="132">
        <f>O123*H123</f>
        <v>0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122</v>
      </c>
      <c r="AT123" s="134" t="s">
        <v>117</v>
      </c>
      <c r="AU123" s="134" t="s">
        <v>80</v>
      </c>
      <c r="AY123" s="17" t="s">
        <v>115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78</v>
      </c>
      <c r="BK123" s="135">
        <f>ROUND(I123*H123,2)</f>
        <v>0</v>
      </c>
      <c r="BL123" s="17" t="s">
        <v>122</v>
      </c>
      <c r="BM123" s="134" t="s">
        <v>195</v>
      </c>
    </row>
    <row r="124" spans="2:65" s="1" customFormat="1" x14ac:dyDescent="0.2">
      <c r="B124" s="32"/>
      <c r="D124" s="136" t="s">
        <v>124</v>
      </c>
      <c r="F124" s="137" t="s">
        <v>196</v>
      </c>
      <c r="I124" s="138"/>
      <c r="L124" s="32"/>
      <c r="M124" s="139"/>
      <c r="T124" s="52"/>
      <c r="AT124" s="17" t="s">
        <v>124</v>
      </c>
      <c r="AU124" s="17" t="s">
        <v>80</v>
      </c>
    </row>
    <row r="125" spans="2:65" s="1" customFormat="1" ht="24.2" customHeight="1" x14ac:dyDescent="0.2">
      <c r="B125" s="122"/>
      <c r="C125" s="123" t="s">
        <v>197</v>
      </c>
      <c r="D125" s="123" t="s">
        <v>117</v>
      </c>
      <c r="E125" s="124" t="s">
        <v>198</v>
      </c>
      <c r="F125" s="125" t="s">
        <v>199</v>
      </c>
      <c r="G125" s="126" t="s">
        <v>179</v>
      </c>
      <c r="H125" s="127">
        <v>1.5860000000000001</v>
      </c>
      <c r="I125" s="128"/>
      <c r="J125" s="129">
        <f>ROUND(I125*H125,2)</f>
        <v>0</v>
      </c>
      <c r="K125" s="125" t="s">
        <v>121</v>
      </c>
      <c r="L125" s="32"/>
      <c r="M125" s="130" t="s">
        <v>3</v>
      </c>
      <c r="N125" s="131" t="s">
        <v>44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122</v>
      </c>
      <c r="AT125" s="134" t="s">
        <v>117</v>
      </c>
      <c r="AU125" s="134" t="s">
        <v>80</v>
      </c>
      <c r="AY125" s="17" t="s">
        <v>115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78</v>
      </c>
      <c r="BK125" s="135">
        <f>ROUND(I125*H125,2)</f>
        <v>0</v>
      </c>
      <c r="BL125" s="17" t="s">
        <v>122</v>
      </c>
      <c r="BM125" s="134" t="s">
        <v>200</v>
      </c>
    </row>
    <row r="126" spans="2:65" s="1" customFormat="1" x14ac:dyDescent="0.2">
      <c r="B126" s="32"/>
      <c r="D126" s="136" t="s">
        <v>124</v>
      </c>
      <c r="F126" s="137" t="s">
        <v>201</v>
      </c>
      <c r="I126" s="138"/>
      <c r="L126" s="32"/>
      <c r="M126" s="139"/>
      <c r="T126" s="52"/>
      <c r="AT126" s="17" t="s">
        <v>124</v>
      </c>
      <c r="AU126" s="17" t="s">
        <v>80</v>
      </c>
    </row>
    <row r="127" spans="2:65" s="11" customFormat="1" ht="22.9" customHeight="1" x14ac:dyDescent="0.2">
      <c r="B127" s="110"/>
      <c r="D127" s="111" t="s">
        <v>72</v>
      </c>
      <c r="E127" s="120" t="s">
        <v>202</v>
      </c>
      <c r="F127" s="120" t="s">
        <v>203</v>
      </c>
      <c r="I127" s="113"/>
      <c r="J127" s="121">
        <f>BK127</f>
        <v>0</v>
      </c>
      <c r="L127" s="110"/>
      <c r="M127" s="115"/>
      <c r="P127" s="116">
        <f>SUM(P128:P129)</f>
        <v>0</v>
      </c>
      <c r="R127" s="116">
        <f>SUM(R128:R129)</f>
        <v>0</v>
      </c>
      <c r="T127" s="117">
        <f>SUM(T128:T129)</f>
        <v>0</v>
      </c>
      <c r="AR127" s="111" t="s">
        <v>78</v>
      </c>
      <c r="AT127" s="118" t="s">
        <v>72</v>
      </c>
      <c r="AU127" s="118" t="s">
        <v>78</v>
      </c>
      <c r="AY127" s="111" t="s">
        <v>115</v>
      </c>
      <c r="BK127" s="119">
        <f>SUM(BK128:BK129)</f>
        <v>0</v>
      </c>
    </row>
    <row r="128" spans="2:65" s="1" customFormat="1" ht="24.2" customHeight="1" x14ac:dyDescent="0.2">
      <c r="B128" s="122"/>
      <c r="C128" s="123" t="s">
        <v>204</v>
      </c>
      <c r="D128" s="123" t="s">
        <v>117</v>
      </c>
      <c r="E128" s="124" t="s">
        <v>205</v>
      </c>
      <c r="F128" s="125" t="s">
        <v>206</v>
      </c>
      <c r="G128" s="126" t="s">
        <v>179</v>
      </c>
      <c r="H128" s="127">
        <v>132.81</v>
      </c>
      <c r="I128" s="128"/>
      <c r="J128" s="129">
        <f>ROUND(I128*H128,2)</f>
        <v>0</v>
      </c>
      <c r="K128" s="125" t="s">
        <v>121</v>
      </c>
      <c r="L128" s="32"/>
      <c r="M128" s="130" t="s">
        <v>3</v>
      </c>
      <c r="N128" s="131" t="s">
        <v>44</v>
      </c>
      <c r="P128" s="132">
        <f>O128*H128</f>
        <v>0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122</v>
      </c>
      <c r="AT128" s="134" t="s">
        <v>117</v>
      </c>
      <c r="AU128" s="134" t="s">
        <v>80</v>
      </c>
      <c r="AY128" s="17" t="s">
        <v>115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7" t="s">
        <v>78</v>
      </c>
      <c r="BK128" s="135">
        <f>ROUND(I128*H128,2)</f>
        <v>0</v>
      </c>
      <c r="BL128" s="17" t="s">
        <v>122</v>
      </c>
      <c r="BM128" s="134" t="s">
        <v>207</v>
      </c>
    </row>
    <row r="129" spans="2:65" s="1" customFormat="1" x14ac:dyDescent="0.2">
      <c r="B129" s="32"/>
      <c r="D129" s="136" t="s">
        <v>124</v>
      </c>
      <c r="F129" s="137" t="s">
        <v>208</v>
      </c>
      <c r="I129" s="138"/>
      <c r="L129" s="32"/>
      <c r="M129" s="139"/>
      <c r="T129" s="52"/>
      <c r="AT129" s="17" t="s">
        <v>124</v>
      </c>
      <c r="AU129" s="17" t="s">
        <v>80</v>
      </c>
    </row>
    <row r="130" spans="2:65" s="11" customFormat="1" ht="25.9" customHeight="1" x14ac:dyDescent="0.2">
      <c r="B130" s="110"/>
      <c r="D130" s="111" t="s">
        <v>72</v>
      </c>
      <c r="E130" s="112" t="s">
        <v>209</v>
      </c>
      <c r="F130" s="112" t="s">
        <v>210</v>
      </c>
      <c r="I130" s="113"/>
      <c r="J130" s="114">
        <f>BK130</f>
        <v>0</v>
      </c>
      <c r="L130" s="110"/>
      <c r="M130" s="115"/>
      <c r="P130" s="116">
        <f>P131+P150</f>
        <v>0</v>
      </c>
      <c r="R130" s="116">
        <f>R131+R150</f>
        <v>1.3706325000000004</v>
      </c>
      <c r="T130" s="117">
        <f>T131+T150</f>
        <v>1.5859999999999999</v>
      </c>
      <c r="AR130" s="111" t="s">
        <v>80</v>
      </c>
      <c r="AT130" s="118" t="s">
        <v>72</v>
      </c>
      <c r="AU130" s="118" t="s">
        <v>73</v>
      </c>
      <c r="AY130" s="111" t="s">
        <v>115</v>
      </c>
      <c r="BK130" s="119">
        <f>BK131+BK150</f>
        <v>0</v>
      </c>
    </row>
    <row r="131" spans="2:65" s="11" customFormat="1" ht="22.9" customHeight="1" x14ac:dyDescent="0.2">
      <c r="B131" s="110"/>
      <c r="D131" s="111" t="s">
        <v>72</v>
      </c>
      <c r="E131" s="120" t="s">
        <v>211</v>
      </c>
      <c r="F131" s="120" t="s">
        <v>212</v>
      </c>
      <c r="I131" s="113"/>
      <c r="J131" s="121">
        <f>BK131</f>
        <v>0</v>
      </c>
      <c r="L131" s="110"/>
      <c r="M131" s="115"/>
      <c r="P131" s="116">
        <f>SUM(P132:P149)</f>
        <v>0</v>
      </c>
      <c r="R131" s="116">
        <f>SUM(R132:R149)</f>
        <v>1.3537125000000003</v>
      </c>
      <c r="T131" s="117">
        <f>SUM(T132:T149)</f>
        <v>1.5859999999999999</v>
      </c>
      <c r="AR131" s="111" t="s">
        <v>80</v>
      </c>
      <c r="AT131" s="118" t="s">
        <v>72</v>
      </c>
      <c r="AU131" s="118" t="s">
        <v>78</v>
      </c>
      <c r="AY131" s="111" t="s">
        <v>115</v>
      </c>
      <c r="BK131" s="119">
        <f>SUM(BK132:BK149)</f>
        <v>0</v>
      </c>
    </row>
    <row r="132" spans="2:65" s="1" customFormat="1" ht="16.5" customHeight="1" x14ac:dyDescent="0.2">
      <c r="B132" s="122"/>
      <c r="C132" s="123" t="s">
        <v>213</v>
      </c>
      <c r="D132" s="123" t="s">
        <v>117</v>
      </c>
      <c r="E132" s="124" t="s">
        <v>214</v>
      </c>
      <c r="F132" s="125" t="s">
        <v>215</v>
      </c>
      <c r="G132" s="126" t="s">
        <v>171</v>
      </c>
      <c r="H132" s="127">
        <v>350</v>
      </c>
      <c r="I132" s="128"/>
      <c r="J132" s="129">
        <f>ROUND(I132*H132,2)</f>
        <v>0</v>
      </c>
      <c r="K132" s="125" t="s">
        <v>121</v>
      </c>
      <c r="L132" s="32"/>
      <c r="M132" s="130" t="s">
        <v>3</v>
      </c>
      <c r="N132" s="131" t="s">
        <v>44</v>
      </c>
      <c r="P132" s="132">
        <f>O132*H132</f>
        <v>0</v>
      </c>
      <c r="Q132" s="132">
        <v>0</v>
      </c>
      <c r="R132" s="132">
        <f>Q132*H132</f>
        <v>0</v>
      </c>
      <c r="S132" s="132">
        <v>4.4999999999999997E-3</v>
      </c>
      <c r="T132" s="133">
        <f>S132*H132</f>
        <v>1.575</v>
      </c>
      <c r="AR132" s="134" t="s">
        <v>192</v>
      </c>
      <c r="AT132" s="134" t="s">
        <v>117</v>
      </c>
      <c r="AU132" s="134" t="s">
        <v>80</v>
      </c>
      <c r="AY132" s="17" t="s">
        <v>115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78</v>
      </c>
      <c r="BK132" s="135">
        <f>ROUND(I132*H132,2)</f>
        <v>0</v>
      </c>
      <c r="BL132" s="17" t="s">
        <v>192</v>
      </c>
      <c r="BM132" s="134" t="s">
        <v>216</v>
      </c>
    </row>
    <row r="133" spans="2:65" s="1" customFormat="1" x14ac:dyDescent="0.2">
      <c r="B133" s="32"/>
      <c r="D133" s="136" t="s">
        <v>124</v>
      </c>
      <c r="F133" s="137" t="s">
        <v>217</v>
      </c>
      <c r="I133" s="138"/>
      <c r="L133" s="32"/>
      <c r="M133" s="139"/>
      <c r="T133" s="52"/>
      <c r="AT133" s="17" t="s">
        <v>124</v>
      </c>
      <c r="AU133" s="17" t="s">
        <v>80</v>
      </c>
    </row>
    <row r="134" spans="2:65" s="1" customFormat="1" ht="16.5" customHeight="1" x14ac:dyDescent="0.2">
      <c r="B134" s="122"/>
      <c r="C134" s="123" t="s">
        <v>218</v>
      </c>
      <c r="D134" s="123" t="s">
        <v>117</v>
      </c>
      <c r="E134" s="124" t="s">
        <v>219</v>
      </c>
      <c r="F134" s="125" t="s">
        <v>220</v>
      </c>
      <c r="G134" s="126" t="s">
        <v>120</v>
      </c>
      <c r="H134" s="127">
        <v>110</v>
      </c>
      <c r="I134" s="128"/>
      <c r="J134" s="129">
        <f>ROUND(I134*H134,2)</f>
        <v>0</v>
      </c>
      <c r="K134" s="125" t="s">
        <v>121</v>
      </c>
      <c r="L134" s="32"/>
      <c r="M134" s="130" t="s">
        <v>3</v>
      </c>
      <c r="N134" s="131" t="s">
        <v>44</v>
      </c>
      <c r="P134" s="132">
        <f>O134*H134</f>
        <v>0</v>
      </c>
      <c r="Q134" s="132">
        <v>0</v>
      </c>
      <c r="R134" s="132">
        <f>Q134*H134</f>
        <v>0</v>
      </c>
      <c r="S134" s="132">
        <v>1E-4</v>
      </c>
      <c r="T134" s="133">
        <f>S134*H134</f>
        <v>1.1000000000000001E-2</v>
      </c>
      <c r="AR134" s="134" t="s">
        <v>192</v>
      </c>
      <c r="AT134" s="134" t="s">
        <v>117</v>
      </c>
      <c r="AU134" s="134" t="s">
        <v>80</v>
      </c>
      <c r="AY134" s="17" t="s">
        <v>115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78</v>
      </c>
      <c r="BK134" s="135">
        <f>ROUND(I134*H134,2)</f>
        <v>0</v>
      </c>
      <c r="BL134" s="17" t="s">
        <v>192</v>
      </c>
      <c r="BM134" s="134" t="s">
        <v>221</v>
      </c>
    </row>
    <row r="135" spans="2:65" s="1" customFormat="1" x14ac:dyDescent="0.2">
      <c r="B135" s="32"/>
      <c r="D135" s="136" t="s">
        <v>124</v>
      </c>
      <c r="F135" s="137" t="s">
        <v>222</v>
      </c>
      <c r="I135" s="138"/>
      <c r="L135" s="32"/>
      <c r="M135" s="139"/>
      <c r="T135" s="52"/>
      <c r="AT135" s="17" t="s">
        <v>124</v>
      </c>
      <c r="AU135" s="17" t="s">
        <v>80</v>
      </c>
    </row>
    <row r="136" spans="2:65" s="1" customFormat="1" ht="21.75" customHeight="1" x14ac:dyDescent="0.2">
      <c r="B136" s="122"/>
      <c r="C136" s="123" t="s">
        <v>8</v>
      </c>
      <c r="D136" s="123" t="s">
        <v>117</v>
      </c>
      <c r="E136" s="124" t="s">
        <v>223</v>
      </c>
      <c r="F136" s="125" t="s">
        <v>224</v>
      </c>
      <c r="G136" s="126" t="s">
        <v>171</v>
      </c>
      <c r="H136" s="127">
        <v>450</v>
      </c>
      <c r="I136" s="128"/>
      <c r="J136" s="129">
        <f>ROUND(I136*H136,2)</f>
        <v>0</v>
      </c>
      <c r="K136" s="125" t="s">
        <v>121</v>
      </c>
      <c r="L136" s="32"/>
      <c r="M136" s="130" t="s">
        <v>3</v>
      </c>
      <c r="N136" s="131" t="s">
        <v>44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192</v>
      </c>
      <c r="AT136" s="134" t="s">
        <v>117</v>
      </c>
      <c r="AU136" s="134" t="s">
        <v>80</v>
      </c>
      <c r="AY136" s="17" t="s">
        <v>115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78</v>
      </c>
      <c r="BK136" s="135">
        <f>ROUND(I136*H136,2)</f>
        <v>0</v>
      </c>
      <c r="BL136" s="17" t="s">
        <v>192</v>
      </c>
      <c r="BM136" s="134" t="s">
        <v>225</v>
      </c>
    </row>
    <row r="137" spans="2:65" s="1" customFormat="1" x14ac:dyDescent="0.2">
      <c r="B137" s="32"/>
      <c r="D137" s="136" t="s">
        <v>124</v>
      </c>
      <c r="F137" s="137" t="s">
        <v>226</v>
      </c>
      <c r="I137" s="138"/>
      <c r="L137" s="32"/>
      <c r="M137" s="139"/>
      <c r="T137" s="52"/>
      <c r="AT137" s="17" t="s">
        <v>124</v>
      </c>
      <c r="AU137" s="17" t="s">
        <v>80</v>
      </c>
    </row>
    <row r="138" spans="2:65" s="1" customFormat="1" ht="16.5" customHeight="1" x14ac:dyDescent="0.2">
      <c r="B138" s="122"/>
      <c r="C138" s="148" t="s">
        <v>227</v>
      </c>
      <c r="D138" s="148" t="s">
        <v>228</v>
      </c>
      <c r="E138" s="149" t="s">
        <v>229</v>
      </c>
      <c r="F138" s="150" t="s">
        <v>230</v>
      </c>
      <c r="G138" s="151" t="s">
        <v>171</v>
      </c>
      <c r="H138" s="152">
        <v>549.45000000000005</v>
      </c>
      <c r="I138" s="153"/>
      <c r="J138" s="154">
        <f>ROUND(I138*H138,2)</f>
        <v>0</v>
      </c>
      <c r="K138" s="150" t="s">
        <v>121</v>
      </c>
      <c r="L138" s="155"/>
      <c r="M138" s="156" t="s">
        <v>3</v>
      </c>
      <c r="N138" s="157" t="s">
        <v>44</v>
      </c>
      <c r="P138" s="132">
        <f>O138*H138</f>
        <v>0</v>
      </c>
      <c r="Q138" s="132">
        <v>1.9E-3</v>
      </c>
      <c r="R138" s="132">
        <f>Q138*H138</f>
        <v>1.0439550000000002</v>
      </c>
      <c r="S138" s="132">
        <v>0</v>
      </c>
      <c r="T138" s="133">
        <f>S138*H138</f>
        <v>0</v>
      </c>
      <c r="AR138" s="134" t="s">
        <v>231</v>
      </c>
      <c r="AT138" s="134" t="s">
        <v>228</v>
      </c>
      <c r="AU138" s="134" t="s">
        <v>80</v>
      </c>
      <c r="AY138" s="17" t="s">
        <v>115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7" t="s">
        <v>78</v>
      </c>
      <c r="BK138" s="135">
        <f>ROUND(I138*H138,2)</f>
        <v>0</v>
      </c>
      <c r="BL138" s="17" t="s">
        <v>192</v>
      </c>
      <c r="BM138" s="134" t="s">
        <v>232</v>
      </c>
    </row>
    <row r="139" spans="2:65" s="12" customFormat="1" x14ac:dyDescent="0.2">
      <c r="B139" s="140"/>
      <c r="D139" s="141" t="s">
        <v>131</v>
      </c>
      <c r="F139" s="143" t="s">
        <v>233</v>
      </c>
      <c r="H139" s="144">
        <v>549.45000000000005</v>
      </c>
      <c r="I139" s="145"/>
      <c r="L139" s="140"/>
      <c r="M139" s="146"/>
      <c r="T139" s="147"/>
      <c r="AT139" s="142" t="s">
        <v>131</v>
      </c>
      <c r="AU139" s="142" t="s">
        <v>80</v>
      </c>
      <c r="AV139" s="12" t="s">
        <v>80</v>
      </c>
      <c r="AW139" s="12" t="s">
        <v>4</v>
      </c>
      <c r="AX139" s="12" t="s">
        <v>78</v>
      </c>
      <c r="AY139" s="142" t="s">
        <v>115</v>
      </c>
    </row>
    <row r="140" spans="2:65" s="1" customFormat="1" ht="24.2" customHeight="1" x14ac:dyDescent="0.2">
      <c r="B140" s="122"/>
      <c r="C140" s="123" t="s">
        <v>234</v>
      </c>
      <c r="D140" s="123" t="s">
        <v>117</v>
      </c>
      <c r="E140" s="124" t="s">
        <v>235</v>
      </c>
      <c r="F140" s="125" t="s">
        <v>236</v>
      </c>
      <c r="G140" s="126" t="s">
        <v>171</v>
      </c>
      <c r="H140" s="127">
        <v>450</v>
      </c>
      <c r="I140" s="128"/>
      <c r="J140" s="129">
        <f>ROUND(I140*H140,2)</f>
        <v>0</v>
      </c>
      <c r="K140" s="125" t="s">
        <v>121</v>
      </c>
      <c r="L140" s="32"/>
      <c r="M140" s="130" t="s">
        <v>3</v>
      </c>
      <c r="N140" s="131" t="s">
        <v>44</v>
      </c>
      <c r="P140" s="132">
        <f>O140*H140</f>
        <v>0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192</v>
      </c>
      <c r="AT140" s="134" t="s">
        <v>117</v>
      </c>
      <c r="AU140" s="134" t="s">
        <v>80</v>
      </c>
      <c r="AY140" s="17" t="s">
        <v>115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7" t="s">
        <v>78</v>
      </c>
      <c r="BK140" s="135">
        <f>ROUND(I140*H140,2)</f>
        <v>0</v>
      </c>
      <c r="BL140" s="17" t="s">
        <v>192</v>
      </c>
      <c r="BM140" s="134" t="s">
        <v>237</v>
      </c>
    </row>
    <row r="141" spans="2:65" s="1" customFormat="1" x14ac:dyDescent="0.2">
      <c r="B141" s="32"/>
      <c r="D141" s="136" t="s">
        <v>124</v>
      </c>
      <c r="F141" s="137" t="s">
        <v>238</v>
      </c>
      <c r="I141" s="138"/>
      <c r="L141" s="32"/>
      <c r="M141" s="139"/>
      <c r="T141" s="52"/>
      <c r="AT141" s="17" t="s">
        <v>124</v>
      </c>
      <c r="AU141" s="17" t="s">
        <v>80</v>
      </c>
    </row>
    <row r="142" spans="2:65" s="1" customFormat="1" ht="16.5" customHeight="1" x14ac:dyDescent="0.2">
      <c r="B142" s="122"/>
      <c r="C142" s="148" t="s">
        <v>239</v>
      </c>
      <c r="D142" s="148" t="s">
        <v>228</v>
      </c>
      <c r="E142" s="149" t="s">
        <v>240</v>
      </c>
      <c r="F142" s="150" t="s">
        <v>241</v>
      </c>
      <c r="G142" s="151" t="s">
        <v>171</v>
      </c>
      <c r="H142" s="152">
        <v>524.47500000000002</v>
      </c>
      <c r="I142" s="153"/>
      <c r="J142" s="154">
        <f>ROUND(I142*H142,2)</f>
        <v>0</v>
      </c>
      <c r="K142" s="150" t="s">
        <v>121</v>
      </c>
      <c r="L142" s="155"/>
      <c r="M142" s="156" t="s">
        <v>3</v>
      </c>
      <c r="N142" s="157" t="s">
        <v>44</v>
      </c>
      <c r="P142" s="132">
        <f>O142*H142</f>
        <v>0</v>
      </c>
      <c r="Q142" s="132">
        <v>5.0000000000000001E-4</v>
      </c>
      <c r="R142" s="132">
        <f>Q142*H142</f>
        <v>0.26223750000000001</v>
      </c>
      <c r="S142" s="132">
        <v>0</v>
      </c>
      <c r="T142" s="133">
        <f>S142*H142</f>
        <v>0</v>
      </c>
      <c r="AR142" s="134" t="s">
        <v>231</v>
      </c>
      <c r="AT142" s="134" t="s">
        <v>228</v>
      </c>
      <c r="AU142" s="134" t="s">
        <v>80</v>
      </c>
      <c r="AY142" s="17" t="s">
        <v>115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78</v>
      </c>
      <c r="BK142" s="135">
        <f>ROUND(I142*H142,2)</f>
        <v>0</v>
      </c>
      <c r="BL142" s="17" t="s">
        <v>192</v>
      </c>
      <c r="BM142" s="134" t="s">
        <v>242</v>
      </c>
    </row>
    <row r="143" spans="2:65" s="12" customFormat="1" x14ac:dyDescent="0.2">
      <c r="B143" s="140"/>
      <c r="D143" s="141" t="s">
        <v>131</v>
      </c>
      <c r="F143" s="143" t="s">
        <v>243</v>
      </c>
      <c r="H143" s="144">
        <v>524.47500000000002</v>
      </c>
      <c r="I143" s="145"/>
      <c r="L143" s="140"/>
      <c r="M143" s="146"/>
      <c r="T143" s="147"/>
      <c r="AT143" s="142" t="s">
        <v>131</v>
      </c>
      <c r="AU143" s="142" t="s">
        <v>80</v>
      </c>
      <c r="AV143" s="12" t="s">
        <v>80</v>
      </c>
      <c r="AW143" s="12" t="s">
        <v>4</v>
      </c>
      <c r="AX143" s="12" t="s">
        <v>78</v>
      </c>
      <c r="AY143" s="142" t="s">
        <v>115</v>
      </c>
    </row>
    <row r="144" spans="2:65" s="1" customFormat="1" ht="24.2" customHeight="1" x14ac:dyDescent="0.2">
      <c r="B144" s="122"/>
      <c r="C144" s="123" t="s">
        <v>244</v>
      </c>
      <c r="D144" s="123" t="s">
        <v>117</v>
      </c>
      <c r="E144" s="124" t="s">
        <v>245</v>
      </c>
      <c r="F144" s="125" t="s">
        <v>246</v>
      </c>
      <c r="G144" s="126" t="s">
        <v>120</v>
      </c>
      <c r="H144" s="127">
        <v>110</v>
      </c>
      <c r="I144" s="128"/>
      <c r="J144" s="129">
        <f>ROUND(I144*H144,2)</f>
        <v>0</v>
      </c>
      <c r="K144" s="125" t="s">
        <v>121</v>
      </c>
      <c r="L144" s="32"/>
      <c r="M144" s="130" t="s">
        <v>3</v>
      </c>
      <c r="N144" s="131" t="s">
        <v>44</v>
      </c>
      <c r="P144" s="132">
        <f>O144*H144</f>
        <v>0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192</v>
      </c>
      <c r="AT144" s="134" t="s">
        <v>117</v>
      </c>
      <c r="AU144" s="134" t="s">
        <v>80</v>
      </c>
      <c r="AY144" s="17" t="s">
        <v>115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7" t="s">
        <v>78</v>
      </c>
      <c r="BK144" s="135">
        <f>ROUND(I144*H144,2)</f>
        <v>0</v>
      </c>
      <c r="BL144" s="17" t="s">
        <v>192</v>
      </c>
      <c r="BM144" s="134" t="s">
        <v>247</v>
      </c>
    </row>
    <row r="145" spans="2:65" s="1" customFormat="1" x14ac:dyDescent="0.2">
      <c r="B145" s="32"/>
      <c r="D145" s="136" t="s">
        <v>124</v>
      </c>
      <c r="F145" s="137" t="s">
        <v>248</v>
      </c>
      <c r="I145" s="138"/>
      <c r="L145" s="32"/>
      <c r="M145" s="139"/>
      <c r="T145" s="52"/>
      <c r="AT145" s="17" t="s">
        <v>124</v>
      </c>
      <c r="AU145" s="17" t="s">
        <v>80</v>
      </c>
    </row>
    <row r="146" spans="2:65" s="1" customFormat="1" ht="16.5" customHeight="1" x14ac:dyDescent="0.2">
      <c r="B146" s="122"/>
      <c r="C146" s="148" t="s">
        <v>249</v>
      </c>
      <c r="D146" s="148" t="s">
        <v>228</v>
      </c>
      <c r="E146" s="149" t="s">
        <v>250</v>
      </c>
      <c r="F146" s="150" t="s">
        <v>506</v>
      </c>
      <c r="G146" s="151" t="s">
        <v>120</v>
      </c>
      <c r="H146" s="152">
        <v>118.8</v>
      </c>
      <c r="I146" s="153"/>
      <c r="J146" s="154">
        <f>ROUND(I146*H146,2)</f>
        <v>0</v>
      </c>
      <c r="K146" s="150" t="s">
        <v>121</v>
      </c>
      <c r="L146" s="155"/>
      <c r="M146" s="156" t="s">
        <v>3</v>
      </c>
      <c r="N146" s="157" t="s">
        <v>44</v>
      </c>
      <c r="P146" s="132">
        <f>O146*H146</f>
        <v>0</v>
      </c>
      <c r="Q146" s="132">
        <v>4.0000000000000002E-4</v>
      </c>
      <c r="R146" s="132">
        <f>Q146*H146</f>
        <v>4.752E-2</v>
      </c>
      <c r="S146" s="132">
        <v>0</v>
      </c>
      <c r="T146" s="133">
        <f>S146*H146</f>
        <v>0</v>
      </c>
      <c r="AR146" s="134" t="s">
        <v>231</v>
      </c>
      <c r="AT146" s="134" t="s">
        <v>228</v>
      </c>
      <c r="AU146" s="134" t="s">
        <v>80</v>
      </c>
      <c r="AY146" s="17" t="s">
        <v>115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7" t="s">
        <v>78</v>
      </c>
      <c r="BK146" s="135">
        <f>ROUND(I146*H146,2)</f>
        <v>0</v>
      </c>
      <c r="BL146" s="17" t="s">
        <v>192</v>
      </c>
      <c r="BM146" s="134" t="s">
        <v>251</v>
      </c>
    </row>
    <row r="147" spans="2:65" s="12" customFormat="1" x14ac:dyDescent="0.2">
      <c r="B147" s="140"/>
      <c r="D147" s="141" t="s">
        <v>131</v>
      </c>
      <c r="F147" s="143" t="s">
        <v>252</v>
      </c>
      <c r="H147" s="144">
        <v>118.8</v>
      </c>
      <c r="I147" s="145"/>
      <c r="L147" s="140"/>
      <c r="M147" s="146"/>
      <c r="T147" s="147"/>
      <c r="AT147" s="142" t="s">
        <v>131</v>
      </c>
      <c r="AU147" s="142" t="s">
        <v>80</v>
      </c>
      <c r="AV147" s="12" t="s">
        <v>80</v>
      </c>
      <c r="AW147" s="12" t="s">
        <v>4</v>
      </c>
      <c r="AX147" s="12" t="s">
        <v>78</v>
      </c>
      <c r="AY147" s="142" t="s">
        <v>115</v>
      </c>
    </row>
    <row r="148" spans="2:65" s="1" customFormat="1" ht="24.2" customHeight="1" x14ac:dyDescent="0.2">
      <c r="B148" s="122"/>
      <c r="C148" s="123" t="s">
        <v>253</v>
      </c>
      <c r="D148" s="123" t="s">
        <v>117</v>
      </c>
      <c r="E148" s="124" t="s">
        <v>254</v>
      </c>
      <c r="F148" s="125" t="s">
        <v>255</v>
      </c>
      <c r="G148" s="126" t="s">
        <v>179</v>
      </c>
      <c r="H148" s="127">
        <v>1.3540000000000001</v>
      </c>
      <c r="I148" s="128"/>
      <c r="J148" s="129">
        <f>ROUND(I148*H148,2)</f>
        <v>0</v>
      </c>
      <c r="K148" s="125" t="s">
        <v>121</v>
      </c>
      <c r="L148" s="32"/>
      <c r="M148" s="130" t="s">
        <v>3</v>
      </c>
      <c r="N148" s="131" t="s">
        <v>44</v>
      </c>
      <c r="P148" s="132">
        <f>O148*H148</f>
        <v>0</v>
      </c>
      <c r="Q148" s="132">
        <v>0</v>
      </c>
      <c r="R148" s="132">
        <f>Q148*H148</f>
        <v>0</v>
      </c>
      <c r="S148" s="132">
        <v>0</v>
      </c>
      <c r="T148" s="133">
        <f>S148*H148</f>
        <v>0</v>
      </c>
      <c r="AR148" s="134" t="s">
        <v>192</v>
      </c>
      <c r="AT148" s="134" t="s">
        <v>117</v>
      </c>
      <c r="AU148" s="134" t="s">
        <v>80</v>
      </c>
      <c r="AY148" s="17" t="s">
        <v>115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78</v>
      </c>
      <c r="BK148" s="135">
        <f>ROUND(I148*H148,2)</f>
        <v>0</v>
      </c>
      <c r="BL148" s="17" t="s">
        <v>192</v>
      </c>
      <c r="BM148" s="134" t="s">
        <v>256</v>
      </c>
    </row>
    <row r="149" spans="2:65" s="1" customFormat="1" x14ac:dyDescent="0.2">
      <c r="B149" s="32"/>
      <c r="D149" s="136" t="s">
        <v>124</v>
      </c>
      <c r="F149" s="137" t="s">
        <v>257</v>
      </c>
      <c r="I149" s="138"/>
      <c r="L149" s="32"/>
      <c r="M149" s="139"/>
      <c r="T149" s="52"/>
      <c r="AT149" s="17" t="s">
        <v>124</v>
      </c>
      <c r="AU149" s="17" t="s">
        <v>80</v>
      </c>
    </row>
    <row r="150" spans="2:65" s="11" customFormat="1" ht="22.9" customHeight="1" x14ac:dyDescent="0.2">
      <c r="B150" s="110"/>
      <c r="D150" s="111" t="s">
        <v>72</v>
      </c>
      <c r="E150" s="120" t="s">
        <v>258</v>
      </c>
      <c r="F150" s="120" t="s">
        <v>259</v>
      </c>
      <c r="I150" s="113"/>
      <c r="J150" s="121">
        <f>BK150</f>
        <v>0</v>
      </c>
      <c r="L150" s="110"/>
      <c r="M150" s="115"/>
      <c r="P150" s="116">
        <f>SUM(P151:P165)</f>
        <v>0</v>
      </c>
      <c r="R150" s="116">
        <f>SUM(R151:R165)</f>
        <v>1.6919999999999998E-2</v>
      </c>
      <c r="T150" s="117">
        <f>SUM(T151:T165)</f>
        <v>0</v>
      </c>
      <c r="AR150" s="111" t="s">
        <v>80</v>
      </c>
      <c r="AT150" s="118" t="s">
        <v>72</v>
      </c>
      <c r="AU150" s="118" t="s">
        <v>78</v>
      </c>
      <c r="AY150" s="111" t="s">
        <v>115</v>
      </c>
      <c r="BK150" s="119">
        <f>SUM(BK151:BK165)</f>
        <v>0</v>
      </c>
    </row>
    <row r="151" spans="2:65" s="1" customFormat="1" ht="21.75" customHeight="1" x14ac:dyDescent="0.2">
      <c r="B151" s="122"/>
      <c r="C151" s="123" t="s">
        <v>260</v>
      </c>
      <c r="D151" s="123" t="s">
        <v>117</v>
      </c>
      <c r="E151" s="124" t="s">
        <v>261</v>
      </c>
      <c r="F151" s="125" t="s">
        <v>262</v>
      </c>
      <c r="G151" s="126" t="s">
        <v>171</v>
      </c>
      <c r="H151" s="127">
        <v>36</v>
      </c>
      <c r="I151" s="128"/>
      <c r="J151" s="129">
        <f>ROUND(I151*H151,2)</f>
        <v>0</v>
      </c>
      <c r="K151" s="125" t="s">
        <v>121</v>
      </c>
      <c r="L151" s="32"/>
      <c r="M151" s="130" t="s">
        <v>3</v>
      </c>
      <c r="N151" s="131" t="s">
        <v>44</v>
      </c>
      <c r="P151" s="132">
        <f>O151*H151</f>
        <v>0</v>
      </c>
      <c r="Q151" s="132">
        <v>6.9999999999999994E-5</v>
      </c>
      <c r="R151" s="132">
        <f>Q151*H151</f>
        <v>2.5199999999999997E-3</v>
      </c>
      <c r="S151" s="132">
        <v>0</v>
      </c>
      <c r="T151" s="133">
        <f>S151*H151</f>
        <v>0</v>
      </c>
      <c r="AR151" s="134" t="s">
        <v>192</v>
      </c>
      <c r="AT151" s="134" t="s">
        <v>117</v>
      </c>
      <c r="AU151" s="134" t="s">
        <v>80</v>
      </c>
      <c r="AY151" s="17" t="s">
        <v>115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7" t="s">
        <v>78</v>
      </c>
      <c r="BK151" s="135">
        <f>ROUND(I151*H151,2)</f>
        <v>0</v>
      </c>
      <c r="BL151" s="17" t="s">
        <v>192</v>
      </c>
      <c r="BM151" s="134" t="s">
        <v>263</v>
      </c>
    </row>
    <row r="152" spans="2:65" s="1" customFormat="1" x14ac:dyDescent="0.2">
      <c r="B152" s="32"/>
      <c r="D152" s="136" t="s">
        <v>124</v>
      </c>
      <c r="F152" s="137" t="s">
        <v>264</v>
      </c>
      <c r="I152" s="138"/>
      <c r="L152" s="32"/>
      <c r="M152" s="139"/>
      <c r="T152" s="52"/>
      <c r="AT152" s="17" t="s">
        <v>124</v>
      </c>
      <c r="AU152" s="17" t="s">
        <v>80</v>
      </c>
    </row>
    <row r="153" spans="2:65" s="1" customFormat="1" ht="16.5" customHeight="1" x14ac:dyDescent="0.2">
      <c r="B153" s="122"/>
      <c r="C153" s="123" t="s">
        <v>265</v>
      </c>
      <c r="D153" s="123" t="s">
        <v>117</v>
      </c>
      <c r="E153" s="124" t="s">
        <v>266</v>
      </c>
      <c r="F153" s="125" t="s">
        <v>267</v>
      </c>
      <c r="G153" s="126" t="s">
        <v>171</v>
      </c>
      <c r="H153" s="127">
        <v>36</v>
      </c>
      <c r="I153" s="128"/>
      <c r="J153" s="129">
        <f>ROUND(I153*H153,2)</f>
        <v>0</v>
      </c>
      <c r="K153" s="125" t="s">
        <v>121</v>
      </c>
      <c r="L153" s="32"/>
      <c r="M153" s="130" t="s">
        <v>3</v>
      </c>
      <c r="N153" s="131" t="s">
        <v>44</v>
      </c>
      <c r="P153" s="132">
        <f>O153*H153</f>
        <v>0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192</v>
      </c>
      <c r="AT153" s="134" t="s">
        <v>117</v>
      </c>
      <c r="AU153" s="134" t="s">
        <v>80</v>
      </c>
      <c r="AY153" s="17" t="s">
        <v>115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78</v>
      </c>
      <c r="BK153" s="135">
        <f>ROUND(I153*H153,2)</f>
        <v>0</v>
      </c>
      <c r="BL153" s="17" t="s">
        <v>192</v>
      </c>
      <c r="BM153" s="134" t="s">
        <v>268</v>
      </c>
    </row>
    <row r="154" spans="2:65" s="1" customFormat="1" x14ac:dyDescent="0.2">
      <c r="B154" s="32"/>
      <c r="D154" s="136" t="s">
        <v>124</v>
      </c>
      <c r="F154" s="137" t="s">
        <v>269</v>
      </c>
      <c r="I154" s="138"/>
      <c r="L154" s="32"/>
      <c r="M154" s="139"/>
      <c r="T154" s="52"/>
      <c r="AT154" s="17" t="s">
        <v>124</v>
      </c>
      <c r="AU154" s="17" t="s">
        <v>80</v>
      </c>
    </row>
    <row r="155" spans="2:65" s="13" customFormat="1" x14ac:dyDescent="0.2">
      <c r="B155" s="158"/>
      <c r="D155" s="141" t="s">
        <v>131</v>
      </c>
      <c r="E155" s="159" t="s">
        <v>3</v>
      </c>
      <c r="F155" s="160" t="s">
        <v>270</v>
      </c>
      <c r="H155" s="159" t="s">
        <v>3</v>
      </c>
      <c r="I155" s="161"/>
      <c r="L155" s="158"/>
      <c r="M155" s="162"/>
      <c r="T155" s="163"/>
      <c r="AT155" s="159" t="s">
        <v>131</v>
      </c>
      <c r="AU155" s="159" t="s">
        <v>80</v>
      </c>
      <c r="AV155" s="13" t="s">
        <v>78</v>
      </c>
      <c r="AW155" s="13" t="s">
        <v>32</v>
      </c>
      <c r="AX155" s="13" t="s">
        <v>73</v>
      </c>
      <c r="AY155" s="159" t="s">
        <v>115</v>
      </c>
    </row>
    <row r="156" spans="2:65" s="12" customFormat="1" x14ac:dyDescent="0.2">
      <c r="B156" s="140"/>
      <c r="D156" s="141" t="s">
        <v>131</v>
      </c>
      <c r="E156" s="142" t="s">
        <v>3</v>
      </c>
      <c r="F156" s="143" t="s">
        <v>271</v>
      </c>
      <c r="H156" s="144">
        <v>12</v>
      </c>
      <c r="I156" s="145"/>
      <c r="L156" s="140"/>
      <c r="M156" s="146"/>
      <c r="T156" s="147"/>
      <c r="AT156" s="142" t="s">
        <v>131</v>
      </c>
      <c r="AU156" s="142" t="s">
        <v>80</v>
      </c>
      <c r="AV156" s="12" t="s">
        <v>80</v>
      </c>
      <c r="AW156" s="12" t="s">
        <v>32</v>
      </c>
      <c r="AX156" s="12" t="s">
        <v>73</v>
      </c>
      <c r="AY156" s="142" t="s">
        <v>115</v>
      </c>
    </row>
    <row r="157" spans="2:65" s="12" customFormat="1" x14ac:dyDescent="0.2">
      <c r="B157" s="140"/>
      <c r="D157" s="141" t="s">
        <v>131</v>
      </c>
      <c r="E157" s="142" t="s">
        <v>3</v>
      </c>
      <c r="F157" s="143" t="s">
        <v>272</v>
      </c>
      <c r="H157" s="144">
        <v>18</v>
      </c>
      <c r="I157" s="145"/>
      <c r="L157" s="140"/>
      <c r="M157" s="146"/>
      <c r="T157" s="147"/>
      <c r="AT157" s="142" t="s">
        <v>131</v>
      </c>
      <c r="AU157" s="142" t="s">
        <v>80</v>
      </c>
      <c r="AV157" s="12" t="s">
        <v>80</v>
      </c>
      <c r="AW157" s="12" t="s">
        <v>32</v>
      </c>
      <c r="AX157" s="12" t="s">
        <v>73</v>
      </c>
      <c r="AY157" s="142" t="s">
        <v>115</v>
      </c>
    </row>
    <row r="158" spans="2:65" s="12" customFormat="1" x14ac:dyDescent="0.2">
      <c r="B158" s="140"/>
      <c r="D158" s="141" t="s">
        <v>131</v>
      </c>
      <c r="E158" s="142" t="s">
        <v>3</v>
      </c>
      <c r="F158" s="143" t="s">
        <v>273</v>
      </c>
      <c r="H158" s="144">
        <v>6</v>
      </c>
      <c r="I158" s="145"/>
      <c r="L158" s="140"/>
      <c r="M158" s="146"/>
      <c r="T158" s="147"/>
      <c r="AT158" s="142" t="s">
        <v>131</v>
      </c>
      <c r="AU158" s="142" t="s">
        <v>80</v>
      </c>
      <c r="AV158" s="12" t="s">
        <v>80</v>
      </c>
      <c r="AW158" s="12" t="s">
        <v>32</v>
      </c>
      <c r="AX158" s="12" t="s">
        <v>73</v>
      </c>
      <c r="AY158" s="142" t="s">
        <v>115</v>
      </c>
    </row>
    <row r="159" spans="2:65" s="14" customFormat="1" x14ac:dyDescent="0.2">
      <c r="B159" s="164"/>
      <c r="D159" s="141" t="s">
        <v>131</v>
      </c>
      <c r="E159" s="165" t="s">
        <v>3</v>
      </c>
      <c r="F159" s="166" t="s">
        <v>274</v>
      </c>
      <c r="H159" s="167">
        <v>36</v>
      </c>
      <c r="I159" s="168"/>
      <c r="L159" s="164"/>
      <c r="M159" s="169"/>
      <c r="T159" s="170"/>
      <c r="AT159" s="165" t="s">
        <v>131</v>
      </c>
      <c r="AU159" s="165" t="s">
        <v>80</v>
      </c>
      <c r="AV159" s="14" t="s">
        <v>122</v>
      </c>
      <c r="AW159" s="14" t="s">
        <v>32</v>
      </c>
      <c r="AX159" s="14" t="s">
        <v>78</v>
      </c>
      <c r="AY159" s="165" t="s">
        <v>115</v>
      </c>
    </row>
    <row r="160" spans="2:65" s="1" customFormat="1" ht="16.5" customHeight="1" x14ac:dyDescent="0.2">
      <c r="B160" s="122"/>
      <c r="C160" s="123" t="s">
        <v>275</v>
      </c>
      <c r="D160" s="123" t="s">
        <v>117</v>
      </c>
      <c r="E160" s="124" t="s">
        <v>276</v>
      </c>
      <c r="F160" s="125" t="s">
        <v>277</v>
      </c>
      <c r="G160" s="126" t="s">
        <v>171</v>
      </c>
      <c r="H160" s="127">
        <v>36</v>
      </c>
      <c r="I160" s="128"/>
      <c r="J160" s="129">
        <f>ROUND(I160*H160,2)</f>
        <v>0</v>
      </c>
      <c r="K160" s="125" t="s">
        <v>121</v>
      </c>
      <c r="L160" s="32"/>
      <c r="M160" s="130" t="s">
        <v>3</v>
      </c>
      <c r="N160" s="131" t="s">
        <v>44</v>
      </c>
      <c r="P160" s="132">
        <f>O160*H160</f>
        <v>0</v>
      </c>
      <c r="Q160" s="132">
        <v>1.3999999999999999E-4</v>
      </c>
      <c r="R160" s="132">
        <f>Q160*H160</f>
        <v>5.0399999999999993E-3</v>
      </c>
      <c r="S160" s="132">
        <v>0</v>
      </c>
      <c r="T160" s="133">
        <f>S160*H160</f>
        <v>0</v>
      </c>
      <c r="AR160" s="134" t="s">
        <v>192</v>
      </c>
      <c r="AT160" s="134" t="s">
        <v>117</v>
      </c>
      <c r="AU160" s="134" t="s">
        <v>80</v>
      </c>
      <c r="AY160" s="17" t="s">
        <v>115</v>
      </c>
      <c r="BE160" s="135">
        <f>IF(N160="základní",J160,0)</f>
        <v>0</v>
      </c>
      <c r="BF160" s="135">
        <f>IF(N160="snížená",J160,0)</f>
        <v>0</v>
      </c>
      <c r="BG160" s="135">
        <f>IF(N160="zákl. přenesená",J160,0)</f>
        <v>0</v>
      </c>
      <c r="BH160" s="135">
        <f>IF(N160="sníž. přenesená",J160,0)</f>
        <v>0</v>
      </c>
      <c r="BI160" s="135">
        <f>IF(N160="nulová",J160,0)</f>
        <v>0</v>
      </c>
      <c r="BJ160" s="17" t="s">
        <v>78</v>
      </c>
      <c r="BK160" s="135">
        <f>ROUND(I160*H160,2)</f>
        <v>0</v>
      </c>
      <c r="BL160" s="17" t="s">
        <v>192</v>
      </c>
      <c r="BM160" s="134" t="s">
        <v>278</v>
      </c>
    </row>
    <row r="161" spans="2:65" s="1" customFormat="1" x14ac:dyDescent="0.2">
      <c r="B161" s="32"/>
      <c r="D161" s="136" t="s">
        <v>124</v>
      </c>
      <c r="F161" s="137" t="s">
        <v>279</v>
      </c>
      <c r="I161" s="138"/>
      <c r="L161" s="32"/>
      <c r="M161" s="139"/>
      <c r="T161" s="52"/>
      <c r="AT161" s="17" t="s">
        <v>124</v>
      </c>
      <c r="AU161" s="17" t="s">
        <v>80</v>
      </c>
    </row>
    <row r="162" spans="2:65" s="1" customFormat="1" ht="16.5" customHeight="1" x14ac:dyDescent="0.2">
      <c r="B162" s="122"/>
      <c r="C162" s="123" t="s">
        <v>280</v>
      </c>
      <c r="D162" s="123" t="s">
        <v>117</v>
      </c>
      <c r="E162" s="124" t="s">
        <v>281</v>
      </c>
      <c r="F162" s="125" t="s">
        <v>282</v>
      </c>
      <c r="G162" s="126" t="s">
        <v>171</v>
      </c>
      <c r="H162" s="127">
        <v>36</v>
      </c>
      <c r="I162" s="128"/>
      <c r="J162" s="129">
        <f>ROUND(I162*H162,2)</f>
        <v>0</v>
      </c>
      <c r="K162" s="125" t="s">
        <v>121</v>
      </c>
      <c r="L162" s="32"/>
      <c r="M162" s="130" t="s">
        <v>3</v>
      </c>
      <c r="N162" s="131" t="s">
        <v>44</v>
      </c>
      <c r="P162" s="132">
        <f>O162*H162</f>
        <v>0</v>
      </c>
      <c r="Q162" s="132">
        <v>1.2999999999999999E-4</v>
      </c>
      <c r="R162" s="132">
        <f>Q162*H162</f>
        <v>4.6799999999999993E-3</v>
      </c>
      <c r="S162" s="132">
        <v>0</v>
      </c>
      <c r="T162" s="133">
        <f>S162*H162</f>
        <v>0</v>
      </c>
      <c r="AR162" s="134" t="s">
        <v>192</v>
      </c>
      <c r="AT162" s="134" t="s">
        <v>117</v>
      </c>
      <c r="AU162" s="134" t="s">
        <v>80</v>
      </c>
      <c r="AY162" s="17" t="s">
        <v>115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7" t="s">
        <v>78</v>
      </c>
      <c r="BK162" s="135">
        <f>ROUND(I162*H162,2)</f>
        <v>0</v>
      </c>
      <c r="BL162" s="17" t="s">
        <v>192</v>
      </c>
      <c r="BM162" s="134" t="s">
        <v>283</v>
      </c>
    </row>
    <row r="163" spans="2:65" s="1" customFormat="1" x14ac:dyDescent="0.2">
      <c r="B163" s="32"/>
      <c r="D163" s="136" t="s">
        <v>124</v>
      </c>
      <c r="F163" s="137" t="s">
        <v>284</v>
      </c>
      <c r="I163" s="138"/>
      <c r="L163" s="32"/>
      <c r="M163" s="139"/>
      <c r="T163" s="52"/>
      <c r="AT163" s="17" t="s">
        <v>124</v>
      </c>
      <c r="AU163" s="17" t="s">
        <v>80</v>
      </c>
    </row>
    <row r="164" spans="2:65" s="1" customFormat="1" ht="16.5" customHeight="1" x14ac:dyDescent="0.2">
      <c r="B164" s="122"/>
      <c r="C164" s="123" t="s">
        <v>231</v>
      </c>
      <c r="D164" s="123" t="s">
        <v>117</v>
      </c>
      <c r="E164" s="124" t="s">
        <v>285</v>
      </c>
      <c r="F164" s="125" t="s">
        <v>286</v>
      </c>
      <c r="G164" s="126" t="s">
        <v>171</v>
      </c>
      <c r="H164" s="127">
        <v>36</v>
      </c>
      <c r="I164" s="128"/>
      <c r="J164" s="129">
        <f>ROUND(I164*H164,2)</f>
        <v>0</v>
      </c>
      <c r="K164" s="125" t="s">
        <v>121</v>
      </c>
      <c r="L164" s="32"/>
      <c r="M164" s="130" t="s">
        <v>3</v>
      </c>
      <c r="N164" s="131" t="s">
        <v>44</v>
      </c>
      <c r="P164" s="132">
        <f>O164*H164</f>
        <v>0</v>
      </c>
      <c r="Q164" s="132">
        <v>1.2999999999999999E-4</v>
      </c>
      <c r="R164" s="132">
        <f>Q164*H164</f>
        <v>4.6799999999999993E-3</v>
      </c>
      <c r="S164" s="132">
        <v>0</v>
      </c>
      <c r="T164" s="133">
        <f>S164*H164</f>
        <v>0</v>
      </c>
      <c r="AR164" s="134" t="s">
        <v>192</v>
      </c>
      <c r="AT164" s="134" t="s">
        <v>117</v>
      </c>
      <c r="AU164" s="134" t="s">
        <v>80</v>
      </c>
      <c r="AY164" s="17" t="s">
        <v>115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78</v>
      </c>
      <c r="BK164" s="135">
        <f>ROUND(I164*H164,2)</f>
        <v>0</v>
      </c>
      <c r="BL164" s="17" t="s">
        <v>192</v>
      </c>
      <c r="BM164" s="134" t="s">
        <v>287</v>
      </c>
    </row>
    <row r="165" spans="2:65" s="1" customFormat="1" x14ac:dyDescent="0.2">
      <c r="B165" s="32"/>
      <c r="D165" s="136" t="s">
        <v>124</v>
      </c>
      <c r="F165" s="137" t="s">
        <v>288</v>
      </c>
      <c r="I165" s="138"/>
      <c r="L165" s="32"/>
      <c r="M165" s="139"/>
      <c r="T165" s="52"/>
      <c r="AT165" s="17" t="s">
        <v>124</v>
      </c>
      <c r="AU165" s="17" t="s">
        <v>80</v>
      </c>
    </row>
    <row r="166" spans="2:65" s="11" customFormat="1" ht="25.9" customHeight="1" x14ac:dyDescent="0.2">
      <c r="B166" s="110"/>
      <c r="D166" s="111" t="s">
        <v>72</v>
      </c>
      <c r="E166" s="112" t="s">
        <v>289</v>
      </c>
      <c r="F166" s="112" t="s">
        <v>290</v>
      </c>
      <c r="I166" s="113"/>
      <c r="J166" s="114">
        <f>BK166</f>
        <v>0</v>
      </c>
      <c r="L166" s="110"/>
      <c r="M166" s="115"/>
      <c r="P166" s="116">
        <f>SUM(P167:P170)</f>
        <v>0</v>
      </c>
      <c r="R166" s="116">
        <f>SUM(R167:R170)</f>
        <v>0</v>
      </c>
      <c r="T166" s="117">
        <f>SUM(T167:T170)</f>
        <v>0</v>
      </c>
      <c r="AR166" s="111" t="s">
        <v>122</v>
      </c>
      <c r="AT166" s="118" t="s">
        <v>72</v>
      </c>
      <c r="AU166" s="118" t="s">
        <v>73</v>
      </c>
      <c r="AY166" s="111" t="s">
        <v>115</v>
      </c>
      <c r="BK166" s="119">
        <f>SUM(BK167:BK170)</f>
        <v>0</v>
      </c>
    </row>
    <row r="167" spans="2:65" s="1" customFormat="1" ht="16.5" customHeight="1" x14ac:dyDescent="0.2">
      <c r="B167" s="122"/>
      <c r="C167" s="123" t="s">
        <v>291</v>
      </c>
      <c r="D167" s="123" t="s">
        <v>117</v>
      </c>
      <c r="E167" s="124" t="s">
        <v>292</v>
      </c>
      <c r="F167" s="125" t="s">
        <v>293</v>
      </c>
      <c r="G167" s="126" t="s">
        <v>294</v>
      </c>
      <c r="H167" s="127">
        <v>48</v>
      </c>
      <c r="I167" s="128"/>
      <c r="J167" s="129">
        <f>ROUND(I167*H167,2)</f>
        <v>0</v>
      </c>
      <c r="K167" s="125" t="s">
        <v>121</v>
      </c>
      <c r="L167" s="32"/>
      <c r="M167" s="130" t="s">
        <v>3</v>
      </c>
      <c r="N167" s="131" t="s">
        <v>44</v>
      </c>
      <c r="P167" s="132">
        <f>O167*H167</f>
        <v>0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295</v>
      </c>
      <c r="AT167" s="134" t="s">
        <v>117</v>
      </c>
      <c r="AU167" s="134" t="s">
        <v>78</v>
      </c>
      <c r="AY167" s="17" t="s">
        <v>115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7" t="s">
        <v>78</v>
      </c>
      <c r="BK167" s="135">
        <f>ROUND(I167*H167,2)</f>
        <v>0</v>
      </c>
      <c r="BL167" s="17" t="s">
        <v>295</v>
      </c>
      <c r="BM167" s="134" t="s">
        <v>296</v>
      </c>
    </row>
    <row r="168" spans="2:65" s="1" customFormat="1" x14ac:dyDescent="0.2">
      <c r="B168" s="32"/>
      <c r="D168" s="136" t="s">
        <v>124</v>
      </c>
      <c r="F168" s="137" t="s">
        <v>297</v>
      </c>
      <c r="I168" s="138"/>
      <c r="L168" s="32"/>
      <c r="M168" s="139"/>
      <c r="T168" s="52"/>
      <c r="AT168" s="17" t="s">
        <v>124</v>
      </c>
      <c r="AU168" s="17" t="s">
        <v>78</v>
      </c>
    </row>
    <row r="169" spans="2:65" s="13" customFormat="1" x14ac:dyDescent="0.2">
      <c r="B169" s="158"/>
      <c r="D169" s="141" t="s">
        <v>131</v>
      </c>
      <c r="E169" s="159" t="s">
        <v>3</v>
      </c>
      <c r="F169" s="160" t="s">
        <v>298</v>
      </c>
      <c r="H169" s="159" t="s">
        <v>3</v>
      </c>
      <c r="I169" s="161"/>
      <c r="L169" s="158"/>
      <c r="M169" s="162"/>
      <c r="T169" s="163"/>
      <c r="AT169" s="159" t="s">
        <v>131</v>
      </c>
      <c r="AU169" s="159" t="s">
        <v>78</v>
      </c>
      <c r="AV169" s="13" t="s">
        <v>78</v>
      </c>
      <c r="AW169" s="13" t="s">
        <v>32</v>
      </c>
      <c r="AX169" s="13" t="s">
        <v>73</v>
      </c>
      <c r="AY169" s="159" t="s">
        <v>115</v>
      </c>
    </row>
    <row r="170" spans="2:65" s="12" customFormat="1" x14ac:dyDescent="0.2">
      <c r="B170" s="140"/>
      <c r="D170" s="141" t="s">
        <v>131</v>
      </c>
      <c r="E170" s="142" t="s">
        <v>3</v>
      </c>
      <c r="F170" s="143" t="s">
        <v>299</v>
      </c>
      <c r="H170" s="144">
        <v>48</v>
      </c>
      <c r="I170" s="145"/>
      <c r="L170" s="140"/>
      <c r="M170" s="146"/>
      <c r="T170" s="147"/>
      <c r="AT170" s="142" t="s">
        <v>131</v>
      </c>
      <c r="AU170" s="142" t="s">
        <v>78</v>
      </c>
      <c r="AV170" s="12" t="s">
        <v>80</v>
      </c>
      <c r="AW170" s="12" t="s">
        <v>32</v>
      </c>
      <c r="AX170" s="12" t="s">
        <v>78</v>
      </c>
      <c r="AY170" s="142" t="s">
        <v>115</v>
      </c>
    </row>
    <row r="171" spans="2:65" s="11" customFormat="1" ht="25.9" customHeight="1" x14ac:dyDescent="0.2">
      <c r="B171" s="110"/>
      <c r="D171" s="111" t="s">
        <v>72</v>
      </c>
      <c r="E171" s="112" t="s">
        <v>300</v>
      </c>
      <c r="F171" s="112" t="s">
        <v>301</v>
      </c>
      <c r="I171" s="113"/>
      <c r="J171" s="114">
        <f>BK171</f>
        <v>0</v>
      </c>
      <c r="L171" s="110"/>
      <c r="M171" s="115"/>
      <c r="P171" s="116">
        <f>P172+P175</f>
        <v>0</v>
      </c>
      <c r="R171" s="116">
        <f>R172+R175</f>
        <v>0</v>
      </c>
      <c r="T171" s="117">
        <f>T172+T175</f>
        <v>0</v>
      </c>
      <c r="AR171" s="111" t="s">
        <v>145</v>
      </c>
      <c r="AT171" s="118" t="s">
        <v>72</v>
      </c>
      <c r="AU171" s="118" t="s">
        <v>73</v>
      </c>
      <c r="AY171" s="111" t="s">
        <v>115</v>
      </c>
      <c r="BK171" s="119">
        <f>BK172+BK175</f>
        <v>0</v>
      </c>
    </row>
    <row r="172" spans="2:65" s="11" customFormat="1" ht="22.9" customHeight="1" x14ac:dyDescent="0.2">
      <c r="B172" s="110"/>
      <c r="D172" s="111" t="s">
        <v>72</v>
      </c>
      <c r="E172" s="120" t="s">
        <v>302</v>
      </c>
      <c r="F172" s="120" t="s">
        <v>303</v>
      </c>
      <c r="I172" s="113"/>
      <c r="J172" s="121">
        <f>BK172</f>
        <v>0</v>
      </c>
      <c r="L172" s="110"/>
      <c r="M172" s="115"/>
      <c r="P172" s="116">
        <f>SUM(P173:P174)</f>
        <v>0</v>
      </c>
      <c r="R172" s="116">
        <f>SUM(R173:R174)</f>
        <v>0</v>
      </c>
      <c r="T172" s="117">
        <f>SUM(T173:T174)</f>
        <v>0</v>
      </c>
      <c r="AR172" s="111" t="s">
        <v>145</v>
      </c>
      <c r="AT172" s="118" t="s">
        <v>72</v>
      </c>
      <c r="AU172" s="118" t="s">
        <v>78</v>
      </c>
      <c r="AY172" s="111" t="s">
        <v>115</v>
      </c>
      <c r="BK172" s="119">
        <f>SUM(BK173:BK174)</f>
        <v>0</v>
      </c>
    </row>
    <row r="173" spans="2:65" s="1" customFormat="1" ht="16.5" customHeight="1" x14ac:dyDescent="0.2">
      <c r="B173" s="122"/>
      <c r="C173" s="123" t="s">
        <v>304</v>
      </c>
      <c r="D173" s="123" t="s">
        <v>117</v>
      </c>
      <c r="E173" s="124" t="s">
        <v>305</v>
      </c>
      <c r="F173" s="125" t="s">
        <v>303</v>
      </c>
      <c r="G173" s="126" t="s">
        <v>306</v>
      </c>
      <c r="H173" s="127">
        <v>1</v>
      </c>
      <c r="I173" s="128"/>
      <c r="J173" s="129">
        <f>ROUND(I173*H173,2)</f>
        <v>0</v>
      </c>
      <c r="K173" s="125" t="s">
        <v>121</v>
      </c>
      <c r="L173" s="32"/>
      <c r="M173" s="130" t="s">
        <v>3</v>
      </c>
      <c r="N173" s="131" t="s">
        <v>44</v>
      </c>
      <c r="P173" s="132">
        <f>O173*H173</f>
        <v>0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307</v>
      </c>
      <c r="AT173" s="134" t="s">
        <v>117</v>
      </c>
      <c r="AU173" s="134" t="s">
        <v>80</v>
      </c>
      <c r="AY173" s="17" t="s">
        <v>115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78</v>
      </c>
      <c r="BK173" s="135">
        <f>ROUND(I173*H173,2)</f>
        <v>0</v>
      </c>
      <c r="BL173" s="17" t="s">
        <v>307</v>
      </c>
      <c r="BM173" s="134" t="s">
        <v>308</v>
      </c>
    </row>
    <row r="174" spans="2:65" s="1" customFormat="1" x14ac:dyDescent="0.2">
      <c r="B174" s="32"/>
      <c r="D174" s="136" t="s">
        <v>124</v>
      </c>
      <c r="F174" s="137" t="s">
        <v>309</v>
      </c>
      <c r="I174" s="138"/>
      <c r="L174" s="32"/>
      <c r="M174" s="139"/>
      <c r="T174" s="52"/>
      <c r="AT174" s="17" t="s">
        <v>124</v>
      </c>
      <c r="AU174" s="17" t="s">
        <v>80</v>
      </c>
    </row>
    <row r="175" spans="2:65" s="11" customFormat="1" ht="22.9" customHeight="1" x14ac:dyDescent="0.2">
      <c r="B175" s="110"/>
      <c r="D175" s="111" t="s">
        <v>72</v>
      </c>
      <c r="E175" s="120" t="s">
        <v>310</v>
      </c>
      <c r="F175" s="120" t="s">
        <v>311</v>
      </c>
      <c r="I175" s="113"/>
      <c r="J175" s="121">
        <f>BK175</f>
        <v>0</v>
      </c>
      <c r="L175" s="110"/>
      <c r="M175" s="115"/>
      <c r="P175" s="116">
        <f>SUM(P176:P177)</f>
        <v>0</v>
      </c>
      <c r="R175" s="116">
        <f>SUM(R176:R177)</f>
        <v>0</v>
      </c>
      <c r="T175" s="117">
        <f>SUM(T176:T177)</f>
        <v>0</v>
      </c>
      <c r="AR175" s="111" t="s">
        <v>145</v>
      </c>
      <c r="AT175" s="118" t="s">
        <v>72</v>
      </c>
      <c r="AU175" s="118" t="s">
        <v>78</v>
      </c>
      <c r="AY175" s="111" t="s">
        <v>115</v>
      </c>
      <c r="BK175" s="119">
        <f>SUM(BK176:BK177)</f>
        <v>0</v>
      </c>
    </row>
    <row r="176" spans="2:65" s="1" customFormat="1" ht="16.5" customHeight="1" x14ac:dyDescent="0.2">
      <c r="B176" s="122"/>
      <c r="C176" s="123" t="s">
        <v>312</v>
      </c>
      <c r="D176" s="123" t="s">
        <v>117</v>
      </c>
      <c r="E176" s="124" t="s">
        <v>313</v>
      </c>
      <c r="F176" s="125" t="s">
        <v>314</v>
      </c>
      <c r="G176" s="126" t="s">
        <v>306</v>
      </c>
      <c r="H176" s="127">
        <v>1</v>
      </c>
      <c r="I176" s="128"/>
      <c r="J176" s="129">
        <f>ROUND(I176*H176,2)</f>
        <v>0</v>
      </c>
      <c r="K176" s="125" t="s">
        <v>121</v>
      </c>
      <c r="L176" s="32"/>
      <c r="M176" s="130" t="s">
        <v>3</v>
      </c>
      <c r="N176" s="131" t="s">
        <v>44</v>
      </c>
      <c r="P176" s="132">
        <f>O176*H176</f>
        <v>0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307</v>
      </c>
      <c r="AT176" s="134" t="s">
        <v>117</v>
      </c>
      <c r="AU176" s="134" t="s">
        <v>80</v>
      </c>
      <c r="AY176" s="17" t="s">
        <v>115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7" t="s">
        <v>78</v>
      </c>
      <c r="BK176" s="135">
        <f>ROUND(I176*H176,2)</f>
        <v>0</v>
      </c>
      <c r="BL176" s="17" t="s">
        <v>307</v>
      </c>
      <c r="BM176" s="134" t="s">
        <v>315</v>
      </c>
    </row>
    <row r="177" spans="2:47" s="1" customFormat="1" x14ac:dyDescent="0.2">
      <c r="B177" s="32"/>
      <c r="D177" s="136" t="s">
        <v>124</v>
      </c>
      <c r="F177" s="137" t="s">
        <v>316</v>
      </c>
      <c r="I177" s="138"/>
      <c r="L177" s="32"/>
      <c r="M177" s="171"/>
      <c r="N177" s="172"/>
      <c r="O177" s="172"/>
      <c r="P177" s="172"/>
      <c r="Q177" s="172"/>
      <c r="R177" s="172"/>
      <c r="S177" s="172"/>
      <c r="T177" s="173"/>
      <c r="AT177" s="17" t="s">
        <v>124</v>
      </c>
      <c r="AU177" s="17" t="s">
        <v>80</v>
      </c>
    </row>
    <row r="178" spans="2:47" s="1" customFormat="1" ht="6.95" customHeight="1" x14ac:dyDescent="0.2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2"/>
    </row>
  </sheetData>
  <autoFilter ref="C86:K177" xr:uid="{00000000-0009-0000-0000-000001000000}"/>
  <mergeCells count="6">
    <mergeCell ref="E79:H79"/>
    <mergeCell ref="L2:V2"/>
    <mergeCell ref="E7:H7"/>
    <mergeCell ref="E16:H16"/>
    <mergeCell ref="E25:H25"/>
    <mergeCell ref="E46:H46"/>
  </mergeCells>
  <hyperlinks>
    <hyperlink ref="F91" r:id="rId1" xr:uid="{00000000-0004-0000-0100-000000000000}"/>
    <hyperlink ref="F93" r:id="rId2" xr:uid="{00000000-0004-0000-0100-000001000000}"/>
    <hyperlink ref="F96" r:id="rId3" xr:uid="{00000000-0004-0000-0100-000002000000}"/>
    <hyperlink ref="F99" r:id="rId4" xr:uid="{00000000-0004-0000-0100-000003000000}"/>
    <hyperlink ref="F107" r:id="rId5" xr:uid="{00000000-0004-0000-0100-000004000000}"/>
    <hyperlink ref="F109" r:id="rId6" xr:uid="{00000000-0004-0000-0100-000005000000}"/>
    <hyperlink ref="F112" r:id="rId7" xr:uid="{00000000-0004-0000-0100-000006000000}"/>
    <hyperlink ref="F114" r:id="rId8" xr:uid="{00000000-0004-0000-0100-000007000000}"/>
    <hyperlink ref="F117" r:id="rId9" xr:uid="{00000000-0004-0000-0100-000008000000}"/>
    <hyperlink ref="F119" r:id="rId10" xr:uid="{00000000-0004-0000-0100-000009000000}"/>
    <hyperlink ref="F121" r:id="rId11" xr:uid="{00000000-0004-0000-0100-00000A000000}"/>
    <hyperlink ref="F124" r:id="rId12" xr:uid="{00000000-0004-0000-0100-00000B000000}"/>
    <hyperlink ref="F126" r:id="rId13" xr:uid="{00000000-0004-0000-0100-00000C000000}"/>
    <hyperlink ref="F129" r:id="rId14" xr:uid="{00000000-0004-0000-0100-00000D000000}"/>
    <hyperlink ref="F133" r:id="rId15" xr:uid="{00000000-0004-0000-0100-00000E000000}"/>
    <hyperlink ref="F135" r:id="rId16" xr:uid="{00000000-0004-0000-0100-00000F000000}"/>
    <hyperlink ref="F137" r:id="rId17" xr:uid="{00000000-0004-0000-0100-000010000000}"/>
    <hyperlink ref="F141" r:id="rId18" xr:uid="{00000000-0004-0000-0100-000011000000}"/>
    <hyperlink ref="F145" r:id="rId19" xr:uid="{00000000-0004-0000-0100-000012000000}"/>
    <hyperlink ref="F149" r:id="rId20" xr:uid="{00000000-0004-0000-0100-000013000000}"/>
    <hyperlink ref="F152" r:id="rId21" xr:uid="{00000000-0004-0000-0100-000014000000}"/>
    <hyperlink ref="F154" r:id="rId22" xr:uid="{00000000-0004-0000-0100-000015000000}"/>
    <hyperlink ref="F161" r:id="rId23" xr:uid="{00000000-0004-0000-0100-000016000000}"/>
    <hyperlink ref="F163" r:id="rId24" xr:uid="{00000000-0004-0000-0100-000017000000}"/>
    <hyperlink ref="F165" r:id="rId25" xr:uid="{00000000-0004-0000-0100-000018000000}"/>
    <hyperlink ref="F168" r:id="rId26" xr:uid="{00000000-0004-0000-0100-000019000000}"/>
    <hyperlink ref="F174" r:id="rId27" xr:uid="{00000000-0004-0000-0100-00001A000000}"/>
    <hyperlink ref="F177" r:id="rId28" xr:uid="{00000000-0004-0000-0100-00001B000000}"/>
    <hyperlink ref="F103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3"/>
  <sheetViews>
    <sheetView showGridLines="0" workbookViewId="0"/>
  </sheetViews>
  <sheetFormatPr defaultRowHeight="11.25" x14ac:dyDescent="0.2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customFormat="1" ht="37.5" customHeight="1" x14ac:dyDescent="0.2"/>
    <row r="2" spans="2:11" customFormat="1" ht="7.5" customHeight="1" x14ac:dyDescent="0.2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 x14ac:dyDescent="0.2">
      <c r="B3" s="178"/>
      <c r="C3" s="296" t="s">
        <v>317</v>
      </c>
      <c r="D3" s="296"/>
      <c r="E3" s="296"/>
      <c r="F3" s="296"/>
      <c r="G3" s="296"/>
      <c r="H3" s="296"/>
      <c r="I3" s="296"/>
      <c r="J3" s="296"/>
      <c r="K3" s="179"/>
    </row>
    <row r="4" spans="2:11" customFormat="1" ht="25.5" customHeight="1" x14ac:dyDescent="0.3">
      <c r="B4" s="180"/>
      <c r="C4" s="297" t="s">
        <v>318</v>
      </c>
      <c r="D4" s="297"/>
      <c r="E4" s="297"/>
      <c r="F4" s="297"/>
      <c r="G4" s="297"/>
      <c r="H4" s="297"/>
      <c r="I4" s="297"/>
      <c r="J4" s="297"/>
      <c r="K4" s="181"/>
    </row>
    <row r="5" spans="2:11" customFormat="1" ht="5.25" customHeight="1" x14ac:dyDescent="0.2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 x14ac:dyDescent="0.2">
      <c r="B6" s="180"/>
      <c r="C6" s="294" t="s">
        <v>319</v>
      </c>
      <c r="D6" s="294"/>
      <c r="E6" s="294"/>
      <c r="F6" s="294"/>
      <c r="G6" s="294"/>
      <c r="H6" s="294"/>
      <c r="I6" s="294"/>
      <c r="J6" s="294"/>
      <c r="K6" s="181"/>
    </row>
    <row r="7" spans="2:11" customFormat="1" ht="15" customHeight="1" x14ac:dyDescent="0.2">
      <c r="B7" s="184"/>
      <c r="C7" s="294" t="s">
        <v>320</v>
      </c>
      <c r="D7" s="294"/>
      <c r="E7" s="294"/>
      <c r="F7" s="294"/>
      <c r="G7" s="294"/>
      <c r="H7" s="294"/>
      <c r="I7" s="294"/>
      <c r="J7" s="294"/>
      <c r="K7" s="181"/>
    </row>
    <row r="8" spans="2:11" customFormat="1" ht="12.75" customHeight="1" x14ac:dyDescent="0.2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 x14ac:dyDescent="0.2">
      <c r="B9" s="184"/>
      <c r="C9" s="294" t="s">
        <v>321</v>
      </c>
      <c r="D9" s="294"/>
      <c r="E9" s="294"/>
      <c r="F9" s="294"/>
      <c r="G9" s="294"/>
      <c r="H9" s="294"/>
      <c r="I9" s="294"/>
      <c r="J9" s="294"/>
      <c r="K9" s="181"/>
    </row>
    <row r="10" spans="2:11" customFormat="1" ht="15" customHeight="1" x14ac:dyDescent="0.2">
      <c r="B10" s="184"/>
      <c r="C10" s="183"/>
      <c r="D10" s="294" t="s">
        <v>322</v>
      </c>
      <c r="E10" s="294"/>
      <c r="F10" s="294"/>
      <c r="G10" s="294"/>
      <c r="H10" s="294"/>
      <c r="I10" s="294"/>
      <c r="J10" s="294"/>
      <c r="K10" s="181"/>
    </row>
    <row r="11" spans="2:11" customFormat="1" ht="15" customHeight="1" x14ac:dyDescent="0.2">
      <c r="B11" s="184"/>
      <c r="C11" s="185"/>
      <c r="D11" s="294" t="s">
        <v>323</v>
      </c>
      <c r="E11" s="294"/>
      <c r="F11" s="294"/>
      <c r="G11" s="294"/>
      <c r="H11" s="294"/>
      <c r="I11" s="294"/>
      <c r="J11" s="294"/>
      <c r="K11" s="181"/>
    </row>
    <row r="12" spans="2:11" customFormat="1" ht="15" customHeight="1" x14ac:dyDescent="0.2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 x14ac:dyDescent="0.2">
      <c r="B13" s="184"/>
      <c r="C13" s="185"/>
      <c r="D13" s="186" t="s">
        <v>324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 x14ac:dyDescent="0.2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 x14ac:dyDescent="0.2">
      <c r="B15" s="184"/>
      <c r="C15" s="185"/>
      <c r="D15" s="294" t="s">
        <v>325</v>
      </c>
      <c r="E15" s="294"/>
      <c r="F15" s="294"/>
      <c r="G15" s="294"/>
      <c r="H15" s="294"/>
      <c r="I15" s="294"/>
      <c r="J15" s="294"/>
      <c r="K15" s="181"/>
    </row>
    <row r="16" spans="2:11" customFormat="1" ht="15" customHeight="1" x14ac:dyDescent="0.2">
      <c r="B16" s="184"/>
      <c r="C16" s="185"/>
      <c r="D16" s="294" t="s">
        <v>326</v>
      </c>
      <c r="E16" s="294"/>
      <c r="F16" s="294"/>
      <c r="G16" s="294"/>
      <c r="H16" s="294"/>
      <c r="I16" s="294"/>
      <c r="J16" s="294"/>
      <c r="K16" s="181"/>
    </row>
    <row r="17" spans="2:11" customFormat="1" ht="15" customHeight="1" x14ac:dyDescent="0.2">
      <c r="B17" s="184"/>
      <c r="C17" s="185"/>
      <c r="D17" s="294" t="s">
        <v>327</v>
      </c>
      <c r="E17" s="294"/>
      <c r="F17" s="294"/>
      <c r="G17" s="294"/>
      <c r="H17" s="294"/>
      <c r="I17" s="294"/>
      <c r="J17" s="294"/>
      <c r="K17" s="181"/>
    </row>
    <row r="18" spans="2:11" customFormat="1" ht="15" customHeight="1" x14ac:dyDescent="0.2">
      <c r="B18" s="184"/>
      <c r="C18" s="185"/>
      <c r="D18" s="185"/>
      <c r="E18" s="187" t="s">
        <v>77</v>
      </c>
      <c r="F18" s="294" t="s">
        <v>328</v>
      </c>
      <c r="G18" s="294"/>
      <c r="H18" s="294"/>
      <c r="I18" s="294"/>
      <c r="J18" s="294"/>
      <c r="K18" s="181"/>
    </row>
    <row r="19" spans="2:11" customFormat="1" ht="15" customHeight="1" x14ac:dyDescent="0.2">
      <c r="B19" s="184"/>
      <c r="C19" s="185"/>
      <c r="D19" s="185"/>
      <c r="E19" s="187" t="s">
        <v>329</v>
      </c>
      <c r="F19" s="294" t="s">
        <v>330</v>
      </c>
      <c r="G19" s="294"/>
      <c r="H19" s="294"/>
      <c r="I19" s="294"/>
      <c r="J19" s="294"/>
      <c r="K19" s="181"/>
    </row>
    <row r="20" spans="2:11" customFormat="1" ht="15" customHeight="1" x14ac:dyDescent="0.2">
      <c r="B20" s="184"/>
      <c r="C20" s="185"/>
      <c r="D20" s="185"/>
      <c r="E20" s="187" t="s">
        <v>331</v>
      </c>
      <c r="F20" s="294" t="s">
        <v>332</v>
      </c>
      <c r="G20" s="294"/>
      <c r="H20" s="294"/>
      <c r="I20" s="294"/>
      <c r="J20" s="294"/>
      <c r="K20" s="181"/>
    </row>
    <row r="21" spans="2:11" customFormat="1" ht="15" customHeight="1" x14ac:dyDescent="0.2">
      <c r="B21" s="184"/>
      <c r="C21" s="185"/>
      <c r="D21" s="185"/>
      <c r="E21" s="187" t="s">
        <v>333</v>
      </c>
      <c r="F21" s="294" t="s">
        <v>334</v>
      </c>
      <c r="G21" s="294"/>
      <c r="H21" s="294"/>
      <c r="I21" s="294"/>
      <c r="J21" s="294"/>
      <c r="K21" s="181"/>
    </row>
    <row r="22" spans="2:11" customFormat="1" ht="15" customHeight="1" x14ac:dyDescent="0.2">
      <c r="B22" s="184"/>
      <c r="C22" s="185"/>
      <c r="D22" s="185"/>
      <c r="E22" s="187" t="s">
        <v>335</v>
      </c>
      <c r="F22" s="294" t="s">
        <v>336</v>
      </c>
      <c r="G22" s="294"/>
      <c r="H22" s="294"/>
      <c r="I22" s="294"/>
      <c r="J22" s="294"/>
      <c r="K22" s="181"/>
    </row>
    <row r="23" spans="2:11" customFormat="1" ht="15" customHeight="1" x14ac:dyDescent="0.2">
      <c r="B23" s="184"/>
      <c r="C23" s="185"/>
      <c r="D23" s="185"/>
      <c r="E23" s="187" t="s">
        <v>337</v>
      </c>
      <c r="F23" s="294" t="s">
        <v>338</v>
      </c>
      <c r="G23" s="294"/>
      <c r="H23" s="294"/>
      <c r="I23" s="294"/>
      <c r="J23" s="294"/>
      <c r="K23" s="181"/>
    </row>
    <row r="24" spans="2:11" customFormat="1" ht="12.75" customHeight="1" x14ac:dyDescent="0.2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 x14ac:dyDescent="0.2">
      <c r="B25" s="184"/>
      <c r="C25" s="294" t="s">
        <v>339</v>
      </c>
      <c r="D25" s="294"/>
      <c r="E25" s="294"/>
      <c r="F25" s="294"/>
      <c r="G25" s="294"/>
      <c r="H25" s="294"/>
      <c r="I25" s="294"/>
      <c r="J25" s="294"/>
      <c r="K25" s="181"/>
    </row>
    <row r="26" spans="2:11" customFormat="1" ht="15" customHeight="1" x14ac:dyDescent="0.2">
      <c r="B26" s="184"/>
      <c r="C26" s="294" t="s">
        <v>340</v>
      </c>
      <c r="D26" s="294"/>
      <c r="E26" s="294"/>
      <c r="F26" s="294"/>
      <c r="G26" s="294"/>
      <c r="H26" s="294"/>
      <c r="I26" s="294"/>
      <c r="J26" s="294"/>
      <c r="K26" s="181"/>
    </row>
    <row r="27" spans="2:11" customFormat="1" ht="15" customHeight="1" x14ac:dyDescent="0.2">
      <c r="B27" s="184"/>
      <c r="C27" s="183"/>
      <c r="D27" s="294" t="s">
        <v>341</v>
      </c>
      <c r="E27" s="294"/>
      <c r="F27" s="294"/>
      <c r="G27" s="294"/>
      <c r="H27" s="294"/>
      <c r="I27" s="294"/>
      <c r="J27" s="294"/>
      <c r="K27" s="181"/>
    </row>
    <row r="28" spans="2:11" customFormat="1" ht="15" customHeight="1" x14ac:dyDescent="0.2">
      <c r="B28" s="184"/>
      <c r="C28" s="185"/>
      <c r="D28" s="294" t="s">
        <v>342</v>
      </c>
      <c r="E28" s="294"/>
      <c r="F28" s="294"/>
      <c r="G28" s="294"/>
      <c r="H28" s="294"/>
      <c r="I28" s="294"/>
      <c r="J28" s="294"/>
      <c r="K28" s="181"/>
    </row>
    <row r="29" spans="2:11" customFormat="1" ht="12.75" customHeight="1" x14ac:dyDescent="0.2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 x14ac:dyDescent="0.2">
      <c r="B30" s="184"/>
      <c r="C30" s="185"/>
      <c r="D30" s="294" t="s">
        <v>343</v>
      </c>
      <c r="E30" s="294"/>
      <c r="F30" s="294"/>
      <c r="G30" s="294"/>
      <c r="H30" s="294"/>
      <c r="I30" s="294"/>
      <c r="J30" s="294"/>
      <c r="K30" s="181"/>
    </row>
    <row r="31" spans="2:11" customFormat="1" ht="15" customHeight="1" x14ac:dyDescent="0.2">
      <c r="B31" s="184"/>
      <c r="C31" s="185"/>
      <c r="D31" s="294" t="s">
        <v>344</v>
      </c>
      <c r="E31" s="294"/>
      <c r="F31" s="294"/>
      <c r="G31" s="294"/>
      <c r="H31" s="294"/>
      <c r="I31" s="294"/>
      <c r="J31" s="294"/>
      <c r="K31" s="181"/>
    </row>
    <row r="32" spans="2:11" customFormat="1" ht="12.75" customHeight="1" x14ac:dyDescent="0.2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 x14ac:dyDescent="0.2">
      <c r="B33" s="184"/>
      <c r="C33" s="185"/>
      <c r="D33" s="294" t="s">
        <v>345</v>
      </c>
      <c r="E33" s="294"/>
      <c r="F33" s="294"/>
      <c r="G33" s="294"/>
      <c r="H33" s="294"/>
      <c r="I33" s="294"/>
      <c r="J33" s="294"/>
      <c r="K33" s="181"/>
    </row>
    <row r="34" spans="2:11" customFormat="1" ht="15" customHeight="1" x14ac:dyDescent="0.2">
      <c r="B34" s="184"/>
      <c r="C34" s="185"/>
      <c r="D34" s="294" t="s">
        <v>346</v>
      </c>
      <c r="E34" s="294"/>
      <c r="F34" s="294"/>
      <c r="G34" s="294"/>
      <c r="H34" s="294"/>
      <c r="I34" s="294"/>
      <c r="J34" s="294"/>
      <c r="K34" s="181"/>
    </row>
    <row r="35" spans="2:11" customFormat="1" ht="15" customHeight="1" x14ac:dyDescent="0.2">
      <c r="B35" s="184"/>
      <c r="C35" s="185"/>
      <c r="D35" s="294" t="s">
        <v>347</v>
      </c>
      <c r="E35" s="294"/>
      <c r="F35" s="294"/>
      <c r="G35" s="294"/>
      <c r="H35" s="294"/>
      <c r="I35" s="294"/>
      <c r="J35" s="294"/>
      <c r="K35" s="181"/>
    </row>
    <row r="36" spans="2:11" customFormat="1" ht="15" customHeight="1" x14ac:dyDescent="0.2">
      <c r="B36" s="184"/>
      <c r="C36" s="185"/>
      <c r="D36" s="183"/>
      <c r="E36" s="186" t="s">
        <v>101</v>
      </c>
      <c r="F36" s="183"/>
      <c r="G36" s="294" t="s">
        <v>348</v>
      </c>
      <c r="H36" s="294"/>
      <c r="I36" s="294"/>
      <c r="J36" s="294"/>
      <c r="K36" s="181"/>
    </row>
    <row r="37" spans="2:11" customFormat="1" ht="30.75" customHeight="1" x14ac:dyDescent="0.2">
      <c r="B37" s="184"/>
      <c r="C37" s="185"/>
      <c r="D37" s="183"/>
      <c r="E37" s="186" t="s">
        <v>349</v>
      </c>
      <c r="F37" s="183"/>
      <c r="G37" s="294" t="s">
        <v>350</v>
      </c>
      <c r="H37" s="294"/>
      <c r="I37" s="294"/>
      <c r="J37" s="294"/>
      <c r="K37" s="181"/>
    </row>
    <row r="38" spans="2:11" customFormat="1" ht="15" customHeight="1" x14ac:dyDescent="0.2">
      <c r="B38" s="184"/>
      <c r="C38" s="185"/>
      <c r="D38" s="183"/>
      <c r="E38" s="186" t="s">
        <v>54</v>
      </c>
      <c r="F38" s="183"/>
      <c r="G38" s="294" t="s">
        <v>351</v>
      </c>
      <c r="H38" s="294"/>
      <c r="I38" s="294"/>
      <c r="J38" s="294"/>
      <c r="K38" s="181"/>
    </row>
    <row r="39" spans="2:11" customFormat="1" ht="15" customHeight="1" x14ac:dyDescent="0.2">
      <c r="B39" s="184"/>
      <c r="C39" s="185"/>
      <c r="D39" s="183"/>
      <c r="E39" s="186" t="s">
        <v>55</v>
      </c>
      <c r="F39" s="183"/>
      <c r="G39" s="294" t="s">
        <v>352</v>
      </c>
      <c r="H39" s="294"/>
      <c r="I39" s="294"/>
      <c r="J39" s="294"/>
      <c r="K39" s="181"/>
    </row>
    <row r="40" spans="2:11" customFormat="1" ht="15" customHeight="1" x14ac:dyDescent="0.2">
      <c r="B40" s="184"/>
      <c r="C40" s="185"/>
      <c r="D40" s="183"/>
      <c r="E40" s="186" t="s">
        <v>102</v>
      </c>
      <c r="F40" s="183"/>
      <c r="G40" s="294" t="s">
        <v>353</v>
      </c>
      <c r="H40" s="294"/>
      <c r="I40" s="294"/>
      <c r="J40" s="294"/>
      <c r="K40" s="181"/>
    </row>
    <row r="41" spans="2:11" customFormat="1" ht="15" customHeight="1" x14ac:dyDescent="0.2">
      <c r="B41" s="184"/>
      <c r="C41" s="185"/>
      <c r="D41" s="183"/>
      <c r="E41" s="186" t="s">
        <v>103</v>
      </c>
      <c r="F41" s="183"/>
      <c r="G41" s="294" t="s">
        <v>354</v>
      </c>
      <c r="H41" s="294"/>
      <c r="I41" s="294"/>
      <c r="J41" s="294"/>
      <c r="K41" s="181"/>
    </row>
    <row r="42" spans="2:11" customFormat="1" ht="15" customHeight="1" x14ac:dyDescent="0.2">
      <c r="B42" s="184"/>
      <c r="C42" s="185"/>
      <c r="D42" s="183"/>
      <c r="E42" s="186" t="s">
        <v>355</v>
      </c>
      <c r="F42" s="183"/>
      <c r="G42" s="294" t="s">
        <v>356</v>
      </c>
      <c r="H42" s="294"/>
      <c r="I42" s="294"/>
      <c r="J42" s="294"/>
      <c r="K42" s="181"/>
    </row>
    <row r="43" spans="2:11" customFormat="1" ht="15" customHeight="1" x14ac:dyDescent="0.2">
      <c r="B43" s="184"/>
      <c r="C43" s="185"/>
      <c r="D43" s="183"/>
      <c r="E43" s="186"/>
      <c r="F43" s="183"/>
      <c r="G43" s="294" t="s">
        <v>357</v>
      </c>
      <c r="H43" s="294"/>
      <c r="I43" s="294"/>
      <c r="J43" s="294"/>
      <c r="K43" s="181"/>
    </row>
    <row r="44" spans="2:11" customFormat="1" ht="15" customHeight="1" x14ac:dyDescent="0.2">
      <c r="B44" s="184"/>
      <c r="C44" s="185"/>
      <c r="D44" s="183"/>
      <c r="E44" s="186" t="s">
        <v>358</v>
      </c>
      <c r="F44" s="183"/>
      <c r="G44" s="294" t="s">
        <v>359</v>
      </c>
      <c r="H44" s="294"/>
      <c r="I44" s="294"/>
      <c r="J44" s="294"/>
      <c r="K44" s="181"/>
    </row>
    <row r="45" spans="2:11" customFormat="1" ht="15" customHeight="1" x14ac:dyDescent="0.2">
      <c r="B45" s="184"/>
      <c r="C45" s="185"/>
      <c r="D45" s="183"/>
      <c r="E45" s="186" t="s">
        <v>105</v>
      </c>
      <c r="F45" s="183"/>
      <c r="G45" s="294" t="s">
        <v>360</v>
      </c>
      <c r="H45" s="294"/>
      <c r="I45" s="294"/>
      <c r="J45" s="294"/>
      <c r="K45" s="181"/>
    </row>
    <row r="46" spans="2:11" customFormat="1" ht="12.75" customHeight="1" x14ac:dyDescent="0.2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 x14ac:dyDescent="0.2">
      <c r="B47" s="184"/>
      <c r="C47" s="185"/>
      <c r="D47" s="294" t="s">
        <v>361</v>
      </c>
      <c r="E47" s="294"/>
      <c r="F47" s="294"/>
      <c r="G47" s="294"/>
      <c r="H47" s="294"/>
      <c r="I47" s="294"/>
      <c r="J47" s="294"/>
      <c r="K47" s="181"/>
    </row>
    <row r="48" spans="2:11" customFormat="1" ht="15" customHeight="1" x14ac:dyDescent="0.2">
      <c r="B48" s="184"/>
      <c r="C48" s="185"/>
      <c r="D48" s="185"/>
      <c r="E48" s="294" t="s">
        <v>362</v>
      </c>
      <c r="F48" s="294"/>
      <c r="G48" s="294"/>
      <c r="H48" s="294"/>
      <c r="I48" s="294"/>
      <c r="J48" s="294"/>
      <c r="K48" s="181"/>
    </row>
    <row r="49" spans="2:11" customFormat="1" ht="15" customHeight="1" x14ac:dyDescent="0.2">
      <c r="B49" s="184"/>
      <c r="C49" s="185"/>
      <c r="D49" s="185"/>
      <c r="E49" s="294" t="s">
        <v>363</v>
      </c>
      <c r="F49" s="294"/>
      <c r="G49" s="294"/>
      <c r="H49" s="294"/>
      <c r="I49" s="294"/>
      <c r="J49" s="294"/>
      <c r="K49" s="181"/>
    </row>
    <row r="50" spans="2:11" customFormat="1" ht="15" customHeight="1" x14ac:dyDescent="0.2">
      <c r="B50" s="184"/>
      <c r="C50" s="185"/>
      <c r="D50" s="185"/>
      <c r="E50" s="294" t="s">
        <v>364</v>
      </c>
      <c r="F50" s="294"/>
      <c r="G50" s="294"/>
      <c r="H50" s="294"/>
      <c r="I50" s="294"/>
      <c r="J50" s="294"/>
      <c r="K50" s="181"/>
    </row>
    <row r="51" spans="2:11" customFormat="1" ht="15" customHeight="1" x14ac:dyDescent="0.2">
      <c r="B51" s="184"/>
      <c r="C51" s="185"/>
      <c r="D51" s="294" t="s">
        <v>365</v>
      </c>
      <c r="E51" s="294"/>
      <c r="F51" s="294"/>
      <c r="G51" s="294"/>
      <c r="H51" s="294"/>
      <c r="I51" s="294"/>
      <c r="J51" s="294"/>
      <c r="K51" s="181"/>
    </row>
    <row r="52" spans="2:11" customFormat="1" ht="25.5" customHeight="1" x14ac:dyDescent="0.3">
      <c r="B52" s="180"/>
      <c r="C52" s="297" t="s">
        <v>366</v>
      </c>
      <c r="D52" s="297"/>
      <c r="E52" s="297"/>
      <c r="F52" s="297"/>
      <c r="G52" s="297"/>
      <c r="H52" s="297"/>
      <c r="I52" s="297"/>
      <c r="J52" s="297"/>
      <c r="K52" s="181"/>
    </row>
    <row r="53" spans="2:11" customFormat="1" ht="5.25" customHeight="1" x14ac:dyDescent="0.2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 x14ac:dyDescent="0.2">
      <c r="B54" s="180"/>
      <c r="C54" s="294" t="s">
        <v>367</v>
      </c>
      <c r="D54" s="294"/>
      <c r="E54" s="294"/>
      <c r="F54" s="294"/>
      <c r="G54" s="294"/>
      <c r="H54" s="294"/>
      <c r="I54" s="294"/>
      <c r="J54" s="294"/>
      <c r="K54" s="181"/>
    </row>
    <row r="55" spans="2:11" customFormat="1" ht="15" customHeight="1" x14ac:dyDescent="0.2">
      <c r="B55" s="180"/>
      <c r="C55" s="294" t="s">
        <v>368</v>
      </c>
      <c r="D55" s="294"/>
      <c r="E55" s="294"/>
      <c r="F55" s="294"/>
      <c r="G55" s="294"/>
      <c r="H55" s="294"/>
      <c r="I55" s="294"/>
      <c r="J55" s="294"/>
      <c r="K55" s="181"/>
    </row>
    <row r="56" spans="2:11" customFormat="1" ht="12.75" customHeight="1" x14ac:dyDescent="0.2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 x14ac:dyDescent="0.2">
      <c r="B57" s="180"/>
      <c r="C57" s="294" t="s">
        <v>369</v>
      </c>
      <c r="D57" s="294"/>
      <c r="E57" s="294"/>
      <c r="F57" s="294"/>
      <c r="G57" s="294"/>
      <c r="H57" s="294"/>
      <c r="I57" s="294"/>
      <c r="J57" s="294"/>
      <c r="K57" s="181"/>
    </row>
    <row r="58" spans="2:11" customFormat="1" ht="15" customHeight="1" x14ac:dyDescent="0.2">
      <c r="B58" s="180"/>
      <c r="C58" s="185"/>
      <c r="D58" s="294" t="s">
        <v>370</v>
      </c>
      <c r="E58" s="294"/>
      <c r="F58" s="294"/>
      <c r="G58" s="294"/>
      <c r="H58" s="294"/>
      <c r="I58" s="294"/>
      <c r="J58" s="294"/>
      <c r="K58" s="181"/>
    </row>
    <row r="59" spans="2:11" customFormat="1" ht="15" customHeight="1" x14ac:dyDescent="0.2">
      <c r="B59" s="180"/>
      <c r="C59" s="185"/>
      <c r="D59" s="294" t="s">
        <v>371</v>
      </c>
      <c r="E59" s="294"/>
      <c r="F59" s="294"/>
      <c r="G59" s="294"/>
      <c r="H59" s="294"/>
      <c r="I59" s="294"/>
      <c r="J59" s="294"/>
      <c r="K59" s="181"/>
    </row>
    <row r="60" spans="2:11" customFormat="1" ht="15" customHeight="1" x14ac:dyDescent="0.2">
      <c r="B60" s="180"/>
      <c r="C60" s="185"/>
      <c r="D60" s="294" t="s">
        <v>372</v>
      </c>
      <c r="E60" s="294"/>
      <c r="F60" s="294"/>
      <c r="G60" s="294"/>
      <c r="H60" s="294"/>
      <c r="I60" s="294"/>
      <c r="J60" s="294"/>
      <c r="K60" s="181"/>
    </row>
    <row r="61" spans="2:11" customFormat="1" ht="15" customHeight="1" x14ac:dyDescent="0.2">
      <c r="B61" s="180"/>
      <c r="C61" s="185"/>
      <c r="D61" s="294" t="s">
        <v>373</v>
      </c>
      <c r="E61" s="294"/>
      <c r="F61" s="294"/>
      <c r="G61" s="294"/>
      <c r="H61" s="294"/>
      <c r="I61" s="294"/>
      <c r="J61" s="294"/>
      <c r="K61" s="181"/>
    </row>
    <row r="62" spans="2:11" customFormat="1" ht="15" customHeight="1" x14ac:dyDescent="0.2">
      <c r="B62" s="180"/>
      <c r="C62" s="185"/>
      <c r="D62" s="298" t="s">
        <v>374</v>
      </c>
      <c r="E62" s="298"/>
      <c r="F62" s="298"/>
      <c r="G62" s="298"/>
      <c r="H62" s="298"/>
      <c r="I62" s="298"/>
      <c r="J62" s="298"/>
      <c r="K62" s="181"/>
    </row>
    <row r="63" spans="2:11" customFormat="1" ht="15" customHeight="1" x14ac:dyDescent="0.2">
      <c r="B63" s="180"/>
      <c r="C63" s="185"/>
      <c r="D63" s="294" t="s">
        <v>375</v>
      </c>
      <c r="E63" s="294"/>
      <c r="F63" s="294"/>
      <c r="G63" s="294"/>
      <c r="H63" s="294"/>
      <c r="I63" s="294"/>
      <c r="J63" s="294"/>
      <c r="K63" s="181"/>
    </row>
    <row r="64" spans="2:11" customFormat="1" ht="12.75" customHeight="1" x14ac:dyDescent="0.2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 x14ac:dyDescent="0.2">
      <c r="B65" s="180"/>
      <c r="C65" s="185"/>
      <c r="D65" s="294" t="s">
        <v>376</v>
      </c>
      <c r="E65" s="294"/>
      <c r="F65" s="294"/>
      <c r="G65" s="294"/>
      <c r="H65" s="294"/>
      <c r="I65" s="294"/>
      <c r="J65" s="294"/>
      <c r="K65" s="181"/>
    </row>
    <row r="66" spans="2:11" customFormat="1" ht="15" customHeight="1" x14ac:dyDescent="0.2">
      <c r="B66" s="180"/>
      <c r="C66" s="185"/>
      <c r="D66" s="298" t="s">
        <v>377</v>
      </c>
      <c r="E66" s="298"/>
      <c r="F66" s="298"/>
      <c r="G66" s="298"/>
      <c r="H66" s="298"/>
      <c r="I66" s="298"/>
      <c r="J66" s="298"/>
      <c r="K66" s="181"/>
    </row>
    <row r="67" spans="2:11" customFormat="1" ht="15" customHeight="1" x14ac:dyDescent="0.2">
      <c r="B67" s="180"/>
      <c r="C67" s="185"/>
      <c r="D67" s="294" t="s">
        <v>378</v>
      </c>
      <c r="E67" s="294"/>
      <c r="F67" s="294"/>
      <c r="G67" s="294"/>
      <c r="H67" s="294"/>
      <c r="I67" s="294"/>
      <c r="J67" s="294"/>
      <c r="K67" s="181"/>
    </row>
    <row r="68" spans="2:11" customFormat="1" ht="15" customHeight="1" x14ac:dyDescent="0.2">
      <c r="B68" s="180"/>
      <c r="C68" s="185"/>
      <c r="D68" s="294" t="s">
        <v>379</v>
      </c>
      <c r="E68" s="294"/>
      <c r="F68" s="294"/>
      <c r="G68" s="294"/>
      <c r="H68" s="294"/>
      <c r="I68" s="294"/>
      <c r="J68" s="294"/>
      <c r="K68" s="181"/>
    </row>
    <row r="69" spans="2:11" customFormat="1" ht="15" customHeight="1" x14ac:dyDescent="0.2">
      <c r="B69" s="180"/>
      <c r="C69" s="185"/>
      <c r="D69" s="294" t="s">
        <v>380</v>
      </c>
      <c r="E69" s="294"/>
      <c r="F69" s="294"/>
      <c r="G69" s="294"/>
      <c r="H69" s="294"/>
      <c r="I69" s="294"/>
      <c r="J69" s="294"/>
      <c r="K69" s="181"/>
    </row>
    <row r="70" spans="2:11" customFormat="1" ht="15" customHeight="1" x14ac:dyDescent="0.2">
      <c r="B70" s="180"/>
      <c r="C70" s="185"/>
      <c r="D70" s="294" t="s">
        <v>381</v>
      </c>
      <c r="E70" s="294"/>
      <c r="F70" s="294"/>
      <c r="G70" s="294"/>
      <c r="H70" s="294"/>
      <c r="I70" s="294"/>
      <c r="J70" s="294"/>
      <c r="K70" s="181"/>
    </row>
    <row r="71" spans="2:11" customFormat="1" ht="12.75" customHeight="1" x14ac:dyDescent="0.2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 x14ac:dyDescent="0.2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 x14ac:dyDescent="0.2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 x14ac:dyDescent="0.2">
      <c r="B75" s="197"/>
      <c r="C75" s="295" t="s">
        <v>382</v>
      </c>
      <c r="D75" s="295"/>
      <c r="E75" s="295"/>
      <c r="F75" s="295"/>
      <c r="G75" s="295"/>
      <c r="H75" s="295"/>
      <c r="I75" s="295"/>
      <c r="J75" s="295"/>
      <c r="K75" s="198"/>
    </row>
    <row r="76" spans="2:11" customFormat="1" ht="17.25" customHeight="1" x14ac:dyDescent="0.2">
      <c r="B76" s="197"/>
      <c r="C76" s="199" t="s">
        <v>383</v>
      </c>
      <c r="D76" s="199"/>
      <c r="E76" s="199"/>
      <c r="F76" s="199" t="s">
        <v>384</v>
      </c>
      <c r="G76" s="200"/>
      <c r="H76" s="199" t="s">
        <v>55</v>
      </c>
      <c r="I76" s="199" t="s">
        <v>58</v>
      </c>
      <c r="J76" s="199" t="s">
        <v>385</v>
      </c>
      <c r="K76" s="198"/>
    </row>
    <row r="77" spans="2:11" customFormat="1" ht="17.25" customHeight="1" x14ac:dyDescent="0.2">
      <c r="B77" s="197"/>
      <c r="C77" s="201" t="s">
        <v>386</v>
      </c>
      <c r="D77" s="201"/>
      <c r="E77" s="201"/>
      <c r="F77" s="202" t="s">
        <v>387</v>
      </c>
      <c r="G77" s="203"/>
      <c r="H77" s="201"/>
      <c r="I77" s="201"/>
      <c r="J77" s="201" t="s">
        <v>388</v>
      </c>
      <c r="K77" s="198"/>
    </row>
    <row r="78" spans="2:11" customFormat="1" ht="5.25" customHeight="1" x14ac:dyDescent="0.2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 x14ac:dyDescent="0.2">
      <c r="B79" s="197"/>
      <c r="C79" s="186" t="s">
        <v>54</v>
      </c>
      <c r="D79" s="206"/>
      <c r="E79" s="206"/>
      <c r="F79" s="207" t="s">
        <v>389</v>
      </c>
      <c r="G79" s="208"/>
      <c r="H79" s="186" t="s">
        <v>390</v>
      </c>
      <c r="I79" s="186" t="s">
        <v>391</v>
      </c>
      <c r="J79" s="186">
        <v>20</v>
      </c>
      <c r="K79" s="198"/>
    </row>
    <row r="80" spans="2:11" customFormat="1" ht="15" customHeight="1" x14ac:dyDescent="0.2">
      <c r="B80" s="197"/>
      <c r="C80" s="186" t="s">
        <v>392</v>
      </c>
      <c r="D80" s="186"/>
      <c r="E80" s="186"/>
      <c r="F80" s="207" t="s">
        <v>389</v>
      </c>
      <c r="G80" s="208"/>
      <c r="H80" s="186" t="s">
        <v>393</v>
      </c>
      <c r="I80" s="186" t="s">
        <v>391</v>
      </c>
      <c r="J80" s="186">
        <v>120</v>
      </c>
      <c r="K80" s="198"/>
    </row>
    <row r="81" spans="2:11" customFormat="1" ht="15" customHeight="1" x14ac:dyDescent="0.2">
      <c r="B81" s="209"/>
      <c r="C81" s="186" t="s">
        <v>394</v>
      </c>
      <c r="D81" s="186"/>
      <c r="E81" s="186"/>
      <c r="F81" s="207" t="s">
        <v>395</v>
      </c>
      <c r="G81" s="208"/>
      <c r="H81" s="186" t="s">
        <v>396</v>
      </c>
      <c r="I81" s="186" t="s">
        <v>391</v>
      </c>
      <c r="J81" s="186">
        <v>50</v>
      </c>
      <c r="K81" s="198"/>
    </row>
    <row r="82" spans="2:11" customFormat="1" ht="15" customHeight="1" x14ac:dyDescent="0.2">
      <c r="B82" s="209"/>
      <c r="C82" s="186" t="s">
        <v>397</v>
      </c>
      <c r="D82" s="186"/>
      <c r="E82" s="186"/>
      <c r="F82" s="207" t="s">
        <v>389</v>
      </c>
      <c r="G82" s="208"/>
      <c r="H82" s="186" t="s">
        <v>398</v>
      </c>
      <c r="I82" s="186" t="s">
        <v>399</v>
      </c>
      <c r="J82" s="186"/>
      <c r="K82" s="198"/>
    </row>
    <row r="83" spans="2:11" customFormat="1" ht="15" customHeight="1" x14ac:dyDescent="0.2">
      <c r="B83" s="209"/>
      <c r="C83" s="186" t="s">
        <v>400</v>
      </c>
      <c r="D83" s="186"/>
      <c r="E83" s="186"/>
      <c r="F83" s="207" t="s">
        <v>395</v>
      </c>
      <c r="G83" s="186"/>
      <c r="H83" s="186" t="s">
        <v>401</v>
      </c>
      <c r="I83" s="186" t="s">
        <v>391</v>
      </c>
      <c r="J83" s="186">
        <v>15</v>
      </c>
      <c r="K83" s="198"/>
    </row>
    <row r="84" spans="2:11" customFormat="1" ht="15" customHeight="1" x14ac:dyDescent="0.2">
      <c r="B84" s="209"/>
      <c r="C84" s="186" t="s">
        <v>402</v>
      </c>
      <c r="D84" s="186"/>
      <c r="E84" s="186"/>
      <c r="F84" s="207" t="s">
        <v>395</v>
      </c>
      <c r="G84" s="186"/>
      <c r="H84" s="186" t="s">
        <v>403</v>
      </c>
      <c r="I84" s="186" t="s">
        <v>391</v>
      </c>
      <c r="J84" s="186">
        <v>15</v>
      </c>
      <c r="K84" s="198"/>
    </row>
    <row r="85" spans="2:11" customFormat="1" ht="15" customHeight="1" x14ac:dyDescent="0.2">
      <c r="B85" s="209"/>
      <c r="C85" s="186" t="s">
        <v>404</v>
      </c>
      <c r="D85" s="186"/>
      <c r="E85" s="186"/>
      <c r="F85" s="207" t="s">
        <v>395</v>
      </c>
      <c r="G85" s="186"/>
      <c r="H85" s="186" t="s">
        <v>405</v>
      </c>
      <c r="I85" s="186" t="s">
        <v>391</v>
      </c>
      <c r="J85" s="186">
        <v>20</v>
      </c>
      <c r="K85" s="198"/>
    </row>
    <row r="86" spans="2:11" customFormat="1" ht="15" customHeight="1" x14ac:dyDescent="0.2">
      <c r="B86" s="209"/>
      <c r="C86" s="186" t="s">
        <v>406</v>
      </c>
      <c r="D86" s="186"/>
      <c r="E86" s="186"/>
      <c r="F86" s="207" t="s">
        <v>395</v>
      </c>
      <c r="G86" s="186"/>
      <c r="H86" s="186" t="s">
        <v>407</v>
      </c>
      <c r="I86" s="186" t="s">
        <v>391</v>
      </c>
      <c r="J86" s="186">
        <v>20</v>
      </c>
      <c r="K86" s="198"/>
    </row>
    <row r="87" spans="2:11" customFormat="1" ht="15" customHeight="1" x14ac:dyDescent="0.2">
      <c r="B87" s="209"/>
      <c r="C87" s="186" t="s">
        <v>408</v>
      </c>
      <c r="D87" s="186"/>
      <c r="E87" s="186"/>
      <c r="F87" s="207" t="s">
        <v>395</v>
      </c>
      <c r="G87" s="208"/>
      <c r="H87" s="186" t="s">
        <v>409</v>
      </c>
      <c r="I87" s="186" t="s">
        <v>391</v>
      </c>
      <c r="J87" s="186">
        <v>50</v>
      </c>
      <c r="K87" s="198"/>
    </row>
    <row r="88" spans="2:11" customFormat="1" ht="15" customHeight="1" x14ac:dyDescent="0.2">
      <c r="B88" s="209"/>
      <c r="C88" s="186" t="s">
        <v>410</v>
      </c>
      <c r="D88" s="186"/>
      <c r="E88" s="186"/>
      <c r="F88" s="207" t="s">
        <v>395</v>
      </c>
      <c r="G88" s="208"/>
      <c r="H88" s="186" t="s">
        <v>411</v>
      </c>
      <c r="I88" s="186" t="s">
        <v>391</v>
      </c>
      <c r="J88" s="186">
        <v>20</v>
      </c>
      <c r="K88" s="198"/>
    </row>
    <row r="89" spans="2:11" customFormat="1" ht="15" customHeight="1" x14ac:dyDescent="0.2">
      <c r="B89" s="209"/>
      <c r="C89" s="186" t="s">
        <v>412</v>
      </c>
      <c r="D89" s="186"/>
      <c r="E89" s="186"/>
      <c r="F89" s="207" t="s">
        <v>395</v>
      </c>
      <c r="G89" s="208"/>
      <c r="H89" s="186" t="s">
        <v>413</v>
      </c>
      <c r="I89" s="186" t="s">
        <v>391</v>
      </c>
      <c r="J89" s="186">
        <v>20</v>
      </c>
      <c r="K89" s="198"/>
    </row>
    <row r="90" spans="2:11" customFormat="1" ht="15" customHeight="1" x14ac:dyDescent="0.2">
      <c r="B90" s="209"/>
      <c r="C90" s="186" t="s">
        <v>414</v>
      </c>
      <c r="D90" s="186"/>
      <c r="E90" s="186"/>
      <c r="F90" s="207" t="s">
        <v>395</v>
      </c>
      <c r="G90" s="208"/>
      <c r="H90" s="186" t="s">
        <v>415</v>
      </c>
      <c r="I90" s="186" t="s">
        <v>391</v>
      </c>
      <c r="J90" s="186">
        <v>50</v>
      </c>
      <c r="K90" s="198"/>
    </row>
    <row r="91" spans="2:11" customFormat="1" ht="15" customHeight="1" x14ac:dyDescent="0.2">
      <c r="B91" s="209"/>
      <c r="C91" s="186" t="s">
        <v>416</v>
      </c>
      <c r="D91" s="186"/>
      <c r="E91" s="186"/>
      <c r="F91" s="207" t="s">
        <v>395</v>
      </c>
      <c r="G91" s="208"/>
      <c r="H91" s="186" t="s">
        <v>416</v>
      </c>
      <c r="I91" s="186" t="s">
        <v>391</v>
      </c>
      <c r="J91" s="186">
        <v>50</v>
      </c>
      <c r="K91" s="198"/>
    </row>
    <row r="92" spans="2:11" customFormat="1" ht="15" customHeight="1" x14ac:dyDescent="0.2">
      <c r="B92" s="209"/>
      <c r="C92" s="186" t="s">
        <v>417</v>
      </c>
      <c r="D92" s="186"/>
      <c r="E92" s="186"/>
      <c r="F92" s="207" t="s">
        <v>395</v>
      </c>
      <c r="G92" s="208"/>
      <c r="H92" s="186" t="s">
        <v>418</v>
      </c>
      <c r="I92" s="186" t="s">
        <v>391</v>
      </c>
      <c r="J92" s="186">
        <v>255</v>
      </c>
      <c r="K92" s="198"/>
    </row>
    <row r="93" spans="2:11" customFormat="1" ht="15" customHeight="1" x14ac:dyDescent="0.2">
      <c r="B93" s="209"/>
      <c r="C93" s="186" t="s">
        <v>419</v>
      </c>
      <c r="D93" s="186"/>
      <c r="E93" s="186"/>
      <c r="F93" s="207" t="s">
        <v>389</v>
      </c>
      <c r="G93" s="208"/>
      <c r="H93" s="186" t="s">
        <v>420</v>
      </c>
      <c r="I93" s="186" t="s">
        <v>421</v>
      </c>
      <c r="J93" s="186"/>
      <c r="K93" s="198"/>
    </row>
    <row r="94" spans="2:11" customFormat="1" ht="15" customHeight="1" x14ac:dyDescent="0.2">
      <c r="B94" s="209"/>
      <c r="C94" s="186" t="s">
        <v>422</v>
      </c>
      <c r="D94" s="186"/>
      <c r="E94" s="186"/>
      <c r="F94" s="207" t="s">
        <v>389</v>
      </c>
      <c r="G94" s="208"/>
      <c r="H94" s="186" t="s">
        <v>423</v>
      </c>
      <c r="I94" s="186" t="s">
        <v>424</v>
      </c>
      <c r="J94" s="186"/>
      <c r="K94" s="198"/>
    </row>
    <row r="95" spans="2:11" customFormat="1" ht="15" customHeight="1" x14ac:dyDescent="0.2">
      <c r="B95" s="209"/>
      <c r="C95" s="186" t="s">
        <v>425</v>
      </c>
      <c r="D95" s="186"/>
      <c r="E95" s="186"/>
      <c r="F95" s="207" t="s">
        <v>389</v>
      </c>
      <c r="G95" s="208"/>
      <c r="H95" s="186" t="s">
        <v>425</v>
      </c>
      <c r="I95" s="186" t="s">
        <v>424</v>
      </c>
      <c r="J95" s="186"/>
      <c r="K95" s="198"/>
    </row>
    <row r="96" spans="2:11" customFormat="1" ht="15" customHeight="1" x14ac:dyDescent="0.2">
      <c r="B96" s="209"/>
      <c r="C96" s="186" t="s">
        <v>39</v>
      </c>
      <c r="D96" s="186"/>
      <c r="E96" s="186"/>
      <c r="F96" s="207" t="s">
        <v>389</v>
      </c>
      <c r="G96" s="208"/>
      <c r="H96" s="186" t="s">
        <v>426</v>
      </c>
      <c r="I96" s="186" t="s">
        <v>424</v>
      </c>
      <c r="J96" s="186"/>
      <c r="K96" s="198"/>
    </row>
    <row r="97" spans="2:11" customFormat="1" ht="15" customHeight="1" x14ac:dyDescent="0.2">
      <c r="B97" s="209"/>
      <c r="C97" s="186" t="s">
        <v>49</v>
      </c>
      <c r="D97" s="186"/>
      <c r="E97" s="186"/>
      <c r="F97" s="207" t="s">
        <v>389</v>
      </c>
      <c r="G97" s="208"/>
      <c r="H97" s="186" t="s">
        <v>427</v>
      </c>
      <c r="I97" s="186" t="s">
        <v>424</v>
      </c>
      <c r="J97" s="186"/>
      <c r="K97" s="198"/>
    </row>
    <row r="98" spans="2:11" customFormat="1" ht="15" customHeight="1" x14ac:dyDescent="0.2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 x14ac:dyDescent="0.2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 x14ac:dyDescent="0.2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 x14ac:dyDescent="0.2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 x14ac:dyDescent="0.2">
      <c r="B102" s="197"/>
      <c r="C102" s="295" t="s">
        <v>428</v>
      </c>
      <c r="D102" s="295"/>
      <c r="E102" s="295"/>
      <c r="F102" s="295"/>
      <c r="G102" s="295"/>
      <c r="H102" s="295"/>
      <c r="I102" s="295"/>
      <c r="J102" s="295"/>
      <c r="K102" s="198"/>
    </row>
    <row r="103" spans="2:11" customFormat="1" ht="17.25" customHeight="1" x14ac:dyDescent="0.2">
      <c r="B103" s="197"/>
      <c r="C103" s="199" t="s">
        <v>383</v>
      </c>
      <c r="D103" s="199"/>
      <c r="E103" s="199"/>
      <c r="F103" s="199" t="s">
        <v>384</v>
      </c>
      <c r="G103" s="200"/>
      <c r="H103" s="199" t="s">
        <v>55</v>
      </c>
      <c r="I103" s="199" t="s">
        <v>58</v>
      </c>
      <c r="J103" s="199" t="s">
        <v>385</v>
      </c>
      <c r="K103" s="198"/>
    </row>
    <row r="104" spans="2:11" customFormat="1" ht="17.25" customHeight="1" x14ac:dyDescent="0.2">
      <c r="B104" s="197"/>
      <c r="C104" s="201" t="s">
        <v>386</v>
      </c>
      <c r="D104" s="201"/>
      <c r="E104" s="201"/>
      <c r="F104" s="202" t="s">
        <v>387</v>
      </c>
      <c r="G104" s="203"/>
      <c r="H104" s="201"/>
      <c r="I104" s="201"/>
      <c r="J104" s="201" t="s">
        <v>388</v>
      </c>
      <c r="K104" s="198"/>
    </row>
    <row r="105" spans="2:11" customFormat="1" ht="5.25" customHeight="1" x14ac:dyDescent="0.2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 x14ac:dyDescent="0.2">
      <c r="B106" s="197"/>
      <c r="C106" s="186" t="s">
        <v>54</v>
      </c>
      <c r="D106" s="206"/>
      <c r="E106" s="206"/>
      <c r="F106" s="207" t="s">
        <v>389</v>
      </c>
      <c r="G106" s="186"/>
      <c r="H106" s="186" t="s">
        <v>429</v>
      </c>
      <c r="I106" s="186" t="s">
        <v>391</v>
      </c>
      <c r="J106" s="186">
        <v>20</v>
      </c>
      <c r="K106" s="198"/>
    </row>
    <row r="107" spans="2:11" customFormat="1" ht="15" customHeight="1" x14ac:dyDescent="0.2">
      <c r="B107" s="197"/>
      <c r="C107" s="186" t="s">
        <v>392</v>
      </c>
      <c r="D107" s="186"/>
      <c r="E107" s="186"/>
      <c r="F107" s="207" t="s">
        <v>389</v>
      </c>
      <c r="G107" s="186"/>
      <c r="H107" s="186" t="s">
        <v>429</v>
      </c>
      <c r="I107" s="186" t="s">
        <v>391</v>
      </c>
      <c r="J107" s="186">
        <v>120</v>
      </c>
      <c r="K107" s="198"/>
    </row>
    <row r="108" spans="2:11" customFormat="1" ht="15" customHeight="1" x14ac:dyDescent="0.2">
      <c r="B108" s="209"/>
      <c r="C108" s="186" t="s">
        <v>394</v>
      </c>
      <c r="D108" s="186"/>
      <c r="E108" s="186"/>
      <c r="F108" s="207" t="s">
        <v>395</v>
      </c>
      <c r="G108" s="186"/>
      <c r="H108" s="186" t="s">
        <v>429</v>
      </c>
      <c r="I108" s="186" t="s">
        <v>391</v>
      </c>
      <c r="J108" s="186">
        <v>50</v>
      </c>
      <c r="K108" s="198"/>
    </row>
    <row r="109" spans="2:11" customFormat="1" ht="15" customHeight="1" x14ac:dyDescent="0.2">
      <c r="B109" s="209"/>
      <c r="C109" s="186" t="s">
        <v>397</v>
      </c>
      <c r="D109" s="186"/>
      <c r="E109" s="186"/>
      <c r="F109" s="207" t="s">
        <v>389</v>
      </c>
      <c r="G109" s="186"/>
      <c r="H109" s="186" t="s">
        <v>429</v>
      </c>
      <c r="I109" s="186" t="s">
        <v>399</v>
      </c>
      <c r="J109" s="186"/>
      <c r="K109" s="198"/>
    </row>
    <row r="110" spans="2:11" customFormat="1" ht="15" customHeight="1" x14ac:dyDescent="0.2">
      <c r="B110" s="209"/>
      <c r="C110" s="186" t="s">
        <v>408</v>
      </c>
      <c r="D110" s="186"/>
      <c r="E110" s="186"/>
      <c r="F110" s="207" t="s">
        <v>395</v>
      </c>
      <c r="G110" s="186"/>
      <c r="H110" s="186" t="s">
        <v>429</v>
      </c>
      <c r="I110" s="186" t="s">
        <v>391</v>
      </c>
      <c r="J110" s="186">
        <v>50</v>
      </c>
      <c r="K110" s="198"/>
    </row>
    <row r="111" spans="2:11" customFormat="1" ht="15" customHeight="1" x14ac:dyDescent="0.2">
      <c r="B111" s="209"/>
      <c r="C111" s="186" t="s">
        <v>416</v>
      </c>
      <c r="D111" s="186"/>
      <c r="E111" s="186"/>
      <c r="F111" s="207" t="s">
        <v>395</v>
      </c>
      <c r="G111" s="186"/>
      <c r="H111" s="186" t="s">
        <v>429</v>
      </c>
      <c r="I111" s="186" t="s">
        <v>391</v>
      </c>
      <c r="J111" s="186">
        <v>50</v>
      </c>
      <c r="K111" s="198"/>
    </row>
    <row r="112" spans="2:11" customFormat="1" ht="15" customHeight="1" x14ac:dyDescent="0.2">
      <c r="B112" s="209"/>
      <c r="C112" s="186" t="s">
        <v>414</v>
      </c>
      <c r="D112" s="186"/>
      <c r="E112" s="186"/>
      <c r="F112" s="207" t="s">
        <v>395</v>
      </c>
      <c r="G112" s="186"/>
      <c r="H112" s="186" t="s">
        <v>429</v>
      </c>
      <c r="I112" s="186" t="s">
        <v>391</v>
      </c>
      <c r="J112" s="186">
        <v>50</v>
      </c>
      <c r="K112" s="198"/>
    </row>
    <row r="113" spans="2:11" customFormat="1" ht="15" customHeight="1" x14ac:dyDescent="0.2">
      <c r="B113" s="209"/>
      <c r="C113" s="186" t="s">
        <v>54</v>
      </c>
      <c r="D113" s="186"/>
      <c r="E113" s="186"/>
      <c r="F113" s="207" t="s">
        <v>389</v>
      </c>
      <c r="G113" s="186"/>
      <c r="H113" s="186" t="s">
        <v>430</v>
      </c>
      <c r="I113" s="186" t="s">
        <v>391</v>
      </c>
      <c r="J113" s="186">
        <v>20</v>
      </c>
      <c r="K113" s="198"/>
    </row>
    <row r="114" spans="2:11" customFormat="1" ht="15" customHeight="1" x14ac:dyDescent="0.2">
      <c r="B114" s="209"/>
      <c r="C114" s="186" t="s">
        <v>431</v>
      </c>
      <c r="D114" s="186"/>
      <c r="E114" s="186"/>
      <c r="F114" s="207" t="s">
        <v>389</v>
      </c>
      <c r="G114" s="186"/>
      <c r="H114" s="186" t="s">
        <v>432</v>
      </c>
      <c r="I114" s="186" t="s">
        <v>391</v>
      </c>
      <c r="J114" s="186">
        <v>120</v>
      </c>
      <c r="K114" s="198"/>
    </row>
    <row r="115" spans="2:11" customFormat="1" ht="15" customHeight="1" x14ac:dyDescent="0.2">
      <c r="B115" s="209"/>
      <c r="C115" s="186" t="s">
        <v>39</v>
      </c>
      <c r="D115" s="186"/>
      <c r="E115" s="186"/>
      <c r="F115" s="207" t="s">
        <v>389</v>
      </c>
      <c r="G115" s="186"/>
      <c r="H115" s="186" t="s">
        <v>433</v>
      </c>
      <c r="I115" s="186" t="s">
        <v>424</v>
      </c>
      <c r="J115" s="186"/>
      <c r="K115" s="198"/>
    </row>
    <row r="116" spans="2:11" customFormat="1" ht="15" customHeight="1" x14ac:dyDescent="0.2">
      <c r="B116" s="209"/>
      <c r="C116" s="186" t="s">
        <v>49</v>
      </c>
      <c r="D116" s="186"/>
      <c r="E116" s="186"/>
      <c r="F116" s="207" t="s">
        <v>389</v>
      </c>
      <c r="G116" s="186"/>
      <c r="H116" s="186" t="s">
        <v>434</v>
      </c>
      <c r="I116" s="186" t="s">
        <v>424</v>
      </c>
      <c r="J116" s="186"/>
      <c r="K116" s="198"/>
    </row>
    <row r="117" spans="2:11" customFormat="1" ht="15" customHeight="1" x14ac:dyDescent="0.2">
      <c r="B117" s="209"/>
      <c r="C117" s="186" t="s">
        <v>58</v>
      </c>
      <c r="D117" s="186"/>
      <c r="E117" s="186"/>
      <c r="F117" s="207" t="s">
        <v>389</v>
      </c>
      <c r="G117" s="186"/>
      <c r="H117" s="186" t="s">
        <v>435</v>
      </c>
      <c r="I117" s="186" t="s">
        <v>436</v>
      </c>
      <c r="J117" s="186"/>
      <c r="K117" s="198"/>
    </row>
    <row r="118" spans="2:11" customFormat="1" ht="15" customHeight="1" x14ac:dyDescent="0.2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 x14ac:dyDescent="0.2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 x14ac:dyDescent="0.2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 x14ac:dyDescent="0.2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 x14ac:dyDescent="0.2">
      <c r="B122" s="223"/>
      <c r="C122" s="296" t="s">
        <v>437</v>
      </c>
      <c r="D122" s="296"/>
      <c r="E122" s="296"/>
      <c r="F122" s="296"/>
      <c r="G122" s="296"/>
      <c r="H122" s="296"/>
      <c r="I122" s="296"/>
      <c r="J122" s="296"/>
      <c r="K122" s="224"/>
    </row>
    <row r="123" spans="2:11" customFormat="1" ht="17.25" customHeight="1" x14ac:dyDescent="0.2">
      <c r="B123" s="225"/>
      <c r="C123" s="199" t="s">
        <v>383</v>
      </c>
      <c r="D123" s="199"/>
      <c r="E123" s="199"/>
      <c r="F123" s="199" t="s">
        <v>384</v>
      </c>
      <c r="G123" s="200"/>
      <c r="H123" s="199" t="s">
        <v>55</v>
      </c>
      <c r="I123" s="199" t="s">
        <v>58</v>
      </c>
      <c r="J123" s="199" t="s">
        <v>385</v>
      </c>
      <c r="K123" s="226"/>
    </row>
    <row r="124" spans="2:11" customFormat="1" ht="17.25" customHeight="1" x14ac:dyDescent="0.2">
      <c r="B124" s="225"/>
      <c r="C124" s="201" t="s">
        <v>386</v>
      </c>
      <c r="D124" s="201"/>
      <c r="E124" s="201"/>
      <c r="F124" s="202" t="s">
        <v>387</v>
      </c>
      <c r="G124" s="203"/>
      <c r="H124" s="201"/>
      <c r="I124" s="201"/>
      <c r="J124" s="201" t="s">
        <v>388</v>
      </c>
      <c r="K124" s="226"/>
    </row>
    <row r="125" spans="2:11" customFormat="1" ht="5.25" customHeight="1" x14ac:dyDescent="0.2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 x14ac:dyDescent="0.2">
      <c r="B126" s="227"/>
      <c r="C126" s="186" t="s">
        <v>392</v>
      </c>
      <c r="D126" s="206"/>
      <c r="E126" s="206"/>
      <c r="F126" s="207" t="s">
        <v>389</v>
      </c>
      <c r="G126" s="186"/>
      <c r="H126" s="186" t="s">
        <v>429</v>
      </c>
      <c r="I126" s="186" t="s">
        <v>391</v>
      </c>
      <c r="J126" s="186">
        <v>120</v>
      </c>
      <c r="K126" s="230"/>
    </row>
    <row r="127" spans="2:11" customFormat="1" ht="15" customHeight="1" x14ac:dyDescent="0.2">
      <c r="B127" s="227"/>
      <c r="C127" s="186" t="s">
        <v>438</v>
      </c>
      <c r="D127" s="186"/>
      <c r="E127" s="186"/>
      <c r="F127" s="207" t="s">
        <v>389</v>
      </c>
      <c r="G127" s="186"/>
      <c r="H127" s="186" t="s">
        <v>439</v>
      </c>
      <c r="I127" s="186" t="s">
        <v>391</v>
      </c>
      <c r="J127" s="186" t="s">
        <v>440</v>
      </c>
      <c r="K127" s="230"/>
    </row>
    <row r="128" spans="2:11" customFormat="1" ht="15" customHeight="1" x14ac:dyDescent="0.2">
      <c r="B128" s="227"/>
      <c r="C128" s="186" t="s">
        <v>337</v>
      </c>
      <c r="D128" s="186"/>
      <c r="E128" s="186"/>
      <c r="F128" s="207" t="s">
        <v>389</v>
      </c>
      <c r="G128" s="186"/>
      <c r="H128" s="186" t="s">
        <v>441</v>
      </c>
      <c r="I128" s="186" t="s">
        <v>391</v>
      </c>
      <c r="J128" s="186" t="s">
        <v>440</v>
      </c>
      <c r="K128" s="230"/>
    </row>
    <row r="129" spans="2:11" customFormat="1" ht="15" customHeight="1" x14ac:dyDescent="0.2">
      <c r="B129" s="227"/>
      <c r="C129" s="186" t="s">
        <v>400</v>
      </c>
      <c r="D129" s="186"/>
      <c r="E129" s="186"/>
      <c r="F129" s="207" t="s">
        <v>395</v>
      </c>
      <c r="G129" s="186"/>
      <c r="H129" s="186" t="s">
        <v>401</v>
      </c>
      <c r="I129" s="186" t="s">
        <v>391</v>
      </c>
      <c r="J129" s="186">
        <v>15</v>
      </c>
      <c r="K129" s="230"/>
    </row>
    <row r="130" spans="2:11" customFormat="1" ht="15" customHeight="1" x14ac:dyDescent="0.2">
      <c r="B130" s="227"/>
      <c r="C130" s="186" t="s">
        <v>402</v>
      </c>
      <c r="D130" s="186"/>
      <c r="E130" s="186"/>
      <c r="F130" s="207" t="s">
        <v>395</v>
      </c>
      <c r="G130" s="186"/>
      <c r="H130" s="186" t="s">
        <v>403</v>
      </c>
      <c r="I130" s="186" t="s">
        <v>391</v>
      </c>
      <c r="J130" s="186">
        <v>15</v>
      </c>
      <c r="K130" s="230"/>
    </row>
    <row r="131" spans="2:11" customFormat="1" ht="15" customHeight="1" x14ac:dyDescent="0.2">
      <c r="B131" s="227"/>
      <c r="C131" s="186" t="s">
        <v>404</v>
      </c>
      <c r="D131" s="186"/>
      <c r="E131" s="186"/>
      <c r="F131" s="207" t="s">
        <v>395</v>
      </c>
      <c r="G131" s="186"/>
      <c r="H131" s="186" t="s">
        <v>405</v>
      </c>
      <c r="I131" s="186" t="s">
        <v>391</v>
      </c>
      <c r="J131" s="186">
        <v>20</v>
      </c>
      <c r="K131" s="230"/>
    </row>
    <row r="132" spans="2:11" customFormat="1" ht="15" customHeight="1" x14ac:dyDescent="0.2">
      <c r="B132" s="227"/>
      <c r="C132" s="186" t="s">
        <v>406</v>
      </c>
      <c r="D132" s="186"/>
      <c r="E132" s="186"/>
      <c r="F132" s="207" t="s">
        <v>395</v>
      </c>
      <c r="G132" s="186"/>
      <c r="H132" s="186" t="s">
        <v>407</v>
      </c>
      <c r="I132" s="186" t="s">
        <v>391</v>
      </c>
      <c r="J132" s="186">
        <v>20</v>
      </c>
      <c r="K132" s="230"/>
    </row>
    <row r="133" spans="2:11" customFormat="1" ht="15" customHeight="1" x14ac:dyDescent="0.2">
      <c r="B133" s="227"/>
      <c r="C133" s="186" t="s">
        <v>394</v>
      </c>
      <c r="D133" s="186"/>
      <c r="E133" s="186"/>
      <c r="F133" s="207" t="s">
        <v>395</v>
      </c>
      <c r="G133" s="186"/>
      <c r="H133" s="186" t="s">
        <v>429</v>
      </c>
      <c r="I133" s="186" t="s">
        <v>391</v>
      </c>
      <c r="J133" s="186">
        <v>50</v>
      </c>
      <c r="K133" s="230"/>
    </row>
    <row r="134" spans="2:11" customFormat="1" ht="15" customHeight="1" x14ac:dyDescent="0.2">
      <c r="B134" s="227"/>
      <c r="C134" s="186" t="s">
        <v>408</v>
      </c>
      <c r="D134" s="186"/>
      <c r="E134" s="186"/>
      <c r="F134" s="207" t="s">
        <v>395</v>
      </c>
      <c r="G134" s="186"/>
      <c r="H134" s="186" t="s">
        <v>429</v>
      </c>
      <c r="I134" s="186" t="s">
        <v>391</v>
      </c>
      <c r="J134" s="186">
        <v>50</v>
      </c>
      <c r="K134" s="230"/>
    </row>
    <row r="135" spans="2:11" customFormat="1" ht="15" customHeight="1" x14ac:dyDescent="0.2">
      <c r="B135" s="227"/>
      <c r="C135" s="186" t="s">
        <v>414</v>
      </c>
      <c r="D135" s="186"/>
      <c r="E135" s="186"/>
      <c r="F135" s="207" t="s">
        <v>395</v>
      </c>
      <c r="G135" s="186"/>
      <c r="H135" s="186" t="s">
        <v>429</v>
      </c>
      <c r="I135" s="186" t="s">
        <v>391</v>
      </c>
      <c r="J135" s="186">
        <v>50</v>
      </c>
      <c r="K135" s="230"/>
    </row>
    <row r="136" spans="2:11" customFormat="1" ht="15" customHeight="1" x14ac:dyDescent="0.2">
      <c r="B136" s="227"/>
      <c r="C136" s="186" t="s">
        <v>416</v>
      </c>
      <c r="D136" s="186"/>
      <c r="E136" s="186"/>
      <c r="F136" s="207" t="s">
        <v>395</v>
      </c>
      <c r="G136" s="186"/>
      <c r="H136" s="186" t="s">
        <v>429</v>
      </c>
      <c r="I136" s="186" t="s">
        <v>391</v>
      </c>
      <c r="J136" s="186">
        <v>50</v>
      </c>
      <c r="K136" s="230"/>
    </row>
    <row r="137" spans="2:11" customFormat="1" ht="15" customHeight="1" x14ac:dyDescent="0.2">
      <c r="B137" s="227"/>
      <c r="C137" s="186" t="s">
        <v>417</v>
      </c>
      <c r="D137" s="186"/>
      <c r="E137" s="186"/>
      <c r="F137" s="207" t="s">
        <v>395</v>
      </c>
      <c r="G137" s="186"/>
      <c r="H137" s="186" t="s">
        <v>442</v>
      </c>
      <c r="I137" s="186" t="s">
        <v>391</v>
      </c>
      <c r="J137" s="186">
        <v>255</v>
      </c>
      <c r="K137" s="230"/>
    </row>
    <row r="138" spans="2:11" customFormat="1" ht="15" customHeight="1" x14ac:dyDescent="0.2">
      <c r="B138" s="227"/>
      <c r="C138" s="186" t="s">
        <v>419</v>
      </c>
      <c r="D138" s="186"/>
      <c r="E138" s="186"/>
      <c r="F138" s="207" t="s">
        <v>389</v>
      </c>
      <c r="G138" s="186"/>
      <c r="H138" s="186" t="s">
        <v>443</v>
      </c>
      <c r="I138" s="186" t="s">
        <v>421</v>
      </c>
      <c r="J138" s="186"/>
      <c r="K138" s="230"/>
    </row>
    <row r="139" spans="2:11" customFormat="1" ht="15" customHeight="1" x14ac:dyDescent="0.2">
      <c r="B139" s="227"/>
      <c r="C139" s="186" t="s">
        <v>422</v>
      </c>
      <c r="D139" s="186"/>
      <c r="E139" s="186"/>
      <c r="F139" s="207" t="s">
        <v>389</v>
      </c>
      <c r="G139" s="186"/>
      <c r="H139" s="186" t="s">
        <v>444</v>
      </c>
      <c r="I139" s="186" t="s">
        <v>424</v>
      </c>
      <c r="J139" s="186"/>
      <c r="K139" s="230"/>
    </row>
    <row r="140" spans="2:11" customFormat="1" ht="15" customHeight="1" x14ac:dyDescent="0.2">
      <c r="B140" s="227"/>
      <c r="C140" s="186" t="s">
        <v>425</v>
      </c>
      <c r="D140" s="186"/>
      <c r="E140" s="186"/>
      <c r="F140" s="207" t="s">
        <v>389</v>
      </c>
      <c r="G140" s="186"/>
      <c r="H140" s="186" t="s">
        <v>425</v>
      </c>
      <c r="I140" s="186" t="s">
        <v>424</v>
      </c>
      <c r="J140" s="186"/>
      <c r="K140" s="230"/>
    </row>
    <row r="141" spans="2:11" customFormat="1" ht="15" customHeight="1" x14ac:dyDescent="0.2">
      <c r="B141" s="227"/>
      <c r="C141" s="186" t="s">
        <v>39</v>
      </c>
      <c r="D141" s="186"/>
      <c r="E141" s="186"/>
      <c r="F141" s="207" t="s">
        <v>389</v>
      </c>
      <c r="G141" s="186"/>
      <c r="H141" s="186" t="s">
        <v>445</v>
      </c>
      <c r="I141" s="186" t="s">
        <v>424</v>
      </c>
      <c r="J141" s="186"/>
      <c r="K141" s="230"/>
    </row>
    <row r="142" spans="2:11" customFormat="1" ht="15" customHeight="1" x14ac:dyDescent="0.2">
      <c r="B142" s="227"/>
      <c r="C142" s="186" t="s">
        <v>446</v>
      </c>
      <c r="D142" s="186"/>
      <c r="E142" s="186"/>
      <c r="F142" s="207" t="s">
        <v>389</v>
      </c>
      <c r="G142" s="186"/>
      <c r="H142" s="186" t="s">
        <v>447</v>
      </c>
      <c r="I142" s="186" t="s">
        <v>424</v>
      </c>
      <c r="J142" s="186"/>
      <c r="K142" s="230"/>
    </row>
    <row r="143" spans="2:11" customFormat="1" ht="15" customHeight="1" x14ac:dyDescent="0.2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 x14ac:dyDescent="0.2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 x14ac:dyDescent="0.2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 x14ac:dyDescent="0.2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 x14ac:dyDescent="0.2">
      <c r="B147" s="197"/>
      <c r="C147" s="295" t="s">
        <v>448</v>
      </c>
      <c r="D147" s="295"/>
      <c r="E147" s="295"/>
      <c r="F147" s="295"/>
      <c r="G147" s="295"/>
      <c r="H147" s="295"/>
      <c r="I147" s="295"/>
      <c r="J147" s="295"/>
      <c r="K147" s="198"/>
    </row>
    <row r="148" spans="2:11" customFormat="1" ht="17.25" customHeight="1" x14ac:dyDescent="0.2">
      <c r="B148" s="197"/>
      <c r="C148" s="199" t="s">
        <v>383</v>
      </c>
      <c r="D148" s="199"/>
      <c r="E148" s="199"/>
      <c r="F148" s="199" t="s">
        <v>384</v>
      </c>
      <c r="G148" s="200"/>
      <c r="H148" s="199" t="s">
        <v>55</v>
      </c>
      <c r="I148" s="199" t="s">
        <v>58</v>
      </c>
      <c r="J148" s="199" t="s">
        <v>385</v>
      </c>
      <c r="K148" s="198"/>
    </row>
    <row r="149" spans="2:11" customFormat="1" ht="17.25" customHeight="1" x14ac:dyDescent="0.2">
      <c r="B149" s="197"/>
      <c r="C149" s="201" t="s">
        <v>386</v>
      </c>
      <c r="D149" s="201"/>
      <c r="E149" s="201"/>
      <c r="F149" s="202" t="s">
        <v>387</v>
      </c>
      <c r="G149" s="203"/>
      <c r="H149" s="201"/>
      <c r="I149" s="201"/>
      <c r="J149" s="201" t="s">
        <v>388</v>
      </c>
      <c r="K149" s="198"/>
    </row>
    <row r="150" spans="2:11" customFormat="1" ht="5.25" customHeight="1" x14ac:dyDescent="0.2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 x14ac:dyDescent="0.2">
      <c r="B151" s="209"/>
      <c r="C151" s="234" t="s">
        <v>392</v>
      </c>
      <c r="D151" s="186"/>
      <c r="E151" s="186"/>
      <c r="F151" s="235" t="s">
        <v>389</v>
      </c>
      <c r="G151" s="186"/>
      <c r="H151" s="234" t="s">
        <v>429</v>
      </c>
      <c r="I151" s="234" t="s">
        <v>391</v>
      </c>
      <c r="J151" s="234">
        <v>120</v>
      </c>
      <c r="K151" s="230"/>
    </row>
    <row r="152" spans="2:11" customFormat="1" ht="15" customHeight="1" x14ac:dyDescent="0.2">
      <c r="B152" s="209"/>
      <c r="C152" s="234" t="s">
        <v>438</v>
      </c>
      <c r="D152" s="186"/>
      <c r="E152" s="186"/>
      <c r="F152" s="235" t="s">
        <v>389</v>
      </c>
      <c r="G152" s="186"/>
      <c r="H152" s="234" t="s">
        <v>449</v>
      </c>
      <c r="I152" s="234" t="s">
        <v>391</v>
      </c>
      <c r="J152" s="234" t="s">
        <v>440</v>
      </c>
      <c r="K152" s="230"/>
    </row>
    <row r="153" spans="2:11" customFormat="1" ht="15" customHeight="1" x14ac:dyDescent="0.2">
      <c r="B153" s="209"/>
      <c r="C153" s="234" t="s">
        <v>337</v>
      </c>
      <c r="D153" s="186"/>
      <c r="E153" s="186"/>
      <c r="F153" s="235" t="s">
        <v>389</v>
      </c>
      <c r="G153" s="186"/>
      <c r="H153" s="234" t="s">
        <v>450</v>
      </c>
      <c r="I153" s="234" t="s">
        <v>391</v>
      </c>
      <c r="J153" s="234" t="s">
        <v>440</v>
      </c>
      <c r="K153" s="230"/>
    </row>
    <row r="154" spans="2:11" customFormat="1" ht="15" customHeight="1" x14ac:dyDescent="0.2">
      <c r="B154" s="209"/>
      <c r="C154" s="234" t="s">
        <v>394</v>
      </c>
      <c r="D154" s="186"/>
      <c r="E154" s="186"/>
      <c r="F154" s="235" t="s">
        <v>395</v>
      </c>
      <c r="G154" s="186"/>
      <c r="H154" s="234" t="s">
        <v>429</v>
      </c>
      <c r="I154" s="234" t="s">
        <v>391</v>
      </c>
      <c r="J154" s="234">
        <v>50</v>
      </c>
      <c r="K154" s="230"/>
    </row>
    <row r="155" spans="2:11" customFormat="1" ht="15" customHeight="1" x14ac:dyDescent="0.2">
      <c r="B155" s="209"/>
      <c r="C155" s="234" t="s">
        <v>397</v>
      </c>
      <c r="D155" s="186"/>
      <c r="E155" s="186"/>
      <c r="F155" s="235" t="s">
        <v>389</v>
      </c>
      <c r="G155" s="186"/>
      <c r="H155" s="234" t="s">
        <v>429</v>
      </c>
      <c r="I155" s="234" t="s">
        <v>399</v>
      </c>
      <c r="J155" s="234"/>
      <c r="K155" s="230"/>
    </row>
    <row r="156" spans="2:11" customFormat="1" ht="15" customHeight="1" x14ac:dyDescent="0.2">
      <c r="B156" s="209"/>
      <c r="C156" s="234" t="s">
        <v>408</v>
      </c>
      <c r="D156" s="186"/>
      <c r="E156" s="186"/>
      <c r="F156" s="235" t="s">
        <v>395</v>
      </c>
      <c r="G156" s="186"/>
      <c r="H156" s="234" t="s">
        <v>429</v>
      </c>
      <c r="I156" s="234" t="s">
        <v>391</v>
      </c>
      <c r="J156" s="234">
        <v>50</v>
      </c>
      <c r="K156" s="230"/>
    </row>
    <row r="157" spans="2:11" customFormat="1" ht="15" customHeight="1" x14ac:dyDescent="0.2">
      <c r="B157" s="209"/>
      <c r="C157" s="234" t="s">
        <v>416</v>
      </c>
      <c r="D157" s="186"/>
      <c r="E157" s="186"/>
      <c r="F157" s="235" t="s">
        <v>395</v>
      </c>
      <c r="G157" s="186"/>
      <c r="H157" s="234" t="s">
        <v>429</v>
      </c>
      <c r="I157" s="234" t="s">
        <v>391</v>
      </c>
      <c r="J157" s="234">
        <v>50</v>
      </c>
      <c r="K157" s="230"/>
    </row>
    <row r="158" spans="2:11" customFormat="1" ht="15" customHeight="1" x14ac:dyDescent="0.2">
      <c r="B158" s="209"/>
      <c r="C158" s="234" t="s">
        <v>414</v>
      </c>
      <c r="D158" s="186"/>
      <c r="E158" s="186"/>
      <c r="F158" s="235" t="s">
        <v>395</v>
      </c>
      <c r="G158" s="186"/>
      <c r="H158" s="234" t="s">
        <v>429</v>
      </c>
      <c r="I158" s="234" t="s">
        <v>391</v>
      </c>
      <c r="J158" s="234">
        <v>50</v>
      </c>
      <c r="K158" s="230"/>
    </row>
    <row r="159" spans="2:11" customFormat="1" ht="15" customHeight="1" x14ac:dyDescent="0.2">
      <c r="B159" s="209"/>
      <c r="C159" s="234" t="s">
        <v>83</v>
      </c>
      <c r="D159" s="186"/>
      <c r="E159" s="186"/>
      <c r="F159" s="235" t="s">
        <v>389</v>
      </c>
      <c r="G159" s="186"/>
      <c r="H159" s="234" t="s">
        <v>451</v>
      </c>
      <c r="I159" s="234" t="s">
        <v>391</v>
      </c>
      <c r="J159" s="234" t="s">
        <v>452</v>
      </c>
      <c r="K159" s="230"/>
    </row>
    <row r="160" spans="2:11" customFormat="1" ht="15" customHeight="1" x14ac:dyDescent="0.2">
      <c r="B160" s="209"/>
      <c r="C160" s="234" t="s">
        <v>453</v>
      </c>
      <c r="D160" s="186"/>
      <c r="E160" s="186"/>
      <c r="F160" s="235" t="s">
        <v>389</v>
      </c>
      <c r="G160" s="186"/>
      <c r="H160" s="234" t="s">
        <v>454</v>
      </c>
      <c r="I160" s="234" t="s">
        <v>424</v>
      </c>
      <c r="J160" s="234"/>
      <c r="K160" s="230"/>
    </row>
    <row r="161" spans="2:11" customFormat="1" ht="15" customHeight="1" x14ac:dyDescent="0.2">
      <c r="B161" s="236"/>
      <c r="C161" s="237"/>
      <c r="D161" s="237"/>
      <c r="E161" s="237"/>
      <c r="F161" s="237"/>
      <c r="G161" s="237"/>
      <c r="H161" s="237"/>
      <c r="I161" s="237"/>
      <c r="J161" s="237"/>
      <c r="K161" s="238"/>
    </row>
    <row r="162" spans="2:11" customFormat="1" ht="18.75" customHeight="1" x14ac:dyDescent="0.2">
      <c r="B162" s="218"/>
      <c r="C162" s="228"/>
      <c r="D162" s="228"/>
      <c r="E162" s="228"/>
      <c r="F162" s="239"/>
      <c r="G162" s="228"/>
      <c r="H162" s="228"/>
      <c r="I162" s="228"/>
      <c r="J162" s="228"/>
      <c r="K162" s="218"/>
    </row>
    <row r="163" spans="2:11" customFormat="1" ht="18.75" customHeight="1" x14ac:dyDescent="0.2">
      <c r="B163" s="218"/>
      <c r="C163" s="228"/>
      <c r="D163" s="228"/>
      <c r="E163" s="228"/>
      <c r="F163" s="239"/>
      <c r="G163" s="228"/>
      <c r="H163" s="228"/>
      <c r="I163" s="228"/>
      <c r="J163" s="228"/>
      <c r="K163" s="218"/>
    </row>
    <row r="164" spans="2:11" customFormat="1" ht="18.75" customHeight="1" x14ac:dyDescent="0.2">
      <c r="B164" s="218"/>
      <c r="C164" s="228"/>
      <c r="D164" s="228"/>
      <c r="E164" s="228"/>
      <c r="F164" s="239"/>
      <c r="G164" s="228"/>
      <c r="H164" s="228"/>
      <c r="I164" s="228"/>
      <c r="J164" s="228"/>
      <c r="K164" s="218"/>
    </row>
    <row r="165" spans="2:11" customFormat="1" ht="18.75" customHeight="1" x14ac:dyDescent="0.2">
      <c r="B165" s="218"/>
      <c r="C165" s="228"/>
      <c r="D165" s="228"/>
      <c r="E165" s="228"/>
      <c r="F165" s="239"/>
      <c r="G165" s="228"/>
      <c r="H165" s="228"/>
      <c r="I165" s="228"/>
      <c r="J165" s="228"/>
      <c r="K165" s="218"/>
    </row>
    <row r="166" spans="2:11" customFormat="1" ht="18.75" customHeight="1" x14ac:dyDescent="0.2">
      <c r="B166" s="218"/>
      <c r="C166" s="228"/>
      <c r="D166" s="228"/>
      <c r="E166" s="228"/>
      <c r="F166" s="239"/>
      <c r="G166" s="228"/>
      <c r="H166" s="228"/>
      <c r="I166" s="228"/>
      <c r="J166" s="228"/>
      <c r="K166" s="218"/>
    </row>
    <row r="167" spans="2:11" customFormat="1" ht="18.75" customHeight="1" x14ac:dyDescent="0.2">
      <c r="B167" s="218"/>
      <c r="C167" s="228"/>
      <c r="D167" s="228"/>
      <c r="E167" s="228"/>
      <c r="F167" s="239"/>
      <c r="G167" s="228"/>
      <c r="H167" s="228"/>
      <c r="I167" s="228"/>
      <c r="J167" s="228"/>
      <c r="K167" s="218"/>
    </row>
    <row r="168" spans="2:11" customFormat="1" ht="18.75" customHeight="1" x14ac:dyDescent="0.2">
      <c r="B168" s="218"/>
      <c r="C168" s="228"/>
      <c r="D168" s="228"/>
      <c r="E168" s="228"/>
      <c r="F168" s="239"/>
      <c r="G168" s="228"/>
      <c r="H168" s="228"/>
      <c r="I168" s="228"/>
      <c r="J168" s="228"/>
      <c r="K168" s="218"/>
    </row>
    <row r="169" spans="2:11" customFormat="1" ht="18.75" customHeight="1" x14ac:dyDescent="0.2"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</row>
    <row r="170" spans="2:11" customFormat="1" ht="7.5" customHeight="1" x14ac:dyDescent="0.2">
      <c r="B170" s="175"/>
      <c r="C170" s="176"/>
      <c r="D170" s="176"/>
      <c r="E170" s="176"/>
      <c r="F170" s="176"/>
      <c r="G170" s="176"/>
      <c r="H170" s="176"/>
      <c r="I170" s="176"/>
      <c r="J170" s="176"/>
      <c r="K170" s="177"/>
    </row>
    <row r="171" spans="2:11" customFormat="1" ht="45" customHeight="1" x14ac:dyDescent="0.2">
      <c r="B171" s="178"/>
      <c r="C171" s="296" t="s">
        <v>455</v>
      </c>
      <c r="D171" s="296"/>
      <c r="E171" s="296"/>
      <c r="F171" s="296"/>
      <c r="G171" s="296"/>
      <c r="H171" s="296"/>
      <c r="I171" s="296"/>
      <c r="J171" s="296"/>
      <c r="K171" s="179"/>
    </row>
    <row r="172" spans="2:11" customFormat="1" ht="17.25" customHeight="1" x14ac:dyDescent="0.2">
      <c r="B172" s="178"/>
      <c r="C172" s="199" t="s">
        <v>383</v>
      </c>
      <c r="D172" s="199"/>
      <c r="E172" s="199"/>
      <c r="F172" s="199" t="s">
        <v>384</v>
      </c>
      <c r="G172" s="240"/>
      <c r="H172" s="241" t="s">
        <v>55</v>
      </c>
      <c r="I172" s="241" t="s">
        <v>58</v>
      </c>
      <c r="J172" s="199" t="s">
        <v>385</v>
      </c>
      <c r="K172" s="179"/>
    </row>
    <row r="173" spans="2:11" customFormat="1" ht="17.25" customHeight="1" x14ac:dyDescent="0.2">
      <c r="B173" s="180"/>
      <c r="C173" s="201" t="s">
        <v>386</v>
      </c>
      <c r="D173" s="201"/>
      <c r="E173" s="201"/>
      <c r="F173" s="202" t="s">
        <v>387</v>
      </c>
      <c r="G173" s="242"/>
      <c r="H173" s="243"/>
      <c r="I173" s="243"/>
      <c r="J173" s="201" t="s">
        <v>388</v>
      </c>
      <c r="K173" s="181"/>
    </row>
    <row r="174" spans="2:11" customFormat="1" ht="5.25" customHeight="1" x14ac:dyDescent="0.2">
      <c r="B174" s="209"/>
      <c r="C174" s="204"/>
      <c r="D174" s="204"/>
      <c r="E174" s="204"/>
      <c r="F174" s="204"/>
      <c r="G174" s="205"/>
      <c r="H174" s="204"/>
      <c r="I174" s="204"/>
      <c r="J174" s="204"/>
      <c r="K174" s="230"/>
    </row>
    <row r="175" spans="2:11" customFormat="1" ht="15" customHeight="1" x14ac:dyDescent="0.2">
      <c r="B175" s="209"/>
      <c r="C175" s="186" t="s">
        <v>392</v>
      </c>
      <c r="D175" s="186"/>
      <c r="E175" s="186"/>
      <c r="F175" s="207" t="s">
        <v>389</v>
      </c>
      <c r="G175" s="186"/>
      <c r="H175" s="186" t="s">
        <v>429</v>
      </c>
      <c r="I175" s="186" t="s">
        <v>391</v>
      </c>
      <c r="J175" s="186">
        <v>120</v>
      </c>
      <c r="K175" s="230"/>
    </row>
    <row r="176" spans="2:11" customFormat="1" ht="15" customHeight="1" x14ac:dyDescent="0.2">
      <c r="B176" s="209"/>
      <c r="C176" s="186" t="s">
        <v>438</v>
      </c>
      <c r="D176" s="186"/>
      <c r="E176" s="186"/>
      <c r="F176" s="207" t="s">
        <v>389</v>
      </c>
      <c r="G176" s="186"/>
      <c r="H176" s="186" t="s">
        <v>439</v>
      </c>
      <c r="I176" s="186" t="s">
        <v>391</v>
      </c>
      <c r="J176" s="186" t="s">
        <v>440</v>
      </c>
      <c r="K176" s="230"/>
    </row>
    <row r="177" spans="2:11" customFormat="1" ht="15" customHeight="1" x14ac:dyDescent="0.2">
      <c r="B177" s="209"/>
      <c r="C177" s="186" t="s">
        <v>337</v>
      </c>
      <c r="D177" s="186"/>
      <c r="E177" s="186"/>
      <c r="F177" s="207" t="s">
        <v>389</v>
      </c>
      <c r="G177" s="186"/>
      <c r="H177" s="186" t="s">
        <v>456</v>
      </c>
      <c r="I177" s="186" t="s">
        <v>391</v>
      </c>
      <c r="J177" s="186" t="s">
        <v>440</v>
      </c>
      <c r="K177" s="230"/>
    </row>
    <row r="178" spans="2:11" customFormat="1" ht="15" customHeight="1" x14ac:dyDescent="0.2">
      <c r="B178" s="209"/>
      <c r="C178" s="186" t="s">
        <v>394</v>
      </c>
      <c r="D178" s="186"/>
      <c r="E178" s="186"/>
      <c r="F178" s="207" t="s">
        <v>395</v>
      </c>
      <c r="G178" s="186"/>
      <c r="H178" s="186" t="s">
        <v>456</v>
      </c>
      <c r="I178" s="186" t="s">
        <v>391</v>
      </c>
      <c r="J178" s="186">
        <v>50</v>
      </c>
      <c r="K178" s="230"/>
    </row>
    <row r="179" spans="2:11" customFormat="1" ht="15" customHeight="1" x14ac:dyDescent="0.2">
      <c r="B179" s="209"/>
      <c r="C179" s="186" t="s">
        <v>397</v>
      </c>
      <c r="D179" s="186"/>
      <c r="E179" s="186"/>
      <c r="F179" s="207" t="s">
        <v>389</v>
      </c>
      <c r="G179" s="186"/>
      <c r="H179" s="186" t="s">
        <v>456</v>
      </c>
      <c r="I179" s="186" t="s">
        <v>399</v>
      </c>
      <c r="J179" s="186"/>
      <c r="K179" s="230"/>
    </row>
    <row r="180" spans="2:11" customFormat="1" ht="15" customHeight="1" x14ac:dyDescent="0.2">
      <c r="B180" s="209"/>
      <c r="C180" s="186" t="s">
        <v>408</v>
      </c>
      <c r="D180" s="186"/>
      <c r="E180" s="186"/>
      <c r="F180" s="207" t="s">
        <v>395</v>
      </c>
      <c r="G180" s="186"/>
      <c r="H180" s="186" t="s">
        <v>456</v>
      </c>
      <c r="I180" s="186" t="s">
        <v>391</v>
      </c>
      <c r="J180" s="186">
        <v>50</v>
      </c>
      <c r="K180" s="230"/>
    </row>
    <row r="181" spans="2:11" customFormat="1" ht="15" customHeight="1" x14ac:dyDescent="0.2">
      <c r="B181" s="209"/>
      <c r="C181" s="186" t="s">
        <v>416</v>
      </c>
      <c r="D181" s="186"/>
      <c r="E181" s="186"/>
      <c r="F181" s="207" t="s">
        <v>395</v>
      </c>
      <c r="G181" s="186"/>
      <c r="H181" s="186" t="s">
        <v>456</v>
      </c>
      <c r="I181" s="186" t="s">
        <v>391</v>
      </c>
      <c r="J181" s="186">
        <v>50</v>
      </c>
      <c r="K181" s="230"/>
    </row>
    <row r="182" spans="2:11" customFormat="1" ht="15" customHeight="1" x14ac:dyDescent="0.2">
      <c r="B182" s="209"/>
      <c r="C182" s="186" t="s">
        <v>414</v>
      </c>
      <c r="D182" s="186"/>
      <c r="E182" s="186"/>
      <c r="F182" s="207" t="s">
        <v>395</v>
      </c>
      <c r="G182" s="186"/>
      <c r="H182" s="186" t="s">
        <v>456</v>
      </c>
      <c r="I182" s="186" t="s">
        <v>391</v>
      </c>
      <c r="J182" s="186">
        <v>50</v>
      </c>
      <c r="K182" s="230"/>
    </row>
    <row r="183" spans="2:11" customFormat="1" ht="15" customHeight="1" x14ac:dyDescent="0.2">
      <c r="B183" s="209"/>
      <c r="C183" s="186" t="s">
        <v>101</v>
      </c>
      <c r="D183" s="186"/>
      <c r="E183" s="186"/>
      <c r="F183" s="207" t="s">
        <v>389</v>
      </c>
      <c r="G183" s="186"/>
      <c r="H183" s="186" t="s">
        <v>457</v>
      </c>
      <c r="I183" s="186" t="s">
        <v>458</v>
      </c>
      <c r="J183" s="186"/>
      <c r="K183" s="230"/>
    </row>
    <row r="184" spans="2:11" customFormat="1" ht="15" customHeight="1" x14ac:dyDescent="0.2">
      <c r="B184" s="209"/>
      <c r="C184" s="186" t="s">
        <v>58</v>
      </c>
      <c r="D184" s="186"/>
      <c r="E184" s="186"/>
      <c r="F184" s="207" t="s">
        <v>389</v>
      </c>
      <c r="G184" s="186"/>
      <c r="H184" s="186" t="s">
        <v>459</v>
      </c>
      <c r="I184" s="186" t="s">
        <v>460</v>
      </c>
      <c r="J184" s="186">
        <v>1</v>
      </c>
      <c r="K184" s="230"/>
    </row>
    <row r="185" spans="2:11" customFormat="1" ht="15" customHeight="1" x14ac:dyDescent="0.2">
      <c r="B185" s="209"/>
      <c r="C185" s="186" t="s">
        <v>54</v>
      </c>
      <c r="D185" s="186"/>
      <c r="E185" s="186"/>
      <c r="F185" s="207" t="s">
        <v>389</v>
      </c>
      <c r="G185" s="186"/>
      <c r="H185" s="186" t="s">
        <v>461</v>
      </c>
      <c r="I185" s="186" t="s">
        <v>391</v>
      </c>
      <c r="J185" s="186">
        <v>20</v>
      </c>
      <c r="K185" s="230"/>
    </row>
    <row r="186" spans="2:11" customFormat="1" ht="15" customHeight="1" x14ac:dyDescent="0.2">
      <c r="B186" s="209"/>
      <c r="C186" s="186" t="s">
        <v>55</v>
      </c>
      <c r="D186" s="186"/>
      <c r="E186" s="186"/>
      <c r="F186" s="207" t="s">
        <v>389</v>
      </c>
      <c r="G186" s="186"/>
      <c r="H186" s="186" t="s">
        <v>462</v>
      </c>
      <c r="I186" s="186" t="s">
        <v>391</v>
      </c>
      <c r="J186" s="186">
        <v>255</v>
      </c>
      <c r="K186" s="230"/>
    </row>
    <row r="187" spans="2:11" customFormat="1" ht="15" customHeight="1" x14ac:dyDescent="0.2">
      <c r="B187" s="209"/>
      <c r="C187" s="186" t="s">
        <v>102</v>
      </c>
      <c r="D187" s="186"/>
      <c r="E187" s="186"/>
      <c r="F187" s="207" t="s">
        <v>389</v>
      </c>
      <c r="G187" s="186"/>
      <c r="H187" s="186" t="s">
        <v>353</v>
      </c>
      <c r="I187" s="186" t="s">
        <v>391</v>
      </c>
      <c r="J187" s="186">
        <v>10</v>
      </c>
      <c r="K187" s="230"/>
    </row>
    <row r="188" spans="2:11" customFormat="1" ht="15" customHeight="1" x14ac:dyDescent="0.2">
      <c r="B188" s="209"/>
      <c r="C188" s="186" t="s">
        <v>103</v>
      </c>
      <c r="D188" s="186"/>
      <c r="E188" s="186"/>
      <c r="F188" s="207" t="s">
        <v>389</v>
      </c>
      <c r="G188" s="186"/>
      <c r="H188" s="186" t="s">
        <v>463</v>
      </c>
      <c r="I188" s="186" t="s">
        <v>424</v>
      </c>
      <c r="J188" s="186"/>
      <c r="K188" s="230"/>
    </row>
    <row r="189" spans="2:11" customFormat="1" ht="15" customHeight="1" x14ac:dyDescent="0.2">
      <c r="B189" s="209"/>
      <c r="C189" s="186" t="s">
        <v>464</v>
      </c>
      <c r="D189" s="186"/>
      <c r="E189" s="186"/>
      <c r="F189" s="207" t="s">
        <v>389</v>
      </c>
      <c r="G189" s="186"/>
      <c r="H189" s="186" t="s">
        <v>465</v>
      </c>
      <c r="I189" s="186" t="s">
        <v>424</v>
      </c>
      <c r="J189" s="186"/>
      <c r="K189" s="230"/>
    </row>
    <row r="190" spans="2:11" customFormat="1" ht="15" customHeight="1" x14ac:dyDescent="0.2">
      <c r="B190" s="209"/>
      <c r="C190" s="186" t="s">
        <v>453</v>
      </c>
      <c r="D190" s="186"/>
      <c r="E190" s="186"/>
      <c r="F190" s="207" t="s">
        <v>389</v>
      </c>
      <c r="G190" s="186"/>
      <c r="H190" s="186" t="s">
        <v>466</v>
      </c>
      <c r="I190" s="186" t="s">
        <v>424</v>
      </c>
      <c r="J190" s="186"/>
      <c r="K190" s="230"/>
    </row>
    <row r="191" spans="2:11" customFormat="1" ht="15" customHeight="1" x14ac:dyDescent="0.2">
      <c r="B191" s="209"/>
      <c r="C191" s="186" t="s">
        <v>105</v>
      </c>
      <c r="D191" s="186"/>
      <c r="E191" s="186"/>
      <c r="F191" s="207" t="s">
        <v>395</v>
      </c>
      <c r="G191" s="186"/>
      <c r="H191" s="186" t="s">
        <v>467</v>
      </c>
      <c r="I191" s="186" t="s">
        <v>391</v>
      </c>
      <c r="J191" s="186">
        <v>50</v>
      </c>
      <c r="K191" s="230"/>
    </row>
    <row r="192" spans="2:11" customFormat="1" ht="15" customHeight="1" x14ac:dyDescent="0.2">
      <c r="B192" s="209"/>
      <c r="C192" s="186" t="s">
        <v>468</v>
      </c>
      <c r="D192" s="186"/>
      <c r="E192" s="186"/>
      <c r="F192" s="207" t="s">
        <v>395</v>
      </c>
      <c r="G192" s="186"/>
      <c r="H192" s="186" t="s">
        <v>469</v>
      </c>
      <c r="I192" s="186" t="s">
        <v>470</v>
      </c>
      <c r="J192" s="186"/>
      <c r="K192" s="230"/>
    </row>
    <row r="193" spans="2:11" customFormat="1" ht="15" customHeight="1" x14ac:dyDescent="0.2">
      <c r="B193" s="209"/>
      <c r="C193" s="186" t="s">
        <v>471</v>
      </c>
      <c r="D193" s="186"/>
      <c r="E193" s="186"/>
      <c r="F193" s="207" t="s">
        <v>395</v>
      </c>
      <c r="G193" s="186"/>
      <c r="H193" s="186" t="s">
        <v>472</v>
      </c>
      <c r="I193" s="186" t="s">
        <v>470</v>
      </c>
      <c r="J193" s="186"/>
      <c r="K193" s="230"/>
    </row>
    <row r="194" spans="2:11" customFormat="1" ht="15" customHeight="1" x14ac:dyDescent="0.2">
      <c r="B194" s="209"/>
      <c r="C194" s="186" t="s">
        <v>473</v>
      </c>
      <c r="D194" s="186"/>
      <c r="E194" s="186"/>
      <c r="F194" s="207" t="s">
        <v>395</v>
      </c>
      <c r="G194" s="186"/>
      <c r="H194" s="186" t="s">
        <v>474</v>
      </c>
      <c r="I194" s="186" t="s">
        <v>470</v>
      </c>
      <c r="J194" s="186"/>
      <c r="K194" s="230"/>
    </row>
    <row r="195" spans="2:11" customFormat="1" ht="15" customHeight="1" x14ac:dyDescent="0.2">
      <c r="B195" s="209"/>
      <c r="C195" s="244" t="s">
        <v>475</v>
      </c>
      <c r="D195" s="186"/>
      <c r="E195" s="186"/>
      <c r="F195" s="207" t="s">
        <v>395</v>
      </c>
      <c r="G195" s="186"/>
      <c r="H195" s="186" t="s">
        <v>476</v>
      </c>
      <c r="I195" s="186" t="s">
        <v>477</v>
      </c>
      <c r="J195" s="245" t="s">
        <v>478</v>
      </c>
      <c r="K195" s="230"/>
    </row>
    <row r="196" spans="2:11" customFormat="1" ht="15" customHeight="1" x14ac:dyDescent="0.2">
      <c r="B196" s="209"/>
      <c r="C196" s="244" t="s">
        <v>43</v>
      </c>
      <c r="D196" s="186"/>
      <c r="E196" s="186"/>
      <c r="F196" s="207" t="s">
        <v>389</v>
      </c>
      <c r="G196" s="186"/>
      <c r="H196" s="183" t="s">
        <v>479</v>
      </c>
      <c r="I196" s="186" t="s">
        <v>480</v>
      </c>
      <c r="J196" s="186"/>
      <c r="K196" s="230"/>
    </row>
    <row r="197" spans="2:11" customFormat="1" ht="15" customHeight="1" x14ac:dyDescent="0.2">
      <c r="B197" s="209"/>
      <c r="C197" s="244" t="s">
        <v>481</v>
      </c>
      <c r="D197" s="186"/>
      <c r="E197" s="186"/>
      <c r="F197" s="207" t="s">
        <v>389</v>
      </c>
      <c r="G197" s="186"/>
      <c r="H197" s="186" t="s">
        <v>482</v>
      </c>
      <c r="I197" s="186" t="s">
        <v>424</v>
      </c>
      <c r="J197" s="186"/>
      <c r="K197" s="230"/>
    </row>
    <row r="198" spans="2:11" customFormat="1" ht="15" customHeight="1" x14ac:dyDescent="0.2">
      <c r="B198" s="209"/>
      <c r="C198" s="244" t="s">
        <v>483</v>
      </c>
      <c r="D198" s="186"/>
      <c r="E198" s="186"/>
      <c r="F198" s="207" t="s">
        <v>389</v>
      </c>
      <c r="G198" s="186"/>
      <c r="H198" s="186" t="s">
        <v>484</v>
      </c>
      <c r="I198" s="186" t="s">
        <v>424</v>
      </c>
      <c r="J198" s="186"/>
      <c r="K198" s="230"/>
    </row>
    <row r="199" spans="2:11" customFormat="1" ht="15" customHeight="1" x14ac:dyDescent="0.2">
      <c r="B199" s="209"/>
      <c r="C199" s="244" t="s">
        <v>485</v>
      </c>
      <c r="D199" s="186"/>
      <c r="E199" s="186"/>
      <c r="F199" s="207" t="s">
        <v>395</v>
      </c>
      <c r="G199" s="186"/>
      <c r="H199" s="186" t="s">
        <v>486</v>
      </c>
      <c r="I199" s="186" t="s">
        <v>424</v>
      </c>
      <c r="J199" s="186"/>
      <c r="K199" s="230"/>
    </row>
    <row r="200" spans="2:11" customFormat="1" ht="15" customHeight="1" x14ac:dyDescent="0.2">
      <c r="B200" s="236"/>
      <c r="C200" s="246"/>
      <c r="D200" s="237"/>
      <c r="E200" s="237"/>
      <c r="F200" s="237"/>
      <c r="G200" s="237"/>
      <c r="H200" s="237"/>
      <c r="I200" s="237"/>
      <c r="J200" s="237"/>
      <c r="K200" s="238"/>
    </row>
    <row r="201" spans="2:11" customFormat="1" ht="18.75" customHeight="1" x14ac:dyDescent="0.2">
      <c r="B201" s="218"/>
      <c r="C201" s="228"/>
      <c r="D201" s="228"/>
      <c r="E201" s="228"/>
      <c r="F201" s="239"/>
      <c r="G201" s="228"/>
      <c r="H201" s="228"/>
      <c r="I201" s="228"/>
      <c r="J201" s="228"/>
      <c r="K201" s="218"/>
    </row>
    <row r="202" spans="2:11" customFormat="1" ht="18.75" customHeight="1" x14ac:dyDescent="0.2"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</row>
    <row r="203" spans="2:11" customFormat="1" ht="13.5" x14ac:dyDescent="0.2">
      <c r="B203" s="175"/>
      <c r="C203" s="176"/>
      <c r="D203" s="176"/>
      <c r="E203" s="176"/>
      <c r="F203" s="176"/>
      <c r="G203" s="176"/>
      <c r="H203" s="176"/>
      <c r="I203" s="176"/>
      <c r="J203" s="176"/>
      <c r="K203" s="177"/>
    </row>
    <row r="204" spans="2:11" customFormat="1" ht="21" customHeight="1" x14ac:dyDescent="0.2">
      <c r="B204" s="178"/>
      <c r="C204" s="296" t="s">
        <v>487</v>
      </c>
      <c r="D204" s="296"/>
      <c r="E204" s="296"/>
      <c r="F204" s="296"/>
      <c r="G204" s="296"/>
      <c r="H204" s="296"/>
      <c r="I204" s="296"/>
      <c r="J204" s="296"/>
      <c r="K204" s="179"/>
    </row>
    <row r="205" spans="2:11" customFormat="1" ht="25.5" customHeight="1" x14ac:dyDescent="0.3">
      <c r="B205" s="178"/>
      <c r="C205" s="247" t="s">
        <v>488</v>
      </c>
      <c r="D205" s="247"/>
      <c r="E205" s="247"/>
      <c r="F205" s="247" t="s">
        <v>489</v>
      </c>
      <c r="G205" s="248"/>
      <c r="H205" s="301" t="s">
        <v>490</v>
      </c>
      <c r="I205" s="301"/>
      <c r="J205" s="301"/>
      <c r="K205" s="179"/>
    </row>
    <row r="206" spans="2:11" customFormat="1" ht="5.25" customHeight="1" x14ac:dyDescent="0.2">
      <c r="B206" s="209"/>
      <c r="C206" s="204"/>
      <c r="D206" s="204"/>
      <c r="E206" s="204"/>
      <c r="F206" s="204"/>
      <c r="G206" s="228"/>
      <c r="H206" s="204"/>
      <c r="I206" s="204"/>
      <c r="J206" s="204"/>
      <c r="K206" s="230"/>
    </row>
    <row r="207" spans="2:11" customFormat="1" ht="15" customHeight="1" x14ac:dyDescent="0.2">
      <c r="B207" s="209"/>
      <c r="C207" s="186" t="s">
        <v>480</v>
      </c>
      <c r="D207" s="186"/>
      <c r="E207" s="186"/>
      <c r="F207" s="207" t="s">
        <v>44</v>
      </c>
      <c r="G207" s="186"/>
      <c r="H207" s="300" t="s">
        <v>491</v>
      </c>
      <c r="I207" s="300"/>
      <c r="J207" s="300"/>
      <c r="K207" s="230"/>
    </row>
    <row r="208" spans="2:11" customFormat="1" ht="15" customHeight="1" x14ac:dyDescent="0.2">
      <c r="B208" s="209"/>
      <c r="C208" s="186"/>
      <c r="D208" s="186"/>
      <c r="E208" s="186"/>
      <c r="F208" s="207" t="s">
        <v>45</v>
      </c>
      <c r="G208" s="186"/>
      <c r="H208" s="300" t="s">
        <v>492</v>
      </c>
      <c r="I208" s="300"/>
      <c r="J208" s="300"/>
      <c r="K208" s="230"/>
    </row>
    <row r="209" spans="2:11" customFormat="1" ht="15" customHeight="1" x14ac:dyDescent="0.2">
      <c r="B209" s="209"/>
      <c r="C209" s="186"/>
      <c r="D209" s="186"/>
      <c r="E209" s="186"/>
      <c r="F209" s="207" t="s">
        <v>48</v>
      </c>
      <c r="G209" s="186"/>
      <c r="H209" s="300" t="s">
        <v>493</v>
      </c>
      <c r="I209" s="300"/>
      <c r="J209" s="300"/>
      <c r="K209" s="230"/>
    </row>
    <row r="210" spans="2:11" customFormat="1" ht="15" customHeight="1" x14ac:dyDescent="0.2">
      <c r="B210" s="209"/>
      <c r="C210" s="186"/>
      <c r="D210" s="186"/>
      <c r="E210" s="186"/>
      <c r="F210" s="207" t="s">
        <v>46</v>
      </c>
      <c r="G210" s="186"/>
      <c r="H210" s="300" t="s">
        <v>494</v>
      </c>
      <c r="I210" s="300"/>
      <c r="J210" s="300"/>
      <c r="K210" s="230"/>
    </row>
    <row r="211" spans="2:11" customFormat="1" ht="15" customHeight="1" x14ac:dyDescent="0.2">
      <c r="B211" s="209"/>
      <c r="C211" s="186"/>
      <c r="D211" s="186"/>
      <c r="E211" s="186"/>
      <c r="F211" s="207" t="s">
        <v>47</v>
      </c>
      <c r="G211" s="186"/>
      <c r="H211" s="300" t="s">
        <v>495</v>
      </c>
      <c r="I211" s="300"/>
      <c r="J211" s="300"/>
      <c r="K211" s="230"/>
    </row>
    <row r="212" spans="2:11" customFormat="1" ht="15" customHeight="1" x14ac:dyDescent="0.2">
      <c r="B212" s="209"/>
      <c r="C212" s="186"/>
      <c r="D212" s="186"/>
      <c r="E212" s="186"/>
      <c r="F212" s="207"/>
      <c r="G212" s="186"/>
      <c r="H212" s="186"/>
      <c r="I212" s="186"/>
      <c r="J212" s="186"/>
      <c r="K212" s="230"/>
    </row>
    <row r="213" spans="2:11" customFormat="1" ht="15" customHeight="1" x14ac:dyDescent="0.2">
      <c r="B213" s="209"/>
      <c r="C213" s="186" t="s">
        <v>436</v>
      </c>
      <c r="D213" s="186"/>
      <c r="E213" s="186"/>
      <c r="F213" s="207" t="s">
        <v>77</v>
      </c>
      <c r="G213" s="186"/>
      <c r="H213" s="300" t="s">
        <v>496</v>
      </c>
      <c r="I213" s="300"/>
      <c r="J213" s="300"/>
      <c r="K213" s="230"/>
    </row>
    <row r="214" spans="2:11" customFormat="1" ht="15" customHeight="1" x14ac:dyDescent="0.2">
      <c r="B214" s="209"/>
      <c r="C214" s="186"/>
      <c r="D214" s="186"/>
      <c r="E214" s="186"/>
      <c r="F214" s="207" t="s">
        <v>331</v>
      </c>
      <c r="G214" s="186"/>
      <c r="H214" s="300" t="s">
        <v>332</v>
      </c>
      <c r="I214" s="300"/>
      <c r="J214" s="300"/>
      <c r="K214" s="230"/>
    </row>
    <row r="215" spans="2:11" customFormat="1" ht="15" customHeight="1" x14ac:dyDescent="0.2">
      <c r="B215" s="209"/>
      <c r="C215" s="186"/>
      <c r="D215" s="186"/>
      <c r="E215" s="186"/>
      <c r="F215" s="207" t="s">
        <v>329</v>
      </c>
      <c r="G215" s="186"/>
      <c r="H215" s="300" t="s">
        <v>497</v>
      </c>
      <c r="I215" s="300"/>
      <c r="J215" s="300"/>
      <c r="K215" s="230"/>
    </row>
    <row r="216" spans="2:11" customFormat="1" ht="15" customHeight="1" x14ac:dyDescent="0.2">
      <c r="B216" s="249"/>
      <c r="C216" s="186"/>
      <c r="D216" s="186"/>
      <c r="E216" s="186"/>
      <c r="F216" s="207" t="s">
        <v>333</v>
      </c>
      <c r="G216" s="244"/>
      <c r="H216" s="299" t="s">
        <v>334</v>
      </c>
      <c r="I216" s="299"/>
      <c r="J216" s="299"/>
      <c r="K216" s="250"/>
    </row>
    <row r="217" spans="2:11" customFormat="1" ht="15" customHeight="1" x14ac:dyDescent="0.2">
      <c r="B217" s="249"/>
      <c r="C217" s="186"/>
      <c r="D217" s="186"/>
      <c r="E217" s="186"/>
      <c r="F217" s="207" t="s">
        <v>335</v>
      </c>
      <c r="G217" s="244"/>
      <c r="H217" s="299" t="s">
        <v>498</v>
      </c>
      <c r="I217" s="299"/>
      <c r="J217" s="299"/>
      <c r="K217" s="250"/>
    </row>
    <row r="218" spans="2:11" customFormat="1" ht="15" customHeight="1" x14ac:dyDescent="0.2">
      <c r="B218" s="249"/>
      <c r="C218" s="186"/>
      <c r="D218" s="186"/>
      <c r="E218" s="186"/>
      <c r="F218" s="207"/>
      <c r="G218" s="244"/>
      <c r="H218" s="234"/>
      <c r="I218" s="234"/>
      <c r="J218" s="234"/>
      <c r="K218" s="250"/>
    </row>
    <row r="219" spans="2:11" customFormat="1" ht="15" customHeight="1" x14ac:dyDescent="0.2">
      <c r="B219" s="249"/>
      <c r="C219" s="186" t="s">
        <v>460</v>
      </c>
      <c r="D219" s="186"/>
      <c r="E219" s="186"/>
      <c r="F219" s="207">
        <v>1</v>
      </c>
      <c r="G219" s="244"/>
      <c r="H219" s="299" t="s">
        <v>499</v>
      </c>
      <c r="I219" s="299"/>
      <c r="J219" s="299"/>
      <c r="K219" s="250"/>
    </row>
    <row r="220" spans="2:11" customFormat="1" ht="15" customHeight="1" x14ac:dyDescent="0.2">
      <c r="B220" s="249"/>
      <c r="C220" s="186"/>
      <c r="D220" s="186"/>
      <c r="E220" s="186"/>
      <c r="F220" s="207">
        <v>2</v>
      </c>
      <c r="G220" s="244"/>
      <c r="H220" s="299" t="s">
        <v>500</v>
      </c>
      <c r="I220" s="299"/>
      <c r="J220" s="299"/>
      <c r="K220" s="250"/>
    </row>
    <row r="221" spans="2:11" customFormat="1" ht="15" customHeight="1" x14ac:dyDescent="0.2">
      <c r="B221" s="249"/>
      <c r="C221" s="186"/>
      <c r="D221" s="186"/>
      <c r="E221" s="186"/>
      <c r="F221" s="207">
        <v>3</v>
      </c>
      <c r="G221" s="244"/>
      <c r="H221" s="299" t="s">
        <v>501</v>
      </c>
      <c r="I221" s="299"/>
      <c r="J221" s="299"/>
      <c r="K221" s="250"/>
    </row>
    <row r="222" spans="2:11" customFormat="1" ht="15" customHeight="1" x14ac:dyDescent="0.2">
      <c r="B222" s="249"/>
      <c r="C222" s="186"/>
      <c r="D222" s="186"/>
      <c r="E222" s="186"/>
      <c r="F222" s="207">
        <v>4</v>
      </c>
      <c r="G222" s="244"/>
      <c r="H222" s="299" t="s">
        <v>502</v>
      </c>
      <c r="I222" s="299"/>
      <c r="J222" s="299"/>
      <c r="K222" s="250"/>
    </row>
    <row r="223" spans="2:11" customFormat="1" ht="12.75" customHeight="1" x14ac:dyDescent="0.2">
      <c r="B223" s="251"/>
      <c r="C223" s="252"/>
      <c r="D223" s="252"/>
      <c r="E223" s="252"/>
      <c r="F223" s="252"/>
      <c r="G223" s="252"/>
      <c r="H223" s="252"/>
      <c r="I223" s="252"/>
      <c r="J223" s="252"/>
      <c r="K223" s="25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zakázky</vt:lpstr>
      <vt:lpstr>2023-02-13 - Oprava nádrž...</vt:lpstr>
      <vt:lpstr>Pokyny pro vyplnění</vt:lpstr>
      <vt:lpstr>'2023-02-13 - Oprava nádrž...'!Názvy_tisku</vt:lpstr>
      <vt:lpstr>'Rekapitulace zakázky'!Názvy_tisku</vt:lpstr>
      <vt:lpstr>'2023-02-13 - Oprava nádrž...'!Oblast_tisku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DESKTOP-GSLCHH2\Lukáš Hykyš</dc:creator>
  <cp:lastModifiedBy>Dragounova Adriana</cp:lastModifiedBy>
  <dcterms:created xsi:type="dcterms:W3CDTF">2023-03-30T11:38:09Z</dcterms:created>
  <dcterms:modified xsi:type="dcterms:W3CDTF">2023-09-14T07:16:29Z</dcterms:modified>
</cp:coreProperties>
</file>